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etzker\Seafile\ForEc\1_Forschung\FOB TBN\TBN Großwald\Auswertungen\Hauptauswertung\GW_2024\"/>
    </mc:Choice>
  </mc:AlternateContent>
  <xr:revisionPtr revIDLastSave="0" documentId="8_{DEF14E16-4927-4B07-AFF3-A143773C0D66}" xr6:coauthVersionLast="47" xr6:coauthVersionMax="47" xr10:uidLastSave="{00000000-0000-0000-0000-000000000000}"/>
  <bookViews>
    <workbookView xWindow="10320" yWindow="525" windowWidth="17415" windowHeight="14460" activeTab="1" xr2:uid="{00000000-000D-0000-FFFF-FFFF00000000}"/>
  </bookViews>
  <sheets>
    <sheet name="Input" sheetId="1" r:id="rId1"/>
    <sheet name="Kenndat" sheetId="13" r:id="rId2"/>
    <sheet name="DB-fm" sheetId="14" r:id="rId3"/>
    <sheet name="DB-ha" sheetId="25" r:id="rId4"/>
    <sheet name="fm-ES" sheetId="16" r:id="rId5"/>
    <sheet name="fm-HS" sheetId="17" r:id="rId6"/>
    <sheet name="ha-ES" sheetId="18" r:id="rId7"/>
    <sheet name="ha-HS" sheetId="19" r:id="rId8"/>
    <sheet name="KZ" sheetId="20" r:id="rId9"/>
    <sheet name="Holzertrag" sheetId="21" r:id="rId10"/>
    <sheet name="Holzertr-Menge%" sheetId="22" r:id="rId11"/>
    <sheet name="Holzertr-Wert%" sheetId="23" r:id="rId12"/>
    <sheet name="Kst-fm-ES" sheetId="2" r:id="rId13"/>
    <sheet name="Kst-fm-HS" sheetId="6" r:id="rId14"/>
    <sheet name="Kst-ha-ES" sheetId="3" r:id="rId15"/>
    <sheet name="Kst-ha-HS" sheetId="7" r:id="rId16"/>
    <sheet name="KOA-fm-ES" sheetId="4" r:id="rId17"/>
    <sheet name="KOA-fm-HS" sheetId="8" r:id="rId18"/>
    <sheet name="KOA-ha-ES" sheetId="5" r:id="rId19"/>
    <sheet name="KOA-ha-HS" sheetId="9" r:id="rId20"/>
    <sheet name="Struktur-ES" sheetId="11" r:id="rId21"/>
    <sheet name="Struktur-HS" sheetId="10" r:id="rId22"/>
    <sheet name="Verm-ha-ES" sheetId="12" r:id="rId23"/>
    <sheet name="Zusatz" sheetId="24" r:id="rId2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2" i="13" l="1"/>
  <c r="J209" i="1"/>
  <c r="I209" i="1"/>
  <c r="H209" i="1"/>
  <c r="G209" i="1"/>
  <c r="F209" i="1"/>
  <c r="E209" i="1"/>
  <c r="D209" i="1"/>
  <c r="C209" i="1"/>
  <c r="B209" i="1"/>
  <c r="A209" i="1"/>
  <c r="I32" i="25" l="1"/>
  <c r="G33" i="6"/>
  <c r="E33" i="6"/>
  <c r="D2" i="10"/>
  <c r="C1" i="24"/>
  <c r="D2" i="24"/>
  <c r="E4" i="24"/>
  <c r="F4" i="24"/>
  <c r="G4" i="24"/>
  <c r="H4" i="24"/>
  <c r="I4" i="24"/>
  <c r="J4" i="24"/>
  <c r="K4" i="24"/>
  <c r="L4" i="24"/>
  <c r="M4" i="24"/>
  <c r="N4" i="24"/>
  <c r="E5" i="24"/>
  <c r="F5" i="24"/>
  <c r="G5" i="24"/>
  <c r="H5" i="24"/>
  <c r="I5" i="24"/>
  <c r="J5" i="24"/>
  <c r="K5" i="24"/>
  <c r="L5" i="24"/>
  <c r="M5" i="24"/>
  <c r="N5" i="24"/>
  <c r="E6" i="24"/>
  <c r="F6" i="24"/>
  <c r="G6" i="24"/>
  <c r="H6" i="24"/>
  <c r="I6" i="24"/>
  <c r="J6" i="24"/>
  <c r="K6" i="24"/>
  <c r="L6" i="24"/>
  <c r="M6" i="24"/>
  <c r="N6" i="24"/>
  <c r="E7" i="24"/>
  <c r="F7" i="24"/>
  <c r="G7" i="24"/>
  <c r="H7" i="24"/>
  <c r="I7" i="24"/>
  <c r="J7" i="24"/>
  <c r="K7" i="24"/>
  <c r="L7" i="24"/>
  <c r="M7" i="24"/>
  <c r="N7" i="24"/>
  <c r="E8" i="24"/>
  <c r="F8" i="24"/>
  <c r="G8" i="24"/>
  <c r="H8" i="24"/>
  <c r="I8" i="24"/>
  <c r="J8" i="24"/>
  <c r="K8" i="24"/>
  <c r="L8" i="24"/>
  <c r="M8" i="24"/>
  <c r="N8" i="24"/>
  <c r="E9" i="24"/>
  <c r="F9" i="24"/>
  <c r="G9" i="24"/>
  <c r="H9" i="24"/>
  <c r="I9" i="24"/>
  <c r="J9" i="24"/>
  <c r="K9" i="24"/>
  <c r="L9" i="24"/>
  <c r="M9" i="24"/>
  <c r="N9" i="24"/>
  <c r="C14" i="24"/>
  <c r="D15" i="24"/>
  <c r="E18" i="24"/>
  <c r="F18" i="24" s="1"/>
  <c r="G18" i="24" s="1"/>
  <c r="H18" i="24" s="1"/>
  <c r="I18" i="24" s="1"/>
  <c r="J18" i="24" s="1"/>
  <c r="K18" i="24" s="1"/>
  <c r="L18" i="24" s="1"/>
  <c r="M18" i="24" s="1"/>
  <c r="N18" i="24" s="1"/>
  <c r="E20" i="24"/>
  <c r="F20" i="24"/>
  <c r="G20" i="24"/>
  <c r="H20" i="24"/>
  <c r="I20" i="24"/>
  <c r="J20" i="24"/>
  <c r="K20" i="24"/>
  <c r="L20" i="24"/>
  <c r="M20" i="24"/>
  <c r="N20" i="24"/>
  <c r="E21" i="24"/>
  <c r="F21" i="24"/>
  <c r="G21" i="24"/>
  <c r="H21" i="24"/>
  <c r="I21" i="24"/>
  <c r="J21" i="24"/>
  <c r="K21" i="24"/>
  <c r="L21" i="24"/>
  <c r="M21" i="24"/>
  <c r="N21" i="24"/>
  <c r="E22" i="24"/>
  <c r="F22" i="24"/>
  <c r="G22" i="24"/>
  <c r="H22" i="24"/>
  <c r="I22" i="24"/>
  <c r="J22" i="24"/>
  <c r="K22" i="24"/>
  <c r="L22" i="24"/>
  <c r="M22" i="24"/>
  <c r="N22" i="24"/>
  <c r="E23" i="24"/>
  <c r="F23" i="24"/>
  <c r="G23" i="24"/>
  <c r="H23" i="24"/>
  <c r="I23" i="24"/>
  <c r="J23" i="24"/>
  <c r="K23" i="24"/>
  <c r="L23" i="24"/>
  <c r="M23" i="24"/>
  <c r="N23" i="24"/>
  <c r="E24" i="24"/>
  <c r="F24" i="24"/>
  <c r="G24" i="24"/>
  <c r="H24" i="24"/>
  <c r="I24" i="24"/>
  <c r="J24" i="24"/>
  <c r="K24" i="24"/>
  <c r="L24" i="24"/>
  <c r="M24" i="24"/>
  <c r="N24" i="24"/>
  <c r="E25" i="24"/>
  <c r="F25" i="24"/>
  <c r="G25" i="24"/>
  <c r="H25" i="24"/>
  <c r="I25" i="24"/>
  <c r="J25" i="24"/>
  <c r="K25" i="24"/>
  <c r="L25" i="24"/>
  <c r="M25" i="24"/>
  <c r="N25" i="24"/>
  <c r="E29" i="24"/>
  <c r="F29" i="24"/>
  <c r="G29" i="24"/>
  <c r="H29" i="24"/>
  <c r="I29" i="24"/>
  <c r="J29" i="24"/>
  <c r="K29" i="24"/>
  <c r="L29" i="24"/>
  <c r="M29" i="24"/>
  <c r="N29" i="24"/>
  <c r="E30" i="24"/>
  <c r="F30" i="24"/>
  <c r="G30" i="24"/>
  <c r="H30" i="24"/>
  <c r="I30" i="24"/>
  <c r="J30" i="24"/>
  <c r="K30" i="24"/>
  <c r="L30" i="24"/>
  <c r="M30" i="24"/>
  <c r="N30" i="24"/>
  <c r="E31" i="24"/>
  <c r="F31" i="24"/>
  <c r="G31" i="24"/>
  <c r="H31" i="24"/>
  <c r="I31" i="24"/>
  <c r="J31" i="24"/>
  <c r="K31" i="24"/>
  <c r="L31" i="24"/>
  <c r="M31" i="24"/>
  <c r="N31" i="24"/>
  <c r="E32" i="24"/>
  <c r="F32" i="24"/>
  <c r="G32" i="24"/>
  <c r="H32" i="24"/>
  <c r="I32" i="24"/>
  <c r="J32" i="24"/>
  <c r="K32" i="24"/>
  <c r="L32" i="24"/>
  <c r="M32" i="24"/>
  <c r="N32" i="24"/>
  <c r="E33" i="24"/>
  <c r="F33" i="24"/>
  <c r="G33" i="24"/>
  <c r="H33" i="24"/>
  <c r="I33" i="24"/>
  <c r="J33" i="24"/>
  <c r="K33" i="24"/>
  <c r="L33" i="24"/>
  <c r="M33" i="24"/>
  <c r="N33" i="24"/>
  <c r="C1" i="12"/>
  <c r="D2" i="12"/>
  <c r="E5" i="12"/>
  <c r="F5" i="12" s="1"/>
  <c r="G5" i="12" s="1"/>
  <c r="H5" i="12" s="1"/>
  <c r="I5" i="12" s="1"/>
  <c r="J5" i="12" s="1"/>
  <c r="K5" i="12" s="1"/>
  <c r="L5" i="12" s="1"/>
  <c r="M5" i="12" s="1"/>
  <c r="N5" i="12" s="1"/>
  <c r="E7" i="12"/>
  <c r="F7" i="12"/>
  <c r="G7" i="12"/>
  <c r="H7" i="12"/>
  <c r="I7" i="12"/>
  <c r="J7" i="12"/>
  <c r="K7" i="12"/>
  <c r="L7" i="12"/>
  <c r="M7" i="12"/>
  <c r="N7" i="12"/>
  <c r="N9" i="12" s="1"/>
  <c r="E8" i="12"/>
  <c r="F8" i="12"/>
  <c r="G8" i="12"/>
  <c r="H8" i="12"/>
  <c r="I8" i="12"/>
  <c r="J8" i="12"/>
  <c r="K8" i="12"/>
  <c r="L8" i="12"/>
  <c r="M8" i="12"/>
  <c r="N8" i="12"/>
  <c r="E10" i="12"/>
  <c r="F10" i="12"/>
  <c r="G10" i="12"/>
  <c r="H10" i="12"/>
  <c r="I10" i="12"/>
  <c r="J10" i="12"/>
  <c r="K10" i="12"/>
  <c r="L10" i="12"/>
  <c r="M10" i="12"/>
  <c r="N10" i="12"/>
  <c r="E11" i="12"/>
  <c r="F11" i="12"/>
  <c r="G11" i="12"/>
  <c r="H11" i="12"/>
  <c r="I11" i="12"/>
  <c r="J11" i="12"/>
  <c r="K11" i="12"/>
  <c r="L11" i="12"/>
  <c r="M11" i="12"/>
  <c r="N11" i="12"/>
  <c r="E24" i="12"/>
  <c r="F24" i="12"/>
  <c r="G24" i="12"/>
  <c r="H24" i="12"/>
  <c r="I24" i="12"/>
  <c r="J24" i="12"/>
  <c r="K24" i="12"/>
  <c r="L24" i="12"/>
  <c r="M24" i="12"/>
  <c r="N24" i="12"/>
  <c r="E25" i="12"/>
  <c r="F25" i="12"/>
  <c r="G25" i="12"/>
  <c r="H25" i="12"/>
  <c r="I25" i="12"/>
  <c r="J25" i="12"/>
  <c r="K25" i="12"/>
  <c r="L25" i="12"/>
  <c r="M25" i="12"/>
  <c r="N25" i="12"/>
  <c r="E26" i="12"/>
  <c r="F26" i="12"/>
  <c r="G26" i="12"/>
  <c r="H26" i="12"/>
  <c r="I26" i="12"/>
  <c r="J26" i="12"/>
  <c r="K26" i="12"/>
  <c r="L26" i="12"/>
  <c r="M26" i="12"/>
  <c r="N26" i="12"/>
  <c r="E27" i="12"/>
  <c r="F27" i="12"/>
  <c r="G27" i="12"/>
  <c r="H27" i="12"/>
  <c r="I27" i="12"/>
  <c r="J27" i="12"/>
  <c r="K27" i="12"/>
  <c r="L27" i="12"/>
  <c r="M27" i="12"/>
  <c r="N27" i="12"/>
  <c r="E28" i="12"/>
  <c r="F28" i="12"/>
  <c r="G28" i="12"/>
  <c r="H28" i="12"/>
  <c r="I28" i="12"/>
  <c r="J28" i="12"/>
  <c r="K28" i="12"/>
  <c r="L28" i="12"/>
  <c r="M28" i="12"/>
  <c r="N28" i="12"/>
  <c r="E31" i="12"/>
  <c r="F31" i="12"/>
  <c r="G31" i="12"/>
  <c r="H31" i="12"/>
  <c r="I31" i="12"/>
  <c r="J31" i="12"/>
  <c r="K31" i="12"/>
  <c r="L31" i="12"/>
  <c r="M31" i="12"/>
  <c r="N31" i="12"/>
  <c r="E32" i="12"/>
  <c r="F32" i="12"/>
  <c r="G32" i="12"/>
  <c r="H32" i="12"/>
  <c r="I32" i="12"/>
  <c r="J32" i="12"/>
  <c r="K32" i="12"/>
  <c r="L32" i="12"/>
  <c r="M32" i="12"/>
  <c r="N32" i="12"/>
  <c r="E33" i="12"/>
  <c r="F33" i="12"/>
  <c r="G33" i="12"/>
  <c r="H33" i="12"/>
  <c r="I33" i="12"/>
  <c r="J33" i="12"/>
  <c r="K33" i="12"/>
  <c r="L33" i="12"/>
  <c r="M33" i="12"/>
  <c r="N33" i="12"/>
  <c r="E34" i="12"/>
  <c r="F34" i="12"/>
  <c r="G34" i="12"/>
  <c r="H34" i="12"/>
  <c r="I34" i="12"/>
  <c r="J34" i="12"/>
  <c r="K34" i="12"/>
  <c r="L34" i="12"/>
  <c r="M34" i="12"/>
  <c r="N34" i="12"/>
  <c r="E35" i="12"/>
  <c r="F35" i="12"/>
  <c r="G35" i="12"/>
  <c r="H35" i="12"/>
  <c r="I35" i="12"/>
  <c r="J35" i="12"/>
  <c r="K35" i="12"/>
  <c r="L35" i="12"/>
  <c r="M35" i="12"/>
  <c r="N35" i="12"/>
  <c r="E38" i="12"/>
  <c r="F38" i="12"/>
  <c r="G38" i="12"/>
  <c r="H38" i="12"/>
  <c r="I38" i="12"/>
  <c r="J38" i="12"/>
  <c r="K38" i="12"/>
  <c r="L38" i="12"/>
  <c r="M38" i="12"/>
  <c r="N38" i="12"/>
  <c r="E39" i="12"/>
  <c r="F39" i="12"/>
  <c r="G39" i="12"/>
  <c r="H39" i="12"/>
  <c r="I39" i="12"/>
  <c r="J39" i="12"/>
  <c r="K39" i="12"/>
  <c r="L39" i="12"/>
  <c r="M39" i="12"/>
  <c r="N39" i="12"/>
  <c r="E40" i="12"/>
  <c r="F40" i="12"/>
  <c r="G40" i="12"/>
  <c r="H40" i="12"/>
  <c r="I40" i="12"/>
  <c r="J40" i="12"/>
  <c r="K40" i="12"/>
  <c r="L40" i="12"/>
  <c r="M40" i="12"/>
  <c r="N40" i="12"/>
  <c r="E41" i="12"/>
  <c r="F41" i="12"/>
  <c r="G41" i="12"/>
  <c r="H41" i="12"/>
  <c r="I41" i="12"/>
  <c r="J41" i="12"/>
  <c r="K41" i="12"/>
  <c r="L41" i="12"/>
  <c r="M41" i="12"/>
  <c r="N41" i="12"/>
  <c r="E42" i="12"/>
  <c r="F42" i="12"/>
  <c r="G42" i="12"/>
  <c r="H42" i="12"/>
  <c r="I42" i="12"/>
  <c r="J42" i="12"/>
  <c r="K42" i="12"/>
  <c r="L42" i="12"/>
  <c r="M42" i="12"/>
  <c r="N42" i="12"/>
  <c r="C1" i="10"/>
  <c r="E5" i="10"/>
  <c r="F5" i="10" s="1"/>
  <c r="G5" i="10" s="1"/>
  <c r="H5" i="10" s="1"/>
  <c r="I5" i="10" s="1"/>
  <c r="J5" i="10" s="1"/>
  <c r="K5" i="10" s="1"/>
  <c r="L5" i="10" s="1"/>
  <c r="M5" i="10" s="1"/>
  <c r="N5" i="10" s="1"/>
  <c r="C1" i="11"/>
  <c r="D2" i="11"/>
  <c r="E5" i="11"/>
  <c r="F5" i="11" s="1"/>
  <c r="G5" i="11" s="1"/>
  <c r="H5" i="11" s="1"/>
  <c r="I5" i="11" s="1"/>
  <c r="J5" i="11" s="1"/>
  <c r="K5" i="11" s="1"/>
  <c r="L5" i="11" s="1"/>
  <c r="M5" i="11" s="1"/>
  <c r="N5" i="11" s="1"/>
  <c r="C1" i="9"/>
  <c r="E5" i="9"/>
  <c r="F5" i="9" s="1"/>
  <c r="G5" i="9" s="1"/>
  <c r="H5" i="9" s="1"/>
  <c r="I5" i="9" s="1"/>
  <c r="J5" i="9" s="1"/>
  <c r="K5" i="9" s="1"/>
  <c r="L5" i="9" s="1"/>
  <c r="M5" i="9" s="1"/>
  <c r="N5" i="9" s="1"/>
  <c r="E7" i="9"/>
  <c r="F7" i="9"/>
  <c r="G7" i="9"/>
  <c r="H7" i="9"/>
  <c r="I7" i="9"/>
  <c r="J7" i="9"/>
  <c r="K7" i="9"/>
  <c r="L7" i="9"/>
  <c r="M7" i="9"/>
  <c r="N7" i="9"/>
  <c r="E8" i="9"/>
  <c r="F8" i="9"/>
  <c r="G8" i="9"/>
  <c r="H8" i="9"/>
  <c r="I8" i="9"/>
  <c r="J8" i="9"/>
  <c r="K8" i="9"/>
  <c r="L8" i="9"/>
  <c r="M8" i="9"/>
  <c r="N8" i="9"/>
  <c r="E9" i="9"/>
  <c r="F9" i="9"/>
  <c r="G9" i="9"/>
  <c r="H9" i="9"/>
  <c r="I9" i="9"/>
  <c r="J9" i="9"/>
  <c r="K9" i="9"/>
  <c r="L9" i="9"/>
  <c r="M9" i="9"/>
  <c r="N9" i="9"/>
  <c r="E12" i="9"/>
  <c r="F12" i="9"/>
  <c r="G12" i="9"/>
  <c r="H12" i="9"/>
  <c r="I12" i="9"/>
  <c r="J12" i="9"/>
  <c r="K12" i="9"/>
  <c r="L12" i="9"/>
  <c r="M12" i="9"/>
  <c r="N12" i="9"/>
  <c r="E13" i="9"/>
  <c r="F13" i="9"/>
  <c r="G13" i="9"/>
  <c r="H13" i="9"/>
  <c r="I13" i="9"/>
  <c r="J13" i="9"/>
  <c r="K13" i="9"/>
  <c r="L13" i="9"/>
  <c r="M13" i="9"/>
  <c r="N13" i="9"/>
  <c r="E14" i="9"/>
  <c r="F14" i="9"/>
  <c r="G14" i="9"/>
  <c r="H14" i="9"/>
  <c r="I14" i="9"/>
  <c r="J14" i="9"/>
  <c r="K14" i="9"/>
  <c r="L14" i="9"/>
  <c r="M14" i="9"/>
  <c r="N14" i="9"/>
  <c r="E17" i="9"/>
  <c r="E19" i="9" s="1"/>
  <c r="F17" i="9"/>
  <c r="G17" i="9"/>
  <c r="H17" i="9"/>
  <c r="I17" i="9"/>
  <c r="J17" i="9"/>
  <c r="K17" i="9"/>
  <c r="L17" i="9"/>
  <c r="M17" i="9"/>
  <c r="N17" i="9"/>
  <c r="E18" i="9"/>
  <c r="F18" i="9"/>
  <c r="G18" i="9"/>
  <c r="G19" i="9" s="1"/>
  <c r="H18" i="9"/>
  <c r="I18" i="9"/>
  <c r="J18" i="9"/>
  <c r="K18" i="9"/>
  <c r="L18" i="9"/>
  <c r="M18" i="9"/>
  <c r="N18" i="9"/>
  <c r="E21" i="9"/>
  <c r="F21" i="9"/>
  <c r="G21" i="9"/>
  <c r="H21" i="9"/>
  <c r="I21" i="9"/>
  <c r="J21" i="9"/>
  <c r="K21" i="9"/>
  <c r="L21" i="9"/>
  <c r="M21" i="9"/>
  <c r="N21" i="9"/>
  <c r="E22" i="9"/>
  <c r="F22" i="9"/>
  <c r="G22" i="9"/>
  <c r="H22" i="9"/>
  <c r="I22" i="9"/>
  <c r="J22" i="9"/>
  <c r="K22" i="9"/>
  <c r="L22" i="9"/>
  <c r="M22" i="9"/>
  <c r="N22" i="9"/>
  <c r="E23" i="9"/>
  <c r="F23" i="9"/>
  <c r="G23" i="9"/>
  <c r="H23" i="9"/>
  <c r="I23" i="9"/>
  <c r="J23" i="9"/>
  <c r="K23" i="9"/>
  <c r="L23" i="9"/>
  <c r="M23" i="9"/>
  <c r="N23" i="9"/>
  <c r="E24" i="9"/>
  <c r="F24" i="9"/>
  <c r="G24" i="9"/>
  <c r="H24" i="9"/>
  <c r="I24" i="9"/>
  <c r="J24" i="9"/>
  <c r="K24" i="9"/>
  <c r="L24" i="9"/>
  <c r="M24" i="9"/>
  <c r="N24" i="9"/>
  <c r="E25" i="9"/>
  <c r="F25" i="9"/>
  <c r="G25" i="9"/>
  <c r="H25" i="9"/>
  <c r="I25" i="9"/>
  <c r="J25" i="9"/>
  <c r="K25" i="9"/>
  <c r="L25" i="9"/>
  <c r="M25" i="9"/>
  <c r="N25" i="9"/>
  <c r="E28" i="9"/>
  <c r="F28" i="9"/>
  <c r="G28" i="9"/>
  <c r="H28" i="9"/>
  <c r="I28" i="9"/>
  <c r="J28" i="9"/>
  <c r="K28" i="9"/>
  <c r="L28" i="9"/>
  <c r="M28" i="9"/>
  <c r="N28" i="9"/>
  <c r="E29" i="9"/>
  <c r="F29" i="9"/>
  <c r="G29" i="9"/>
  <c r="H29" i="9"/>
  <c r="I29" i="9"/>
  <c r="J29" i="9"/>
  <c r="K29" i="9"/>
  <c r="L29" i="9"/>
  <c r="M29" i="9"/>
  <c r="N29" i="9"/>
  <c r="E32" i="9"/>
  <c r="F32" i="9"/>
  <c r="G32" i="9"/>
  <c r="H32" i="9"/>
  <c r="I32" i="9"/>
  <c r="J32" i="9"/>
  <c r="K32" i="9"/>
  <c r="L32" i="9"/>
  <c r="M32" i="9"/>
  <c r="N32" i="9"/>
  <c r="E33" i="9"/>
  <c r="F33" i="9"/>
  <c r="G33" i="9"/>
  <c r="H33" i="9"/>
  <c r="I33" i="9"/>
  <c r="J33" i="9"/>
  <c r="K33" i="9"/>
  <c r="L33" i="9"/>
  <c r="M33" i="9"/>
  <c r="N33" i="9"/>
  <c r="E34" i="9"/>
  <c r="F34" i="9"/>
  <c r="G34" i="9"/>
  <c r="H34" i="9"/>
  <c r="I34" i="9"/>
  <c r="J34" i="9"/>
  <c r="K34" i="9"/>
  <c r="L34" i="9"/>
  <c r="M34" i="9"/>
  <c r="N34" i="9"/>
  <c r="E35" i="9"/>
  <c r="F35" i="9"/>
  <c r="G35" i="9"/>
  <c r="H35" i="9"/>
  <c r="I35" i="9"/>
  <c r="J35" i="9"/>
  <c r="K35" i="9"/>
  <c r="L35" i="9"/>
  <c r="M35" i="9"/>
  <c r="N35" i="9"/>
  <c r="E38" i="9"/>
  <c r="F38" i="9"/>
  <c r="G38" i="9"/>
  <c r="H38" i="9"/>
  <c r="I38" i="9"/>
  <c r="J38" i="9"/>
  <c r="K38" i="9"/>
  <c r="L38" i="9"/>
  <c r="M38" i="9"/>
  <c r="N38" i="9"/>
  <c r="C1" i="5"/>
  <c r="D2" i="5"/>
  <c r="E5" i="5"/>
  <c r="F5" i="5" s="1"/>
  <c r="G5" i="5" s="1"/>
  <c r="H5" i="5" s="1"/>
  <c r="I5" i="5" s="1"/>
  <c r="J5" i="5" s="1"/>
  <c r="K5" i="5" s="1"/>
  <c r="L5" i="5" s="1"/>
  <c r="M5" i="5" s="1"/>
  <c r="N5" i="5" s="1"/>
  <c r="E7" i="5"/>
  <c r="F7" i="5"/>
  <c r="G7" i="5"/>
  <c r="H7" i="5"/>
  <c r="I7" i="5"/>
  <c r="J7" i="5"/>
  <c r="K7" i="5"/>
  <c r="L7" i="5"/>
  <c r="M7" i="5"/>
  <c r="N7" i="5"/>
  <c r="E8" i="5"/>
  <c r="F8" i="5"/>
  <c r="G8" i="5"/>
  <c r="H8" i="5"/>
  <c r="I8" i="5"/>
  <c r="J8" i="5"/>
  <c r="K8" i="5"/>
  <c r="L8" i="5"/>
  <c r="M8" i="5"/>
  <c r="N8" i="5"/>
  <c r="E9" i="5"/>
  <c r="F9" i="5"/>
  <c r="G9" i="5"/>
  <c r="H9" i="5"/>
  <c r="I9" i="5"/>
  <c r="J9" i="5"/>
  <c r="K9" i="5"/>
  <c r="L9" i="5"/>
  <c r="M9" i="5"/>
  <c r="N9" i="5"/>
  <c r="E12" i="5"/>
  <c r="F12" i="5"/>
  <c r="G12" i="5"/>
  <c r="H12" i="5"/>
  <c r="I12" i="5"/>
  <c r="J12" i="5"/>
  <c r="K12" i="5"/>
  <c r="L12" i="5"/>
  <c r="M12" i="5"/>
  <c r="N12" i="5"/>
  <c r="E13" i="5"/>
  <c r="F13" i="5"/>
  <c r="G13" i="5"/>
  <c r="H13" i="5"/>
  <c r="I13" i="5"/>
  <c r="J13" i="5"/>
  <c r="K13" i="5"/>
  <c r="L13" i="5"/>
  <c r="M13" i="5"/>
  <c r="N13" i="5"/>
  <c r="E14" i="5"/>
  <c r="F14" i="5"/>
  <c r="G14" i="5"/>
  <c r="H14" i="5"/>
  <c r="I14" i="5"/>
  <c r="J14" i="5"/>
  <c r="K14" i="5"/>
  <c r="L14" i="5"/>
  <c r="M14" i="5"/>
  <c r="N14" i="5"/>
  <c r="E17" i="5"/>
  <c r="F17" i="5"/>
  <c r="G17" i="5"/>
  <c r="H17" i="5"/>
  <c r="I17" i="5"/>
  <c r="J17" i="5"/>
  <c r="K17" i="5"/>
  <c r="L17" i="5"/>
  <c r="M17" i="5"/>
  <c r="N17" i="5"/>
  <c r="N19" i="5" s="1"/>
  <c r="E18" i="5"/>
  <c r="F18" i="5"/>
  <c r="G18" i="5"/>
  <c r="H18" i="5"/>
  <c r="I18" i="5"/>
  <c r="J18" i="5"/>
  <c r="K18" i="5"/>
  <c r="L18" i="5"/>
  <c r="M18" i="5"/>
  <c r="N18" i="5"/>
  <c r="E21" i="5"/>
  <c r="F21" i="5"/>
  <c r="G21" i="5"/>
  <c r="H21" i="5"/>
  <c r="I21" i="5"/>
  <c r="J21" i="5"/>
  <c r="K21" i="5"/>
  <c r="L21" i="5"/>
  <c r="M21" i="5"/>
  <c r="N21" i="5"/>
  <c r="E22" i="5"/>
  <c r="F22" i="5"/>
  <c r="G22" i="5"/>
  <c r="H22" i="5"/>
  <c r="I22" i="5"/>
  <c r="J22" i="5"/>
  <c r="K22" i="5"/>
  <c r="L22" i="5"/>
  <c r="M22" i="5"/>
  <c r="N22" i="5"/>
  <c r="E23" i="5"/>
  <c r="F23" i="5"/>
  <c r="G23" i="5"/>
  <c r="H23" i="5"/>
  <c r="I23" i="5"/>
  <c r="J23" i="5"/>
  <c r="K23" i="5"/>
  <c r="L23" i="5"/>
  <c r="M23" i="5"/>
  <c r="N23" i="5"/>
  <c r="E24" i="5"/>
  <c r="F24" i="5"/>
  <c r="G24" i="5"/>
  <c r="H24" i="5"/>
  <c r="I24" i="5"/>
  <c r="J24" i="5"/>
  <c r="K24" i="5"/>
  <c r="L24" i="5"/>
  <c r="M24" i="5"/>
  <c r="N24" i="5"/>
  <c r="E25" i="5"/>
  <c r="F25" i="5"/>
  <c r="G25" i="5"/>
  <c r="H25" i="5"/>
  <c r="I25" i="5"/>
  <c r="J25" i="5"/>
  <c r="K25" i="5"/>
  <c r="L25" i="5"/>
  <c r="M25" i="5"/>
  <c r="N25" i="5"/>
  <c r="E28" i="5"/>
  <c r="F28" i="5"/>
  <c r="G28" i="5"/>
  <c r="H28" i="5"/>
  <c r="I28" i="5"/>
  <c r="J28" i="5"/>
  <c r="K28" i="5"/>
  <c r="L28" i="5"/>
  <c r="L30" i="5" s="1"/>
  <c r="M28" i="5"/>
  <c r="N28" i="5"/>
  <c r="E29" i="5"/>
  <c r="F29" i="5"/>
  <c r="G29" i="5"/>
  <c r="H29" i="5"/>
  <c r="I29" i="5"/>
  <c r="J29" i="5"/>
  <c r="K29" i="5"/>
  <c r="L29" i="5"/>
  <c r="M29" i="5"/>
  <c r="N29" i="5"/>
  <c r="E32" i="5"/>
  <c r="F32" i="5"/>
  <c r="G32" i="5"/>
  <c r="H32" i="5"/>
  <c r="I32" i="5"/>
  <c r="J32" i="5"/>
  <c r="K32" i="5"/>
  <c r="L32" i="5"/>
  <c r="M32" i="5"/>
  <c r="N32" i="5"/>
  <c r="E33" i="5"/>
  <c r="F33" i="5"/>
  <c r="G33" i="5"/>
  <c r="H33" i="5"/>
  <c r="I33" i="5"/>
  <c r="J33" i="5"/>
  <c r="K33" i="5"/>
  <c r="L33" i="5"/>
  <c r="M33" i="5"/>
  <c r="N33" i="5"/>
  <c r="E34" i="5"/>
  <c r="F34" i="5"/>
  <c r="G34" i="5"/>
  <c r="H34" i="5"/>
  <c r="I34" i="5"/>
  <c r="J34" i="5"/>
  <c r="K34" i="5"/>
  <c r="L34" i="5"/>
  <c r="M34" i="5"/>
  <c r="N34" i="5"/>
  <c r="E35" i="5"/>
  <c r="F35" i="5"/>
  <c r="G35" i="5"/>
  <c r="H35" i="5"/>
  <c r="I35" i="5"/>
  <c r="J35" i="5"/>
  <c r="K35" i="5"/>
  <c r="L35" i="5"/>
  <c r="M35" i="5"/>
  <c r="N35" i="5"/>
  <c r="E38" i="5"/>
  <c r="F38" i="5"/>
  <c r="G38" i="5"/>
  <c r="H38" i="5"/>
  <c r="I38" i="5"/>
  <c r="J38" i="5"/>
  <c r="K38" i="5"/>
  <c r="L38" i="5"/>
  <c r="M38" i="5"/>
  <c r="N38" i="5"/>
  <c r="C1" i="8"/>
  <c r="D2" i="8"/>
  <c r="E5" i="8"/>
  <c r="F5" i="8" s="1"/>
  <c r="G5" i="8" s="1"/>
  <c r="H5" i="8" s="1"/>
  <c r="I5" i="8" s="1"/>
  <c r="J5" i="8" s="1"/>
  <c r="K5" i="8" s="1"/>
  <c r="L5" i="8" s="1"/>
  <c r="M5" i="8" s="1"/>
  <c r="N5" i="8" s="1"/>
  <c r="E7" i="8"/>
  <c r="F7" i="8"/>
  <c r="G7" i="8"/>
  <c r="H7" i="8"/>
  <c r="I7" i="8"/>
  <c r="J7" i="8"/>
  <c r="K7" i="8"/>
  <c r="L7" i="8"/>
  <c r="M7" i="8"/>
  <c r="N7" i="8"/>
  <c r="E8" i="8"/>
  <c r="F8" i="8"/>
  <c r="G8" i="8"/>
  <c r="H8" i="8"/>
  <c r="I8" i="8"/>
  <c r="J8" i="8"/>
  <c r="K8" i="8"/>
  <c r="L8" i="8"/>
  <c r="M8" i="8"/>
  <c r="N8" i="8"/>
  <c r="E9" i="8"/>
  <c r="F9" i="8"/>
  <c r="G9" i="8"/>
  <c r="H9" i="8"/>
  <c r="I9" i="8"/>
  <c r="J9" i="8"/>
  <c r="K9" i="8"/>
  <c r="L9" i="8"/>
  <c r="M9" i="8"/>
  <c r="N9" i="8"/>
  <c r="E12" i="8"/>
  <c r="F12" i="8"/>
  <c r="G12" i="8"/>
  <c r="H12" i="8"/>
  <c r="I12" i="8"/>
  <c r="J12" i="8"/>
  <c r="K12" i="8"/>
  <c r="L12" i="8"/>
  <c r="M12" i="8"/>
  <c r="N12" i="8"/>
  <c r="E13" i="8"/>
  <c r="F13" i="8"/>
  <c r="G13" i="8"/>
  <c r="H13" i="8"/>
  <c r="I13" i="8"/>
  <c r="J13" i="8"/>
  <c r="K13" i="8"/>
  <c r="L13" i="8"/>
  <c r="M13" i="8"/>
  <c r="N13" i="8"/>
  <c r="E14" i="8"/>
  <c r="F14" i="8"/>
  <c r="G14" i="8"/>
  <c r="H14" i="8"/>
  <c r="I14" i="8"/>
  <c r="J14" i="8"/>
  <c r="K14" i="8"/>
  <c r="L14" i="8"/>
  <c r="M14" i="8"/>
  <c r="N14" i="8"/>
  <c r="E17" i="8"/>
  <c r="F17" i="8"/>
  <c r="G17" i="8"/>
  <c r="H17" i="8"/>
  <c r="I17" i="8"/>
  <c r="J17" i="8"/>
  <c r="K17" i="8"/>
  <c r="K19" i="8" s="1"/>
  <c r="L17" i="8"/>
  <c r="M17" i="8"/>
  <c r="N17" i="8"/>
  <c r="E18" i="8"/>
  <c r="F18" i="8"/>
  <c r="G18" i="8"/>
  <c r="H18" i="8"/>
  <c r="I18" i="8"/>
  <c r="J18" i="8"/>
  <c r="K18" i="8"/>
  <c r="L18" i="8"/>
  <c r="M18" i="8"/>
  <c r="N18" i="8"/>
  <c r="E21" i="8"/>
  <c r="F21" i="8"/>
  <c r="G21" i="8"/>
  <c r="H21" i="8"/>
  <c r="I21" i="8"/>
  <c r="J21" i="8"/>
  <c r="K21" i="8"/>
  <c r="L21" i="8"/>
  <c r="M21" i="8"/>
  <c r="N21" i="8"/>
  <c r="E22" i="8"/>
  <c r="F22" i="8"/>
  <c r="G22" i="8"/>
  <c r="H22" i="8"/>
  <c r="I22" i="8"/>
  <c r="J22" i="8"/>
  <c r="K22" i="8"/>
  <c r="L22" i="8"/>
  <c r="M22" i="8"/>
  <c r="N22" i="8"/>
  <c r="E23" i="8"/>
  <c r="F23" i="8"/>
  <c r="G23" i="8"/>
  <c r="H23" i="8"/>
  <c r="I23" i="8"/>
  <c r="J23" i="8"/>
  <c r="K23" i="8"/>
  <c r="L23" i="8"/>
  <c r="M23" i="8"/>
  <c r="N23" i="8"/>
  <c r="E24" i="8"/>
  <c r="F24" i="8"/>
  <c r="G24" i="8"/>
  <c r="H24" i="8"/>
  <c r="I24" i="8"/>
  <c r="J24" i="8"/>
  <c r="K24" i="8"/>
  <c r="L24" i="8"/>
  <c r="M24" i="8"/>
  <c r="N24" i="8"/>
  <c r="E25" i="8"/>
  <c r="F25" i="8"/>
  <c r="G25" i="8"/>
  <c r="H25" i="8"/>
  <c r="I25" i="8"/>
  <c r="J25" i="8"/>
  <c r="K25" i="8"/>
  <c r="L25" i="8"/>
  <c r="M25" i="8"/>
  <c r="N25" i="8"/>
  <c r="E28" i="8"/>
  <c r="F28" i="8"/>
  <c r="G28" i="8"/>
  <c r="H28" i="8"/>
  <c r="I28" i="8"/>
  <c r="J28" i="8"/>
  <c r="K28" i="8"/>
  <c r="L28" i="8"/>
  <c r="M28" i="8"/>
  <c r="N28" i="8"/>
  <c r="E29" i="8"/>
  <c r="F29" i="8"/>
  <c r="G29" i="8"/>
  <c r="H29" i="8"/>
  <c r="I29" i="8"/>
  <c r="J29" i="8"/>
  <c r="J30" i="8" s="1"/>
  <c r="K29" i="8"/>
  <c r="L29" i="8"/>
  <c r="M29" i="8"/>
  <c r="N29" i="8"/>
  <c r="E32" i="8"/>
  <c r="F32" i="8"/>
  <c r="G32" i="8"/>
  <c r="H32" i="8"/>
  <c r="I32" i="8"/>
  <c r="J32" i="8"/>
  <c r="K32" i="8"/>
  <c r="L32" i="8"/>
  <c r="M32" i="8"/>
  <c r="N32" i="8"/>
  <c r="E33" i="8"/>
  <c r="F33" i="8"/>
  <c r="G33" i="8"/>
  <c r="H33" i="8"/>
  <c r="I33" i="8"/>
  <c r="J33" i="8"/>
  <c r="K33" i="8"/>
  <c r="L33" i="8"/>
  <c r="M33" i="8"/>
  <c r="N33" i="8"/>
  <c r="E34" i="8"/>
  <c r="F34" i="8"/>
  <c r="G34" i="8"/>
  <c r="H34" i="8"/>
  <c r="I34" i="8"/>
  <c r="J34" i="8"/>
  <c r="K34" i="8"/>
  <c r="L34" i="8"/>
  <c r="M34" i="8"/>
  <c r="N34" i="8"/>
  <c r="E35" i="8"/>
  <c r="F35" i="8"/>
  <c r="G35" i="8"/>
  <c r="H35" i="8"/>
  <c r="I35" i="8"/>
  <c r="J35" i="8"/>
  <c r="K35" i="8"/>
  <c r="L35" i="8"/>
  <c r="M35" i="8"/>
  <c r="N35" i="8"/>
  <c r="E38" i="8"/>
  <c r="F38" i="8"/>
  <c r="G38" i="8"/>
  <c r="H38" i="8"/>
  <c r="I38" i="8"/>
  <c r="J38" i="8"/>
  <c r="K38" i="8"/>
  <c r="L38" i="8"/>
  <c r="M38" i="8"/>
  <c r="N38" i="8"/>
  <c r="C1" i="4"/>
  <c r="E5" i="4"/>
  <c r="F5" i="4" s="1"/>
  <c r="G5" i="4" s="1"/>
  <c r="H5" i="4" s="1"/>
  <c r="I5" i="4" s="1"/>
  <c r="J5" i="4" s="1"/>
  <c r="K5" i="4" s="1"/>
  <c r="L5" i="4" s="1"/>
  <c r="M5" i="4" s="1"/>
  <c r="N5" i="4" s="1"/>
  <c r="E7" i="4"/>
  <c r="F7" i="4"/>
  <c r="G7" i="4"/>
  <c r="H7" i="4"/>
  <c r="I7" i="4"/>
  <c r="J7" i="4"/>
  <c r="K7" i="4"/>
  <c r="L7" i="4"/>
  <c r="M7" i="4"/>
  <c r="N7" i="4"/>
  <c r="E8" i="4"/>
  <c r="F8" i="4"/>
  <c r="G8" i="4"/>
  <c r="G10" i="4" s="1"/>
  <c r="H8" i="4"/>
  <c r="I8" i="4"/>
  <c r="J8" i="4"/>
  <c r="K8" i="4"/>
  <c r="L8" i="4"/>
  <c r="M8" i="4"/>
  <c r="N8" i="4"/>
  <c r="E9" i="4"/>
  <c r="F9" i="4"/>
  <c r="G9" i="4"/>
  <c r="H9" i="4"/>
  <c r="I9" i="4"/>
  <c r="J9" i="4"/>
  <c r="K9" i="4"/>
  <c r="L9" i="4"/>
  <c r="M9" i="4"/>
  <c r="N9" i="4"/>
  <c r="E12" i="4"/>
  <c r="F12" i="4"/>
  <c r="G12" i="4"/>
  <c r="H12" i="4"/>
  <c r="I12" i="4"/>
  <c r="J12" i="4"/>
  <c r="K12" i="4"/>
  <c r="L12" i="4"/>
  <c r="M12" i="4"/>
  <c r="N12" i="4"/>
  <c r="E13" i="4"/>
  <c r="F13" i="4"/>
  <c r="G13" i="4"/>
  <c r="H13" i="4"/>
  <c r="I13" i="4"/>
  <c r="I15" i="4" s="1"/>
  <c r="J13" i="4"/>
  <c r="K13" i="4"/>
  <c r="L13" i="4"/>
  <c r="M13" i="4"/>
  <c r="N13" i="4"/>
  <c r="E14" i="4"/>
  <c r="F14" i="4"/>
  <c r="G14" i="4"/>
  <c r="H14" i="4"/>
  <c r="I14" i="4"/>
  <c r="J14" i="4"/>
  <c r="K14" i="4"/>
  <c r="L14" i="4"/>
  <c r="M14" i="4"/>
  <c r="N14" i="4"/>
  <c r="E17" i="4"/>
  <c r="F17" i="4"/>
  <c r="G17" i="4"/>
  <c r="H17" i="4"/>
  <c r="H19" i="4" s="1"/>
  <c r="I17" i="4"/>
  <c r="J17" i="4"/>
  <c r="K17" i="4"/>
  <c r="L17" i="4"/>
  <c r="L19" i="4" s="1"/>
  <c r="M17" i="4"/>
  <c r="N17" i="4"/>
  <c r="E18" i="4"/>
  <c r="F18" i="4"/>
  <c r="G18" i="4"/>
  <c r="H18" i="4"/>
  <c r="I18" i="4"/>
  <c r="J18" i="4"/>
  <c r="K18" i="4"/>
  <c r="L18" i="4"/>
  <c r="M18" i="4"/>
  <c r="N18" i="4"/>
  <c r="E21" i="4"/>
  <c r="F21" i="4"/>
  <c r="G21" i="4"/>
  <c r="H21" i="4"/>
  <c r="I21" i="4"/>
  <c r="J21" i="4"/>
  <c r="K21" i="4"/>
  <c r="L21" i="4"/>
  <c r="M21" i="4"/>
  <c r="N21" i="4"/>
  <c r="E22" i="4"/>
  <c r="F22" i="4"/>
  <c r="G22" i="4"/>
  <c r="H22" i="4"/>
  <c r="I22" i="4"/>
  <c r="J22" i="4"/>
  <c r="K22" i="4"/>
  <c r="L22" i="4"/>
  <c r="M22" i="4"/>
  <c r="N22" i="4"/>
  <c r="E23" i="4"/>
  <c r="F23" i="4"/>
  <c r="G23" i="4"/>
  <c r="H23" i="4"/>
  <c r="I23" i="4"/>
  <c r="J23" i="4"/>
  <c r="K23" i="4"/>
  <c r="L23" i="4"/>
  <c r="M23" i="4"/>
  <c r="N23" i="4"/>
  <c r="E24" i="4"/>
  <c r="F24" i="4"/>
  <c r="G24" i="4"/>
  <c r="H24" i="4"/>
  <c r="I24" i="4"/>
  <c r="J24" i="4"/>
  <c r="K24" i="4"/>
  <c r="L24" i="4"/>
  <c r="M24" i="4"/>
  <c r="N24" i="4"/>
  <c r="E25" i="4"/>
  <c r="F25" i="4"/>
  <c r="G25" i="4"/>
  <c r="H25" i="4"/>
  <c r="I25" i="4"/>
  <c r="J25" i="4"/>
  <c r="K25" i="4"/>
  <c r="L25" i="4"/>
  <c r="M25" i="4"/>
  <c r="N25" i="4"/>
  <c r="E28" i="4"/>
  <c r="F28" i="4"/>
  <c r="F30" i="4" s="1"/>
  <c r="G28" i="4"/>
  <c r="H28" i="4"/>
  <c r="I28" i="4"/>
  <c r="J28" i="4"/>
  <c r="K28" i="4"/>
  <c r="L28" i="4"/>
  <c r="M28" i="4"/>
  <c r="N28" i="4"/>
  <c r="E29" i="4"/>
  <c r="F29" i="4"/>
  <c r="G29" i="4"/>
  <c r="H29" i="4"/>
  <c r="H30" i="4" s="1"/>
  <c r="I29" i="4"/>
  <c r="I30" i="4" s="1"/>
  <c r="J29" i="4"/>
  <c r="K29" i="4"/>
  <c r="L29" i="4"/>
  <c r="M29" i="4"/>
  <c r="N29" i="4"/>
  <c r="E32" i="4"/>
  <c r="F32" i="4"/>
  <c r="G32" i="4"/>
  <c r="H32" i="4"/>
  <c r="I32" i="4"/>
  <c r="J32" i="4"/>
  <c r="K32" i="4"/>
  <c r="L32" i="4"/>
  <c r="M32" i="4"/>
  <c r="N32" i="4"/>
  <c r="E33" i="4"/>
  <c r="F33" i="4"/>
  <c r="G33" i="4"/>
  <c r="H33" i="4"/>
  <c r="I33" i="4"/>
  <c r="J33" i="4"/>
  <c r="K33" i="4"/>
  <c r="L33" i="4"/>
  <c r="M33" i="4"/>
  <c r="N33" i="4"/>
  <c r="E34" i="4"/>
  <c r="F34" i="4"/>
  <c r="G34" i="4"/>
  <c r="H34" i="4"/>
  <c r="I34" i="4"/>
  <c r="J34" i="4"/>
  <c r="K34" i="4"/>
  <c r="L34" i="4"/>
  <c r="M34" i="4"/>
  <c r="N34" i="4"/>
  <c r="E35" i="4"/>
  <c r="F35" i="4"/>
  <c r="G35" i="4"/>
  <c r="H35" i="4"/>
  <c r="I35" i="4"/>
  <c r="J35" i="4"/>
  <c r="K35" i="4"/>
  <c r="L35" i="4"/>
  <c r="M35" i="4"/>
  <c r="N35" i="4"/>
  <c r="E38" i="4"/>
  <c r="F38" i="4"/>
  <c r="G38" i="4"/>
  <c r="H38" i="4"/>
  <c r="I38" i="4"/>
  <c r="J38" i="4"/>
  <c r="K38" i="4"/>
  <c r="L38" i="4"/>
  <c r="M38" i="4"/>
  <c r="N38" i="4"/>
  <c r="C1" i="7"/>
  <c r="E5" i="7"/>
  <c r="F5" i="7" s="1"/>
  <c r="G5" i="7" s="1"/>
  <c r="H5" i="7" s="1"/>
  <c r="I5" i="7" s="1"/>
  <c r="J5" i="7" s="1"/>
  <c r="K5" i="7" s="1"/>
  <c r="L5" i="7" s="1"/>
  <c r="M5" i="7" s="1"/>
  <c r="N5" i="7" s="1"/>
  <c r="E7" i="7"/>
  <c r="F7" i="7"/>
  <c r="G7" i="7"/>
  <c r="H7" i="7"/>
  <c r="I7" i="7"/>
  <c r="J7" i="7"/>
  <c r="K7" i="7"/>
  <c r="L7" i="7"/>
  <c r="M7" i="7"/>
  <c r="N7" i="7"/>
  <c r="E8" i="7"/>
  <c r="F8" i="7"/>
  <c r="G8" i="7"/>
  <c r="H8" i="7"/>
  <c r="I8" i="7"/>
  <c r="J8" i="7"/>
  <c r="K8" i="7"/>
  <c r="L8" i="7"/>
  <c r="M8" i="7"/>
  <c r="N8" i="7"/>
  <c r="E9" i="7"/>
  <c r="F9" i="7"/>
  <c r="G9" i="7"/>
  <c r="H9" i="7"/>
  <c r="I9" i="7"/>
  <c r="J9" i="7"/>
  <c r="K9" i="7"/>
  <c r="L9" i="7"/>
  <c r="M9" i="7"/>
  <c r="N9" i="7"/>
  <c r="E10" i="7"/>
  <c r="F10" i="7"/>
  <c r="G10" i="7"/>
  <c r="H10" i="7"/>
  <c r="I10" i="7"/>
  <c r="J10" i="7"/>
  <c r="K10" i="7"/>
  <c r="L10" i="7"/>
  <c r="M10" i="7"/>
  <c r="N10" i="7"/>
  <c r="E11" i="7"/>
  <c r="F11" i="7"/>
  <c r="G11" i="7"/>
  <c r="H11" i="7"/>
  <c r="I11" i="7"/>
  <c r="J11" i="7"/>
  <c r="K11" i="7"/>
  <c r="L11" i="7"/>
  <c r="M11" i="7"/>
  <c r="N11" i="7"/>
  <c r="E12" i="7"/>
  <c r="F12" i="7"/>
  <c r="G12" i="7"/>
  <c r="H12" i="7"/>
  <c r="I12" i="7"/>
  <c r="J12" i="7"/>
  <c r="K12" i="7"/>
  <c r="L12" i="7"/>
  <c r="M12" i="7"/>
  <c r="N12" i="7"/>
  <c r="E15" i="7"/>
  <c r="F15" i="7"/>
  <c r="G15" i="7"/>
  <c r="H15" i="7"/>
  <c r="I15" i="7"/>
  <c r="J15" i="7"/>
  <c r="K15" i="7"/>
  <c r="L15" i="7"/>
  <c r="M15" i="7"/>
  <c r="N15" i="7"/>
  <c r="E16" i="7"/>
  <c r="F16" i="7"/>
  <c r="G16" i="7"/>
  <c r="H16" i="7"/>
  <c r="I16" i="7"/>
  <c r="J16" i="7"/>
  <c r="K16" i="7"/>
  <c r="L16" i="7"/>
  <c r="M16" i="7"/>
  <c r="N16" i="7"/>
  <c r="E17" i="7"/>
  <c r="F17" i="7"/>
  <c r="G17" i="7"/>
  <c r="H17" i="7"/>
  <c r="I17" i="7"/>
  <c r="J17" i="7"/>
  <c r="K17" i="7"/>
  <c r="L17" i="7"/>
  <c r="M17" i="7"/>
  <c r="N17" i="7"/>
  <c r="E18" i="7"/>
  <c r="F18" i="7"/>
  <c r="G18" i="7"/>
  <c r="H18" i="7"/>
  <c r="I18" i="7"/>
  <c r="J18" i="7"/>
  <c r="K18" i="7"/>
  <c r="L18" i="7"/>
  <c r="M18" i="7"/>
  <c r="N18" i="7"/>
  <c r="E21" i="7"/>
  <c r="F21" i="7"/>
  <c r="G21" i="7"/>
  <c r="H21" i="7"/>
  <c r="I21" i="7"/>
  <c r="J21" i="7"/>
  <c r="K21" i="7"/>
  <c r="L21" i="7"/>
  <c r="M21" i="7"/>
  <c r="N21" i="7"/>
  <c r="E22" i="7"/>
  <c r="F22" i="7"/>
  <c r="G22" i="7"/>
  <c r="H22" i="7"/>
  <c r="I22" i="7"/>
  <c r="J22" i="7"/>
  <c r="K22" i="7"/>
  <c r="L22" i="7"/>
  <c r="M22" i="7"/>
  <c r="N22" i="7"/>
  <c r="E23" i="7"/>
  <c r="F23" i="7"/>
  <c r="G23" i="7"/>
  <c r="H23" i="7"/>
  <c r="I23" i="7"/>
  <c r="J23" i="7"/>
  <c r="K23" i="7"/>
  <c r="L23" i="7"/>
  <c r="M23" i="7"/>
  <c r="N23" i="7"/>
  <c r="E26" i="7"/>
  <c r="F26" i="7"/>
  <c r="G26" i="7"/>
  <c r="H26" i="7"/>
  <c r="I26" i="7"/>
  <c r="J26" i="7"/>
  <c r="K26" i="7"/>
  <c r="L26" i="7"/>
  <c r="M26" i="7"/>
  <c r="N26" i="7"/>
  <c r="E27" i="7"/>
  <c r="F27" i="7"/>
  <c r="G27" i="7"/>
  <c r="H27" i="7"/>
  <c r="I27" i="7"/>
  <c r="J27" i="7"/>
  <c r="K27" i="7"/>
  <c r="L27" i="7"/>
  <c r="M27" i="7"/>
  <c r="N27" i="7"/>
  <c r="E28" i="7"/>
  <c r="F28" i="7"/>
  <c r="G28" i="7"/>
  <c r="H28" i="7"/>
  <c r="I28" i="7"/>
  <c r="J28" i="7"/>
  <c r="K28" i="7"/>
  <c r="L28" i="7"/>
  <c r="M28" i="7"/>
  <c r="N28" i="7"/>
  <c r="F33" i="7"/>
  <c r="H33" i="7"/>
  <c r="J33" i="7"/>
  <c r="L33" i="7"/>
  <c r="N33" i="7"/>
  <c r="E34" i="7"/>
  <c r="F34" i="7"/>
  <c r="G34" i="7"/>
  <c r="H34" i="7"/>
  <c r="I34" i="7"/>
  <c r="J34" i="7"/>
  <c r="K34" i="7"/>
  <c r="L34" i="7"/>
  <c r="M34" i="7"/>
  <c r="N34" i="7"/>
  <c r="E35" i="7"/>
  <c r="F35" i="7"/>
  <c r="G35" i="7"/>
  <c r="H35" i="7"/>
  <c r="I35" i="7"/>
  <c r="J35" i="7"/>
  <c r="K35" i="7"/>
  <c r="L35" i="7"/>
  <c r="M35" i="7"/>
  <c r="N35" i="7"/>
  <c r="E40" i="7"/>
  <c r="F40" i="7"/>
  <c r="G40" i="7"/>
  <c r="H40" i="7"/>
  <c r="I40" i="7"/>
  <c r="J40" i="7"/>
  <c r="K40" i="7"/>
  <c r="L40" i="7"/>
  <c r="M40" i="7"/>
  <c r="N40" i="7"/>
  <c r="C1" i="3"/>
  <c r="D2" i="3"/>
  <c r="E5" i="3"/>
  <c r="F5" i="3" s="1"/>
  <c r="G5" i="3" s="1"/>
  <c r="H5" i="3" s="1"/>
  <c r="I5" i="3" s="1"/>
  <c r="J5" i="3" s="1"/>
  <c r="K5" i="3" s="1"/>
  <c r="L5" i="3" s="1"/>
  <c r="M5" i="3" s="1"/>
  <c r="N5" i="3" s="1"/>
  <c r="E7" i="3"/>
  <c r="F7" i="3"/>
  <c r="G7" i="3"/>
  <c r="H7" i="3"/>
  <c r="I7" i="3"/>
  <c r="J7" i="3"/>
  <c r="K7" i="3"/>
  <c r="L7" i="3"/>
  <c r="M7" i="3"/>
  <c r="N7" i="3"/>
  <c r="E8" i="3"/>
  <c r="F8" i="3"/>
  <c r="G8" i="3"/>
  <c r="H8" i="3"/>
  <c r="I8" i="3"/>
  <c r="J8" i="3"/>
  <c r="K8" i="3"/>
  <c r="L8" i="3"/>
  <c r="M8" i="3"/>
  <c r="N8" i="3"/>
  <c r="E9" i="3"/>
  <c r="F9" i="3"/>
  <c r="G9" i="3"/>
  <c r="H9" i="3"/>
  <c r="I9" i="3"/>
  <c r="J9" i="3"/>
  <c r="K9" i="3"/>
  <c r="L9" i="3"/>
  <c r="M9" i="3"/>
  <c r="N9" i="3"/>
  <c r="E10" i="3"/>
  <c r="F10" i="3"/>
  <c r="G10" i="3"/>
  <c r="H10" i="3"/>
  <c r="I10" i="3"/>
  <c r="J10" i="3"/>
  <c r="K10" i="3"/>
  <c r="L10" i="3"/>
  <c r="M10" i="3"/>
  <c r="N10" i="3"/>
  <c r="E11" i="3"/>
  <c r="F11" i="3"/>
  <c r="G11" i="3"/>
  <c r="H11" i="3"/>
  <c r="I11" i="3"/>
  <c r="J11" i="3"/>
  <c r="K11" i="3"/>
  <c r="L11" i="3"/>
  <c r="M11" i="3"/>
  <c r="N11" i="3"/>
  <c r="E12" i="3"/>
  <c r="F12" i="3"/>
  <c r="G12" i="3"/>
  <c r="H12" i="3"/>
  <c r="I12" i="3"/>
  <c r="J12" i="3"/>
  <c r="K12" i="3"/>
  <c r="L12" i="3"/>
  <c r="M12" i="3"/>
  <c r="N12" i="3"/>
  <c r="E15" i="3"/>
  <c r="F15" i="3"/>
  <c r="G15" i="3"/>
  <c r="H15" i="3"/>
  <c r="I15" i="3"/>
  <c r="J15" i="3"/>
  <c r="K15" i="3"/>
  <c r="L15" i="3"/>
  <c r="M15" i="3"/>
  <c r="N15" i="3"/>
  <c r="E16" i="3"/>
  <c r="F16" i="3"/>
  <c r="G16" i="3"/>
  <c r="H16" i="3"/>
  <c r="I16" i="3"/>
  <c r="J16" i="3"/>
  <c r="K16" i="3"/>
  <c r="L16" i="3"/>
  <c r="M16" i="3"/>
  <c r="N16" i="3"/>
  <c r="E17" i="3"/>
  <c r="F17" i="3"/>
  <c r="G17" i="3"/>
  <c r="H17" i="3"/>
  <c r="I17" i="3"/>
  <c r="J17" i="3"/>
  <c r="K17" i="3"/>
  <c r="L17" i="3"/>
  <c r="M17" i="3"/>
  <c r="N17" i="3"/>
  <c r="E18" i="3"/>
  <c r="F18" i="3"/>
  <c r="G18" i="3"/>
  <c r="H18" i="3"/>
  <c r="I18" i="3"/>
  <c r="J18" i="3"/>
  <c r="K18" i="3"/>
  <c r="L18" i="3"/>
  <c r="M18" i="3"/>
  <c r="N18" i="3"/>
  <c r="E21" i="3"/>
  <c r="F21" i="3"/>
  <c r="G21" i="3"/>
  <c r="H21" i="3"/>
  <c r="I21" i="3"/>
  <c r="J21" i="3"/>
  <c r="K21" i="3"/>
  <c r="L21" i="3"/>
  <c r="M21" i="3"/>
  <c r="N21" i="3"/>
  <c r="E22" i="3"/>
  <c r="F22" i="3"/>
  <c r="G22" i="3"/>
  <c r="G24" i="3" s="1"/>
  <c r="H22" i="3"/>
  <c r="I22" i="3"/>
  <c r="J22" i="3"/>
  <c r="K22" i="3"/>
  <c r="L22" i="3"/>
  <c r="M22" i="3"/>
  <c r="N22" i="3"/>
  <c r="E23" i="3"/>
  <c r="F23" i="3"/>
  <c r="G23" i="3"/>
  <c r="H23" i="3"/>
  <c r="I23" i="3"/>
  <c r="J23" i="3"/>
  <c r="K23" i="3"/>
  <c r="L23" i="3"/>
  <c r="M23" i="3"/>
  <c r="N23" i="3"/>
  <c r="E26" i="3"/>
  <c r="F26" i="3"/>
  <c r="G26" i="3"/>
  <c r="H26" i="3"/>
  <c r="I26" i="3"/>
  <c r="J26" i="3"/>
  <c r="K26" i="3"/>
  <c r="L26" i="3"/>
  <c r="M26" i="3"/>
  <c r="N26" i="3"/>
  <c r="E27" i="3"/>
  <c r="F27" i="3"/>
  <c r="G27" i="3"/>
  <c r="H27" i="3"/>
  <c r="I27" i="3"/>
  <c r="I29" i="3" s="1"/>
  <c r="J27" i="3"/>
  <c r="K27" i="3"/>
  <c r="L27" i="3"/>
  <c r="M27" i="3"/>
  <c r="N27" i="3"/>
  <c r="E28" i="3"/>
  <c r="F28" i="3"/>
  <c r="G28" i="3"/>
  <c r="H28" i="3"/>
  <c r="I28" i="3"/>
  <c r="J28" i="3"/>
  <c r="K28" i="3"/>
  <c r="L28" i="3"/>
  <c r="M28" i="3"/>
  <c r="N28" i="3"/>
  <c r="E33" i="3"/>
  <c r="F33" i="3"/>
  <c r="G33" i="3"/>
  <c r="H33" i="3"/>
  <c r="I33" i="3"/>
  <c r="J33" i="3"/>
  <c r="K33" i="3"/>
  <c r="L33" i="3"/>
  <c r="M33" i="3"/>
  <c r="N33" i="3"/>
  <c r="E34" i="3"/>
  <c r="F34" i="3"/>
  <c r="G34" i="3"/>
  <c r="H34" i="3"/>
  <c r="I34" i="3"/>
  <c r="J34" i="3"/>
  <c r="K34" i="3"/>
  <c r="L34" i="3"/>
  <c r="M34" i="3"/>
  <c r="N34" i="3"/>
  <c r="E35" i="3"/>
  <c r="F35" i="3"/>
  <c r="G35" i="3"/>
  <c r="H35" i="3"/>
  <c r="I35" i="3"/>
  <c r="J35" i="3"/>
  <c r="K35" i="3"/>
  <c r="L35" i="3"/>
  <c r="M35" i="3"/>
  <c r="N35" i="3"/>
  <c r="E40" i="3"/>
  <c r="F40" i="3"/>
  <c r="G40" i="3"/>
  <c r="H40" i="3"/>
  <c r="I40" i="3"/>
  <c r="J40" i="3"/>
  <c r="K40" i="3"/>
  <c r="L40" i="3"/>
  <c r="M40" i="3"/>
  <c r="N40" i="3"/>
  <c r="C1" i="6"/>
  <c r="D2" i="6"/>
  <c r="E5" i="6"/>
  <c r="F5" i="6" s="1"/>
  <c r="G5" i="6" s="1"/>
  <c r="H5" i="6" s="1"/>
  <c r="I5" i="6" s="1"/>
  <c r="J5" i="6" s="1"/>
  <c r="K5" i="6" s="1"/>
  <c r="L5" i="6" s="1"/>
  <c r="M5" i="6" s="1"/>
  <c r="N5" i="6" s="1"/>
  <c r="E7" i="6"/>
  <c r="F7" i="6"/>
  <c r="G7" i="6"/>
  <c r="H7" i="6"/>
  <c r="I7" i="6"/>
  <c r="J7" i="6"/>
  <c r="K7" i="6"/>
  <c r="L7" i="6"/>
  <c r="M7" i="6"/>
  <c r="N7" i="6"/>
  <c r="E8" i="6"/>
  <c r="F8" i="6"/>
  <c r="G8" i="6"/>
  <c r="H8" i="6"/>
  <c r="I8" i="6"/>
  <c r="J8" i="6"/>
  <c r="K8" i="6"/>
  <c r="L8" i="6"/>
  <c r="M8" i="6"/>
  <c r="N8" i="6"/>
  <c r="E9" i="6"/>
  <c r="F9" i="6"/>
  <c r="G9" i="6"/>
  <c r="H9" i="6"/>
  <c r="I9" i="6"/>
  <c r="J9" i="6"/>
  <c r="K9" i="6"/>
  <c r="L9" i="6"/>
  <c r="M9" i="6"/>
  <c r="N9" i="6"/>
  <c r="E10" i="6"/>
  <c r="F10" i="6"/>
  <c r="G10" i="6"/>
  <c r="H10" i="6"/>
  <c r="I10" i="6"/>
  <c r="J10" i="6"/>
  <c r="K10" i="6"/>
  <c r="L10" i="6"/>
  <c r="M10" i="6"/>
  <c r="N10" i="6"/>
  <c r="E11" i="6"/>
  <c r="F11" i="6"/>
  <c r="G11" i="6"/>
  <c r="H11" i="6"/>
  <c r="I11" i="6"/>
  <c r="J11" i="6"/>
  <c r="K11" i="6"/>
  <c r="L11" i="6"/>
  <c r="M11" i="6"/>
  <c r="N11" i="6"/>
  <c r="E12" i="6"/>
  <c r="F12" i="6"/>
  <c r="G12" i="6"/>
  <c r="H12" i="6"/>
  <c r="I12" i="6"/>
  <c r="J12" i="6"/>
  <c r="K12" i="6"/>
  <c r="L12" i="6"/>
  <c r="M12" i="6"/>
  <c r="N12" i="6"/>
  <c r="E15" i="6"/>
  <c r="F15" i="6"/>
  <c r="G15" i="6"/>
  <c r="H15" i="6"/>
  <c r="I15" i="6"/>
  <c r="J15" i="6"/>
  <c r="K15" i="6"/>
  <c r="L15" i="6"/>
  <c r="M15" i="6"/>
  <c r="N15" i="6"/>
  <c r="E16" i="6"/>
  <c r="F16" i="6"/>
  <c r="G16" i="6"/>
  <c r="H16" i="6"/>
  <c r="I16" i="6"/>
  <c r="J16" i="6"/>
  <c r="K16" i="6"/>
  <c r="L16" i="6"/>
  <c r="M16" i="6"/>
  <c r="N16" i="6"/>
  <c r="E17" i="6"/>
  <c r="F17" i="6"/>
  <c r="G17" i="6"/>
  <c r="H17" i="6"/>
  <c r="I17" i="6"/>
  <c r="J17" i="6"/>
  <c r="K17" i="6"/>
  <c r="L17" i="6"/>
  <c r="M17" i="6"/>
  <c r="N17" i="6"/>
  <c r="E18" i="6"/>
  <c r="F18" i="6"/>
  <c r="G18" i="6"/>
  <c r="H18" i="6"/>
  <c r="I18" i="6"/>
  <c r="J18" i="6"/>
  <c r="K18" i="6"/>
  <c r="L18" i="6"/>
  <c r="M18" i="6"/>
  <c r="N18" i="6"/>
  <c r="E21" i="6"/>
  <c r="F21" i="6"/>
  <c r="G21" i="6"/>
  <c r="H21" i="6"/>
  <c r="I21" i="6"/>
  <c r="J21" i="6"/>
  <c r="K21" i="6"/>
  <c r="L21" i="6"/>
  <c r="M21" i="6"/>
  <c r="N21" i="6"/>
  <c r="E22" i="6"/>
  <c r="F22" i="6"/>
  <c r="G22" i="6"/>
  <c r="H22" i="6"/>
  <c r="I22" i="6"/>
  <c r="J22" i="6"/>
  <c r="K22" i="6"/>
  <c r="L22" i="6"/>
  <c r="M22" i="6"/>
  <c r="N22" i="6"/>
  <c r="E23" i="6"/>
  <c r="F23" i="6"/>
  <c r="G23" i="6"/>
  <c r="H23" i="6"/>
  <c r="I23" i="6"/>
  <c r="J23" i="6"/>
  <c r="K23" i="6"/>
  <c r="L23" i="6"/>
  <c r="M23" i="6"/>
  <c r="N23" i="6"/>
  <c r="E26" i="6"/>
  <c r="F26" i="6"/>
  <c r="G26" i="6"/>
  <c r="H26" i="6"/>
  <c r="I26" i="6"/>
  <c r="J26" i="6"/>
  <c r="K26" i="6"/>
  <c r="L26" i="6"/>
  <c r="M26" i="6"/>
  <c r="N26" i="6"/>
  <c r="E27" i="6"/>
  <c r="F27" i="6"/>
  <c r="G27" i="6"/>
  <c r="H27" i="6"/>
  <c r="I27" i="6"/>
  <c r="J27" i="6"/>
  <c r="K27" i="6"/>
  <c r="L27" i="6"/>
  <c r="M27" i="6"/>
  <c r="N27" i="6"/>
  <c r="E28" i="6"/>
  <c r="F28" i="6"/>
  <c r="G28" i="6"/>
  <c r="H28" i="6"/>
  <c r="I28" i="6"/>
  <c r="J28" i="6"/>
  <c r="K28" i="6"/>
  <c r="L28" i="6"/>
  <c r="M28" i="6"/>
  <c r="N28" i="6"/>
  <c r="F33" i="6"/>
  <c r="H33" i="6"/>
  <c r="J33" i="6"/>
  <c r="L33" i="6"/>
  <c r="N33" i="6"/>
  <c r="E34" i="6"/>
  <c r="F34" i="6"/>
  <c r="G34" i="6"/>
  <c r="H34" i="6"/>
  <c r="I34" i="6"/>
  <c r="J34" i="6"/>
  <c r="K34" i="6"/>
  <c r="L34" i="6"/>
  <c r="M34" i="6"/>
  <c r="N34" i="6"/>
  <c r="E35" i="6"/>
  <c r="F35" i="6"/>
  <c r="G35" i="6"/>
  <c r="H35" i="6"/>
  <c r="I35" i="6"/>
  <c r="J35" i="6"/>
  <c r="K35" i="6"/>
  <c r="L35" i="6"/>
  <c r="M35" i="6"/>
  <c r="N35" i="6"/>
  <c r="E40" i="6"/>
  <c r="F40" i="6"/>
  <c r="G40" i="6"/>
  <c r="H40" i="6"/>
  <c r="I40" i="6"/>
  <c r="J40" i="6"/>
  <c r="K40" i="6"/>
  <c r="L40" i="6"/>
  <c r="M40" i="6"/>
  <c r="N40" i="6"/>
  <c r="C1" i="2"/>
  <c r="E5" i="2"/>
  <c r="F5" i="2" s="1"/>
  <c r="G5" i="2" s="1"/>
  <c r="H5" i="2" s="1"/>
  <c r="I5" i="2" s="1"/>
  <c r="J5" i="2" s="1"/>
  <c r="K5" i="2" s="1"/>
  <c r="L5" i="2" s="1"/>
  <c r="M5" i="2" s="1"/>
  <c r="N5" i="2" s="1"/>
  <c r="E7" i="2"/>
  <c r="F7" i="2"/>
  <c r="G7" i="2"/>
  <c r="H7" i="2"/>
  <c r="I7" i="2"/>
  <c r="J7" i="2"/>
  <c r="K7" i="2"/>
  <c r="L7" i="2"/>
  <c r="M7" i="2"/>
  <c r="N7" i="2"/>
  <c r="E8" i="2"/>
  <c r="F8" i="2"/>
  <c r="G8" i="2"/>
  <c r="H8" i="2"/>
  <c r="I8" i="2"/>
  <c r="J8" i="2"/>
  <c r="K8" i="2"/>
  <c r="L8" i="2"/>
  <c r="M8" i="2"/>
  <c r="N8" i="2"/>
  <c r="E9" i="2"/>
  <c r="F9" i="2"/>
  <c r="G9" i="2"/>
  <c r="H9" i="2"/>
  <c r="I9" i="2"/>
  <c r="J9" i="2"/>
  <c r="K9" i="2"/>
  <c r="L9" i="2"/>
  <c r="M9" i="2"/>
  <c r="N9" i="2"/>
  <c r="E10" i="2"/>
  <c r="F10" i="2"/>
  <c r="G10" i="2"/>
  <c r="H10" i="2"/>
  <c r="I10" i="2"/>
  <c r="J10" i="2"/>
  <c r="K10" i="2"/>
  <c r="L10" i="2"/>
  <c r="M10" i="2"/>
  <c r="N10" i="2"/>
  <c r="E11" i="2"/>
  <c r="F11" i="2"/>
  <c r="G11" i="2"/>
  <c r="H11" i="2"/>
  <c r="I11" i="2"/>
  <c r="J11" i="2"/>
  <c r="K11" i="2"/>
  <c r="L11" i="2"/>
  <c r="M11" i="2"/>
  <c r="N11" i="2"/>
  <c r="E12" i="2"/>
  <c r="F12" i="2"/>
  <c r="G12" i="2"/>
  <c r="H12" i="2"/>
  <c r="I12" i="2"/>
  <c r="J12" i="2"/>
  <c r="K12" i="2"/>
  <c r="L12" i="2"/>
  <c r="M12" i="2"/>
  <c r="N12" i="2"/>
  <c r="E15" i="2"/>
  <c r="F15" i="2"/>
  <c r="G15" i="2"/>
  <c r="H15" i="2"/>
  <c r="I15" i="2"/>
  <c r="J15" i="2"/>
  <c r="K15" i="2"/>
  <c r="L15" i="2"/>
  <c r="M15" i="2"/>
  <c r="N15" i="2"/>
  <c r="E16" i="2"/>
  <c r="F16" i="2"/>
  <c r="G16" i="2"/>
  <c r="H16" i="2"/>
  <c r="I16" i="2"/>
  <c r="J16" i="2"/>
  <c r="K16" i="2"/>
  <c r="L16" i="2"/>
  <c r="M16" i="2"/>
  <c r="N16" i="2"/>
  <c r="E17" i="2"/>
  <c r="F17" i="2"/>
  <c r="G17" i="2"/>
  <c r="H17" i="2"/>
  <c r="I17" i="2"/>
  <c r="J17" i="2"/>
  <c r="K17" i="2"/>
  <c r="L17" i="2"/>
  <c r="M17" i="2"/>
  <c r="N17" i="2"/>
  <c r="E18" i="2"/>
  <c r="F18" i="2"/>
  <c r="G18" i="2"/>
  <c r="H18" i="2"/>
  <c r="I18" i="2"/>
  <c r="J18" i="2"/>
  <c r="K18" i="2"/>
  <c r="L18" i="2"/>
  <c r="M18" i="2"/>
  <c r="N18" i="2"/>
  <c r="E21" i="2"/>
  <c r="F21" i="2"/>
  <c r="G21" i="2"/>
  <c r="H21" i="2"/>
  <c r="I21" i="2"/>
  <c r="J21" i="2"/>
  <c r="K21" i="2"/>
  <c r="L21" i="2"/>
  <c r="M21" i="2"/>
  <c r="N21" i="2"/>
  <c r="E22" i="2"/>
  <c r="F22" i="2"/>
  <c r="G22" i="2"/>
  <c r="G24" i="2" s="1"/>
  <c r="H22" i="2"/>
  <c r="I22" i="2"/>
  <c r="J22" i="2"/>
  <c r="K22" i="2"/>
  <c r="L22" i="2"/>
  <c r="M22" i="2"/>
  <c r="N22" i="2"/>
  <c r="E23" i="2"/>
  <c r="F23" i="2"/>
  <c r="G23" i="2"/>
  <c r="H23" i="2"/>
  <c r="I23" i="2"/>
  <c r="J23" i="2"/>
  <c r="K23" i="2"/>
  <c r="L23" i="2"/>
  <c r="M23" i="2"/>
  <c r="N23" i="2"/>
  <c r="E26" i="2"/>
  <c r="F26" i="2"/>
  <c r="G26" i="2"/>
  <c r="H26" i="2"/>
  <c r="I26" i="2"/>
  <c r="J26" i="2"/>
  <c r="K26" i="2"/>
  <c r="L26" i="2"/>
  <c r="M26" i="2"/>
  <c r="N26" i="2"/>
  <c r="E27" i="2"/>
  <c r="F27" i="2"/>
  <c r="G27" i="2"/>
  <c r="H27" i="2"/>
  <c r="H29" i="2" s="1"/>
  <c r="I27" i="2"/>
  <c r="J27" i="2"/>
  <c r="K27" i="2"/>
  <c r="L27" i="2"/>
  <c r="M27" i="2"/>
  <c r="N27" i="2"/>
  <c r="E28" i="2"/>
  <c r="F28" i="2"/>
  <c r="G28" i="2"/>
  <c r="H28" i="2"/>
  <c r="I28" i="2"/>
  <c r="J28" i="2"/>
  <c r="K28" i="2"/>
  <c r="L28" i="2"/>
  <c r="M28" i="2"/>
  <c r="N28" i="2"/>
  <c r="E33" i="2"/>
  <c r="F33" i="2"/>
  <c r="G33" i="2"/>
  <c r="H33" i="2"/>
  <c r="I33" i="2"/>
  <c r="J33" i="2"/>
  <c r="K33" i="2"/>
  <c r="L33" i="2"/>
  <c r="M33" i="2"/>
  <c r="N33" i="2"/>
  <c r="E34" i="2"/>
  <c r="F34" i="2"/>
  <c r="F36" i="2" s="1"/>
  <c r="G34" i="2"/>
  <c r="G36" i="2" s="1"/>
  <c r="H34" i="2"/>
  <c r="I34" i="2"/>
  <c r="J34" i="2"/>
  <c r="K34" i="2"/>
  <c r="L34" i="2"/>
  <c r="M34" i="2"/>
  <c r="N34" i="2"/>
  <c r="E35" i="2"/>
  <c r="F35" i="2"/>
  <c r="G35" i="2"/>
  <c r="H35" i="2"/>
  <c r="I35" i="2"/>
  <c r="J35" i="2"/>
  <c r="K35" i="2"/>
  <c r="L35" i="2"/>
  <c r="M35" i="2"/>
  <c r="N35" i="2"/>
  <c r="E40" i="2"/>
  <c r="F40" i="2"/>
  <c r="G40" i="2"/>
  <c r="H40" i="2"/>
  <c r="I40" i="2"/>
  <c r="J40" i="2"/>
  <c r="K40" i="2"/>
  <c r="L40" i="2"/>
  <c r="M40" i="2"/>
  <c r="N40" i="2"/>
  <c r="C1" i="23"/>
  <c r="D2" i="23"/>
  <c r="E5" i="23"/>
  <c r="F5" i="23" s="1"/>
  <c r="G5" i="23" s="1"/>
  <c r="H5" i="23" s="1"/>
  <c r="I5" i="23" s="1"/>
  <c r="J5" i="23" s="1"/>
  <c r="K5" i="23" s="1"/>
  <c r="L5" i="23" s="1"/>
  <c r="M5" i="23" s="1"/>
  <c r="N5" i="23" s="1"/>
  <c r="E9" i="23"/>
  <c r="F9" i="23"/>
  <c r="G9" i="23"/>
  <c r="H9" i="23"/>
  <c r="I9" i="23"/>
  <c r="J9" i="23"/>
  <c r="K9" i="23"/>
  <c r="L9" i="23"/>
  <c r="M9" i="23"/>
  <c r="N9" i="23"/>
  <c r="E10" i="23"/>
  <c r="F10" i="23"/>
  <c r="G10" i="23"/>
  <c r="H10" i="23"/>
  <c r="I10" i="23"/>
  <c r="J10" i="23"/>
  <c r="K10" i="23"/>
  <c r="L10" i="23"/>
  <c r="M10" i="23"/>
  <c r="N10" i="23"/>
  <c r="E11" i="23"/>
  <c r="F11" i="23"/>
  <c r="G11" i="23"/>
  <c r="H11" i="23"/>
  <c r="I11" i="23"/>
  <c r="J11" i="23"/>
  <c r="K11" i="23"/>
  <c r="L11" i="23"/>
  <c r="M11" i="23"/>
  <c r="N11" i="23"/>
  <c r="E12" i="23"/>
  <c r="F12" i="23"/>
  <c r="G12" i="23"/>
  <c r="H12" i="23"/>
  <c r="I12" i="23"/>
  <c r="J12" i="23"/>
  <c r="K12" i="23"/>
  <c r="L12" i="23"/>
  <c r="M12" i="23"/>
  <c r="N12" i="23"/>
  <c r="E16" i="23"/>
  <c r="F16" i="23"/>
  <c r="G16" i="23"/>
  <c r="H16" i="23"/>
  <c r="I16" i="23"/>
  <c r="J16" i="23"/>
  <c r="K16" i="23"/>
  <c r="L16" i="23"/>
  <c r="M16" i="23"/>
  <c r="N16" i="23"/>
  <c r="E17" i="23"/>
  <c r="F17" i="23"/>
  <c r="G17" i="23"/>
  <c r="H17" i="23"/>
  <c r="I17" i="23"/>
  <c r="J17" i="23"/>
  <c r="K17" i="23"/>
  <c r="L17" i="23"/>
  <c r="M17" i="23"/>
  <c r="N17" i="23"/>
  <c r="E18" i="23"/>
  <c r="F18" i="23"/>
  <c r="G18" i="23"/>
  <c r="H18" i="23"/>
  <c r="I18" i="23"/>
  <c r="J18" i="23"/>
  <c r="K18" i="23"/>
  <c r="L18" i="23"/>
  <c r="M18" i="23"/>
  <c r="N18" i="23"/>
  <c r="E19" i="23"/>
  <c r="F19" i="23"/>
  <c r="G19" i="23"/>
  <c r="H19" i="23"/>
  <c r="I19" i="23"/>
  <c r="J19" i="23"/>
  <c r="K19" i="23"/>
  <c r="L19" i="23"/>
  <c r="M19" i="23"/>
  <c r="N19" i="23"/>
  <c r="E20" i="23"/>
  <c r="F20" i="23"/>
  <c r="G20" i="23"/>
  <c r="H20" i="23"/>
  <c r="I20" i="23"/>
  <c r="J20" i="23"/>
  <c r="K20" i="23"/>
  <c r="L20" i="23"/>
  <c r="M20" i="23"/>
  <c r="N20" i="23"/>
  <c r="E21" i="23"/>
  <c r="F21" i="23"/>
  <c r="G21" i="23"/>
  <c r="H21" i="23"/>
  <c r="I21" i="23"/>
  <c r="J21" i="23"/>
  <c r="K21" i="23"/>
  <c r="L21" i="23"/>
  <c r="M21" i="23"/>
  <c r="N21" i="23"/>
  <c r="E22" i="23"/>
  <c r="F22" i="23"/>
  <c r="G22" i="23"/>
  <c r="H22" i="23"/>
  <c r="I22" i="23"/>
  <c r="J22" i="23"/>
  <c r="K22" i="23"/>
  <c r="L22" i="23"/>
  <c r="M22" i="23"/>
  <c r="N22" i="23"/>
  <c r="E26" i="23"/>
  <c r="F26" i="23"/>
  <c r="G26" i="23"/>
  <c r="H26" i="23"/>
  <c r="I26" i="23"/>
  <c r="J26" i="23"/>
  <c r="K26" i="23"/>
  <c r="L26" i="23"/>
  <c r="M26" i="23"/>
  <c r="N26" i="23"/>
  <c r="E27" i="23"/>
  <c r="F27" i="23"/>
  <c r="G27" i="23"/>
  <c r="H27" i="23"/>
  <c r="I27" i="23"/>
  <c r="J27" i="23"/>
  <c r="K27" i="23"/>
  <c r="L27" i="23"/>
  <c r="M27" i="23"/>
  <c r="N27" i="23"/>
  <c r="E31" i="23"/>
  <c r="F31" i="23"/>
  <c r="G31" i="23"/>
  <c r="H31" i="23"/>
  <c r="I31" i="23"/>
  <c r="J31" i="23"/>
  <c r="K31" i="23"/>
  <c r="L31" i="23"/>
  <c r="M31" i="23"/>
  <c r="N31" i="23"/>
  <c r="E32" i="23"/>
  <c r="F32" i="23"/>
  <c r="G32" i="23"/>
  <c r="H32" i="23"/>
  <c r="I32" i="23"/>
  <c r="J32" i="23"/>
  <c r="K32" i="23"/>
  <c r="L32" i="23"/>
  <c r="M32" i="23"/>
  <c r="N32" i="23"/>
  <c r="N33" i="23" s="1"/>
  <c r="E34" i="23"/>
  <c r="F34" i="23"/>
  <c r="G34" i="23"/>
  <c r="H34" i="23"/>
  <c r="I34" i="23"/>
  <c r="J34" i="23"/>
  <c r="K34" i="23"/>
  <c r="L34" i="23"/>
  <c r="M34" i="23"/>
  <c r="N34" i="23"/>
  <c r="E35" i="23"/>
  <c r="F35" i="23"/>
  <c r="G35" i="23"/>
  <c r="H35" i="23"/>
  <c r="I35" i="23"/>
  <c r="J35" i="23"/>
  <c r="K35" i="23"/>
  <c r="L35" i="23"/>
  <c r="M35" i="23"/>
  <c r="N35" i="23"/>
  <c r="E36" i="23"/>
  <c r="F36" i="23"/>
  <c r="G36" i="23"/>
  <c r="H36" i="23"/>
  <c r="I36" i="23"/>
  <c r="J36" i="23"/>
  <c r="K36" i="23"/>
  <c r="L36" i="23"/>
  <c r="M36" i="23"/>
  <c r="N36" i="23"/>
  <c r="C1" i="22"/>
  <c r="E5" i="22"/>
  <c r="F5" i="22" s="1"/>
  <c r="G5" i="22" s="1"/>
  <c r="H5" i="22" s="1"/>
  <c r="I5" i="22" s="1"/>
  <c r="J5" i="22" s="1"/>
  <c r="K5" i="22" s="1"/>
  <c r="L5" i="22" s="1"/>
  <c r="M5" i="22" s="1"/>
  <c r="N5" i="22" s="1"/>
  <c r="E9" i="22"/>
  <c r="F9" i="22"/>
  <c r="G9" i="22"/>
  <c r="H9" i="22"/>
  <c r="I9" i="22"/>
  <c r="J9" i="22"/>
  <c r="K9" i="22"/>
  <c r="L9" i="22"/>
  <c r="M9" i="22"/>
  <c r="N9" i="22"/>
  <c r="E10" i="22"/>
  <c r="F10" i="22"/>
  <c r="G10" i="22"/>
  <c r="H10" i="22"/>
  <c r="I10" i="22"/>
  <c r="J10" i="22"/>
  <c r="K10" i="22"/>
  <c r="L10" i="22"/>
  <c r="M10" i="22"/>
  <c r="N10" i="22"/>
  <c r="E11" i="22"/>
  <c r="F11" i="22"/>
  <c r="G11" i="22"/>
  <c r="H11" i="22"/>
  <c r="I11" i="22"/>
  <c r="J11" i="22"/>
  <c r="K11" i="22"/>
  <c r="L11" i="22"/>
  <c r="M11" i="22"/>
  <c r="N11" i="22"/>
  <c r="E12" i="22"/>
  <c r="F12" i="22"/>
  <c r="G12" i="22"/>
  <c r="H12" i="22"/>
  <c r="I12" i="22"/>
  <c r="J12" i="22"/>
  <c r="K12" i="22"/>
  <c r="L12" i="22"/>
  <c r="M12" i="22"/>
  <c r="N12" i="22"/>
  <c r="E16" i="22"/>
  <c r="F16" i="22"/>
  <c r="G16" i="22"/>
  <c r="H16" i="22"/>
  <c r="I16" i="22"/>
  <c r="J16" i="22"/>
  <c r="K16" i="22"/>
  <c r="L16" i="22"/>
  <c r="M16" i="22"/>
  <c r="N16" i="22"/>
  <c r="E17" i="22"/>
  <c r="F17" i="22"/>
  <c r="G17" i="22"/>
  <c r="H17" i="22"/>
  <c r="I17" i="22"/>
  <c r="J17" i="22"/>
  <c r="K17" i="22"/>
  <c r="L17" i="22"/>
  <c r="M17" i="22"/>
  <c r="N17" i="22"/>
  <c r="E18" i="22"/>
  <c r="F18" i="22"/>
  <c r="G18" i="22"/>
  <c r="H18" i="22"/>
  <c r="I18" i="22"/>
  <c r="J18" i="22"/>
  <c r="K18" i="22"/>
  <c r="L18" i="22"/>
  <c r="M18" i="22"/>
  <c r="N18" i="22"/>
  <c r="E19" i="22"/>
  <c r="F19" i="22"/>
  <c r="G19" i="22"/>
  <c r="H19" i="22"/>
  <c r="I19" i="22"/>
  <c r="J19" i="22"/>
  <c r="K19" i="22"/>
  <c r="L19" i="22"/>
  <c r="M19" i="22"/>
  <c r="N19" i="22"/>
  <c r="E20" i="22"/>
  <c r="F20" i="22"/>
  <c r="G20" i="22"/>
  <c r="H20" i="22"/>
  <c r="I20" i="22"/>
  <c r="J20" i="22"/>
  <c r="K20" i="22"/>
  <c r="L20" i="22"/>
  <c r="M20" i="22"/>
  <c r="N20" i="22"/>
  <c r="E21" i="22"/>
  <c r="F21" i="22"/>
  <c r="G21" i="22"/>
  <c r="H21" i="22"/>
  <c r="I21" i="22"/>
  <c r="J21" i="22"/>
  <c r="K21" i="22"/>
  <c r="L21" i="22"/>
  <c r="M21" i="22"/>
  <c r="N21" i="22"/>
  <c r="E22" i="22"/>
  <c r="F22" i="22"/>
  <c r="G22" i="22"/>
  <c r="H22" i="22"/>
  <c r="I22" i="22"/>
  <c r="J22" i="22"/>
  <c r="K22" i="22"/>
  <c r="L22" i="22"/>
  <c r="M22" i="22"/>
  <c r="N22" i="22"/>
  <c r="E26" i="22"/>
  <c r="F26" i="22"/>
  <c r="G26" i="22"/>
  <c r="H26" i="22"/>
  <c r="I26" i="22"/>
  <c r="J26" i="22"/>
  <c r="K26" i="22"/>
  <c r="L26" i="22"/>
  <c r="M26" i="22"/>
  <c r="N26" i="22"/>
  <c r="E27" i="22"/>
  <c r="F27" i="22"/>
  <c r="G27" i="22"/>
  <c r="H27" i="22"/>
  <c r="I27" i="22"/>
  <c r="J27" i="22"/>
  <c r="K27" i="22"/>
  <c r="L27" i="22"/>
  <c r="M27" i="22"/>
  <c r="N27" i="22"/>
  <c r="E31" i="22"/>
  <c r="F31" i="22"/>
  <c r="G31" i="22"/>
  <c r="H31" i="22"/>
  <c r="I31" i="22"/>
  <c r="J31" i="22"/>
  <c r="K31" i="22"/>
  <c r="L31" i="22"/>
  <c r="M31" i="22"/>
  <c r="N31" i="22"/>
  <c r="E32" i="22"/>
  <c r="F32" i="22"/>
  <c r="G32" i="22"/>
  <c r="H32" i="22"/>
  <c r="I32" i="22"/>
  <c r="J32" i="22"/>
  <c r="K32" i="22"/>
  <c r="L32" i="22"/>
  <c r="L33" i="22" s="1"/>
  <c r="M32" i="22"/>
  <c r="N32" i="22"/>
  <c r="E34" i="22"/>
  <c r="F34" i="22"/>
  <c r="G34" i="22"/>
  <c r="H34" i="22"/>
  <c r="I34" i="22"/>
  <c r="J34" i="22"/>
  <c r="K34" i="22"/>
  <c r="L34" i="22"/>
  <c r="M34" i="22"/>
  <c r="N34" i="22"/>
  <c r="E35" i="22"/>
  <c r="F35" i="22"/>
  <c r="G35" i="22"/>
  <c r="H35" i="22"/>
  <c r="I35" i="22"/>
  <c r="J35" i="22"/>
  <c r="K35" i="22"/>
  <c r="L35" i="22"/>
  <c r="M35" i="22"/>
  <c r="N35" i="22"/>
  <c r="E36" i="22"/>
  <c r="F36" i="22"/>
  <c r="G36" i="22"/>
  <c r="H36" i="22"/>
  <c r="I36" i="22"/>
  <c r="J36" i="22"/>
  <c r="K36" i="22"/>
  <c r="L36" i="22"/>
  <c r="M36" i="22"/>
  <c r="N36" i="22"/>
  <c r="C1" i="21"/>
  <c r="D2" i="21"/>
  <c r="E5" i="21"/>
  <c r="F5" i="21" s="1"/>
  <c r="G5" i="21" s="1"/>
  <c r="H5" i="21" s="1"/>
  <c r="I5" i="21" s="1"/>
  <c r="J5" i="21" s="1"/>
  <c r="K5" i="21" s="1"/>
  <c r="L5" i="21" s="1"/>
  <c r="M5" i="21" s="1"/>
  <c r="N5" i="21" s="1"/>
  <c r="E9" i="21"/>
  <c r="F9" i="21"/>
  <c r="G9" i="21"/>
  <c r="H9" i="21"/>
  <c r="I9" i="21"/>
  <c r="J9" i="21"/>
  <c r="K9" i="21"/>
  <c r="L9" i="21"/>
  <c r="M9" i="21"/>
  <c r="N9" i="21"/>
  <c r="E10" i="21"/>
  <c r="F10" i="21"/>
  <c r="G10" i="21"/>
  <c r="H10" i="21"/>
  <c r="I10" i="21"/>
  <c r="J10" i="21"/>
  <c r="K10" i="21"/>
  <c r="L10" i="21"/>
  <c r="M10" i="21"/>
  <c r="N10" i="21"/>
  <c r="E11" i="21"/>
  <c r="F11" i="21"/>
  <c r="G11" i="21"/>
  <c r="H11" i="21"/>
  <c r="I11" i="21"/>
  <c r="J11" i="21"/>
  <c r="K11" i="21"/>
  <c r="L11" i="21"/>
  <c r="M11" i="21"/>
  <c r="N11" i="21"/>
  <c r="E12" i="21"/>
  <c r="F12" i="21"/>
  <c r="G12" i="21"/>
  <c r="H12" i="21"/>
  <c r="I12" i="21"/>
  <c r="J12" i="21"/>
  <c r="K12" i="21"/>
  <c r="L12" i="21"/>
  <c r="M12" i="21"/>
  <c r="N12" i="21"/>
  <c r="E16" i="21"/>
  <c r="F16" i="21"/>
  <c r="G16" i="21"/>
  <c r="H16" i="21"/>
  <c r="I16" i="21"/>
  <c r="J16" i="21"/>
  <c r="K16" i="21"/>
  <c r="L16" i="21"/>
  <c r="M16" i="21"/>
  <c r="N16" i="21"/>
  <c r="E17" i="21"/>
  <c r="F17" i="21"/>
  <c r="G17" i="21"/>
  <c r="H17" i="21"/>
  <c r="I17" i="21"/>
  <c r="J17" i="21"/>
  <c r="K17" i="21"/>
  <c r="L17" i="21"/>
  <c r="M17" i="21"/>
  <c r="N17" i="21"/>
  <c r="E18" i="21"/>
  <c r="F18" i="21"/>
  <c r="G18" i="21"/>
  <c r="H18" i="21"/>
  <c r="I18" i="21"/>
  <c r="J18" i="21"/>
  <c r="K18" i="21"/>
  <c r="L18" i="21"/>
  <c r="M18" i="21"/>
  <c r="N18" i="21"/>
  <c r="E19" i="21"/>
  <c r="F19" i="21"/>
  <c r="G19" i="21"/>
  <c r="H19" i="21"/>
  <c r="I19" i="21"/>
  <c r="J19" i="21"/>
  <c r="K19" i="21"/>
  <c r="L19" i="21"/>
  <c r="M19" i="21"/>
  <c r="N19" i="21"/>
  <c r="E20" i="21"/>
  <c r="F20" i="21"/>
  <c r="G20" i="21"/>
  <c r="H20" i="21"/>
  <c r="I20" i="21"/>
  <c r="J20" i="21"/>
  <c r="K20" i="21"/>
  <c r="L20" i="21"/>
  <c r="M20" i="21"/>
  <c r="N20" i="21"/>
  <c r="E21" i="21"/>
  <c r="F21" i="21"/>
  <c r="G21" i="21"/>
  <c r="H21" i="21"/>
  <c r="I21" i="21"/>
  <c r="J21" i="21"/>
  <c r="K21" i="21"/>
  <c r="L21" i="21"/>
  <c r="M21" i="21"/>
  <c r="N21" i="21"/>
  <c r="E22" i="21"/>
  <c r="F22" i="21"/>
  <c r="G22" i="21"/>
  <c r="H22" i="21"/>
  <c r="I22" i="21"/>
  <c r="J22" i="21"/>
  <c r="K22" i="21"/>
  <c r="L22" i="21"/>
  <c r="M22" i="21"/>
  <c r="N22" i="21"/>
  <c r="E26" i="21"/>
  <c r="F26" i="21"/>
  <c r="G26" i="21"/>
  <c r="H26" i="21"/>
  <c r="I26" i="21"/>
  <c r="J26" i="21"/>
  <c r="K26" i="21"/>
  <c r="L26" i="21"/>
  <c r="M26" i="21"/>
  <c r="N26" i="21"/>
  <c r="E27" i="21"/>
  <c r="F27" i="21"/>
  <c r="G27" i="21"/>
  <c r="H27" i="21"/>
  <c r="I27" i="21"/>
  <c r="J27" i="21"/>
  <c r="K27" i="21"/>
  <c r="L27" i="21"/>
  <c r="M27" i="21"/>
  <c r="N27" i="21"/>
  <c r="E31" i="21"/>
  <c r="F31" i="21"/>
  <c r="G31" i="21"/>
  <c r="H31" i="21"/>
  <c r="I31" i="21"/>
  <c r="J31" i="21"/>
  <c r="K31" i="21"/>
  <c r="L31" i="21"/>
  <c r="M31" i="21"/>
  <c r="N31" i="21"/>
  <c r="E32" i="21"/>
  <c r="F32" i="21"/>
  <c r="G32" i="21"/>
  <c r="H32" i="21"/>
  <c r="I32" i="21"/>
  <c r="J32" i="21"/>
  <c r="K32" i="21"/>
  <c r="L32" i="21"/>
  <c r="M32" i="21"/>
  <c r="N32" i="21"/>
  <c r="E33" i="21"/>
  <c r="F33" i="21"/>
  <c r="G33" i="21"/>
  <c r="H33" i="21"/>
  <c r="I33" i="21"/>
  <c r="J33" i="21"/>
  <c r="K33" i="21"/>
  <c r="L33" i="21"/>
  <c r="M33" i="21"/>
  <c r="N33" i="21"/>
  <c r="E34" i="21"/>
  <c r="F34" i="21"/>
  <c r="G34" i="21"/>
  <c r="H34" i="21"/>
  <c r="I34" i="21"/>
  <c r="J34" i="21"/>
  <c r="K34" i="21"/>
  <c r="L34" i="21"/>
  <c r="M34" i="21"/>
  <c r="N34" i="21"/>
  <c r="E35" i="21"/>
  <c r="F35" i="21"/>
  <c r="G35" i="21"/>
  <c r="H35" i="21"/>
  <c r="I35" i="21"/>
  <c r="J35" i="21"/>
  <c r="K35" i="21"/>
  <c r="L35" i="21"/>
  <c r="M35" i="21"/>
  <c r="N35" i="21"/>
  <c r="E36" i="21"/>
  <c r="F36" i="21"/>
  <c r="G36" i="21"/>
  <c r="H36" i="21"/>
  <c r="I36" i="21"/>
  <c r="J36" i="21"/>
  <c r="K36" i="21"/>
  <c r="L36" i="21"/>
  <c r="M36" i="21"/>
  <c r="N36" i="21"/>
  <c r="C1" i="20"/>
  <c r="E4" i="20"/>
  <c r="F4" i="20" s="1"/>
  <c r="G4" i="20" s="1"/>
  <c r="H4" i="20" s="1"/>
  <c r="I4" i="20" s="1"/>
  <c r="J4" i="20" s="1"/>
  <c r="K4" i="20" s="1"/>
  <c r="L4" i="20" s="1"/>
  <c r="M4" i="20" s="1"/>
  <c r="N4" i="20" s="1"/>
  <c r="E7" i="20"/>
  <c r="F7" i="20"/>
  <c r="G7" i="20"/>
  <c r="H7" i="20"/>
  <c r="I7" i="20"/>
  <c r="J7" i="20"/>
  <c r="K7" i="20"/>
  <c r="L7" i="20"/>
  <c r="M7" i="20"/>
  <c r="N7" i="20"/>
  <c r="E8" i="20"/>
  <c r="F8" i="20"/>
  <c r="G8" i="20"/>
  <c r="H8" i="20"/>
  <c r="I8" i="20"/>
  <c r="J8" i="20"/>
  <c r="K8" i="20"/>
  <c r="L8" i="20"/>
  <c r="M8" i="20"/>
  <c r="N8" i="20"/>
  <c r="E9" i="20"/>
  <c r="F9" i="20"/>
  <c r="G9" i="20"/>
  <c r="H9" i="20"/>
  <c r="I9" i="20"/>
  <c r="I25" i="20" s="1"/>
  <c r="J9" i="20"/>
  <c r="K9" i="20"/>
  <c r="L9" i="20"/>
  <c r="M9" i="20"/>
  <c r="N9" i="20"/>
  <c r="E10" i="20"/>
  <c r="F10" i="20"/>
  <c r="G10" i="20"/>
  <c r="H10" i="20"/>
  <c r="H26" i="20" s="1"/>
  <c r="I10" i="20"/>
  <c r="I26" i="20" s="1"/>
  <c r="J10" i="20"/>
  <c r="K10" i="20"/>
  <c r="L10" i="20"/>
  <c r="M10" i="20"/>
  <c r="N10" i="20"/>
  <c r="E11" i="20"/>
  <c r="F11" i="20"/>
  <c r="G11" i="20"/>
  <c r="H11" i="20"/>
  <c r="I11" i="20"/>
  <c r="J11" i="20"/>
  <c r="K11" i="20"/>
  <c r="L11" i="20"/>
  <c r="M11" i="20"/>
  <c r="N11" i="20"/>
  <c r="E15" i="20"/>
  <c r="F15" i="20"/>
  <c r="G15" i="20"/>
  <c r="H15" i="20"/>
  <c r="I15" i="20"/>
  <c r="J15" i="20"/>
  <c r="K15" i="20"/>
  <c r="L15" i="20"/>
  <c r="M15" i="20"/>
  <c r="N15" i="20"/>
  <c r="E16" i="20"/>
  <c r="F16" i="20"/>
  <c r="G16" i="20"/>
  <c r="H16" i="20"/>
  <c r="I16" i="20"/>
  <c r="J16" i="20"/>
  <c r="K16" i="20"/>
  <c r="L16" i="20"/>
  <c r="M16" i="20"/>
  <c r="N16" i="20"/>
  <c r="E17" i="20"/>
  <c r="F17" i="20"/>
  <c r="G17" i="20"/>
  <c r="H17" i="20"/>
  <c r="I17" i="20"/>
  <c r="J17" i="20"/>
  <c r="K17" i="20"/>
  <c r="L17" i="20"/>
  <c r="M17" i="20"/>
  <c r="N17" i="20"/>
  <c r="E18" i="20"/>
  <c r="F18" i="20"/>
  <c r="G18" i="20"/>
  <c r="H18" i="20"/>
  <c r="I18" i="20"/>
  <c r="J18" i="20"/>
  <c r="K18" i="20"/>
  <c r="L18" i="20"/>
  <c r="M18" i="20"/>
  <c r="N18" i="20"/>
  <c r="E19" i="20"/>
  <c r="F19" i="20"/>
  <c r="G19" i="20"/>
  <c r="H19" i="20"/>
  <c r="I19" i="20"/>
  <c r="J19" i="20"/>
  <c r="K19" i="20"/>
  <c r="L19" i="20"/>
  <c r="M19" i="20"/>
  <c r="N19" i="20"/>
  <c r="E23" i="20"/>
  <c r="F23" i="20"/>
  <c r="G23" i="20"/>
  <c r="H23" i="20"/>
  <c r="I23" i="20"/>
  <c r="J23" i="20"/>
  <c r="K23" i="20"/>
  <c r="L23" i="20"/>
  <c r="M23" i="20"/>
  <c r="N23" i="20"/>
  <c r="E31" i="20"/>
  <c r="F31" i="20"/>
  <c r="G31" i="20"/>
  <c r="H31" i="20"/>
  <c r="I31" i="20"/>
  <c r="J31" i="20"/>
  <c r="K31" i="20"/>
  <c r="L31" i="20"/>
  <c r="M31" i="20"/>
  <c r="N31" i="20"/>
  <c r="C38" i="20"/>
  <c r="E41" i="20"/>
  <c r="F41" i="20" s="1"/>
  <c r="G41" i="20" s="1"/>
  <c r="H41" i="20" s="1"/>
  <c r="I41" i="20" s="1"/>
  <c r="J41" i="20" s="1"/>
  <c r="K41" i="20" s="1"/>
  <c r="L41" i="20" s="1"/>
  <c r="M41" i="20" s="1"/>
  <c r="N41" i="20" s="1"/>
  <c r="C1" i="19"/>
  <c r="E5" i="19"/>
  <c r="F5" i="19" s="1"/>
  <c r="G5" i="19" s="1"/>
  <c r="H5" i="19" s="1"/>
  <c r="I5" i="19" s="1"/>
  <c r="J5" i="19" s="1"/>
  <c r="K5" i="19" s="1"/>
  <c r="L5" i="19" s="1"/>
  <c r="M5" i="19" s="1"/>
  <c r="N5" i="19" s="1"/>
  <c r="E7" i="19"/>
  <c r="F7" i="19"/>
  <c r="G7" i="19"/>
  <c r="H7" i="19"/>
  <c r="I7" i="19"/>
  <c r="J7" i="19"/>
  <c r="K7" i="19"/>
  <c r="L7" i="19"/>
  <c r="M7" i="19"/>
  <c r="N7" i="19"/>
  <c r="E8" i="19"/>
  <c r="F8" i="19"/>
  <c r="G8" i="19"/>
  <c r="H8" i="19"/>
  <c r="I8" i="19"/>
  <c r="J8" i="19"/>
  <c r="K8" i="19"/>
  <c r="L8" i="19"/>
  <c r="M8" i="19"/>
  <c r="N8" i="19"/>
  <c r="E9" i="19"/>
  <c r="F9" i="19"/>
  <c r="G9" i="19"/>
  <c r="H9" i="19"/>
  <c r="I9" i="19"/>
  <c r="J9" i="19"/>
  <c r="K9" i="19"/>
  <c r="L9" i="19"/>
  <c r="M9" i="19"/>
  <c r="N9" i="19"/>
  <c r="E10" i="19"/>
  <c r="F10" i="19"/>
  <c r="G10" i="19"/>
  <c r="H10" i="19"/>
  <c r="I10" i="19"/>
  <c r="J10" i="19"/>
  <c r="K10" i="19"/>
  <c r="L10" i="19"/>
  <c r="M10" i="19"/>
  <c r="N10" i="19"/>
  <c r="E11" i="19"/>
  <c r="F11" i="19"/>
  <c r="G11" i="19"/>
  <c r="H11" i="19"/>
  <c r="I11" i="19"/>
  <c r="J11" i="19"/>
  <c r="K11" i="19"/>
  <c r="L11" i="19"/>
  <c r="M11" i="19"/>
  <c r="N11" i="19"/>
  <c r="E13" i="19"/>
  <c r="F13" i="19"/>
  <c r="G13" i="19"/>
  <c r="H13" i="19"/>
  <c r="I13" i="19"/>
  <c r="J13" i="19"/>
  <c r="K13" i="19"/>
  <c r="L13" i="19"/>
  <c r="M13" i="19"/>
  <c r="N13" i="19"/>
  <c r="E15" i="19"/>
  <c r="F15" i="19"/>
  <c r="G15" i="19"/>
  <c r="H15" i="19"/>
  <c r="I15" i="19"/>
  <c r="J15" i="19"/>
  <c r="K15" i="19"/>
  <c r="L15" i="19"/>
  <c r="M15" i="19"/>
  <c r="N15" i="19"/>
  <c r="E16" i="19"/>
  <c r="F16" i="19"/>
  <c r="G16" i="19"/>
  <c r="H16" i="19"/>
  <c r="I16" i="19"/>
  <c r="J16" i="19"/>
  <c r="K16" i="19"/>
  <c r="L16" i="19"/>
  <c r="M16" i="19"/>
  <c r="N16" i="19"/>
  <c r="E17" i="19"/>
  <c r="F17" i="19"/>
  <c r="G17" i="19"/>
  <c r="H17" i="19"/>
  <c r="I17" i="19"/>
  <c r="J17" i="19"/>
  <c r="K17" i="19"/>
  <c r="L17" i="19"/>
  <c r="M17" i="19"/>
  <c r="N17" i="19"/>
  <c r="E18" i="19"/>
  <c r="F18" i="19"/>
  <c r="G18" i="19"/>
  <c r="H18" i="19"/>
  <c r="I18" i="19"/>
  <c r="J18" i="19"/>
  <c r="K18" i="19"/>
  <c r="L18" i="19"/>
  <c r="M18" i="19"/>
  <c r="N18" i="19"/>
  <c r="E20" i="19"/>
  <c r="F20" i="19"/>
  <c r="G20" i="19"/>
  <c r="H20" i="19"/>
  <c r="I20" i="19"/>
  <c r="I19" i="19" s="1"/>
  <c r="J20" i="19"/>
  <c r="K20" i="19"/>
  <c r="L20" i="19"/>
  <c r="M20" i="19"/>
  <c r="N20" i="19"/>
  <c r="E22" i="19"/>
  <c r="F22" i="19"/>
  <c r="G22" i="19"/>
  <c r="H22" i="19"/>
  <c r="I22" i="19"/>
  <c r="J22" i="19"/>
  <c r="K22" i="19"/>
  <c r="L22" i="19"/>
  <c r="M22" i="19"/>
  <c r="N22" i="19"/>
  <c r="E23" i="19"/>
  <c r="F23" i="19"/>
  <c r="G23" i="19"/>
  <c r="H23" i="19"/>
  <c r="I23" i="19"/>
  <c r="J23" i="19"/>
  <c r="K23" i="19"/>
  <c r="L23" i="19"/>
  <c r="M23" i="19"/>
  <c r="N23" i="19"/>
  <c r="E24" i="19"/>
  <c r="F24" i="19"/>
  <c r="G24" i="19"/>
  <c r="H24" i="19"/>
  <c r="I24" i="19"/>
  <c r="J24" i="19"/>
  <c r="K24" i="19"/>
  <c r="L24" i="19"/>
  <c r="M24" i="19"/>
  <c r="N24" i="19"/>
  <c r="E25" i="19"/>
  <c r="F25" i="19"/>
  <c r="G25" i="19"/>
  <c r="H25" i="19"/>
  <c r="I25" i="19"/>
  <c r="J25" i="19"/>
  <c r="K25" i="19"/>
  <c r="L25" i="19"/>
  <c r="M25" i="19"/>
  <c r="N25" i="19"/>
  <c r="E26" i="19"/>
  <c r="F26" i="19"/>
  <c r="G26" i="19"/>
  <c r="H26" i="19"/>
  <c r="I26" i="19"/>
  <c r="J26" i="19"/>
  <c r="K26" i="19"/>
  <c r="L26" i="19"/>
  <c r="M26" i="19"/>
  <c r="N26" i="19"/>
  <c r="E29" i="19"/>
  <c r="F29" i="19"/>
  <c r="G29" i="19"/>
  <c r="H29" i="19"/>
  <c r="I29" i="19"/>
  <c r="J29" i="19"/>
  <c r="K29" i="19"/>
  <c r="L29" i="19"/>
  <c r="M29" i="19"/>
  <c r="N29" i="19"/>
  <c r="E30" i="19"/>
  <c r="F30" i="19"/>
  <c r="G30" i="19"/>
  <c r="H30" i="19"/>
  <c r="I30" i="19"/>
  <c r="J30" i="19"/>
  <c r="K30" i="19"/>
  <c r="L30" i="19"/>
  <c r="M30" i="19"/>
  <c r="N30" i="19"/>
  <c r="N35" i="19" s="1"/>
  <c r="E31" i="19"/>
  <c r="F31" i="19"/>
  <c r="G31" i="19"/>
  <c r="H31" i="19"/>
  <c r="I31" i="19"/>
  <c r="J31" i="19"/>
  <c r="K31" i="19"/>
  <c r="L31" i="19"/>
  <c r="M31" i="19"/>
  <c r="N31" i="19"/>
  <c r="E32" i="19"/>
  <c r="F32" i="19"/>
  <c r="G32" i="19"/>
  <c r="H32" i="19"/>
  <c r="I32" i="19"/>
  <c r="J32" i="19"/>
  <c r="K32" i="19"/>
  <c r="L32" i="19"/>
  <c r="M32" i="19"/>
  <c r="N32" i="19"/>
  <c r="E33" i="19"/>
  <c r="F33" i="19"/>
  <c r="G33" i="19"/>
  <c r="H33" i="19"/>
  <c r="I33" i="19"/>
  <c r="J33" i="19"/>
  <c r="K33" i="19"/>
  <c r="L33" i="19"/>
  <c r="M33" i="19"/>
  <c r="N33" i="19"/>
  <c r="E34" i="19"/>
  <c r="F34" i="19"/>
  <c r="G34" i="19"/>
  <c r="H34" i="19"/>
  <c r="I34" i="19"/>
  <c r="J34" i="19"/>
  <c r="K34" i="19"/>
  <c r="L34" i="19"/>
  <c r="M34" i="19"/>
  <c r="N34" i="19"/>
  <c r="E39" i="19"/>
  <c r="F39" i="19"/>
  <c r="G39" i="19"/>
  <c r="H39" i="19"/>
  <c r="I39" i="19"/>
  <c r="J39" i="19"/>
  <c r="K39" i="19"/>
  <c r="L39" i="19"/>
  <c r="M39" i="19"/>
  <c r="N39" i="19"/>
  <c r="E43" i="19"/>
  <c r="F43" i="19"/>
  <c r="G43" i="19"/>
  <c r="H43" i="19"/>
  <c r="I43" i="19"/>
  <c r="J43" i="19"/>
  <c r="K43" i="19"/>
  <c r="L43" i="19"/>
  <c r="M43" i="19"/>
  <c r="N43" i="19"/>
  <c r="C1" i="18"/>
  <c r="D2" i="18"/>
  <c r="E5" i="18"/>
  <c r="F5" i="18" s="1"/>
  <c r="G5" i="18" s="1"/>
  <c r="H5" i="18" s="1"/>
  <c r="I5" i="18" s="1"/>
  <c r="J5" i="18" s="1"/>
  <c r="K5" i="18" s="1"/>
  <c r="L5" i="18" s="1"/>
  <c r="M5" i="18" s="1"/>
  <c r="N5" i="18" s="1"/>
  <c r="E7" i="18"/>
  <c r="F7" i="18"/>
  <c r="G7" i="18"/>
  <c r="H7" i="18"/>
  <c r="I7" i="18"/>
  <c r="J7" i="18"/>
  <c r="K7" i="18"/>
  <c r="L7" i="18"/>
  <c r="M7" i="18"/>
  <c r="N7" i="18"/>
  <c r="E8" i="18"/>
  <c r="F8" i="18"/>
  <c r="G8" i="18"/>
  <c r="H8" i="18"/>
  <c r="I8" i="18"/>
  <c r="J8" i="18"/>
  <c r="K8" i="18"/>
  <c r="L8" i="18"/>
  <c r="M8" i="18"/>
  <c r="N8" i="18"/>
  <c r="E9" i="18"/>
  <c r="F9" i="18"/>
  <c r="G9" i="18"/>
  <c r="H9" i="18"/>
  <c r="I9" i="18"/>
  <c r="J9" i="18"/>
  <c r="K9" i="18"/>
  <c r="L9" i="18"/>
  <c r="M9" i="18"/>
  <c r="N9" i="18"/>
  <c r="E10" i="18"/>
  <c r="F10" i="18"/>
  <c r="G10" i="18"/>
  <c r="H10" i="18"/>
  <c r="I10" i="18"/>
  <c r="J10" i="18"/>
  <c r="K10" i="18"/>
  <c r="L10" i="18"/>
  <c r="M10" i="18"/>
  <c r="N10" i="18"/>
  <c r="E11" i="18"/>
  <c r="F11" i="18"/>
  <c r="G11" i="18"/>
  <c r="H11" i="18"/>
  <c r="I11" i="18"/>
  <c r="J11" i="18"/>
  <c r="K11" i="18"/>
  <c r="L11" i="18"/>
  <c r="M11" i="18"/>
  <c r="N11" i="18"/>
  <c r="E13" i="18"/>
  <c r="F13" i="18"/>
  <c r="G13" i="18"/>
  <c r="H13" i="18"/>
  <c r="I13" i="18"/>
  <c r="J13" i="18"/>
  <c r="K13" i="18"/>
  <c r="L13" i="18"/>
  <c r="M13" i="18"/>
  <c r="N13" i="18"/>
  <c r="E15" i="18"/>
  <c r="F15" i="18"/>
  <c r="G15" i="18"/>
  <c r="H15" i="18"/>
  <c r="I15" i="18"/>
  <c r="J15" i="18"/>
  <c r="K15" i="18"/>
  <c r="L15" i="18"/>
  <c r="M15" i="18"/>
  <c r="N15" i="18"/>
  <c r="E16" i="18"/>
  <c r="F16" i="18"/>
  <c r="G16" i="18"/>
  <c r="H16" i="18"/>
  <c r="I16" i="18"/>
  <c r="J16" i="18"/>
  <c r="K16" i="18"/>
  <c r="L16" i="18"/>
  <c r="M16" i="18"/>
  <c r="N16" i="18"/>
  <c r="E17" i="18"/>
  <c r="F17" i="18"/>
  <c r="G17" i="18"/>
  <c r="H17" i="18"/>
  <c r="I17" i="18"/>
  <c r="J17" i="18"/>
  <c r="K17" i="18"/>
  <c r="L17" i="18"/>
  <c r="M17" i="18"/>
  <c r="N17" i="18"/>
  <c r="E18" i="18"/>
  <c r="F18" i="18"/>
  <c r="G18" i="18"/>
  <c r="H18" i="18"/>
  <c r="I18" i="18"/>
  <c r="J18" i="18"/>
  <c r="K18" i="18"/>
  <c r="L18" i="18"/>
  <c r="M18" i="18"/>
  <c r="N18" i="18"/>
  <c r="E20" i="18"/>
  <c r="F20" i="18"/>
  <c r="G20" i="18"/>
  <c r="H20" i="18"/>
  <c r="I20" i="18"/>
  <c r="J20" i="18"/>
  <c r="K20" i="18"/>
  <c r="L20" i="18"/>
  <c r="M20" i="18"/>
  <c r="N20" i="18"/>
  <c r="E22" i="18"/>
  <c r="F22" i="18"/>
  <c r="G22" i="18"/>
  <c r="H22" i="18"/>
  <c r="I22" i="18"/>
  <c r="J22" i="18"/>
  <c r="K22" i="18"/>
  <c r="L22" i="18"/>
  <c r="M22" i="18"/>
  <c r="N22" i="18"/>
  <c r="E23" i="18"/>
  <c r="F23" i="18"/>
  <c r="G23" i="18"/>
  <c r="H23" i="18"/>
  <c r="I23" i="18"/>
  <c r="J23" i="18"/>
  <c r="K23" i="18"/>
  <c r="L23" i="18"/>
  <c r="M23" i="18"/>
  <c r="N23" i="18"/>
  <c r="E24" i="18"/>
  <c r="F24" i="18"/>
  <c r="G24" i="18"/>
  <c r="H24" i="18"/>
  <c r="I24" i="18"/>
  <c r="J24" i="18"/>
  <c r="K24" i="18"/>
  <c r="L24" i="18"/>
  <c r="M24" i="18"/>
  <c r="N24" i="18"/>
  <c r="E25" i="18"/>
  <c r="F25" i="18"/>
  <c r="G25" i="18"/>
  <c r="H25" i="18"/>
  <c r="I25" i="18"/>
  <c r="J25" i="18"/>
  <c r="K25" i="18"/>
  <c r="L25" i="18"/>
  <c r="M25" i="18"/>
  <c r="N25" i="18"/>
  <c r="E27" i="18"/>
  <c r="F27" i="18"/>
  <c r="G27" i="18"/>
  <c r="H27" i="18"/>
  <c r="I27" i="18"/>
  <c r="J27" i="18"/>
  <c r="K27" i="18"/>
  <c r="L27" i="18"/>
  <c r="M27" i="18"/>
  <c r="N27" i="18"/>
  <c r="E29" i="18"/>
  <c r="F29" i="18"/>
  <c r="G29" i="18"/>
  <c r="G34" i="18" s="1"/>
  <c r="H29" i="18"/>
  <c r="I29" i="18"/>
  <c r="J29" i="18"/>
  <c r="K29" i="18"/>
  <c r="L29" i="18"/>
  <c r="M29" i="18"/>
  <c r="N29" i="18"/>
  <c r="E30" i="18"/>
  <c r="F30" i="18"/>
  <c r="G30" i="18"/>
  <c r="H30" i="18"/>
  <c r="I30" i="18"/>
  <c r="J30" i="18"/>
  <c r="K30" i="18"/>
  <c r="L30" i="18"/>
  <c r="M30" i="18"/>
  <c r="N30" i="18"/>
  <c r="E31" i="18"/>
  <c r="F31" i="18"/>
  <c r="G31" i="18"/>
  <c r="H31" i="18"/>
  <c r="I31" i="18"/>
  <c r="J31" i="18"/>
  <c r="K31" i="18"/>
  <c r="L31" i="18"/>
  <c r="M31" i="18"/>
  <c r="N31" i="18"/>
  <c r="E32" i="18"/>
  <c r="F32" i="18"/>
  <c r="G32" i="18"/>
  <c r="H32" i="18"/>
  <c r="I32" i="18"/>
  <c r="J32" i="18"/>
  <c r="K32" i="18"/>
  <c r="L32" i="18"/>
  <c r="M32" i="18"/>
  <c r="N32" i="18"/>
  <c r="E33" i="18"/>
  <c r="F33" i="18"/>
  <c r="G33" i="18"/>
  <c r="H33" i="18"/>
  <c r="I33" i="18"/>
  <c r="J33" i="18"/>
  <c r="K33" i="18"/>
  <c r="L33" i="18"/>
  <c r="M33" i="18"/>
  <c r="N33" i="18"/>
  <c r="E35" i="18"/>
  <c r="F35" i="18"/>
  <c r="G35" i="18"/>
  <c r="H35" i="18"/>
  <c r="I35" i="18"/>
  <c r="J35" i="18"/>
  <c r="K35" i="18"/>
  <c r="L35" i="18"/>
  <c r="L34" i="18" s="1"/>
  <c r="M35" i="18"/>
  <c r="N35" i="18"/>
  <c r="E39" i="18"/>
  <c r="F39" i="18"/>
  <c r="G39" i="18"/>
  <c r="H39" i="18"/>
  <c r="I39" i="18"/>
  <c r="J39" i="18"/>
  <c r="K39" i="18"/>
  <c r="L39" i="18"/>
  <c r="M39" i="18"/>
  <c r="N39" i="18"/>
  <c r="E43" i="18"/>
  <c r="F43" i="18"/>
  <c r="G43" i="18"/>
  <c r="H43" i="18"/>
  <c r="I43" i="18"/>
  <c r="J43" i="18"/>
  <c r="K43" i="18"/>
  <c r="L43" i="18"/>
  <c r="M43" i="18"/>
  <c r="N43" i="18"/>
  <c r="C1" i="17"/>
  <c r="D2" i="17"/>
  <c r="E5" i="17"/>
  <c r="F5" i="17" s="1"/>
  <c r="G5" i="17" s="1"/>
  <c r="H5" i="17" s="1"/>
  <c r="I5" i="17" s="1"/>
  <c r="J5" i="17" s="1"/>
  <c r="K5" i="17" s="1"/>
  <c r="L5" i="17" s="1"/>
  <c r="M5" i="17" s="1"/>
  <c r="N5" i="17" s="1"/>
  <c r="E7" i="17"/>
  <c r="F7" i="17"/>
  <c r="G7" i="17"/>
  <c r="H7" i="17"/>
  <c r="I7" i="17"/>
  <c r="J7" i="17"/>
  <c r="K7" i="17"/>
  <c r="L7" i="17"/>
  <c r="M7" i="17"/>
  <c r="N7" i="17"/>
  <c r="E8" i="17"/>
  <c r="F8" i="17"/>
  <c r="G8" i="17"/>
  <c r="H8" i="17"/>
  <c r="I8" i="17"/>
  <c r="J8" i="17"/>
  <c r="K8" i="17"/>
  <c r="L8" i="17"/>
  <c r="M8" i="17"/>
  <c r="N8" i="17"/>
  <c r="E9" i="17"/>
  <c r="F9" i="17"/>
  <c r="G9" i="17"/>
  <c r="H9" i="17"/>
  <c r="I9" i="17"/>
  <c r="J9" i="17"/>
  <c r="K9" i="17"/>
  <c r="L9" i="17"/>
  <c r="M9" i="17"/>
  <c r="N9" i="17"/>
  <c r="E10" i="17"/>
  <c r="F10" i="17"/>
  <c r="G10" i="17"/>
  <c r="H10" i="17"/>
  <c r="I10" i="17"/>
  <c r="J10" i="17"/>
  <c r="K10" i="17"/>
  <c r="L10" i="17"/>
  <c r="M10" i="17"/>
  <c r="N10" i="17"/>
  <c r="E11" i="17"/>
  <c r="F11" i="17"/>
  <c r="G11" i="17"/>
  <c r="H11" i="17"/>
  <c r="I11" i="17"/>
  <c r="J11" i="17"/>
  <c r="K11" i="17"/>
  <c r="L11" i="17"/>
  <c r="M11" i="17"/>
  <c r="N11" i="17"/>
  <c r="E13" i="17"/>
  <c r="F13" i="17"/>
  <c r="G13" i="17"/>
  <c r="H13" i="17"/>
  <c r="I13" i="17"/>
  <c r="J13" i="17"/>
  <c r="K13" i="17"/>
  <c r="L13" i="17"/>
  <c r="M13" i="17"/>
  <c r="N13" i="17"/>
  <c r="E15" i="17"/>
  <c r="F15" i="17"/>
  <c r="G15" i="17"/>
  <c r="H15" i="17"/>
  <c r="I15" i="17"/>
  <c r="J15" i="17"/>
  <c r="K15" i="17"/>
  <c r="L15" i="17"/>
  <c r="M15" i="17"/>
  <c r="N15" i="17"/>
  <c r="E16" i="17"/>
  <c r="F16" i="17"/>
  <c r="G16" i="17"/>
  <c r="H16" i="17"/>
  <c r="I16" i="17"/>
  <c r="J16" i="17"/>
  <c r="K16" i="17"/>
  <c r="L16" i="17"/>
  <c r="M16" i="17"/>
  <c r="N16" i="17"/>
  <c r="E17" i="17"/>
  <c r="F17" i="17"/>
  <c r="G17" i="17"/>
  <c r="H17" i="17"/>
  <c r="I17" i="17"/>
  <c r="J17" i="17"/>
  <c r="K17" i="17"/>
  <c r="L17" i="17"/>
  <c r="M17" i="17"/>
  <c r="N17" i="17"/>
  <c r="E18" i="17"/>
  <c r="F18" i="17"/>
  <c r="G18" i="17"/>
  <c r="H18" i="17"/>
  <c r="I18" i="17"/>
  <c r="J18" i="17"/>
  <c r="K18" i="17"/>
  <c r="L18" i="17"/>
  <c r="M18" i="17"/>
  <c r="N18" i="17"/>
  <c r="E20" i="17"/>
  <c r="F20" i="17"/>
  <c r="G20" i="17"/>
  <c r="H20" i="17"/>
  <c r="I20" i="17"/>
  <c r="J20" i="17"/>
  <c r="K20" i="17"/>
  <c r="L20" i="17"/>
  <c r="M20" i="17"/>
  <c r="N20" i="17"/>
  <c r="E22" i="17"/>
  <c r="F22" i="17"/>
  <c r="G22" i="17"/>
  <c r="H22" i="17"/>
  <c r="I22" i="17"/>
  <c r="J22" i="17"/>
  <c r="K22" i="17"/>
  <c r="L22" i="17"/>
  <c r="M22" i="17"/>
  <c r="N22" i="17"/>
  <c r="E23" i="17"/>
  <c r="F23" i="17"/>
  <c r="G23" i="17"/>
  <c r="H23" i="17"/>
  <c r="I23" i="17"/>
  <c r="J23" i="17"/>
  <c r="K23" i="17"/>
  <c r="L23" i="17"/>
  <c r="M23" i="17"/>
  <c r="N23" i="17"/>
  <c r="E24" i="17"/>
  <c r="F24" i="17"/>
  <c r="G24" i="17"/>
  <c r="H24" i="17"/>
  <c r="I24" i="17"/>
  <c r="J24" i="17"/>
  <c r="K24" i="17"/>
  <c r="L24" i="17"/>
  <c r="M24" i="17"/>
  <c r="N24" i="17"/>
  <c r="E25" i="17"/>
  <c r="F25" i="17"/>
  <c r="G25" i="17"/>
  <c r="H25" i="17"/>
  <c r="I25" i="17"/>
  <c r="J25" i="17"/>
  <c r="K25" i="17"/>
  <c r="L25" i="17"/>
  <c r="M25" i="17"/>
  <c r="N25" i="17"/>
  <c r="E26" i="17"/>
  <c r="F26" i="17"/>
  <c r="G26" i="17"/>
  <c r="H26" i="17"/>
  <c r="I26" i="17"/>
  <c r="J26" i="17"/>
  <c r="K26" i="17"/>
  <c r="L26" i="17"/>
  <c r="M26" i="17"/>
  <c r="N26" i="17"/>
  <c r="E29" i="17"/>
  <c r="F29" i="17"/>
  <c r="G29" i="17"/>
  <c r="H29" i="17"/>
  <c r="I29" i="17"/>
  <c r="J29" i="17"/>
  <c r="K29" i="17"/>
  <c r="L29" i="17"/>
  <c r="M29" i="17"/>
  <c r="N29" i="17"/>
  <c r="E30" i="17"/>
  <c r="F30" i="17"/>
  <c r="G30" i="17"/>
  <c r="H30" i="17"/>
  <c r="I30" i="17"/>
  <c r="J30" i="17"/>
  <c r="K30" i="17"/>
  <c r="L30" i="17"/>
  <c r="M30" i="17"/>
  <c r="N30" i="17"/>
  <c r="E31" i="17"/>
  <c r="F31" i="17"/>
  <c r="G31" i="17"/>
  <c r="H31" i="17"/>
  <c r="I31" i="17"/>
  <c r="J31" i="17"/>
  <c r="K31" i="17"/>
  <c r="L31" i="17"/>
  <c r="M31" i="17"/>
  <c r="N31" i="17"/>
  <c r="E32" i="17"/>
  <c r="F32" i="17"/>
  <c r="G32" i="17"/>
  <c r="H32" i="17"/>
  <c r="I32" i="17"/>
  <c r="J32" i="17"/>
  <c r="K32" i="17"/>
  <c r="L32" i="17"/>
  <c r="M32" i="17"/>
  <c r="N32" i="17"/>
  <c r="E33" i="17"/>
  <c r="F33" i="17"/>
  <c r="G33" i="17"/>
  <c r="H33" i="17"/>
  <c r="I33" i="17"/>
  <c r="J33" i="17"/>
  <c r="K33" i="17"/>
  <c r="L33" i="17"/>
  <c r="M33" i="17"/>
  <c r="N33" i="17"/>
  <c r="E34" i="17"/>
  <c r="F34" i="17"/>
  <c r="G34" i="17"/>
  <c r="H34" i="17"/>
  <c r="I34" i="17"/>
  <c r="J34" i="17"/>
  <c r="K34" i="17"/>
  <c r="L34" i="17"/>
  <c r="M34" i="17"/>
  <c r="N34" i="17"/>
  <c r="E39" i="17"/>
  <c r="F39" i="17"/>
  <c r="G39" i="17"/>
  <c r="H39" i="17"/>
  <c r="I39" i="17"/>
  <c r="J39" i="17"/>
  <c r="K39" i="17"/>
  <c r="L39" i="17"/>
  <c r="M39" i="17"/>
  <c r="N39" i="17"/>
  <c r="E43" i="17"/>
  <c r="F43" i="17"/>
  <c r="G43" i="17"/>
  <c r="H43" i="17"/>
  <c r="I43" i="17"/>
  <c r="J43" i="17"/>
  <c r="K43" i="17"/>
  <c r="L43" i="17"/>
  <c r="M43" i="17"/>
  <c r="N43" i="17"/>
  <c r="C1" i="16"/>
  <c r="D2" i="16"/>
  <c r="E5" i="16"/>
  <c r="F5" i="16" s="1"/>
  <c r="G5" i="16" s="1"/>
  <c r="H5" i="16" s="1"/>
  <c r="I5" i="16" s="1"/>
  <c r="J5" i="16" s="1"/>
  <c r="K5" i="16" s="1"/>
  <c r="L5" i="16" s="1"/>
  <c r="M5" i="16" s="1"/>
  <c r="N5" i="16" s="1"/>
  <c r="E7" i="16"/>
  <c r="F7" i="16"/>
  <c r="G7" i="16"/>
  <c r="H7" i="16"/>
  <c r="I7" i="16"/>
  <c r="J7" i="16"/>
  <c r="K7" i="16"/>
  <c r="L7" i="16"/>
  <c r="M7" i="16"/>
  <c r="N7" i="16"/>
  <c r="E8" i="16"/>
  <c r="F8" i="16"/>
  <c r="G8" i="16"/>
  <c r="H8" i="16"/>
  <c r="I8" i="16"/>
  <c r="J8" i="16"/>
  <c r="K8" i="16"/>
  <c r="L8" i="16"/>
  <c r="M8" i="16"/>
  <c r="N8" i="16"/>
  <c r="E9" i="16"/>
  <c r="F9" i="16"/>
  <c r="G9" i="16"/>
  <c r="H9" i="16"/>
  <c r="I9" i="16"/>
  <c r="J9" i="16"/>
  <c r="K9" i="16"/>
  <c r="L9" i="16"/>
  <c r="M9" i="16"/>
  <c r="N9" i="16"/>
  <c r="E10" i="16"/>
  <c r="F10" i="16"/>
  <c r="G10" i="16"/>
  <c r="H10" i="16"/>
  <c r="I10" i="16"/>
  <c r="J10" i="16"/>
  <c r="K10" i="16"/>
  <c r="L10" i="16"/>
  <c r="M10" i="16"/>
  <c r="N10" i="16"/>
  <c r="E11" i="16"/>
  <c r="F11" i="16"/>
  <c r="G11" i="16"/>
  <c r="H11" i="16"/>
  <c r="I11" i="16"/>
  <c r="J11" i="16"/>
  <c r="K11" i="16"/>
  <c r="L11" i="16"/>
  <c r="M11" i="16"/>
  <c r="N11" i="16"/>
  <c r="E13" i="16"/>
  <c r="F13" i="16"/>
  <c r="G13" i="16"/>
  <c r="H13" i="16"/>
  <c r="I13" i="16"/>
  <c r="J13" i="16"/>
  <c r="K13" i="16"/>
  <c r="L13" i="16"/>
  <c r="M13" i="16"/>
  <c r="N13" i="16"/>
  <c r="E15" i="16"/>
  <c r="F15" i="16"/>
  <c r="G15" i="16"/>
  <c r="H15" i="16"/>
  <c r="I15" i="16"/>
  <c r="J15" i="16"/>
  <c r="K15" i="16"/>
  <c r="L15" i="16"/>
  <c r="M15" i="16"/>
  <c r="N15" i="16"/>
  <c r="E16" i="16"/>
  <c r="F16" i="16"/>
  <c r="G16" i="16"/>
  <c r="H16" i="16"/>
  <c r="I16" i="16"/>
  <c r="J16" i="16"/>
  <c r="K16" i="16"/>
  <c r="L16" i="16"/>
  <c r="M16" i="16"/>
  <c r="N16" i="16"/>
  <c r="E17" i="16"/>
  <c r="F17" i="16"/>
  <c r="G17" i="16"/>
  <c r="H17" i="16"/>
  <c r="I17" i="16"/>
  <c r="J17" i="16"/>
  <c r="K17" i="16"/>
  <c r="L17" i="16"/>
  <c r="M17" i="16"/>
  <c r="N17" i="16"/>
  <c r="E18" i="16"/>
  <c r="F18" i="16"/>
  <c r="G18" i="16"/>
  <c r="H18" i="16"/>
  <c r="I18" i="16"/>
  <c r="J18" i="16"/>
  <c r="K18" i="16"/>
  <c r="L18" i="16"/>
  <c r="M18" i="16"/>
  <c r="N18" i="16"/>
  <c r="E20" i="16"/>
  <c r="F20" i="16"/>
  <c r="G20" i="16"/>
  <c r="H20" i="16"/>
  <c r="I20" i="16"/>
  <c r="J20" i="16"/>
  <c r="K20" i="16"/>
  <c r="L20" i="16"/>
  <c r="M20" i="16"/>
  <c r="N20" i="16"/>
  <c r="E22" i="16"/>
  <c r="F22" i="16"/>
  <c r="G22" i="16"/>
  <c r="H22" i="16"/>
  <c r="I22" i="16"/>
  <c r="J22" i="16"/>
  <c r="K22" i="16"/>
  <c r="L22" i="16"/>
  <c r="M22" i="16"/>
  <c r="N22" i="16"/>
  <c r="E23" i="16"/>
  <c r="F23" i="16"/>
  <c r="G23" i="16"/>
  <c r="H23" i="16"/>
  <c r="I23" i="16"/>
  <c r="J23" i="16"/>
  <c r="K23" i="16"/>
  <c r="L23" i="16"/>
  <c r="M23" i="16"/>
  <c r="N23" i="16"/>
  <c r="E24" i="16"/>
  <c r="F24" i="16"/>
  <c r="G24" i="16"/>
  <c r="H24" i="16"/>
  <c r="I24" i="16"/>
  <c r="J24" i="16"/>
  <c r="K24" i="16"/>
  <c r="L24" i="16"/>
  <c r="M24" i="16"/>
  <c r="N24" i="16"/>
  <c r="E25" i="16"/>
  <c r="F25" i="16"/>
  <c r="G25" i="16"/>
  <c r="H25" i="16"/>
  <c r="I25" i="16"/>
  <c r="J25" i="16"/>
  <c r="K25" i="16"/>
  <c r="L25" i="16"/>
  <c r="M25" i="16"/>
  <c r="N25" i="16"/>
  <c r="E27" i="16"/>
  <c r="F27" i="16"/>
  <c r="G27" i="16"/>
  <c r="H27" i="16"/>
  <c r="I27" i="16"/>
  <c r="J27" i="16"/>
  <c r="K27" i="16"/>
  <c r="L27" i="16"/>
  <c r="M27" i="16"/>
  <c r="N27" i="16"/>
  <c r="E29" i="16"/>
  <c r="F29" i="16"/>
  <c r="G29" i="16"/>
  <c r="H29" i="16"/>
  <c r="I29" i="16"/>
  <c r="J29" i="16"/>
  <c r="K29" i="16"/>
  <c r="L29" i="16"/>
  <c r="M29" i="16"/>
  <c r="N29" i="16"/>
  <c r="E30" i="16"/>
  <c r="F30" i="16"/>
  <c r="G30" i="16"/>
  <c r="H30" i="16"/>
  <c r="I30" i="16"/>
  <c r="J30" i="16"/>
  <c r="K30" i="16"/>
  <c r="L30" i="16"/>
  <c r="M30" i="16"/>
  <c r="N30" i="16"/>
  <c r="E31" i="16"/>
  <c r="F31" i="16"/>
  <c r="G31" i="16"/>
  <c r="H31" i="16"/>
  <c r="I31" i="16"/>
  <c r="J31" i="16"/>
  <c r="K31" i="16"/>
  <c r="L31" i="16"/>
  <c r="M31" i="16"/>
  <c r="N31" i="16"/>
  <c r="E32" i="16"/>
  <c r="F32" i="16"/>
  <c r="G32" i="16"/>
  <c r="H32" i="16"/>
  <c r="I32" i="16"/>
  <c r="J32" i="16"/>
  <c r="K32" i="16"/>
  <c r="L32" i="16"/>
  <c r="M32" i="16"/>
  <c r="N32" i="16"/>
  <c r="E33" i="16"/>
  <c r="F33" i="16"/>
  <c r="G33" i="16"/>
  <c r="H33" i="16"/>
  <c r="I33" i="16"/>
  <c r="J33" i="16"/>
  <c r="K33" i="16"/>
  <c r="L33" i="16"/>
  <c r="M33" i="16"/>
  <c r="N33" i="16"/>
  <c r="E35" i="16"/>
  <c r="F35" i="16"/>
  <c r="G35" i="16"/>
  <c r="H35" i="16"/>
  <c r="I35" i="16"/>
  <c r="J35" i="16"/>
  <c r="K35" i="16"/>
  <c r="L35" i="16"/>
  <c r="M35" i="16"/>
  <c r="N35" i="16"/>
  <c r="E39" i="16"/>
  <c r="F39" i="16"/>
  <c r="G39" i="16"/>
  <c r="H39" i="16"/>
  <c r="I39" i="16"/>
  <c r="J39" i="16"/>
  <c r="K39" i="16"/>
  <c r="L39" i="16"/>
  <c r="M39" i="16"/>
  <c r="N39" i="16"/>
  <c r="E43" i="16"/>
  <c r="F43" i="16"/>
  <c r="G43" i="16"/>
  <c r="H43" i="16"/>
  <c r="I43" i="16"/>
  <c r="J43" i="16"/>
  <c r="K43" i="16"/>
  <c r="L43" i="16"/>
  <c r="M43" i="16"/>
  <c r="N43" i="16"/>
  <c r="C1" i="25"/>
  <c r="D2" i="25"/>
  <c r="E5" i="25"/>
  <c r="F5" i="25" s="1"/>
  <c r="G5" i="25" s="1"/>
  <c r="H5" i="25" s="1"/>
  <c r="I5" i="25" s="1"/>
  <c r="J5" i="25" s="1"/>
  <c r="K5" i="25" s="1"/>
  <c r="L5" i="25" s="1"/>
  <c r="M5" i="25" s="1"/>
  <c r="N5" i="25" s="1"/>
  <c r="E7" i="25"/>
  <c r="F7" i="25"/>
  <c r="G7" i="25"/>
  <c r="H7" i="25"/>
  <c r="I7" i="25"/>
  <c r="J7" i="25"/>
  <c r="K7" i="25"/>
  <c r="L7" i="25"/>
  <c r="M7" i="25"/>
  <c r="N7" i="25"/>
  <c r="E8" i="25"/>
  <c r="F8" i="25"/>
  <c r="G8" i="25"/>
  <c r="H8" i="25"/>
  <c r="I8" i="25"/>
  <c r="J8" i="25"/>
  <c r="K8" i="25"/>
  <c r="L8" i="25"/>
  <c r="M8" i="25"/>
  <c r="N8" i="25"/>
  <c r="E11" i="25"/>
  <c r="F11" i="25"/>
  <c r="G11" i="25"/>
  <c r="H11" i="25"/>
  <c r="I11" i="25"/>
  <c r="J11" i="25"/>
  <c r="K11" i="25"/>
  <c r="L11" i="25"/>
  <c r="M11" i="25"/>
  <c r="N11" i="25"/>
  <c r="E12" i="25"/>
  <c r="F12" i="25"/>
  <c r="G12" i="25"/>
  <c r="H12" i="25"/>
  <c r="I12" i="25"/>
  <c r="J12" i="25"/>
  <c r="K12" i="25"/>
  <c r="L12" i="25"/>
  <c r="M12" i="25"/>
  <c r="N12" i="25"/>
  <c r="E15" i="25"/>
  <c r="F15" i="25"/>
  <c r="G15" i="25"/>
  <c r="H15" i="25"/>
  <c r="I15" i="25"/>
  <c r="J15" i="25"/>
  <c r="K15" i="25"/>
  <c r="L15" i="25"/>
  <c r="M15" i="25"/>
  <c r="N15" i="25"/>
  <c r="E16" i="25"/>
  <c r="F16" i="25"/>
  <c r="G16" i="25"/>
  <c r="H16" i="25"/>
  <c r="I16" i="25"/>
  <c r="J16" i="25"/>
  <c r="K16" i="25"/>
  <c r="L16" i="25"/>
  <c r="M16" i="25"/>
  <c r="N16" i="25"/>
  <c r="E19" i="25"/>
  <c r="F19" i="25"/>
  <c r="G19" i="25"/>
  <c r="H19" i="25"/>
  <c r="I19" i="25"/>
  <c r="J19" i="25"/>
  <c r="K19" i="25"/>
  <c r="L19" i="25"/>
  <c r="M19" i="25"/>
  <c r="N19" i="25"/>
  <c r="E20" i="25"/>
  <c r="F20" i="25"/>
  <c r="G20" i="25"/>
  <c r="H20" i="25"/>
  <c r="I20" i="25"/>
  <c r="J20" i="25"/>
  <c r="K20" i="25"/>
  <c r="L20" i="25"/>
  <c r="M20" i="25"/>
  <c r="N20" i="25"/>
  <c r="E23" i="25"/>
  <c r="F23" i="25"/>
  <c r="G23" i="25"/>
  <c r="H23" i="25"/>
  <c r="I23" i="25"/>
  <c r="J23" i="25"/>
  <c r="K23" i="25"/>
  <c r="L23" i="25"/>
  <c r="M23" i="25"/>
  <c r="N23" i="25"/>
  <c r="E24" i="25"/>
  <c r="F24" i="25"/>
  <c r="G24" i="25"/>
  <c r="H24" i="25"/>
  <c r="I24" i="25"/>
  <c r="J24" i="25"/>
  <c r="K24" i="25"/>
  <c r="L24" i="25"/>
  <c r="M24" i="25"/>
  <c r="N24" i="25"/>
  <c r="E29" i="25"/>
  <c r="F29" i="25" s="1"/>
  <c r="G29" i="25" s="1"/>
  <c r="H29" i="25" s="1"/>
  <c r="I29" i="25" s="1"/>
  <c r="J29" i="25" s="1"/>
  <c r="K29" i="25" s="1"/>
  <c r="L29" i="25" s="1"/>
  <c r="M29" i="25" s="1"/>
  <c r="N29" i="25" s="1"/>
  <c r="E31" i="25"/>
  <c r="F31" i="25"/>
  <c r="G31" i="25"/>
  <c r="H31" i="25"/>
  <c r="I31" i="25"/>
  <c r="I33" i="25" s="1"/>
  <c r="J31" i="25"/>
  <c r="K31" i="25"/>
  <c r="L31" i="25"/>
  <c r="M31" i="25"/>
  <c r="N31" i="25"/>
  <c r="E32" i="25"/>
  <c r="F32" i="25"/>
  <c r="H32" i="25"/>
  <c r="J32" i="25"/>
  <c r="L32" i="25"/>
  <c r="N32" i="25"/>
  <c r="E35" i="25"/>
  <c r="F35" i="25"/>
  <c r="G35" i="25"/>
  <c r="H35" i="25"/>
  <c r="I35" i="25"/>
  <c r="J35" i="25"/>
  <c r="K35" i="25"/>
  <c r="L35" i="25"/>
  <c r="M35" i="25"/>
  <c r="N35" i="25"/>
  <c r="E36" i="25"/>
  <c r="F36" i="25"/>
  <c r="G36" i="25"/>
  <c r="H36" i="25"/>
  <c r="I36" i="25"/>
  <c r="J36" i="25"/>
  <c r="K36" i="25"/>
  <c r="L36" i="25"/>
  <c r="M36" i="25"/>
  <c r="N36" i="25"/>
  <c r="E39" i="25"/>
  <c r="F39" i="25"/>
  <c r="G39" i="25"/>
  <c r="H39" i="25"/>
  <c r="I39" i="25"/>
  <c r="J39" i="25"/>
  <c r="K39" i="25"/>
  <c r="L39" i="25"/>
  <c r="M39" i="25"/>
  <c r="N39" i="25"/>
  <c r="E40" i="25"/>
  <c r="F40" i="25"/>
  <c r="G40" i="25"/>
  <c r="H40" i="25"/>
  <c r="I40" i="25"/>
  <c r="J40" i="25"/>
  <c r="K40" i="25"/>
  <c r="L40" i="25"/>
  <c r="M40" i="25"/>
  <c r="N40" i="25"/>
  <c r="E43" i="25"/>
  <c r="F43" i="25"/>
  <c r="G43" i="25"/>
  <c r="H43" i="25"/>
  <c r="I43" i="25"/>
  <c r="J43" i="25"/>
  <c r="K43" i="25"/>
  <c r="L43" i="25"/>
  <c r="M43" i="25"/>
  <c r="N43" i="25"/>
  <c r="E44" i="25"/>
  <c r="F44" i="25"/>
  <c r="G44" i="25"/>
  <c r="H44" i="25"/>
  <c r="I44" i="25"/>
  <c r="J44" i="25"/>
  <c r="K44" i="25"/>
  <c r="L44" i="25"/>
  <c r="M44" i="25"/>
  <c r="N44" i="25"/>
  <c r="E47" i="25"/>
  <c r="F47" i="25"/>
  <c r="G47" i="25"/>
  <c r="H47" i="25"/>
  <c r="I47" i="25"/>
  <c r="J47" i="25"/>
  <c r="K47" i="25"/>
  <c r="L47" i="25"/>
  <c r="M47" i="25"/>
  <c r="N47" i="25"/>
  <c r="E48" i="25"/>
  <c r="F48" i="25"/>
  <c r="G48" i="25"/>
  <c r="H48" i="25"/>
  <c r="I48" i="25"/>
  <c r="J48" i="25"/>
  <c r="K48" i="25"/>
  <c r="L48" i="25"/>
  <c r="M48" i="25"/>
  <c r="N48" i="25"/>
  <c r="C1" i="14"/>
  <c r="D2" i="14"/>
  <c r="E5" i="14"/>
  <c r="F5" i="14" s="1"/>
  <c r="G5" i="14" s="1"/>
  <c r="H5" i="14" s="1"/>
  <c r="I5" i="14" s="1"/>
  <c r="J5" i="14" s="1"/>
  <c r="K5" i="14" s="1"/>
  <c r="L5" i="14" s="1"/>
  <c r="M5" i="14" s="1"/>
  <c r="N5" i="14" s="1"/>
  <c r="E7" i="14"/>
  <c r="F7" i="14"/>
  <c r="G7" i="14"/>
  <c r="H7" i="14"/>
  <c r="I7" i="14"/>
  <c r="J7" i="14"/>
  <c r="K7" i="14"/>
  <c r="L7" i="14"/>
  <c r="M7" i="14"/>
  <c r="N7" i="14"/>
  <c r="E8" i="14"/>
  <c r="F8" i="14"/>
  <c r="G8" i="14"/>
  <c r="H8" i="14"/>
  <c r="I8" i="14"/>
  <c r="J8" i="14"/>
  <c r="K8" i="14"/>
  <c r="L8" i="14"/>
  <c r="M8" i="14"/>
  <c r="N8" i="14"/>
  <c r="E11" i="14"/>
  <c r="F11" i="14"/>
  <c r="G11" i="14"/>
  <c r="H11" i="14"/>
  <c r="I11" i="14"/>
  <c r="J11" i="14"/>
  <c r="K11" i="14"/>
  <c r="L11" i="14"/>
  <c r="M11" i="14"/>
  <c r="N11" i="14"/>
  <c r="E12" i="14"/>
  <c r="F12" i="14"/>
  <c r="G12" i="14"/>
  <c r="H12" i="14"/>
  <c r="I12" i="14"/>
  <c r="J12" i="14"/>
  <c r="K12" i="14"/>
  <c r="L12" i="14"/>
  <c r="M12" i="14"/>
  <c r="N12" i="14"/>
  <c r="E15" i="14"/>
  <c r="F15" i="14"/>
  <c r="G15" i="14"/>
  <c r="H15" i="14"/>
  <c r="I15" i="14"/>
  <c r="J15" i="14"/>
  <c r="K15" i="14"/>
  <c r="L15" i="14"/>
  <c r="M15" i="14"/>
  <c r="N15" i="14"/>
  <c r="E16" i="14"/>
  <c r="F16" i="14"/>
  <c r="G16" i="14"/>
  <c r="H16" i="14"/>
  <c r="I16" i="14"/>
  <c r="J16" i="14"/>
  <c r="K16" i="14"/>
  <c r="L16" i="14"/>
  <c r="M16" i="14"/>
  <c r="N16" i="14"/>
  <c r="E19" i="14"/>
  <c r="F19" i="14"/>
  <c r="G19" i="14"/>
  <c r="H19" i="14"/>
  <c r="I19" i="14"/>
  <c r="J19" i="14"/>
  <c r="K19" i="14"/>
  <c r="L19" i="14"/>
  <c r="M19" i="14"/>
  <c r="N19" i="14"/>
  <c r="E20" i="14"/>
  <c r="F20" i="14"/>
  <c r="G20" i="14"/>
  <c r="H20" i="14"/>
  <c r="I20" i="14"/>
  <c r="J20" i="14"/>
  <c r="K20" i="14"/>
  <c r="L20" i="14"/>
  <c r="M20" i="14"/>
  <c r="N20" i="14"/>
  <c r="E23" i="14"/>
  <c r="F23" i="14"/>
  <c r="G23" i="14"/>
  <c r="H23" i="14"/>
  <c r="I23" i="14"/>
  <c r="J23" i="14"/>
  <c r="K23" i="14"/>
  <c r="L23" i="14"/>
  <c r="M23" i="14"/>
  <c r="N23" i="14"/>
  <c r="E24" i="14"/>
  <c r="F24" i="14"/>
  <c r="G24" i="14"/>
  <c r="H24" i="14"/>
  <c r="I24" i="14"/>
  <c r="J24" i="14"/>
  <c r="K24" i="14"/>
  <c r="L24" i="14"/>
  <c r="M24" i="14"/>
  <c r="N24" i="14"/>
  <c r="E29" i="14"/>
  <c r="F29" i="14" s="1"/>
  <c r="G29" i="14" s="1"/>
  <c r="H29" i="14" s="1"/>
  <c r="I29" i="14" s="1"/>
  <c r="J29" i="14" s="1"/>
  <c r="K29" i="14" s="1"/>
  <c r="L29" i="14" s="1"/>
  <c r="M29" i="14" s="1"/>
  <c r="N29" i="14" s="1"/>
  <c r="E31" i="14"/>
  <c r="F31" i="14"/>
  <c r="G31" i="14"/>
  <c r="H31" i="14"/>
  <c r="I31" i="14"/>
  <c r="J31" i="14"/>
  <c r="K31" i="14"/>
  <c r="L31" i="14"/>
  <c r="M31" i="14"/>
  <c r="N31" i="14"/>
  <c r="E32" i="14"/>
  <c r="F32" i="14"/>
  <c r="H32" i="14"/>
  <c r="J32" i="14"/>
  <c r="L32" i="14"/>
  <c r="N32" i="14"/>
  <c r="E35" i="14"/>
  <c r="F35" i="14"/>
  <c r="G35" i="14"/>
  <c r="H35" i="14"/>
  <c r="I35" i="14"/>
  <c r="J35" i="14"/>
  <c r="K35" i="14"/>
  <c r="L35" i="14"/>
  <c r="M35" i="14"/>
  <c r="N35" i="14"/>
  <c r="E36" i="14"/>
  <c r="F36" i="14"/>
  <c r="G36" i="14"/>
  <c r="H36" i="14"/>
  <c r="I36" i="14"/>
  <c r="J36" i="14"/>
  <c r="K36" i="14"/>
  <c r="L36" i="14"/>
  <c r="M36" i="14"/>
  <c r="N36" i="14"/>
  <c r="E39" i="14"/>
  <c r="F39" i="14"/>
  <c r="G39" i="14"/>
  <c r="H39" i="14"/>
  <c r="I39" i="14"/>
  <c r="J39" i="14"/>
  <c r="K39" i="14"/>
  <c r="L39" i="14"/>
  <c r="M39" i="14"/>
  <c r="N39" i="14"/>
  <c r="E40" i="14"/>
  <c r="F40" i="14"/>
  <c r="G40" i="14"/>
  <c r="H40" i="14"/>
  <c r="I40" i="14"/>
  <c r="J40" i="14"/>
  <c r="K40" i="14"/>
  <c r="L40" i="14"/>
  <c r="M40" i="14"/>
  <c r="N40" i="14"/>
  <c r="E43" i="14"/>
  <c r="F43" i="14"/>
  <c r="G43" i="14"/>
  <c r="H43" i="14"/>
  <c r="I43" i="14"/>
  <c r="J43" i="14"/>
  <c r="K43" i="14"/>
  <c r="L43" i="14"/>
  <c r="M43" i="14"/>
  <c r="N43" i="14"/>
  <c r="E44" i="14"/>
  <c r="F44" i="14"/>
  <c r="G44" i="14"/>
  <c r="H44" i="14"/>
  <c r="I44" i="14"/>
  <c r="J44" i="14"/>
  <c r="K44" i="14"/>
  <c r="L44" i="14"/>
  <c r="M44" i="14"/>
  <c r="N44" i="14"/>
  <c r="E47" i="14"/>
  <c r="F47" i="14"/>
  <c r="G47" i="14"/>
  <c r="H47" i="14"/>
  <c r="I47" i="14"/>
  <c r="J47" i="14"/>
  <c r="K47" i="14"/>
  <c r="L47" i="14"/>
  <c r="M47" i="14"/>
  <c r="N47" i="14"/>
  <c r="E48" i="14"/>
  <c r="F48" i="14"/>
  <c r="G48" i="14"/>
  <c r="H48" i="14"/>
  <c r="I48" i="14"/>
  <c r="J48" i="14"/>
  <c r="K48" i="14"/>
  <c r="L48" i="14"/>
  <c r="M48" i="14"/>
  <c r="N48" i="14"/>
  <c r="C1" i="13"/>
  <c r="E5" i="13"/>
  <c r="F5" i="13" s="1"/>
  <c r="G5" i="13" s="1"/>
  <c r="H5" i="13" s="1"/>
  <c r="I5" i="13" s="1"/>
  <c r="J5" i="13" s="1"/>
  <c r="K5" i="13" s="1"/>
  <c r="L5" i="13" s="1"/>
  <c r="M5" i="13" s="1"/>
  <c r="N5" i="13" s="1"/>
  <c r="E7" i="13"/>
  <c r="F7" i="13"/>
  <c r="G7" i="13"/>
  <c r="H7" i="13"/>
  <c r="I7" i="13"/>
  <c r="J7" i="13"/>
  <c r="K7" i="13"/>
  <c r="L7" i="13"/>
  <c r="M7" i="13"/>
  <c r="N7" i="13"/>
  <c r="E9" i="13"/>
  <c r="F9" i="13"/>
  <c r="G9" i="13"/>
  <c r="H9" i="13"/>
  <c r="I9" i="13"/>
  <c r="J9" i="13"/>
  <c r="K9" i="13"/>
  <c r="L9" i="13"/>
  <c r="M9" i="13"/>
  <c r="N9" i="13"/>
  <c r="E12" i="13"/>
  <c r="F12" i="13"/>
  <c r="G12" i="13"/>
  <c r="H12" i="13"/>
  <c r="I12" i="13"/>
  <c r="J12" i="13"/>
  <c r="K12" i="13"/>
  <c r="L12" i="13"/>
  <c r="L13" i="13" s="1"/>
  <c r="M12" i="13"/>
  <c r="N12" i="13"/>
  <c r="E15" i="13"/>
  <c r="F15" i="13"/>
  <c r="G15" i="13"/>
  <c r="H15" i="13"/>
  <c r="I15" i="13"/>
  <c r="J15" i="13"/>
  <c r="K15" i="13"/>
  <c r="L15" i="13"/>
  <c r="L16" i="13" s="1"/>
  <c r="M15" i="13"/>
  <c r="N15" i="13"/>
  <c r="E20" i="13"/>
  <c r="F20" i="13"/>
  <c r="G20" i="13"/>
  <c r="H20" i="13"/>
  <c r="H22" i="13" s="1"/>
  <c r="I20" i="13"/>
  <c r="J20" i="13"/>
  <c r="K20" i="13"/>
  <c r="L20" i="13"/>
  <c r="M20" i="13"/>
  <c r="N20" i="13"/>
  <c r="I33" i="7"/>
  <c r="J26" i="20"/>
  <c r="I13" i="13"/>
  <c r="I33" i="6"/>
  <c r="I32" i="14"/>
  <c r="M32" i="25"/>
  <c r="M33" i="7"/>
  <c r="M33" i="6"/>
  <c r="M36" i="6" s="1"/>
  <c r="E33" i="7"/>
  <c r="M32" i="14"/>
  <c r="N34" i="16" l="1"/>
  <c r="N26" i="16"/>
  <c r="N19" i="18"/>
  <c r="N30" i="4"/>
  <c r="N36" i="3"/>
  <c r="N28" i="11" s="1"/>
  <c r="N24" i="3"/>
  <c r="N10" i="4"/>
  <c r="N19" i="4"/>
  <c r="M34" i="18"/>
  <c r="M24" i="7"/>
  <c r="M19" i="19"/>
  <c r="M13" i="13"/>
  <c r="L26" i="18"/>
  <c r="L24" i="20"/>
  <c r="L13" i="7"/>
  <c r="L24" i="3"/>
  <c r="L22" i="13"/>
  <c r="K27" i="19"/>
  <c r="K33" i="23"/>
  <c r="K19" i="18"/>
  <c r="K19" i="17"/>
  <c r="K30" i="4"/>
  <c r="K15" i="12"/>
  <c r="K36" i="3"/>
  <c r="K24" i="3"/>
  <c r="K10" i="4"/>
  <c r="K24" i="6"/>
  <c r="K13" i="13"/>
  <c r="J30" i="4"/>
  <c r="J26" i="16"/>
  <c r="J15" i="5"/>
  <c r="I34" i="18"/>
  <c r="H26" i="18"/>
  <c r="H19" i="16"/>
  <c r="H24" i="20"/>
  <c r="H34" i="18"/>
  <c r="G27" i="19"/>
  <c r="G26" i="18"/>
  <c r="G33" i="23"/>
  <c r="G26" i="20"/>
  <c r="O7" i="18"/>
  <c r="G15" i="12"/>
  <c r="G19" i="17"/>
  <c r="G13" i="13"/>
  <c r="G21" i="13"/>
  <c r="F34" i="16"/>
  <c r="F19" i="18"/>
  <c r="F26" i="20"/>
  <c r="F19" i="5"/>
  <c r="F30" i="5"/>
  <c r="F12" i="12"/>
  <c r="E19" i="16"/>
  <c r="E15" i="8"/>
  <c r="E24" i="20"/>
  <c r="E33" i="25"/>
  <c r="E29" i="2"/>
  <c r="E15" i="4"/>
  <c r="E25" i="20"/>
  <c r="E13" i="13"/>
  <c r="N29" i="7"/>
  <c r="F10" i="4"/>
  <c r="J34" i="16"/>
  <c r="E10" i="8"/>
  <c r="H19" i="5"/>
  <c r="H10" i="5"/>
  <c r="H12" i="12"/>
  <c r="H20" i="12" s="1"/>
  <c r="H9" i="12"/>
  <c r="H17" i="12" s="1"/>
  <c r="I29" i="6"/>
  <c r="L29" i="3"/>
  <c r="J29" i="7"/>
  <c r="L30" i="4"/>
  <c r="L15" i="4"/>
  <c r="J36" i="6"/>
  <c r="I21" i="13"/>
  <c r="M26" i="20"/>
  <c r="O17" i="16"/>
  <c r="J24" i="2"/>
  <c r="H13" i="7"/>
  <c r="J10" i="4"/>
  <c r="N26" i="20"/>
  <c r="M16" i="13"/>
  <c r="J15" i="12"/>
  <c r="F29" i="7"/>
  <c r="L24" i="7"/>
  <c r="H24" i="7"/>
  <c r="N37" i="18"/>
  <c r="N41" i="18" s="1"/>
  <c r="N45" i="18" s="1"/>
  <c r="H13" i="13"/>
  <c r="K34" i="18"/>
  <c r="E30" i="5"/>
  <c r="I19" i="2"/>
  <c r="M33" i="25"/>
  <c r="M37" i="25" s="1"/>
  <c r="M41" i="25" s="1"/>
  <c r="M45" i="25" s="1"/>
  <c r="M49" i="25" s="1"/>
  <c r="H19" i="18"/>
  <c r="L30" i="8"/>
  <c r="K30" i="5"/>
  <c r="G30" i="5"/>
  <c r="I19" i="5"/>
  <c r="M15" i="5"/>
  <c r="I15" i="5"/>
  <c r="O22" i="17"/>
  <c r="G29" i="3"/>
  <c r="K13" i="3"/>
  <c r="K26" i="4"/>
  <c r="M10" i="9"/>
  <c r="F16" i="12"/>
  <c r="G19" i="7"/>
  <c r="K36" i="4"/>
  <c r="L36" i="5"/>
  <c r="N26" i="5"/>
  <c r="I37" i="25"/>
  <c r="I41" i="25" s="1"/>
  <c r="I45" i="25" s="1"/>
  <c r="I49" i="25" s="1"/>
  <c r="E37" i="25"/>
  <c r="E41" i="25" s="1"/>
  <c r="N25" i="20"/>
  <c r="J25" i="20"/>
  <c r="F25" i="20"/>
  <c r="F20" i="12"/>
  <c r="F21" i="12"/>
  <c r="I36" i="2"/>
  <c r="N13" i="6"/>
  <c r="I36" i="3"/>
  <c r="I26" i="11" s="1"/>
  <c r="K19" i="3"/>
  <c r="E19" i="3"/>
  <c r="O12" i="3"/>
  <c r="M13" i="3"/>
  <c r="I13" i="3"/>
  <c r="M36" i="4"/>
  <c r="I36" i="4"/>
  <c r="G36" i="4"/>
  <c r="G26" i="4"/>
  <c r="M26" i="4"/>
  <c r="I26" i="4"/>
  <c r="E26" i="4"/>
  <c r="M10" i="4"/>
  <c r="O7" i="4"/>
  <c r="K36" i="8"/>
  <c r="G36" i="8"/>
  <c r="M36" i="8"/>
  <c r="O25" i="8"/>
  <c r="M15" i="8"/>
  <c r="F26" i="5"/>
  <c r="N10" i="5"/>
  <c r="K36" i="9"/>
  <c r="G36" i="9"/>
  <c r="K26" i="9"/>
  <c r="N17" i="12"/>
  <c r="F15" i="12"/>
  <c r="O20" i="13"/>
  <c r="K29" i="13"/>
  <c r="E27" i="20"/>
  <c r="F33" i="23"/>
  <c r="E24" i="2"/>
  <c r="E19" i="2"/>
  <c r="G13" i="2"/>
  <c r="N24" i="6"/>
  <c r="H13" i="6"/>
  <c r="E36" i="3"/>
  <c r="E27" i="11" s="1"/>
  <c r="K29" i="3"/>
  <c r="O22" i="4"/>
  <c r="M33" i="22"/>
  <c r="I33" i="22"/>
  <c r="E33" i="22"/>
  <c r="K33" i="22"/>
  <c r="K28" i="11"/>
  <c r="K26" i="11"/>
  <c r="K16" i="13"/>
  <c r="N15" i="12"/>
  <c r="F10" i="13"/>
  <c r="J33" i="14"/>
  <c r="J37" i="14" s="1"/>
  <c r="J41" i="14" s="1"/>
  <c r="J45" i="14" s="1"/>
  <c r="J49" i="14" s="1"/>
  <c r="O11" i="14"/>
  <c r="N9" i="25"/>
  <c r="N13" i="25" s="1"/>
  <c r="N17" i="25" s="1"/>
  <c r="N21" i="25" s="1"/>
  <c r="N25" i="25" s="1"/>
  <c r="J9" i="25"/>
  <c r="J13" i="25" s="1"/>
  <c r="J17" i="25" s="1"/>
  <c r="J21" i="25" s="1"/>
  <c r="J25" i="25" s="1"/>
  <c r="F9" i="25"/>
  <c r="F13" i="25" s="1"/>
  <c r="F17" i="25" s="1"/>
  <c r="F21" i="25" s="1"/>
  <c r="F25" i="25" s="1"/>
  <c r="I26" i="16"/>
  <c r="E26" i="16"/>
  <c r="K26" i="16"/>
  <c r="K19" i="16"/>
  <c r="G19" i="16"/>
  <c r="I19" i="16"/>
  <c r="N19" i="17"/>
  <c r="J19" i="17"/>
  <c r="H16" i="12"/>
  <c r="K25" i="13"/>
  <c r="K26" i="13" s="1"/>
  <c r="G29" i="13"/>
  <c r="M17" i="13"/>
  <c r="I16" i="13"/>
  <c r="E16" i="13"/>
  <c r="I10" i="13"/>
  <c r="E10" i="13"/>
  <c r="M9" i="14"/>
  <c r="M32" i="20" s="1"/>
  <c r="I9" i="14"/>
  <c r="I32" i="20" s="1"/>
  <c r="I33" i="20" s="1"/>
  <c r="I36" i="20" s="1"/>
  <c r="O20" i="17"/>
  <c r="L33" i="14"/>
  <c r="L37" i="14" s="1"/>
  <c r="L41" i="14" s="1"/>
  <c r="L45" i="14" s="1"/>
  <c r="L49" i="14" s="1"/>
  <c r="O15" i="17"/>
  <c r="O8" i="17"/>
  <c r="O34" i="19"/>
  <c r="O25" i="19"/>
  <c r="G19" i="19"/>
  <c r="I27" i="20"/>
  <c r="L27" i="20"/>
  <c r="H27" i="20"/>
  <c r="N24" i="20"/>
  <c r="F24" i="20"/>
  <c r="O26" i="21"/>
  <c r="O16" i="21"/>
  <c r="O12" i="21"/>
  <c r="O36" i="22"/>
  <c r="O21" i="22"/>
  <c r="O9" i="22"/>
  <c r="O32" i="23"/>
  <c r="O35" i="2"/>
  <c r="O28" i="2"/>
  <c r="O23" i="2"/>
  <c r="O16" i="2"/>
  <c r="O12" i="2"/>
  <c r="O10" i="2"/>
  <c r="O12" i="6"/>
  <c r="O8" i="6"/>
  <c r="O35" i="3"/>
  <c r="O33" i="3"/>
  <c r="O17" i="3"/>
  <c r="O15" i="3"/>
  <c r="M36" i="7"/>
  <c r="M28" i="10" s="1"/>
  <c r="I36" i="7"/>
  <c r="I27" i="10" s="1"/>
  <c r="O18" i="7"/>
  <c r="N13" i="7"/>
  <c r="J13" i="7"/>
  <c r="O10" i="7"/>
  <c r="H30" i="8"/>
  <c r="F19" i="8"/>
  <c r="J15" i="8"/>
  <c r="F15" i="8"/>
  <c r="L10" i="8"/>
  <c r="H10" i="8"/>
  <c r="O18" i="5"/>
  <c r="E15" i="5"/>
  <c r="K10" i="5"/>
  <c r="G10" i="5"/>
  <c r="M10" i="5"/>
  <c r="O38" i="9"/>
  <c r="O35" i="9"/>
  <c r="N36" i="9"/>
  <c r="L30" i="9"/>
  <c r="H30" i="9"/>
  <c r="N30" i="9"/>
  <c r="H26" i="9"/>
  <c r="N19" i="9"/>
  <c r="J19" i="9"/>
  <c r="F19" i="9"/>
  <c r="L19" i="9"/>
  <c r="H19" i="9"/>
  <c r="L15" i="9"/>
  <c r="J10" i="9"/>
  <c r="F10" i="9"/>
  <c r="O41" i="12"/>
  <c r="O33" i="12"/>
  <c r="G12" i="12"/>
  <c r="G21" i="12" s="1"/>
  <c r="M16" i="12"/>
  <c r="E16" i="12"/>
  <c r="O24" i="24"/>
  <c r="L19" i="17"/>
  <c r="E34" i="18"/>
  <c r="I19" i="18"/>
  <c r="G37" i="18"/>
  <c r="G41" i="18" s="1"/>
  <c r="G45" i="18" s="1"/>
  <c r="F35" i="19"/>
  <c r="M25" i="20"/>
  <c r="G27" i="20"/>
  <c r="E36" i="2"/>
  <c r="K36" i="2"/>
  <c r="M29" i="2"/>
  <c r="I29" i="2"/>
  <c r="I24" i="2"/>
  <c r="M19" i="2"/>
  <c r="K19" i="2"/>
  <c r="G19" i="2"/>
  <c r="K13" i="2"/>
  <c r="I36" i="6"/>
  <c r="F29" i="6"/>
  <c r="F24" i="6"/>
  <c r="F19" i="6"/>
  <c r="L19" i="6"/>
  <c r="H19" i="6"/>
  <c r="J13" i="6"/>
  <c r="F13" i="6"/>
  <c r="F31" i="6" s="1"/>
  <c r="L13" i="6"/>
  <c r="M36" i="3"/>
  <c r="M27" i="11" s="1"/>
  <c r="G36" i="3"/>
  <c r="G28" i="11" s="1"/>
  <c r="E29" i="3"/>
  <c r="M24" i="3"/>
  <c r="I24" i="3"/>
  <c r="E24" i="3"/>
  <c r="I19" i="3"/>
  <c r="G19" i="3"/>
  <c r="E13" i="3"/>
  <c r="M29" i="7"/>
  <c r="I29" i="7"/>
  <c r="I24" i="7"/>
  <c r="K24" i="7"/>
  <c r="E24" i="7"/>
  <c r="K19" i="7"/>
  <c r="M19" i="7"/>
  <c r="K13" i="7"/>
  <c r="G13" i="7"/>
  <c r="M13" i="7"/>
  <c r="I13" i="7"/>
  <c r="E36" i="4"/>
  <c r="M30" i="4"/>
  <c r="M19" i="4"/>
  <c r="E19" i="4"/>
  <c r="G19" i="4"/>
  <c r="M30" i="8"/>
  <c r="K30" i="8"/>
  <c r="G30" i="8"/>
  <c r="I15" i="8"/>
  <c r="K15" i="8"/>
  <c r="K10" i="8"/>
  <c r="M10" i="8"/>
  <c r="H36" i="5"/>
  <c r="N36" i="5"/>
  <c r="H30" i="5"/>
  <c r="N30" i="5"/>
  <c r="J30" i="5"/>
  <c r="J26" i="5"/>
  <c r="H26" i="5"/>
  <c r="J19" i="5"/>
  <c r="L19" i="5"/>
  <c r="L15" i="5"/>
  <c r="N15" i="5"/>
  <c r="F15" i="5"/>
  <c r="F10" i="5"/>
  <c r="I36" i="9"/>
  <c r="G30" i="9"/>
  <c r="M30" i="9"/>
  <c r="I30" i="9"/>
  <c r="E30" i="9"/>
  <c r="M26" i="9"/>
  <c r="I26" i="9"/>
  <c r="E26" i="9"/>
  <c r="M15" i="9"/>
  <c r="N12" i="12"/>
  <c r="N20" i="12" s="1"/>
  <c r="L16" i="12"/>
  <c r="N16" i="12"/>
  <c r="J9" i="12"/>
  <c r="J17" i="12" s="1"/>
  <c r="L9" i="12"/>
  <c r="L17" i="12" s="1"/>
  <c r="H15" i="12"/>
  <c r="K24" i="20"/>
  <c r="G24" i="20"/>
  <c r="H37" i="16"/>
  <c r="H41" i="16" s="1"/>
  <c r="H45" i="16" s="1"/>
  <c r="O30" i="19"/>
  <c r="M27" i="19"/>
  <c r="O20" i="19"/>
  <c r="O17" i="19"/>
  <c r="O10" i="19"/>
  <c r="O23" i="20"/>
  <c r="O15" i="20"/>
  <c r="O34" i="21"/>
  <c r="O31" i="22"/>
  <c r="O10" i="22"/>
  <c r="O40" i="2"/>
  <c r="H36" i="2"/>
  <c r="N19" i="2"/>
  <c r="O15" i="2"/>
  <c r="O40" i="6"/>
  <c r="G29" i="6"/>
  <c r="I24" i="6"/>
  <c r="M19" i="6"/>
  <c r="O9" i="6"/>
  <c r="I13" i="6"/>
  <c r="O34" i="3"/>
  <c r="N29" i="3"/>
  <c r="O23" i="3"/>
  <c r="O18" i="3"/>
  <c r="N19" i="3"/>
  <c r="O10" i="3"/>
  <c r="H29" i="7"/>
  <c r="J24" i="7"/>
  <c r="L36" i="4"/>
  <c r="N36" i="4"/>
  <c r="O32" i="4"/>
  <c r="N26" i="4"/>
  <c r="F26" i="4"/>
  <c r="L26" i="4"/>
  <c r="N15" i="4"/>
  <c r="O12" i="4"/>
  <c r="O9" i="4"/>
  <c r="H10" i="4"/>
  <c r="O34" i="8"/>
  <c r="L36" i="8"/>
  <c r="H26" i="8"/>
  <c r="F26" i="8"/>
  <c r="N10" i="8"/>
  <c r="J10" i="8"/>
  <c r="O34" i="5"/>
  <c r="I36" i="5"/>
  <c r="O25" i="5"/>
  <c r="E26" i="5"/>
  <c r="O17" i="5"/>
  <c r="E19" i="5"/>
  <c r="G15" i="5"/>
  <c r="O9" i="5"/>
  <c r="O7" i="5"/>
  <c r="O33" i="9"/>
  <c r="J36" i="9"/>
  <c r="O24" i="9"/>
  <c r="F26" i="9"/>
  <c r="O21" i="9"/>
  <c r="F15" i="9"/>
  <c r="O34" i="12"/>
  <c r="O28" i="12"/>
  <c r="O24" i="12"/>
  <c r="E27" i="17"/>
  <c r="O30" i="16"/>
  <c r="O8" i="16"/>
  <c r="O17" i="17"/>
  <c r="O31" i="21"/>
  <c r="O22" i="2"/>
  <c r="O10" i="6"/>
  <c r="O8" i="4"/>
  <c r="O13" i="8"/>
  <c r="O12" i="8"/>
  <c r="O8" i="8"/>
  <c r="O18" i="9"/>
  <c r="O39" i="12"/>
  <c r="O31" i="24"/>
  <c r="O23" i="24"/>
  <c r="N19" i="16"/>
  <c r="L37" i="16"/>
  <c r="L41" i="16" s="1"/>
  <c r="L45" i="16" s="1"/>
  <c r="K35" i="17"/>
  <c r="K35" i="19"/>
  <c r="K37" i="19" s="1"/>
  <c r="K41" i="19" s="1"/>
  <c r="K45" i="19" s="1"/>
  <c r="I35" i="19"/>
  <c r="O23" i="19"/>
  <c r="O15" i="19"/>
  <c r="O9" i="19"/>
  <c r="O22" i="22"/>
  <c r="O8" i="2"/>
  <c r="L13" i="2"/>
  <c r="F36" i="6"/>
  <c r="M24" i="6"/>
  <c r="O17" i="6"/>
  <c r="O16" i="6"/>
  <c r="K13" i="6"/>
  <c r="M13" i="6"/>
  <c r="O40" i="3"/>
  <c r="L36" i="3"/>
  <c r="L27" i="11" s="1"/>
  <c r="O27" i="3"/>
  <c r="N24" i="7"/>
  <c r="O15" i="7"/>
  <c r="H36" i="4"/>
  <c r="J36" i="4"/>
  <c r="J26" i="4"/>
  <c r="H26" i="4"/>
  <c r="O14" i="4"/>
  <c r="O13" i="4"/>
  <c r="O38" i="8"/>
  <c r="N36" i="8"/>
  <c r="H36" i="8"/>
  <c r="O29" i="8"/>
  <c r="L26" i="8"/>
  <c r="N26" i="8"/>
  <c r="J26" i="8"/>
  <c r="F10" i="8"/>
  <c r="O35" i="5"/>
  <c r="O33" i="5"/>
  <c r="K26" i="5"/>
  <c r="K15" i="5"/>
  <c r="L36" i="9"/>
  <c r="N26" i="9"/>
  <c r="L26" i="9"/>
  <c r="O42" i="12"/>
  <c r="M15" i="12"/>
  <c r="G26" i="11"/>
  <c r="O22" i="9"/>
  <c r="N29" i="13"/>
  <c r="F25" i="13"/>
  <c r="F26" i="13" s="1"/>
  <c r="L25" i="13"/>
  <c r="L26" i="13" s="1"/>
  <c r="H16" i="13"/>
  <c r="N17" i="13"/>
  <c r="N18" i="13" s="1"/>
  <c r="J17" i="13"/>
  <c r="L10" i="13"/>
  <c r="H10" i="13"/>
  <c r="F16" i="13"/>
  <c r="N33" i="14"/>
  <c r="N37" i="14" s="1"/>
  <c r="N41" i="14" s="1"/>
  <c r="N45" i="14" s="1"/>
  <c r="N49" i="14" s="1"/>
  <c r="L9" i="14"/>
  <c r="L13" i="14" s="1"/>
  <c r="L17" i="14" s="1"/>
  <c r="L21" i="14" s="1"/>
  <c r="L25" i="14" s="1"/>
  <c r="H9" i="14"/>
  <c r="N9" i="14"/>
  <c r="N32" i="20" s="1"/>
  <c r="J9" i="14"/>
  <c r="J32" i="20" s="1"/>
  <c r="K9" i="25"/>
  <c r="K13" i="25" s="1"/>
  <c r="K17" i="25" s="1"/>
  <c r="K21" i="25" s="1"/>
  <c r="K25" i="25" s="1"/>
  <c r="G9" i="25"/>
  <c r="G13" i="25" s="1"/>
  <c r="G17" i="25" s="1"/>
  <c r="G21" i="25" s="1"/>
  <c r="G25" i="25" s="1"/>
  <c r="H26" i="16"/>
  <c r="M19" i="17"/>
  <c r="E19" i="17"/>
  <c r="J34" i="18"/>
  <c r="M33" i="23"/>
  <c r="L12" i="12"/>
  <c r="L20" i="12" s="1"/>
  <c r="E29" i="13"/>
  <c r="I25" i="13"/>
  <c r="I30" i="13" s="1"/>
  <c r="J19" i="19"/>
  <c r="J33" i="22"/>
  <c r="H33" i="22"/>
  <c r="H24" i="2"/>
  <c r="E24" i="6"/>
  <c r="J29" i="3"/>
  <c r="H13" i="3"/>
  <c r="L29" i="7"/>
  <c r="O9" i="7"/>
  <c r="J15" i="4"/>
  <c r="O33" i="8"/>
  <c r="F36" i="8"/>
  <c r="J26" i="9"/>
  <c r="O17" i="9"/>
  <c r="G9" i="12"/>
  <c r="G17" i="12" s="1"/>
  <c r="G16" i="12"/>
  <c r="E15" i="12"/>
  <c r="F36" i="4"/>
  <c r="O8" i="20"/>
  <c r="H29" i="3"/>
  <c r="F29" i="13"/>
  <c r="E12" i="12"/>
  <c r="E20" i="12" s="1"/>
  <c r="I24" i="20"/>
  <c r="O21" i="5"/>
  <c r="E19" i="19"/>
  <c r="O25" i="9"/>
  <c r="G33" i="22"/>
  <c r="G26" i="16"/>
  <c r="O18" i="16"/>
  <c r="M19" i="16"/>
  <c r="O16" i="16"/>
  <c r="O13" i="16"/>
  <c r="G37" i="16"/>
  <c r="G41" i="16" s="1"/>
  <c r="G45" i="16" s="1"/>
  <c r="O9" i="16"/>
  <c r="O43" i="17"/>
  <c r="O32" i="17"/>
  <c r="H35" i="17"/>
  <c r="N35" i="17"/>
  <c r="J35" i="17"/>
  <c r="F35" i="17"/>
  <c r="O25" i="17"/>
  <c r="O23" i="17"/>
  <c r="O25" i="18"/>
  <c r="O20" i="18"/>
  <c r="E37" i="18"/>
  <c r="E41" i="18" s="1"/>
  <c r="E45" i="18" s="1"/>
  <c r="O33" i="19"/>
  <c r="O31" i="19"/>
  <c r="M35" i="19"/>
  <c r="E35" i="19"/>
  <c r="I27" i="19"/>
  <c r="O7" i="19"/>
  <c r="O16" i="20"/>
  <c r="K29" i="6"/>
  <c r="I19" i="6"/>
  <c r="O7" i="6"/>
  <c r="E13" i="6"/>
  <c r="F29" i="3"/>
  <c r="O11" i="3"/>
  <c r="O34" i="7"/>
  <c r="O23" i="7"/>
  <c r="O21" i="7"/>
  <c r="O18" i="4"/>
  <c r="J36" i="8"/>
  <c r="F36" i="9"/>
  <c r="O14" i="9"/>
  <c r="H36" i="3"/>
  <c r="H28" i="11" s="1"/>
  <c r="H36" i="9"/>
  <c r="J22" i="13"/>
  <c r="O39" i="19"/>
  <c r="O31" i="20"/>
  <c r="O27" i="6"/>
  <c r="E29" i="6"/>
  <c r="K19" i="6"/>
  <c r="O15" i="6"/>
  <c r="O11" i="6"/>
  <c r="H24" i="3"/>
  <c r="F30" i="9"/>
  <c r="O28" i="9"/>
  <c r="J15" i="9"/>
  <c r="L17" i="13"/>
  <c r="G35" i="19"/>
  <c r="G37" i="19" s="1"/>
  <c r="G41" i="19" s="1"/>
  <c r="G45" i="19" s="1"/>
  <c r="O11" i="12"/>
  <c r="J25" i="13"/>
  <c r="J27" i="13" s="1"/>
  <c r="G10" i="13"/>
  <c r="O48" i="14"/>
  <c r="O40" i="25"/>
  <c r="O19" i="25"/>
  <c r="O11" i="17"/>
  <c r="O7" i="17"/>
  <c r="O18" i="19"/>
  <c r="O8" i="19"/>
  <c r="O11" i="20"/>
  <c r="K25" i="20"/>
  <c r="O27" i="21"/>
  <c r="O11" i="21"/>
  <c r="E36" i="8"/>
  <c r="O32" i="8"/>
  <c r="O17" i="8"/>
  <c r="G15" i="8"/>
  <c r="O9" i="8"/>
  <c r="I10" i="8"/>
  <c r="F36" i="5"/>
  <c r="O28" i="5"/>
  <c r="L26" i="5"/>
  <c r="O14" i="5"/>
  <c r="O12" i="5"/>
  <c r="L10" i="5"/>
  <c r="O34" i="9"/>
  <c r="M36" i="9"/>
  <c r="E36" i="9"/>
  <c r="M9" i="25"/>
  <c r="M13" i="25" s="1"/>
  <c r="M17" i="25" s="1"/>
  <c r="M21" i="25" s="1"/>
  <c r="M25" i="25" s="1"/>
  <c r="E9" i="25"/>
  <c r="E13" i="25" s="1"/>
  <c r="E17" i="25" s="1"/>
  <c r="O39" i="16"/>
  <c r="O32" i="16"/>
  <c r="O20" i="16"/>
  <c r="O11" i="16"/>
  <c r="O24" i="17"/>
  <c r="H25" i="20"/>
  <c r="N27" i="20"/>
  <c r="O36" i="23"/>
  <c r="O35" i="23"/>
  <c r="O34" i="23"/>
  <c r="L33" i="23"/>
  <c r="O27" i="23"/>
  <c r="N36" i="2"/>
  <c r="N29" i="2"/>
  <c r="J29" i="2"/>
  <c r="F29" i="2"/>
  <c r="O26" i="2"/>
  <c r="L24" i="2"/>
  <c r="O21" i="2"/>
  <c r="J19" i="2"/>
  <c r="F19" i="2"/>
  <c r="O9" i="2"/>
  <c r="H13" i="2"/>
  <c r="N13" i="2"/>
  <c r="O7" i="2"/>
  <c r="N15" i="8"/>
  <c r="H15" i="8"/>
  <c r="M30" i="5"/>
  <c r="I30" i="5"/>
  <c r="K19" i="5"/>
  <c r="G19" i="5"/>
  <c r="O32" i="12"/>
  <c r="O27" i="12"/>
  <c r="O25" i="12"/>
  <c r="M9" i="12"/>
  <c r="M17" i="12" s="1"/>
  <c r="E9" i="12"/>
  <c r="E17" i="12" s="1"/>
  <c r="O15" i="13"/>
  <c r="G16" i="13"/>
  <c r="O43" i="14"/>
  <c r="O40" i="14"/>
  <c r="O39" i="14"/>
  <c r="O36" i="14"/>
  <c r="H33" i="14"/>
  <c r="H37" i="14" s="1"/>
  <c r="H41" i="14" s="1"/>
  <c r="H45" i="14" s="1"/>
  <c r="H49" i="14" s="1"/>
  <c r="O31" i="14"/>
  <c r="K9" i="14"/>
  <c r="K13" i="14" s="1"/>
  <c r="K17" i="14" s="1"/>
  <c r="K21" i="14" s="1"/>
  <c r="K25" i="14" s="1"/>
  <c r="N33" i="25"/>
  <c r="N37" i="25" s="1"/>
  <c r="N41" i="25" s="1"/>
  <c r="N45" i="25" s="1"/>
  <c r="N49" i="25" s="1"/>
  <c r="J33" i="25"/>
  <c r="J37" i="25" s="1"/>
  <c r="J41" i="25" s="1"/>
  <c r="J45" i="25" s="1"/>
  <c r="J49" i="25" s="1"/>
  <c r="F33" i="25"/>
  <c r="F37" i="25" s="1"/>
  <c r="F41" i="25" s="1"/>
  <c r="F45" i="25" s="1"/>
  <c r="F49" i="25" s="1"/>
  <c r="O24" i="25"/>
  <c r="O20" i="25"/>
  <c r="O12" i="25"/>
  <c r="L34" i="16"/>
  <c r="O18" i="17"/>
  <c r="I19" i="17"/>
  <c r="O16" i="17"/>
  <c r="O10" i="17"/>
  <c r="O9" i="17"/>
  <c r="O24" i="18"/>
  <c r="O16" i="18"/>
  <c r="O15" i="18"/>
  <c r="L37" i="18"/>
  <c r="L41" i="18" s="1"/>
  <c r="L45" i="18" s="1"/>
  <c r="O10" i="18"/>
  <c r="O9" i="18"/>
  <c r="O8" i="18"/>
  <c r="O43" i="19"/>
  <c r="H35" i="19"/>
  <c r="O24" i="19"/>
  <c r="O16" i="19"/>
  <c r="O13" i="19"/>
  <c r="O11" i="19"/>
  <c r="O36" i="21"/>
  <c r="O35" i="21"/>
  <c r="O33" i="21"/>
  <c r="O32" i="21"/>
  <c r="O22" i="21"/>
  <c r="O21" i="21"/>
  <c r="O20" i="21"/>
  <c r="O19" i="21"/>
  <c r="O18" i="21"/>
  <c r="O17" i="21"/>
  <c r="O10" i="21"/>
  <c r="O9" i="21"/>
  <c r="O34" i="22"/>
  <c r="O27" i="22"/>
  <c r="O18" i="22"/>
  <c r="O17" i="22"/>
  <c r="O12" i="22"/>
  <c r="O11" i="22"/>
  <c r="K24" i="2"/>
  <c r="O11" i="2"/>
  <c r="I13" i="2"/>
  <c r="O35" i="4"/>
  <c r="O34" i="4"/>
  <c r="E30" i="4"/>
  <c r="O25" i="4"/>
  <c r="O24" i="4"/>
  <c r="O21" i="4"/>
  <c r="K19" i="4"/>
  <c r="I19" i="4"/>
  <c r="O17" i="4"/>
  <c r="G15" i="4"/>
  <c r="L27" i="17"/>
  <c r="H27" i="17"/>
  <c r="O23" i="14"/>
  <c r="L29" i="2"/>
  <c r="O27" i="18"/>
  <c r="O23" i="16"/>
  <c r="E25" i="13"/>
  <c r="E27" i="13" s="1"/>
  <c r="N22" i="13"/>
  <c r="N23" i="13" s="1"/>
  <c r="N21" i="13"/>
  <c r="J21" i="13"/>
  <c r="I9" i="25"/>
  <c r="I13" i="25" s="1"/>
  <c r="I17" i="25" s="1"/>
  <c r="I21" i="25" s="1"/>
  <c r="I25" i="25" s="1"/>
  <c r="L36" i="7"/>
  <c r="L27" i="10" s="1"/>
  <c r="D2" i="9"/>
  <c r="I33" i="14"/>
  <c r="I37" i="14" s="1"/>
  <c r="I41" i="14" s="1"/>
  <c r="I45" i="14" s="1"/>
  <c r="I49" i="14" s="1"/>
  <c r="J29" i="13"/>
  <c r="O35" i="18"/>
  <c r="L29" i="13"/>
  <c r="K17" i="13"/>
  <c r="N27" i="17"/>
  <c r="F27" i="17"/>
  <c r="L19" i="18"/>
  <c r="J19" i="18"/>
  <c r="J37" i="18"/>
  <c r="J41" i="18" s="1"/>
  <c r="J45" i="18" s="1"/>
  <c r="F37" i="18"/>
  <c r="F41" i="18" s="1"/>
  <c r="F27" i="19"/>
  <c r="L19" i="19"/>
  <c r="N33" i="22"/>
  <c r="F33" i="22"/>
  <c r="H33" i="23"/>
  <c r="J33" i="23"/>
  <c r="M29" i="6"/>
  <c r="G24" i="6"/>
  <c r="M19" i="8"/>
  <c r="E19" i="8"/>
  <c r="G19" i="8"/>
  <c r="K9" i="12"/>
  <c r="K17" i="12" s="1"/>
  <c r="I15" i="12"/>
  <c r="G25" i="13"/>
  <c r="O31" i="25"/>
  <c r="G17" i="13"/>
  <c r="F21" i="13"/>
  <c r="I17" i="13"/>
  <c r="H33" i="25"/>
  <c r="H37" i="25" s="1"/>
  <c r="H41" i="25" s="1"/>
  <c r="H45" i="25" s="1"/>
  <c r="H49" i="25" s="1"/>
  <c r="L9" i="25"/>
  <c r="L13" i="25" s="1"/>
  <c r="L17" i="25" s="1"/>
  <c r="L21" i="25" s="1"/>
  <c r="L25" i="25" s="1"/>
  <c r="J27" i="17"/>
  <c r="O12" i="7"/>
  <c r="E26" i="11"/>
  <c r="L21" i="13"/>
  <c r="M33" i="14"/>
  <c r="M37" i="14" s="1"/>
  <c r="M41" i="14" s="1"/>
  <c r="M45" i="14" s="1"/>
  <c r="M49" i="14" s="1"/>
  <c r="N25" i="13"/>
  <c r="N30" i="13" s="1"/>
  <c r="O8" i="12"/>
  <c r="O29" i="9"/>
  <c r="O29" i="19"/>
  <c r="K27" i="20"/>
  <c r="G22" i="13"/>
  <c r="G23" i="13" s="1"/>
  <c r="H34" i="16"/>
  <c r="L26" i="16"/>
  <c r="L19" i="16"/>
  <c r="O15" i="16"/>
  <c r="N37" i="16"/>
  <c r="N41" i="16" s="1"/>
  <c r="N45" i="16" s="1"/>
  <c r="F37" i="16"/>
  <c r="F41" i="16" s="1"/>
  <c r="F45" i="16" s="1"/>
  <c r="M35" i="17"/>
  <c r="M27" i="17"/>
  <c r="I27" i="17"/>
  <c r="H19" i="17"/>
  <c r="K26" i="18"/>
  <c r="M26" i="18"/>
  <c r="I26" i="18"/>
  <c r="K19" i="19"/>
  <c r="D2" i="19"/>
  <c r="D39" i="20"/>
  <c r="J27" i="20"/>
  <c r="F27" i="20"/>
  <c r="D2" i="20"/>
  <c r="O32" i="22"/>
  <c r="D2" i="22"/>
  <c r="D2" i="2"/>
  <c r="L36" i="6"/>
  <c r="H29" i="6"/>
  <c r="N29" i="6"/>
  <c r="J29" i="6"/>
  <c r="L29" i="6"/>
  <c r="L24" i="6"/>
  <c r="N19" i="6"/>
  <c r="D2" i="7"/>
  <c r="F19" i="4"/>
  <c r="D2" i="4"/>
  <c r="N30" i="8"/>
  <c r="L19" i="8"/>
  <c r="H19" i="8"/>
  <c r="N19" i="8"/>
  <c r="M19" i="9"/>
  <c r="I15" i="9"/>
  <c r="K15" i="9"/>
  <c r="G10" i="9"/>
  <c r="L15" i="12"/>
  <c r="O33" i="17"/>
  <c r="I35" i="17"/>
  <c r="G35" i="17"/>
  <c r="K27" i="17"/>
  <c r="G27" i="17"/>
  <c r="O18" i="18"/>
  <c r="O17" i="18"/>
  <c r="O13" i="18"/>
  <c r="E26" i="20"/>
  <c r="O10" i="20"/>
  <c r="O35" i="6"/>
  <c r="N36" i="6"/>
  <c r="O26" i="6"/>
  <c r="O23" i="6"/>
  <c r="H24" i="6"/>
  <c r="O22" i="6"/>
  <c r="J24" i="6"/>
  <c r="O21" i="6"/>
  <c r="E15" i="9"/>
  <c r="O13" i="9"/>
  <c r="O12" i="9"/>
  <c r="G15" i="9"/>
  <c r="I10" i="9"/>
  <c r="O7" i="9"/>
  <c r="E10" i="9"/>
  <c r="N27" i="11"/>
  <c r="I34" i="16"/>
  <c r="O39" i="17"/>
  <c r="K27" i="11"/>
  <c r="N26" i="11"/>
  <c r="K26" i="20"/>
  <c r="K21" i="13"/>
  <c r="K22" i="13"/>
  <c r="K23" i="13" s="1"/>
  <c r="O35" i="14"/>
  <c r="O8" i="25"/>
  <c r="F19" i="19"/>
  <c r="O19" i="20"/>
  <c r="O17" i="20"/>
  <c r="M24" i="20"/>
  <c r="M27" i="20"/>
  <c r="K15" i="4"/>
  <c r="I10" i="4"/>
  <c r="E10" i="4"/>
  <c r="O35" i="8"/>
  <c r="I36" i="8"/>
  <c r="O28" i="8"/>
  <c r="M26" i="8"/>
  <c r="J16" i="12"/>
  <c r="F9" i="12"/>
  <c r="F17" i="12" s="1"/>
  <c r="O9" i="20"/>
  <c r="O7" i="20"/>
  <c r="M13" i="2"/>
  <c r="E13" i="2"/>
  <c r="O26" i="3"/>
  <c r="M19" i="3"/>
  <c r="O9" i="3"/>
  <c r="G13" i="3"/>
  <c r="O7" i="3"/>
  <c r="O40" i="7"/>
  <c r="F36" i="7"/>
  <c r="I19" i="7"/>
  <c r="E19" i="7"/>
  <c r="O33" i="4"/>
  <c r="G36" i="5"/>
  <c r="M36" i="5"/>
  <c r="I16" i="12"/>
  <c r="I9" i="12"/>
  <c r="I17" i="12" s="1"/>
  <c r="O20" i="24"/>
  <c r="O32" i="19"/>
  <c r="J35" i="19"/>
  <c r="L35" i="19"/>
  <c r="L27" i="19"/>
  <c r="O26" i="22"/>
  <c r="O20" i="22"/>
  <c r="O19" i="22"/>
  <c r="O16" i="22"/>
  <c r="O34" i="2"/>
  <c r="L36" i="2"/>
  <c r="O18" i="6"/>
  <c r="E19" i="6"/>
  <c r="G19" i="6"/>
  <c r="G13" i="6"/>
  <c r="J12" i="12"/>
  <c r="J21" i="12" s="1"/>
  <c r="O7" i="12"/>
  <c r="K10" i="13"/>
  <c r="F33" i="14"/>
  <c r="F37" i="14" s="1"/>
  <c r="F41" i="14" s="1"/>
  <c r="F45" i="14" s="1"/>
  <c r="F49" i="14" s="1"/>
  <c r="G9" i="14"/>
  <c r="G32" i="20" s="1"/>
  <c r="M37" i="16"/>
  <c r="M41" i="16" s="1"/>
  <c r="M45" i="16" s="1"/>
  <c r="O34" i="17"/>
  <c r="I33" i="23"/>
  <c r="O20" i="23"/>
  <c r="O16" i="23"/>
  <c r="O11" i="23"/>
  <c r="O10" i="23"/>
  <c r="O9" i="23"/>
  <c r="N24" i="2"/>
  <c r="F24" i="2"/>
  <c r="J13" i="2"/>
  <c r="F13" i="2"/>
  <c r="J36" i="3"/>
  <c r="J26" i="11" s="1"/>
  <c r="F36" i="3"/>
  <c r="F27" i="11" s="1"/>
  <c r="O38" i="4"/>
  <c r="O28" i="4"/>
  <c r="H15" i="4"/>
  <c r="F15" i="4"/>
  <c r="L10" i="4"/>
  <c r="F30" i="8"/>
  <c r="I19" i="8"/>
  <c r="L15" i="8"/>
  <c r="H15" i="5"/>
  <c r="J10" i="5"/>
  <c r="J30" i="9"/>
  <c r="K19" i="9"/>
  <c r="N15" i="9"/>
  <c r="L10" i="9"/>
  <c r="N10" i="9"/>
  <c r="M12" i="12"/>
  <c r="I12" i="12"/>
  <c r="O22" i="24"/>
  <c r="E36" i="6"/>
  <c r="E17" i="13"/>
  <c r="E33" i="14"/>
  <c r="E37" i="14" s="1"/>
  <c r="E41" i="14" s="1"/>
  <c r="E45" i="14" s="1"/>
  <c r="O48" i="25"/>
  <c r="O43" i="25"/>
  <c r="O39" i="25"/>
  <c r="O29" i="16"/>
  <c r="F19" i="16"/>
  <c r="M19" i="18"/>
  <c r="E19" i="18"/>
  <c r="N19" i="19"/>
  <c r="H19" i="19"/>
  <c r="G25" i="20"/>
  <c r="M24" i="2"/>
  <c r="J19" i="4"/>
  <c r="I30" i="8"/>
  <c r="E30" i="8"/>
  <c r="O23" i="8"/>
  <c r="E36" i="5"/>
  <c r="O29" i="5"/>
  <c r="O23" i="5"/>
  <c r="M26" i="5"/>
  <c r="I26" i="5"/>
  <c r="M19" i="5"/>
  <c r="O13" i="5"/>
  <c r="I10" i="5"/>
  <c r="E10" i="5"/>
  <c r="G26" i="9"/>
  <c r="H15" i="9"/>
  <c r="K10" i="9"/>
  <c r="O29" i="24"/>
  <c r="O15" i="14"/>
  <c r="O12" i="14"/>
  <c r="E26" i="18"/>
  <c r="O23" i="18"/>
  <c r="M36" i="2"/>
  <c r="F24" i="7"/>
  <c r="H19" i="7"/>
  <c r="J19" i="7"/>
  <c r="F19" i="7"/>
  <c r="I19" i="9"/>
  <c r="O38" i="12"/>
  <c r="O33" i="24"/>
  <c r="G36" i="6"/>
  <c r="O44" i="25"/>
  <c r="O36" i="25"/>
  <c r="O43" i="16"/>
  <c r="K37" i="16"/>
  <c r="K41" i="16" s="1"/>
  <c r="K45" i="16" s="1"/>
  <c r="K34" i="16"/>
  <c r="I26" i="8"/>
  <c r="K26" i="8"/>
  <c r="J19" i="8"/>
  <c r="O18" i="8"/>
  <c r="K33" i="7"/>
  <c r="K33" i="6"/>
  <c r="K36" i="6" s="1"/>
  <c r="K32" i="14"/>
  <c r="K33" i="14" s="1"/>
  <c r="K37" i="14" s="1"/>
  <c r="K41" i="14" s="1"/>
  <c r="K45" i="14" s="1"/>
  <c r="K49" i="14" s="1"/>
  <c r="E36" i="7"/>
  <c r="F13" i="13"/>
  <c r="F17" i="13"/>
  <c r="O24" i="14"/>
  <c r="O20" i="14"/>
  <c r="E9" i="14"/>
  <c r="O8" i="14"/>
  <c r="O7" i="25"/>
  <c r="O21" i="23"/>
  <c r="J36" i="7"/>
  <c r="J28" i="10" s="1"/>
  <c r="O35" i="7"/>
  <c r="H36" i="7"/>
  <c r="H27" i="10" s="1"/>
  <c r="N36" i="7"/>
  <c r="N26" i="10" s="1"/>
  <c r="O28" i="7"/>
  <c r="E29" i="7"/>
  <c r="O27" i="7"/>
  <c r="K29" i="7"/>
  <c r="O26" i="7"/>
  <c r="G29" i="7"/>
  <c r="O22" i="7"/>
  <c r="G24" i="7"/>
  <c r="O17" i="7"/>
  <c r="L19" i="7"/>
  <c r="N19" i="7"/>
  <c r="O11" i="7"/>
  <c r="O10" i="12"/>
  <c r="K12" i="12"/>
  <c r="K21" i="12" s="1"/>
  <c r="O32" i="24"/>
  <c r="O30" i="24"/>
  <c r="O25" i="24"/>
  <c r="O12" i="13"/>
  <c r="F27" i="13"/>
  <c r="O16" i="7"/>
  <c r="N16" i="13"/>
  <c r="N10" i="13"/>
  <c r="N13" i="13"/>
  <c r="K16" i="12"/>
  <c r="O19" i="14"/>
  <c r="F9" i="14"/>
  <c r="O7" i="14"/>
  <c r="O16" i="25"/>
  <c r="O15" i="25"/>
  <c r="O25" i="16"/>
  <c r="O24" i="16"/>
  <c r="O22" i="16"/>
  <c r="F26" i="16"/>
  <c r="O10" i="16"/>
  <c r="O7" i="16"/>
  <c r="O24" i="8"/>
  <c r="E26" i="8"/>
  <c r="O22" i="8"/>
  <c r="G26" i="8"/>
  <c r="O21" i="24"/>
  <c r="G33" i="7"/>
  <c r="G32" i="25"/>
  <c r="G32" i="14"/>
  <c r="O21" i="8"/>
  <c r="J26" i="13"/>
  <c r="J10" i="13"/>
  <c r="O7" i="13"/>
  <c r="O16" i="14"/>
  <c r="O31" i="23"/>
  <c r="E33" i="23"/>
  <c r="O26" i="23"/>
  <c r="O22" i="23"/>
  <c r="O19" i="23"/>
  <c r="O18" i="23"/>
  <c r="O17" i="23"/>
  <c r="O12" i="23"/>
  <c r="F22" i="13"/>
  <c r="O9" i="13"/>
  <c r="O35" i="25"/>
  <c r="K32" i="25"/>
  <c r="K33" i="25" s="1"/>
  <c r="K37" i="25" s="1"/>
  <c r="K41" i="25" s="1"/>
  <c r="K45" i="25" s="1"/>
  <c r="K49" i="25" s="1"/>
  <c r="O35" i="16"/>
  <c r="J16" i="13"/>
  <c r="F13" i="7"/>
  <c r="J13" i="13"/>
  <c r="M29" i="13"/>
  <c r="M22" i="13"/>
  <c r="M25" i="13"/>
  <c r="M21" i="13"/>
  <c r="I22" i="13"/>
  <c r="I29" i="13"/>
  <c r="O11" i="25"/>
  <c r="E34" i="16"/>
  <c r="E37" i="16"/>
  <c r="O33" i="16"/>
  <c r="O31" i="16"/>
  <c r="M34" i="16"/>
  <c r="G34" i="16"/>
  <c r="O30" i="17"/>
  <c r="O43" i="18"/>
  <c r="O39" i="18"/>
  <c r="O33" i="18"/>
  <c r="O32" i="18"/>
  <c r="O31" i="18"/>
  <c r="O30" i="18"/>
  <c r="F34" i="18"/>
  <c r="O29" i="18"/>
  <c r="N26" i="18"/>
  <c r="F26" i="18"/>
  <c r="O22" i="18"/>
  <c r="H37" i="18"/>
  <c r="M37" i="18"/>
  <c r="M41" i="18" s="1"/>
  <c r="M45" i="18" s="1"/>
  <c r="O11" i="18"/>
  <c r="H21" i="13"/>
  <c r="E21" i="13"/>
  <c r="E22" i="13"/>
  <c r="O47" i="14"/>
  <c r="O44" i="14"/>
  <c r="O31" i="17"/>
  <c r="L35" i="17"/>
  <c r="O22" i="3"/>
  <c r="J24" i="3"/>
  <c r="F24" i="3"/>
  <c r="O21" i="3"/>
  <c r="L19" i="3"/>
  <c r="H19" i="3"/>
  <c r="O16" i="3"/>
  <c r="J19" i="3"/>
  <c r="F19" i="3"/>
  <c r="L13" i="3"/>
  <c r="O8" i="3"/>
  <c r="N13" i="3"/>
  <c r="J13" i="3"/>
  <c r="F13" i="3"/>
  <c r="K36" i="5"/>
  <c r="O32" i="5"/>
  <c r="G26" i="5"/>
  <c r="O24" i="5"/>
  <c r="O9" i="9"/>
  <c r="H10" i="9"/>
  <c r="O8" i="9"/>
  <c r="H25" i="13"/>
  <c r="H29" i="13"/>
  <c r="H17" i="13"/>
  <c r="O27" i="16"/>
  <c r="M26" i="16"/>
  <c r="I37" i="16"/>
  <c r="I41" i="16" s="1"/>
  <c r="I45" i="16" s="1"/>
  <c r="J36" i="2"/>
  <c r="O33" i="2"/>
  <c r="O27" i="2"/>
  <c r="G29" i="2"/>
  <c r="O7" i="8"/>
  <c r="G10" i="8"/>
  <c r="O38" i="5"/>
  <c r="O8" i="5"/>
  <c r="E35" i="17"/>
  <c r="O28" i="6"/>
  <c r="M10" i="13"/>
  <c r="L33" i="25"/>
  <c r="L37" i="25" s="1"/>
  <c r="L41" i="25" s="1"/>
  <c r="L45" i="25" s="1"/>
  <c r="L49" i="25" s="1"/>
  <c r="H9" i="25"/>
  <c r="H13" i="25" s="1"/>
  <c r="H17" i="25" s="1"/>
  <c r="H21" i="25" s="1"/>
  <c r="H25" i="25" s="1"/>
  <c r="J19" i="16"/>
  <c r="O18" i="20"/>
  <c r="O35" i="22"/>
  <c r="O28" i="3"/>
  <c r="O23" i="4"/>
  <c r="O14" i="8"/>
  <c r="O23" i="9"/>
  <c r="O40" i="12"/>
  <c r="O26" i="12"/>
  <c r="O29" i="17"/>
  <c r="O26" i="17"/>
  <c r="O13" i="17"/>
  <c r="I37" i="18"/>
  <c r="I41" i="18" s="1"/>
  <c r="I45" i="18" s="1"/>
  <c r="G19" i="18"/>
  <c r="H27" i="19"/>
  <c r="N27" i="19"/>
  <c r="N37" i="19" s="1"/>
  <c r="N41" i="19" s="1"/>
  <c r="N45" i="19" s="1"/>
  <c r="J27" i="19"/>
  <c r="O22" i="19"/>
  <c r="O18" i="2"/>
  <c r="O17" i="2"/>
  <c r="L19" i="2"/>
  <c r="H19" i="2"/>
  <c r="H36" i="6"/>
  <c r="O34" i="6"/>
  <c r="O8" i="7"/>
  <c r="O7" i="7"/>
  <c r="O29" i="4"/>
  <c r="O32" i="9"/>
  <c r="J37" i="16"/>
  <c r="J41" i="16" s="1"/>
  <c r="J45" i="16" s="1"/>
  <c r="J24" i="20"/>
  <c r="L25" i="20"/>
  <c r="K29" i="2"/>
  <c r="J19" i="6"/>
  <c r="E13" i="7"/>
  <c r="M15" i="4"/>
  <c r="J36" i="5"/>
  <c r="O31" i="12"/>
  <c r="F19" i="17"/>
  <c r="N34" i="18"/>
  <c r="J26" i="18"/>
  <c r="K37" i="18"/>
  <c r="K41" i="18" s="1"/>
  <c r="K45" i="18" s="1"/>
  <c r="L26" i="20"/>
  <c r="M29" i="3"/>
  <c r="G30" i="4"/>
  <c r="O22" i="5"/>
  <c r="K30" i="9"/>
  <c r="O35" i="12"/>
  <c r="O26" i="19"/>
  <c r="O47" i="25"/>
  <c r="E27" i="19"/>
  <c r="O23" i="25"/>
  <c r="M31" i="6" l="1"/>
  <c r="M38" i="6" s="1"/>
  <c r="M42" i="6" s="1"/>
  <c r="L21" i="12"/>
  <c r="K32" i="20"/>
  <c r="K27" i="13"/>
  <c r="K31" i="6"/>
  <c r="K38" i="6" s="1"/>
  <c r="K42" i="6" s="1"/>
  <c r="K30" i="13"/>
  <c r="J13" i="14"/>
  <c r="J17" i="14" s="1"/>
  <c r="J21" i="14" s="1"/>
  <c r="J25" i="14" s="1"/>
  <c r="I37" i="20"/>
  <c r="I13" i="14"/>
  <c r="I17" i="14" s="1"/>
  <c r="I21" i="14" s="1"/>
  <c r="I25" i="14" s="1"/>
  <c r="I34" i="20"/>
  <c r="H37" i="17"/>
  <c r="H41" i="17" s="1"/>
  <c r="H45" i="17" s="1"/>
  <c r="F37" i="19"/>
  <c r="F41" i="19" s="1"/>
  <c r="F45" i="19" s="1"/>
  <c r="E30" i="13"/>
  <c r="H31" i="7"/>
  <c r="H12" i="10" s="1"/>
  <c r="E28" i="11"/>
  <c r="I18" i="13"/>
  <c r="I46" i="20"/>
  <c r="I56" i="20" s="1"/>
  <c r="I35" i="20"/>
  <c r="I27" i="11"/>
  <c r="H21" i="12"/>
  <c r="G27" i="11"/>
  <c r="I28" i="11"/>
  <c r="I37" i="19"/>
  <c r="I41" i="19" s="1"/>
  <c r="I45" i="19" s="1"/>
  <c r="I49" i="20"/>
  <c r="I59" i="20" s="1"/>
  <c r="F30" i="13"/>
  <c r="M13" i="14"/>
  <c r="M17" i="14" s="1"/>
  <c r="M21" i="14" s="1"/>
  <c r="M25" i="14" s="1"/>
  <c r="I47" i="20"/>
  <c r="I57" i="20" s="1"/>
  <c r="I44" i="20"/>
  <c r="I54" i="20" s="1"/>
  <c r="M27" i="10"/>
  <c r="N31" i="6"/>
  <c r="N38" i="6" s="1"/>
  <c r="N42" i="6" s="1"/>
  <c r="I45" i="20"/>
  <c r="I55" i="20" s="1"/>
  <c r="M26" i="10"/>
  <c r="I40" i="5"/>
  <c r="I17" i="11" s="1"/>
  <c r="E31" i="3"/>
  <c r="E10" i="11" s="1"/>
  <c r="L40" i="5"/>
  <c r="L18" i="11" s="1"/>
  <c r="O30" i="4"/>
  <c r="K40" i="4"/>
  <c r="I28" i="10"/>
  <c r="K31" i="3"/>
  <c r="K38" i="3" s="1"/>
  <c r="K42" i="3" s="1"/>
  <c r="H37" i="19"/>
  <c r="H41" i="19" s="1"/>
  <c r="H45" i="19" s="1"/>
  <c r="K40" i="8"/>
  <c r="G13" i="14"/>
  <c r="G17" i="14" s="1"/>
  <c r="G21" i="14" s="1"/>
  <c r="G25" i="14" s="1"/>
  <c r="I26" i="10"/>
  <c r="M40" i="9"/>
  <c r="M19" i="10" s="1"/>
  <c r="I31" i="2"/>
  <c r="I38" i="2" s="1"/>
  <c r="I42" i="2" s="1"/>
  <c r="H27" i="11"/>
  <c r="O27" i="11" s="1"/>
  <c r="H40" i="5"/>
  <c r="H21" i="11" s="1"/>
  <c r="E9" i="11"/>
  <c r="I31" i="3"/>
  <c r="I38" i="3" s="1"/>
  <c r="I42" i="3" s="1"/>
  <c r="G31" i="2"/>
  <c r="G38" i="2" s="1"/>
  <c r="G42" i="2" s="1"/>
  <c r="J31" i="7"/>
  <c r="J9" i="10" s="1"/>
  <c r="N21" i="12"/>
  <c r="H26" i="11"/>
  <c r="N40" i="5"/>
  <c r="N17" i="11" s="1"/>
  <c r="M40" i="8"/>
  <c r="M31" i="7"/>
  <c r="M12" i="10" s="1"/>
  <c r="J37" i="17"/>
  <c r="J41" i="17" s="1"/>
  <c r="J45" i="17" s="1"/>
  <c r="I12" i="11"/>
  <c r="O33" i="23"/>
  <c r="L28" i="11"/>
  <c r="H40" i="4"/>
  <c r="L18" i="13"/>
  <c r="M26" i="11"/>
  <c r="J28" i="11"/>
  <c r="I26" i="13"/>
  <c r="E31" i="6"/>
  <c r="E38" i="6" s="1"/>
  <c r="E42" i="6" s="1"/>
  <c r="M28" i="11"/>
  <c r="J30" i="13"/>
  <c r="K18" i="13"/>
  <c r="I31" i="6"/>
  <c r="I38" i="6" s="1"/>
  <c r="I42" i="6" s="1"/>
  <c r="O24" i="20"/>
  <c r="H31" i="2"/>
  <c r="H38" i="2" s="1"/>
  <c r="H42" i="2" s="1"/>
  <c r="E26" i="13"/>
  <c r="I37" i="17"/>
  <c r="I41" i="17" s="1"/>
  <c r="I45" i="17" s="1"/>
  <c r="K31" i="2"/>
  <c r="K38" i="2" s="1"/>
  <c r="K42" i="2" s="1"/>
  <c r="N31" i="7"/>
  <c r="N9" i="10" s="1"/>
  <c r="F40" i="4"/>
  <c r="E40" i="4"/>
  <c r="K37" i="17"/>
  <c r="K41" i="17" s="1"/>
  <c r="K45" i="17" s="1"/>
  <c r="F37" i="17"/>
  <c r="F41" i="17" s="1"/>
  <c r="F45" i="17" s="1"/>
  <c r="N37" i="17"/>
  <c r="N41" i="17" s="1"/>
  <c r="N45" i="17" s="1"/>
  <c r="O15" i="12"/>
  <c r="F40" i="9"/>
  <c r="F21" i="10" s="1"/>
  <c r="L27" i="13"/>
  <c r="I31" i="7"/>
  <c r="I9" i="10" s="1"/>
  <c r="G31" i="3"/>
  <c r="G11" i="11" s="1"/>
  <c r="L31" i="6"/>
  <c r="L38" i="6" s="1"/>
  <c r="L42" i="6" s="1"/>
  <c r="O29" i="6"/>
  <c r="O33" i="22"/>
  <c r="M37" i="17"/>
  <c r="M41" i="17" s="1"/>
  <c r="M45" i="17" s="1"/>
  <c r="O17" i="12"/>
  <c r="O36" i="9"/>
  <c r="F40" i="5"/>
  <c r="F21" i="11" s="1"/>
  <c r="G20" i="12"/>
  <c r="O36" i="4"/>
  <c r="F38" i="6"/>
  <c r="F42" i="6" s="1"/>
  <c r="N40" i="4"/>
  <c r="O19" i="17"/>
  <c r="L32" i="20"/>
  <c r="L45" i="20" s="1"/>
  <c r="L55" i="20" s="1"/>
  <c r="I40" i="9"/>
  <c r="I22" i="10" s="1"/>
  <c r="O10" i="5"/>
  <c r="O15" i="5"/>
  <c r="L40" i="4"/>
  <c r="J31" i="2"/>
  <c r="J38" i="2" s="1"/>
  <c r="J42" i="2" s="1"/>
  <c r="L30" i="13"/>
  <c r="O26" i="4"/>
  <c r="N44" i="20"/>
  <c r="N54" i="20" s="1"/>
  <c r="N33" i="20"/>
  <c r="N37" i="20" s="1"/>
  <c r="N46" i="20"/>
  <c r="N56" i="20" s="1"/>
  <c r="N49" i="20"/>
  <c r="N59" i="20" s="1"/>
  <c r="N47" i="20"/>
  <c r="N57" i="20" s="1"/>
  <c r="N13" i="14"/>
  <c r="N17" i="14" s="1"/>
  <c r="N21" i="14" s="1"/>
  <c r="N25" i="14" s="1"/>
  <c r="H32" i="20"/>
  <c r="H13" i="14"/>
  <c r="H17" i="14" s="1"/>
  <c r="H21" i="14" s="1"/>
  <c r="H25" i="14" s="1"/>
  <c r="M31" i="3"/>
  <c r="M38" i="3" s="1"/>
  <c r="M42" i="3" s="1"/>
  <c r="F26" i="11"/>
  <c r="E11" i="11"/>
  <c r="J40" i="8"/>
  <c r="N27" i="13"/>
  <c r="O26" i="9"/>
  <c r="J40" i="9"/>
  <c r="J21" i="10" s="1"/>
  <c r="O13" i="6"/>
  <c r="E38" i="3"/>
  <c r="E42" i="3" s="1"/>
  <c r="O30" i="5"/>
  <c r="M37" i="19"/>
  <c r="M41" i="19" s="1"/>
  <c r="M45" i="19" s="1"/>
  <c r="L26" i="11"/>
  <c r="M18" i="13"/>
  <c r="O19" i="16"/>
  <c r="I23" i="13"/>
  <c r="I27" i="13"/>
  <c r="E40" i="5"/>
  <c r="E21" i="11" s="1"/>
  <c r="F40" i="8"/>
  <c r="O36" i="8"/>
  <c r="H40" i="8"/>
  <c r="F18" i="11"/>
  <c r="L31" i="2"/>
  <c r="L38" i="2" s="1"/>
  <c r="L42" i="2" s="1"/>
  <c r="H31" i="3"/>
  <c r="H12" i="11" s="1"/>
  <c r="L37" i="17"/>
  <c r="L41" i="17" s="1"/>
  <c r="L45" i="17" s="1"/>
  <c r="N45" i="20"/>
  <c r="N55" i="20" s="1"/>
  <c r="O24" i="7"/>
  <c r="N26" i="13"/>
  <c r="M40" i="5"/>
  <c r="M20" i="11" s="1"/>
  <c r="L37" i="19"/>
  <c r="L41" i="19" s="1"/>
  <c r="L45" i="19" s="1"/>
  <c r="F23" i="13"/>
  <c r="O19" i="4"/>
  <c r="O15" i="8"/>
  <c r="E40" i="8"/>
  <c r="H31" i="6"/>
  <c r="H38" i="6" s="1"/>
  <c r="H42" i="6" s="1"/>
  <c r="N31" i="2"/>
  <c r="N38" i="2" s="1"/>
  <c r="N42" i="2" s="1"/>
  <c r="O35" i="19"/>
  <c r="I40" i="4"/>
  <c r="N40" i="8"/>
  <c r="E21" i="12"/>
  <c r="J37" i="19"/>
  <c r="J41" i="19" s="1"/>
  <c r="J45" i="19" s="1"/>
  <c r="O25" i="13"/>
  <c r="J27" i="11"/>
  <c r="O29" i="13"/>
  <c r="O10" i="4"/>
  <c r="O15" i="9"/>
  <c r="L26" i="10"/>
  <c r="L28" i="10"/>
  <c r="J18" i="13"/>
  <c r="O27" i="17"/>
  <c r="O16" i="13"/>
  <c r="O26" i="16"/>
  <c r="I40" i="8"/>
  <c r="O19" i="9"/>
  <c r="M31" i="2"/>
  <c r="M38" i="2" s="1"/>
  <c r="M42" i="2" s="1"/>
  <c r="O27" i="20"/>
  <c r="O19" i="19"/>
  <c r="O25" i="20"/>
  <c r="O36" i="3"/>
  <c r="O9" i="12"/>
  <c r="O24" i="2"/>
  <c r="J40" i="4"/>
  <c r="O24" i="6"/>
  <c r="O26" i="20"/>
  <c r="G37" i="17"/>
  <c r="G41" i="17" s="1"/>
  <c r="G45" i="17" s="1"/>
  <c r="G27" i="13"/>
  <c r="G26" i="13"/>
  <c r="G30" i="13"/>
  <c r="O15" i="4"/>
  <c r="F28" i="11"/>
  <c r="O34" i="18"/>
  <c r="F31" i="2"/>
  <c r="O19" i="5"/>
  <c r="O29" i="3"/>
  <c r="O19" i="8"/>
  <c r="K20" i="12"/>
  <c r="O30" i="8"/>
  <c r="N40" i="9"/>
  <c r="J23" i="13"/>
  <c r="O19" i="7"/>
  <c r="F27" i="10"/>
  <c r="F28" i="10"/>
  <c r="O10" i="13"/>
  <c r="O16" i="12"/>
  <c r="O29" i="2"/>
  <c r="L40" i="9"/>
  <c r="L40" i="8"/>
  <c r="G40" i="9"/>
  <c r="G17" i="10" s="1"/>
  <c r="L31" i="7"/>
  <c r="L9" i="10" s="1"/>
  <c r="M20" i="12"/>
  <c r="M21" i="12"/>
  <c r="J31" i="6"/>
  <c r="J38" i="6" s="1"/>
  <c r="J42" i="6" s="1"/>
  <c r="O19" i="18"/>
  <c r="F26" i="10"/>
  <c r="O26" i="8"/>
  <c r="I20" i="12"/>
  <c r="I21" i="12"/>
  <c r="G49" i="20"/>
  <c r="G59" i="20" s="1"/>
  <c r="G33" i="20"/>
  <c r="G45" i="20"/>
  <c r="G55" i="20" s="1"/>
  <c r="G46" i="20"/>
  <c r="G56" i="20" s="1"/>
  <c r="G47" i="20"/>
  <c r="G57" i="20" s="1"/>
  <c r="G44" i="20"/>
  <c r="J20" i="12"/>
  <c r="G31" i="6"/>
  <c r="G38" i="6" s="1"/>
  <c r="G42" i="6" s="1"/>
  <c r="O13" i="2"/>
  <c r="E31" i="2"/>
  <c r="E38" i="2" s="1"/>
  <c r="E42" i="2" s="1"/>
  <c r="E40" i="9"/>
  <c r="E17" i="10" s="1"/>
  <c r="H18" i="13"/>
  <c r="G18" i="13"/>
  <c r="H10" i="10"/>
  <c r="E31" i="7"/>
  <c r="E38" i="7" s="1"/>
  <c r="O13" i="7"/>
  <c r="O10" i="8"/>
  <c r="G40" i="8"/>
  <c r="F31" i="3"/>
  <c r="F9" i="11" s="1"/>
  <c r="L31" i="3"/>
  <c r="L9" i="11" s="1"/>
  <c r="O21" i="13"/>
  <c r="F45" i="18"/>
  <c r="O26" i="18"/>
  <c r="O34" i="16"/>
  <c r="O19" i="6"/>
  <c r="H23" i="13"/>
  <c r="O9" i="25"/>
  <c r="M40" i="4"/>
  <c r="O13" i="3"/>
  <c r="O19" i="2"/>
  <c r="E21" i="25"/>
  <c r="O17" i="25"/>
  <c r="E23" i="13"/>
  <c r="O22" i="13"/>
  <c r="G36" i="7"/>
  <c r="G26" i="10" s="1"/>
  <c r="J47" i="20"/>
  <c r="J57" i="20" s="1"/>
  <c r="J46" i="20"/>
  <c r="J56" i="20" s="1"/>
  <c r="J44" i="20"/>
  <c r="J33" i="20"/>
  <c r="J45" i="20"/>
  <c r="J55" i="20" s="1"/>
  <c r="J49" i="20"/>
  <c r="J59" i="20" s="1"/>
  <c r="K31" i="7"/>
  <c r="K12" i="10" s="1"/>
  <c r="E27" i="10"/>
  <c r="E28" i="10"/>
  <c r="O13" i="25"/>
  <c r="E49" i="14"/>
  <c r="K40" i="9"/>
  <c r="K20" i="10" s="1"/>
  <c r="O30" i="9"/>
  <c r="O35" i="17"/>
  <c r="H26" i="13"/>
  <c r="H30" i="13"/>
  <c r="H27" i="13"/>
  <c r="G40" i="5"/>
  <c r="O26" i="5"/>
  <c r="J31" i="3"/>
  <c r="J9" i="11" s="1"/>
  <c r="O19" i="3"/>
  <c r="M30" i="13"/>
  <c r="M26" i="13"/>
  <c r="M27" i="13"/>
  <c r="G33" i="14"/>
  <c r="O32" i="14"/>
  <c r="O29" i="7"/>
  <c r="J27" i="10"/>
  <c r="J26" i="10"/>
  <c r="F18" i="13"/>
  <c r="O17" i="13"/>
  <c r="E18" i="13"/>
  <c r="K49" i="20"/>
  <c r="K59" i="20" s="1"/>
  <c r="K45" i="20"/>
  <c r="K55" i="20" s="1"/>
  <c r="K44" i="20"/>
  <c r="K47" i="20"/>
  <c r="K57" i="20" s="1"/>
  <c r="K46" i="20"/>
  <c r="K56" i="20" s="1"/>
  <c r="K33" i="20"/>
  <c r="G40" i="4"/>
  <c r="M49" i="20"/>
  <c r="M59" i="20" s="1"/>
  <c r="M47" i="20"/>
  <c r="M44" i="20"/>
  <c r="M54" i="20" s="1"/>
  <c r="M46" i="20"/>
  <c r="M56" i="20" s="1"/>
  <c r="M45" i="20"/>
  <c r="M55" i="20" s="1"/>
  <c r="M33" i="20"/>
  <c r="O33" i="6"/>
  <c r="H11" i="10"/>
  <c r="O36" i="6"/>
  <c r="K40" i="5"/>
  <c r="K21" i="11" s="1"/>
  <c r="O24" i="3"/>
  <c r="E41" i="16"/>
  <c r="O37" i="16"/>
  <c r="G31" i="7"/>
  <c r="G11" i="10" s="1"/>
  <c r="N27" i="10"/>
  <c r="E26" i="10"/>
  <c r="J40" i="5"/>
  <c r="H40" i="9"/>
  <c r="O10" i="9"/>
  <c r="N31" i="3"/>
  <c r="N9" i="11" s="1"/>
  <c r="H41" i="18"/>
  <c r="H45" i="18" s="1"/>
  <c r="O37" i="18"/>
  <c r="L23" i="13"/>
  <c r="M23" i="13"/>
  <c r="F31" i="7"/>
  <c r="F9" i="10" s="1"/>
  <c r="O33" i="7"/>
  <c r="G33" i="25"/>
  <c r="O32" i="25"/>
  <c r="F13" i="14"/>
  <c r="F17" i="14" s="1"/>
  <c r="F21" i="14" s="1"/>
  <c r="F25" i="14" s="1"/>
  <c r="F32" i="20"/>
  <c r="E45" i="25"/>
  <c r="O36" i="2"/>
  <c r="O36" i="5"/>
  <c r="H26" i="10"/>
  <c r="H28" i="10"/>
  <c r="N28" i="10"/>
  <c r="E32" i="20"/>
  <c r="E13" i="14"/>
  <c r="O9" i="14"/>
  <c r="O13" i="13"/>
  <c r="K36" i="7"/>
  <c r="E37" i="17"/>
  <c r="J10" i="10"/>
  <c r="O12" i="12"/>
  <c r="E37" i="19"/>
  <c r="O27" i="19"/>
  <c r="N35" i="20" l="1"/>
  <c r="N38" i="7"/>
  <c r="N42" i="7" s="1"/>
  <c r="N22" i="11"/>
  <c r="N18" i="11"/>
  <c r="L17" i="11"/>
  <c r="L21" i="11"/>
  <c r="L22" i="11"/>
  <c r="L20" i="11"/>
  <c r="K9" i="11"/>
  <c r="K11" i="11"/>
  <c r="I20" i="11"/>
  <c r="I9" i="11"/>
  <c r="I11" i="11"/>
  <c r="I48" i="20"/>
  <c r="I58" i="20" s="1"/>
  <c r="H38" i="7"/>
  <c r="H42" i="7" s="1"/>
  <c r="H9" i="10"/>
  <c r="H20" i="11"/>
  <c r="H17" i="11"/>
  <c r="H19" i="11"/>
  <c r="H22" i="11"/>
  <c r="H18" i="11"/>
  <c r="H38" i="3"/>
  <c r="H42" i="3" s="1"/>
  <c r="H16" i="11"/>
  <c r="F19" i="10"/>
  <c r="E12" i="11"/>
  <c r="M22" i="10"/>
  <c r="J38" i="7"/>
  <c r="J42" i="7" s="1"/>
  <c r="K10" i="11"/>
  <c r="I10" i="11"/>
  <c r="I21" i="11"/>
  <c r="K12" i="11"/>
  <c r="M16" i="11"/>
  <c r="J11" i="10"/>
  <c r="J12" i="10"/>
  <c r="I11" i="10"/>
  <c r="L33" i="20"/>
  <c r="L36" i="20" s="1"/>
  <c r="I16" i="11"/>
  <c r="I19" i="11"/>
  <c r="I18" i="11"/>
  <c r="I22" i="11"/>
  <c r="M11" i="10"/>
  <c r="I38" i="7"/>
  <c r="I42" i="7" s="1"/>
  <c r="F20" i="11"/>
  <c r="F17" i="10"/>
  <c r="F22" i="10"/>
  <c r="F19" i="11"/>
  <c r="L16" i="11"/>
  <c r="N20" i="11"/>
  <c r="N16" i="11"/>
  <c r="L19" i="11"/>
  <c r="I10" i="10"/>
  <c r="F17" i="11"/>
  <c r="F18" i="10"/>
  <c r="F20" i="10"/>
  <c r="F16" i="11"/>
  <c r="N19" i="11"/>
  <c r="O26" i="13"/>
  <c r="I12" i="10"/>
  <c r="F16" i="10"/>
  <c r="F22" i="11"/>
  <c r="N21" i="11"/>
  <c r="G12" i="11"/>
  <c r="M18" i="10"/>
  <c r="M10" i="10"/>
  <c r="G10" i="11"/>
  <c r="N11" i="10"/>
  <c r="M17" i="10"/>
  <c r="M16" i="10"/>
  <c r="M20" i="10"/>
  <c r="M9" i="10"/>
  <c r="J20" i="10"/>
  <c r="N10" i="10"/>
  <c r="M12" i="11"/>
  <c r="I21" i="10"/>
  <c r="M21" i="10"/>
  <c r="I16" i="10"/>
  <c r="M38" i="7"/>
  <c r="M42" i="7" s="1"/>
  <c r="J19" i="10"/>
  <c r="J18" i="10"/>
  <c r="I19" i="10"/>
  <c r="O28" i="11"/>
  <c r="M11" i="11"/>
  <c r="J17" i="10"/>
  <c r="J22" i="10"/>
  <c r="N12" i="10"/>
  <c r="M9" i="11"/>
  <c r="N36" i="20"/>
  <c r="L49" i="20"/>
  <c r="L59" i="20" s="1"/>
  <c r="O30" i="13"/>
  <c r="N34" i="20"/>
  <c r="L44" i="20"/>
  <c r="L46" i="20"/>
  <c r="L56" i="20" s="1"/>
  <c r="J16" i="10"/>
  <c r="I17" i="10"/>
  <c r="O26" i="11"/>
  <c r="L47" i="20"/>
  <c r="L57" i="20" s="1"/>
  <c r="G9" i="11"/>
  <c r="M10" i="11"/>
  <c r="G38" i="3"/>
  <c r="G42" i="3" s="1"/>
  <c r="I20" i="10"/>
  <c r="I18" i="10"/>
  <c r="O40" i="8"/>
  <c r="M18" i="11"/>
  <c r="E18" i="11"/>
  <c r="E20" i="11"/>
  <c r="E19" i="11"/>
  <c r="E16" i="11"/>
  <c r="H47" i="20"/>
  <c r="H57" i="20" s="1"/>
  <c r="H44" i="20"/>
  <c r="H33" i="20"/>
  <c r="H49" i="20"/>
  <c r="H59" i="20" s="1"/>
  <c r="H45" i="20"/>
  <c r="H55" i="20" s="1"/>
  <c r="H46" i="20"/>
  <c r="H56" i="20" s="1"/>
  <c r="E12" i="10"/>
  <c r="E22" i="11"/>
  <c r="M22" i="11"/>
  <c r="E9" i="10"/>
  <c r="M19" i="11"/>
  <c r="L38" i="7"/>
  <c r="L42" i="7" s="1"/>
  <c r="F11" i="11"/>
  <c r="L10" i="10"/>
  <c r="O27" i="13"/>
  <c r="E17" i="11"/>
  <c r="H9" i="11"/>
  <c r="M21" i="11"/>
  <c r="L12" i="10"/>
  <c r="O31" i="6"/>
  <c r="N48" i="20"/>
  <c r="N50" i="20" s="1"/>
  <c r="N60" i="20" s="1"/>
  <c r="O42" i="6"/>
  <c r="O21" i="12"/>
  <c r="H11" i="11"/>
  <c r="M17" i="11"/>
  <c r="H10" i="11"/>
  <c r="G12" i="10"/>
  <c r="O20" i="12"/>
  <c r="L11" i="10"/>
  <c r="G48" i="20"/>
  <c r="G54" i="20"/>
  <c r="G36" i="20"/>
  <c r="G35" i="20"/>
  <c r="G37" i="20"/>
  <c r="G34" i="20"/>
  <c r="L19" i="10"/>
  <c r="L17" i="10"/>
  <c r="L20" i="10"/>
  <c r="L22" i="10"/>
  <c r="L21" i="10"/>
  <c r="L18" i="10"/>
  <c r="F10" i="11"/>
  <c r="O38" i="6"/>
  <c r="G20" i="10"/>
  <c r="G21" i="10"/>
  <c r="G16" i="10"/>
  <c r="G22" i="10"/>
  <c r="G18" i="10"/>
  <c r="G19" i="10"/>
  <c r="N16" i="10"/>
  <c r="N22" i="10"/>
  <c r="N19" i="10"/>
  <c r="N20" i="10"/>
  <c r="N18" i="10"/>
  <c r="N21" i="10"/>
  <c r="N17" i="10"/>
  <c r="O45" i="18"/>
  <c r="J10" i="11"/>
  <c r="E18" i="10"/>
  <c r="E20" i="10"/>
  <c r="E21" i="10"/>
  <c r="E22" i="10"/>
  <c r="E16" i="10"/>
  <c r="E19" i="10"/>
  <c r="L16" i="10"/>
  <c r="O31" i="2"/>
  <c r="F38" i="2"/>
  <c r="E42" i="7"/>
  <c r="O32" i="20"/>
  <c r="E49" i="20"/>
  <c r="E46" i="20"/>
  <c r="E45" i="20"/>
  <c r="E44" i="20"/>
  <c r="E47" i="20"/>
  <c r="E33" i="20"/>
  <c r="F33" i="20"/>
  <c r="F47" i="20"/>
  <c r="F57" i="20" s="1"/>
  <c r="F46" i="20"/>
  <c r="F56" i="20" s="1"/>
  <c r="F44" i="20"/>
  <c r="F49" i="20"/>
  <c r="F59" i="20" s="1"/>
  <c r="F45" i="20"/>
  <c r="F55" i="20" s="1"/>
  <c r="J54" i="20"/>
  <c r="J48" i="20"/>
  <c r="K27" i="10"/>
  <c r="K28" i="10"/>
  <c r="K38" i="7"/>
  <c r="K42" i="7" s="1"/>
  <c r="H18" i="10"/>
  <c r="H22" i="10"/>
  <c r="H17" i="10"/>
  <c r="H21" i="10"/>
  <c r="H20" i="10"/>
  <c r="H19" i="10"/>
  <c r="O40" i="9"/>
  <c r="G16" i="11"/>
  <c r="G18" i="11"/>
  <c r="G17" i="11"/>
  <c r="G21" i="11"/>
  <c r="G22" i="11"/>
  <c r="O40" i="5"/>
  <c r="G20" i="11"/>
  <c r="O37" i="17"/>
  <c r="E41" i="17"/>
  <c r="N11" i="11"/>
  <c r="N12" i="11"/>
  <c r="N38" i="3"/>
  <c r="N42" i="3" s="1"/>
  <c r="N10" i="11"/>
  <c r="J19" i="11"/>
  <c r="J18" i="11"/>
  <c r="J16" i="11"/>
  <c r="J22" i="11"/>
  <c r="J20" i="11"/>
  <c r="J17" i="11"/>
  <c r="O40" i="4"/>
  <c r="K48" i="20"/>
  <c r="K54" i="20"/>
  <c r="G19" i="11"/>
  <c r="L11" i="11"/>
  <c r="L12" i="11"/>
  <c r="L38" i="3"/>
  <c r="L42" i="3" s="1"/>
  <c r="E49" i="25"/>
  <c r="F12" i="10"/>
  <c r="F11" i="10"/>
  <c r="F38" i="7"/>
  <c r="F42" i="7" s="1"/>
  <c r="F10" i="10"/>
  <c r="J21" i="11"/>
  <c r="K37" i="20"/>
  <c r="K35" i="20"/>
  <c r="K34" i="20"/>
  <c r="K36" i="20"/>
  <c r="L54" i="20"/>
  <c r="L10" i="11"/>
  <c r="J38" i="3"/>
  <c r="J42" i="3" s="1"/>
  <c r="J12" i="11"/>
  <c r="J11" i="11"/>
  <c r="O18" i="13"/>
  <c r="K26" i="10"/>
  <c r="O26" i="10" s="1"/>
  <c r="E17" i="14"/>
  <c r="O13" i="14"/>
  <c r="G37" i="25"/>
  <c r="O33" i="25"/>
  <c r="H16" i="10"/>
  <c r="G9" i="10"/>
  <c r="G10" i="10"/>
  <c r="E45" i="16"/>
  <c r="O41" i="16"/>
  <c r="K19" i="11"/>
  <c r="K18" i="11"/>
  <c r="K20" i="11"/>
  <c r="K17" i="11"/>
  <c r="K16" i="11"/>
  <c r="K22" i="11"/>
  <c r="M35" i="20"/>
  <c r="M34" i="20"/>
  <c r="M37" i="20"/>
  <c r="M36" i="20"/>
  <c r="M48" i="20"/>
  <c r="M57" i="20"/>
  <c r="G37" i="14"/>
  <c r="O33" i="14"/>
  <c r="K18" i="10"/>
  <c r="K21" i="10"/>
  <c r="K19" i="10"/>
  <c r="K22" i="10"/>
  <c r="K17" i="10"/>
  <c r="K16" i="10"/>
  <c r="O36" i="7"/>
  <c r="K9" i="10"/>
  <c r="K10" i="10"/>
  <c r="K11" i="10"/>
  <c r="J35" i="20"/>
  <c r="J37" i="20"/>
  <c r="J34" i="20"/>
  <c r="J36" i="20"/>
  <c r="G27" i="10"/>
  <c r="G38" i="7"/>
  <c r="G42" i="7" s="1"/>
  <c r="G28" i="10"/>
  <c r="O23" i="13"/>
  <c r="E25" i="25"/>
  <c r="O21" i="25"/>
  <c r="O41" i="18"/>
  <c r="F38" i="3"/>
  <c r="F12" i="11"/>
  <c r="O31" i="3"/>
  <c r="E10" i="10"/>
  <c r="O31" i="7"/>
  <c r="E11" i="10"/>
  <c r="O37" i="19"/>
  <c r="E41" i="19"/>
  <c r="L37" i="20" l="1"/>
  <c r="L35" i="20"/>
  <c r="L34" i="20"/>
  <c r="I50" i="20"/>
  <c r="I60" i="20" s="1"/>
  <c r="N58" i="20"/>
  <c r="L48" i="20"/>
  <c r="L50" i="20" s="1"/>
  <c r="L60" i="20" s="1"/>
  <c r="O12" i="10"/>
  <c r="O9" i="11"/>
  <c r="O11" i="11"/>
  <c r="H54" i="20"/>
  <c r="H48" i="20"/>
  <c r="O10" i="11"/>
  <c r="H37" i="20"/>
  <c r="H34" i="20"/>
  <c r="H36" i="20"/>
  <c r="H35" i="20"/>
  <c r="O28" i="10"/>
  <c r="O9" i="10"/>
  <c r="O27" i="10"/>
  <c r="O20" i="10"/>
  <c r="O18" i="10"/>
  <c r="F42" i="2"/>
  <c r="O42" i="2" s="1"/>
  <c r="O38" i="2"/>
  <c r="O12" i="11"/>
  <c r="O21" i="11"/>
  <c r="G58" i="20"/>
  <c r="G50" i="20"/>
  <c r="G60" i="20" s="1"/>
  <c r="O45" i="16"/>
  <c r="G41" i="14"/>
  <c r="O37" i="14"/>
  <c r="O16" i="10"/>
  <c r="O11" i="10"/>
  <c r="O17" i="14"/>
  <c r="E21" i="14"/>
  <c r="O19" i="11"/>
  <c r="O17" i="10"/>
  <c r="E57" i="20"/>
  <c r="O47" i="20"/>
  <c r="E59" i="20"/>
  <c r="O49" i="20"/>
  <c r="F42" i="3"/>
  <c r="O42" i="3" s="1"/>
  <c r="O38" i="3"/>
  <c r="O25" i="25"/>
  <c r="M50" i="20"/>
  <c r="M60" i="20" s="1"/>
  <c r="M58" i="20"/>
  <c r="G41" i="25"/>
  <c r="O37" i="25"/>
  <c r="O20" i="11"/>
  <c r="O17" i="11"/>
  <c r="O19" i="10"/>
  <c r="O22" i="10"/>
  <c r="F36" i="20"/>
  <c r="F34" i="20"/>
  <c r="F37" i="20"/>
  <c r="F35" i="20"/>
  <c r="E54" i="20"/>
  <c r="E48" i="20"/>
  <c r="O44" i="20"/>
  <c r="K50" i="20"/>
  <c r="K60" i="20" s="1"/>
  <c r="K58" i="20"/>
  <c r="O41" i="17"/>
  <c r="E45" i="17"/>
  <c r="O18" i="11"/>
  <c r="J58" i="20"/>
  <c r="J50" i="20"/>
  <c r="J60" i="20" s="1"/>
  <c r="F48" i="20"/>
  <c r="F54" i="20"/>
  <c r="E55" i="20"/>
  <c r="O45" i="20"/>
  <c r="O38" i="7"/>
  <c r="O10" i="10"/>
  <c r="O22" i="11"/>
  <c r="O16" i="11"/>
  <c r="O21" i="10"/>
  <c r="E36" i="20"/>
  <c r="E37" i="20"/>
  <c r="O33" i="20"/>
  <c r="E34" i="20"/>
  <c r="E35" i="20"/>
  <c r="O46" i="20"/>
  <c r="E56" i="20"/>
  <c r="O42" i="7"/>
  <c r="E45" i="19"/>
  <c r="O41" i="19"/>
  <c r="L58" i="20" l="1"/>
  <c r="H50" i="20"/>
  <c r="H60" i="20" s="1"/>
  <c r="H58" i="20"/>
  <c r="O35" i="20"/>
  <c r="O36" i="20"/>
  <c r="E58" i="20"/>
  <c r="O48" i="20"/>
  <c r="E50" i="20"/>
  <c r="O59" i="20"/>
  <c r="O56" i="20"/>
  <c r="O34" i="20"/>
  <c r="O55" i="20"/>
  <c r="O54" i="20"/>
  <c r="E25" i="14"/>
  <c r="O21" i="14"/>
  <c r="O37" i="20"/>
  <c r="F58" i="20"/>
  <c r="F50" i="20"/>
  <c r="F60" i="20" s="1"/>
  <c r="O45" i="17"/>
  <c r="G45" i="25"/>
  <c r="O41" i="25"/>
  <c r="O57" i="20"/>
  <c r="G45" i="14"/>
  <c r="O41" i="14"/>
  <c r="O45" i="19"/>
  <c r="O58" i="20" l="1"/>
  <c r="G49" i="14"/>
  <c r="O49" i="14" s="1"/>
  <c r="O45" i="14"/>
  <c r="G49" i="25"/>
  <c r="O49" i="25" s="1"/>
  <c r="O45" i="25"/>
  <c r="O25" i="14"/>
  <c r="O50" i="20"/>
  <c r="E60" i="20"/>
  <c r="O60" i="20" l="1"/>
</calcChain>
</file>

<file path=xl/sharedStrings.xml><?xml version="1.0" encoding="utf-8"?>
<sst xmlns="http://schemas.openxmlformats.org/spreadsheetml/2006/main" count="981" uniqueCount="336">
  <si>
    <t>Z e i t v e r g l e i c h   d e r   H o l z e r t r ä g e</t>
  </si>
  <si>
    <t>Tabelle: 2.5/ 1</t>
  </si>
  <si>
    <t>Werte in € je Festmeter</t>
  </si>
  <si>
    <t>Ertragsart</t>
  </si>
  <si>
    <t>Holzverkauf nach Parität</t>
  </si>
  <si>
    <t>Holzverkauf nach Holzart</t>
  </si>
  <si>
    <t>Holzverkauf nach Sortiment</t>
  </si>
  <si>
    <t>Schwachholz-Sondersorten</t>
  </si>
  <si>
    <t>Industrieholz</t>
  </si>
  <si>
    <t>S t r u k t u r e n t w i c k l u n g   d e r   H o l z e r t r ä g e   1 :   Mengen</t>
  </si>
  <si>
    <t>Tabelle: 2.5/ 2</t>
  </si>
  <si>
    <t>Werte in Prozent</t>
  </si>
  <si>
    <t>S t r u k t u r e n t w i c k l u n g   d e r   H o l z e r t r ä g e   2 :   Werte</t>
  </si>
  <si>
    <t>Tabelle: 2.5/ 3</t>
  </si>
  <si>
    <t>Z e i t v e r g l e i c h   d e r   G r u p p e n m i t t e l w e r t e</t>
  </si>
  <si>
    <t>Verwaltung / allgem. Betrieb</t>
  </si>
  <si>
    <t>Mittel</t>
  </si>
  <si>
    <t>E n t w i c k l u n g   d e r   K o s t e n-   u n d   E r t r a g s s t r u k t u r</t>
  </si>
  <si>
    <t>Werte in Prozent; einschlagsbezogen</t>
  </si>
  <si>
    <t>KOSTEN</t>
  </si>
  <si>
    <t>ERTRÄGE</t>
  </si>
  <si>
    <t>Werte in Prozent; hiebsatzbezogen</t>
  </si>
  <si>
    <t>BG</t>
  </si>
  <si>
    <t>HS</t>
  </si>
  <si>
    <t>ES</t>
  </si>
  <si>
    <t>EW-Fl.</t>
  </si>
  <si>
    <t>Kst 11</t>
  </si>
  <si>
    <t>Kst 12</t>
  </si>
  <si>
    <t>Kst 13</t>
  </si>
  <si>
    <t>Kst 14</t>
  </si>
  <si>
    <t>Kst 15</t>
  </si>
  <si>
    <t>Kst 16</t>
  </si>
  <si>
    <t>Kst 21</t>
  </si>
  <si>
    <t>Kst 22</t>
  </si>
  <si>
    <t>Kst 23</t>
  </si>
  <si>
    <t>Kst 24</t>
  </si>
  <si>
    <t>Kst 31</t>
  </si>
  <si>
    <t>Kst 32</t>
  </si>
  <si>
    <t>Kst 33</t>
  </si>
  <si>
    <t>Kst 41</t>
  </si>
  <si>
    <t>Kst 42</t>
  </si>
  <si>
    <t>Kst 43</t>
  </si>
  <si>
    <t>Kst Summe</t>
  </si>
  <si>
    <t>Zinsen RBW</t>
  </si>
  <si>
    <t>Zinsen EHW</t>
  </si>
  <si>
    <t>Holzertrag</t>
  </si>
  <si>
    <t>Nebennutz.</t>
  </si>
  <si>
    <t>sonst. E.</t>
  </si>
  <si>
    <t>Forstbericht</t>
  </si>
  <si>
    <t>Pflanzenproduktion</t>
  </si>
  <si>
    <t>Bestandesbegründung</t>
  </si>
  <si>
    <t>Kultur- und Jungwuchspflege</t>
  </si>
  <si>
    <t>Standorts- und Bestandespflege</t>
  </si>
  <si>
    <t>Schutz vor Wildschäden</t>
  </si>
  <si>
    <t>Waldbaugemeinkosten</t>
  </si>
  <si>
    <t>Waldbau</t>
  </si>
  <si>
    <t>Fällung und Rückung</t>
  </si>
  <si>
    <t>Holztransport</t>
  </si>
  <si>
    <t>Holzbearbeitung</t>
  </si>
  <si>
    <t>Holzerntegemeinkosten</t>
  </si>
  <si>
    <t>Holzernte</t>
  </si>
  <si>
    <t>Bringungsanlagen</t>
  </si>
  <si>
    <t>Sonderanlagen</t>
  </si>
  <si>
    <t>Anlagen</t>
  </si>
  <si>
    <t>Dienstfahrzeuge</t>
  </si>
  <si>
    <t>Verwaltung</t>
  </si>
  <si>
    <t>allgemeiner Betrieb</t>
  </si>
  <si>
    <t>Kosten</t>
  </si>
  <si>
    <t>Holzerträge</t>
  </si>
  <si>
    <t>Nebennutzungen</t>
  </si>
  <si>
    <t>kalkulatorische Zinsen</t>
  </si>
  <si>
    <t>Erträge</t>
  </si>
  <si>
    <t>KOSTENSTELLE</t>
  </si>
  <si>
    <t>BETRIEBSERFOLG</t>
  </si>
  <si>
    <t>BETRIEBSERGEBNIS</t>
  </si>
  <si>
    <t>sonstige Erträge</t>
  </si>
  <si>
    <t>Kst 21*HS/ES</t>
  </si>
  <si>
    <t>Kst 22*HS/ES</t>
  </si>
  <si>
    <t>Kst 23*HS/ES</t>
  </si>
  <si>
    <t>Kst 24*HS/ES</t>
  </si>
  <si>
    <t>Holzmenge</t>
  </si>
  <si>
    <t>kalk. Zinsen vom Restbuchwert</t>
  </si>
  <si>
    <t>kalk. Zinsen vom Einheitswert</t>
  </si>
  <si>
    <t>Arbeitsstunden</t>
  </si>
  <si>
    <t>Investitionen</t>
  </si>
  <si>
    <t>Restbuchwerte</t>
  </si>
  <si>
    <t xml:space="preserve">Stunden </t>
  </si>
  <si>
    <t>Invest</t>
  </si>
  <si>
    <t>RBW</t>
  </si>
  <si>
    <t>Z e i t v e r g l e i c h   d e r   V e r m ö g e n s e n t w i c k l u n g</t>
  </si>
  <si>
    <t>Tabelle: 2.8/ 1</t>
  </si>
  <si>
    <t>absolute Werte in €/ha (ES)</t>
  </si>
  <si>
    <t>Abschreibungen</t>
  </si>
  <si>
    <t>Nettoinvestitionen</t>
  </si>
  <si>
    <t>Einheitswert</t>
  </si>
  <si>
    <t>'Anlagevermögen'</t>
  </si>
  <si>
    <t>Werte in % der Restbuchwerte</t>
  </si>
  <si>
    <t>Struktur des 'Anlagevermögens' (%)</t>
  </si>
  <si>
    <t>Struktur der Abschreibungen (%)</t>
  </si>
  <si>
    <t>Straßen</t>
  </si>
  <si>
    <t>Struktur der Investitionen (%)</t>
  </si>
  <si>
    <t>Struktur der Restbuchwerte (%)</t>
  </si>
  <si>
    <t>Afa WB</t>
  </si>
  <si>
    <t>Afa HE</t>
  </si>
  <si>
    <t>Afa Straßen</t>
  </si>
  <si>
    <t>Afa Gebäude</t>
  </si>
  <si>
    <t>Afa Verw</t>
  </si>
  <si>
    <t>Invest WB</t>
  </si>
  <si>
    <t>Invest HE</t>
  </si>
  <si>
    <t>Invest Straßen</t>
  </si>
  <si>
    <t>Invest Gebäude</t>
  </si>
  <si>
    <t>Invest Verw</t>
  </si>
  <si>
    <t>RBW WB</t>
  </si>
  <si>
    <t>RBW HE</t>
  </si>
  <si>
    <t>RBW Straßen</t>
  </si>
  <si>
    <t>RBW Gebäude</t>
  </si>
  <si>
    <t xml:space="preserve">HE </t>
  </si>
  <si>
    <t>Holzertrag transformiert</t>
  </si>
  <si>
    <t>Holzmenge transformiert</t>
  </si>
  <si>
    <t>KOSTENART</t>
  </si>
  <si>
    <t>Leistungslöhne</t>
  </si>
  <si>
    <t>Lohnnebenkosten</t>
  </si>
  <si>
    <t>Aufwandsersätze</t>
  </si>
  <si>
    <t>Lohnkosten</t>
  </si>
  <si>
    <t>Gehälter</t>
  </si>
  <si>
    <t>Sozialaufwand Angestellte</t>
  </si>
  <si>
    <t>Unternehmerlohn</t>
  </si>
  <si>
    <t>Energie</t>
  </si>
  <si>
    <t>Material</t>
  </si>
  <si>
    <t>Energie- und Materialkosten</t>
  </si>
  <si>
    <t>Gehaltskosten</t>
  </si>
  <si>
    <t>Unternehmereinsatz</t>
  </si>
  <si>
    <t>Unterhalt und Reparaturen</t>
  </si>
  <si>
    <t>Rechts- und Beratungskosten</t>
  </si>
  <si>
    <t>Mieten und Pachte</t>
  </si>
  <si>
    <t>zwischenbetriebl. Verrechnung</t>
  </si>
  <si>
    <t>Fremdleistungskosten</t>
  </si>
  <si>
    <t>Steuern und Abgaben vom EHW</t>
  </si>
  <si>
    <t>sonstige Abgaben und Gebühren</t>
  </si>
  <si>
    <t>Steuerkosten</t>
  </si>
  <si>
    <t>Reisekosten Angestellte</t>
  </si>
  <si>
    <t>Versicherungen</t>
  </si>
  <si>
    <t>Post, Telefon, Fax</t>
  </si>
  <si>
    <t>übrige Kosten</t>
  </si>
  <si>
    <t>sonstige Kosten</t>
  </si>
  <si>
    <t>Abschreibungskosten</t>
  </si>
  <si>
    <t>KOA 11</t>
  </si>
  <si>
    <t>KOA 12</t>
  </si>
  <si>
    <t>KOA 13</t>
  </si>
  <si>
    <t>KOA 21</t>
  </si>
  <si>
    <t>KOA 22</t>
  </si>
  <si>
    <t>KOA 23</t>
  </si>
  <si>
    <t>KOA 31</t>
  </si>
  <si>
    <t>KOA 32</t>
  </si>
  <si>
    <t>KOA 41</t>
  </si>
  <si>
    <t>KOA 42</t>
  </si>
  <si>
    <t>KOA 43</t>
  </si>
  <si>
    <t>KOA 44</t>
  </si>
  <si>
    <t>KOA 45</t>
  </si>
  <si>
    <t>KOA 51</t>
  </si>
  <si>
    <t>KOA 52</t>
  </si>
  <si>
    <t>KOA 61</t>
  </si>
  <si>
    <t>KOA 62</t>
  </si>
  <si>
    <t>KOA 63</t>
  </si>
  <si>
    <t>KOA 64</t>
  </si>
  <si>
    <t>KOA 71</t>
  </si>
  <si>
    <t>gesamt</t>
  </si>
  <si>
    <t>HE transf.</t>
  </si>
  <si>
    <t>in € je Efm bezogen auf den Einschlag</t>
  </si>
  <si>
    <t>in € je Efm</t>
  </si>
  <si>
    <t>in € je Efm bezogen auf den Hiebsatz</t>
  </si>
  <si>
    <t>in € je Hektar bezogen auf den Einschlag</t>
  </si>
  <si>
    <t>in € je Hektar bezogen auf den Hiebsatz</t>
  </si>
  <si>
    <t>Menge gefällt</t>
  </si>
  <si>
    <t>Menge gerückt</t>
  </si>
  <si>
    <t>Stückkosten: Fällung / Rückung</t>
  </si>
  <si>
    <t>Tabelle: 2.6/ 1a</t>
  </si>
  <si>
    <t>Z e i t v e r g l e i c h   E r t r a g   u n d   E r f o l g   d e r   H o l z p r o d u k t i o n</t>
  </si>
  <si>
    <t>Tabelle: 2.3/ 1</t>
  </si>
  <si>
    <t>Holzverkauf</t>
  </si>
  <si>
    <t>Holzvorratsänderungen</t>
  </si>
  <si>
    <t>Deputate und Eigenverbrauch</t>
  </si>
  <si>
    <t>Rohholzzukauf</t>
  </si>
  <si>
    <t>Entgelte Bringungsanlagen</t>
  </si>
  <si>
    <t>Entgelte Gebäude</t>
  </si>
  <si>
    <t>Entgelte Naturwaldzellen</t>
  </si>
  <si>
    <t>Entgelte Grundstücke</t>
  </si>
  <si>
    <t>Benützungsentgelte</t>
  </si>
  <si>
    <t>Kostenersätze</t>
  </si>
  <si>
    <t>Förderungen Waldbau</t>
  </si>
  <si>
    <t>Förderungen Bringungsanlagen</t>
  </si>
  <si>
    <t>Förderungen Personal</t>
  </si>
  <si>
    <t>Förderungen sonstiges</t>
  </si>
  <si>
    <t>Förderungen</t>
  </si>
  <si>
    <t>Summe Erträge</t>
  </si>
  <si>
    <t>Summe Kosten</t>
  </si>
  <si>
    <t>Tabelle: 2.3/ 1 a</t>
  </si>
  <si>
    <t>Nadel-Industrieholz</t>
  </si>
  <si>
    <t>Laub-Industrieholz</t>
  </si>
  <si>
    <t>Nadel-Brennholz</t>
  </si>
  <si>
    <t>Laub-Brennholz</t>
  </si>
  <si>
    <t>Daten für die Hitliste - Verkaufserträge je Festmeter frei Straße</t>
  </si>
  <si>
    <t>Tabelle: 2.3/ 2</t>
  </si>
  <si>
    <t>Tabelle: 2.3/ 3</t>
  </si>
  <si>
    <t>Tabelle: 2.3/ 4</t>
  </si>
  <si>
    <t>Z e i t v e r g l e i c h   d e r   W i r t s c h a f t s k e n n z a h l e n</t>
  </si>
  <si>
    <t>Tabelle: 2.4/ 1</t>
  </si>
  <si>
    <t>'Umsatz'</t>
  </si>
  <si>
    <t>'Betriebsleistung'</t>
  </si>
  <si>
    <t>'Wertschöpfung'</t>
  </si>
  <si>
    <t>'Cash-flow'</t>
  </si>
  <si>
    <t>Betriebserfolg</t>
  </si>
  <si>
    <t>2, in € je Hektar bezogen auf den Einschlag</t>
  </si>
  <si>
    <t>3, relative Maßzahlen (Werte in Prozent)</t>
  </si>
  <si>
    <t>Kostenergiebigkeit</t>
  </si>
  <si>
    <t>Umsatzrentabilität</t>
  </si>
  <si>
    <t>Wertschöpfung / Betriebsleistung</t>
  </si>
  <si>
    <t>Cash-flow Leistungsrate</t>
  </si>
  <si>
    <t>Rentabilität der Betriebsleistung</t>
  </si>
  <si>
    <t>4, Phasenkalkulation und Gewinnpunktrechnung</t>
  </si>
  <si>
    <t>Kosten Fällung/Rückung (€/fm)</t>
  </si>
  <si>
    <t>Deckungsbeitrag Holz (€/fm)</t>
  </si>
  <si>
    <t>Gewinnpunktintensität (fm/ha)</t>
  </si>
  <si>
    <t>Gewinnpunkt / Hiebsatz (%)</t>
  </si>
  <si>
    <t>Einschlag / Gewinnpunkt (%)</t>
  </si>
  <si>
    <t>Sicherheitskoeffizient - HS (%)</t>
  </si>
  <si>
    <t>Sicherheitskoeffizient - ES (%)</t>
  </si>
  <si>
    <t>Verkauf</t>
  </si>
  <si>
    <t>Vorratsänd.</t>
  </si>
  <si>
    <t>Dep</t>
  </si>
  <si>
    <t>Zukauf</t>
  </si>
  <si>
    <t>Stock</t>
  </si>
  <si>
    <t>Waldort</t>
  </si>
  <si>
    <t>Straße</t>
  </si>
  <si>
    <t>Holzhof</t>
  </si>
  <si>
    <t>Bahn, Hafen</t>
  </si>
  <si>
    <t>Haus, Werk</t>
  </si>
  <si>
    <t>Grenze, Export</t>
  </si>
  <si>
    <t>Nadelholz</t>
  </si>
  <si>
    <t>Laubholz</t>
  </si>
  <si>
    <t>Starkholz</t>
  </si>
  <si>
    <t>Schwach-SS</t>
  </si>
  <si>
    <t>Industrieh.</t>
  </si>
  <si>
    <t>Brennholz</t>
  </si>
  <si>
    <t>unausgeformt</t>
  </si>
  <si>
    <t>Tabelle: 2.6/ 1</t>
  </si>
  <si>
    <t>Tabelle: 2.7/ 2</t>
  </si>
  <si>
    <t>Tabelle: 2.7/ 1</t>
  </si>
  <si>
    <t>Tabelle: 2.6/ 8</t>
  </si>
  <si>
    <t>Tabelle: 2.6/ 7</t>
  </si>
  <si>
    <t>Tabelle: 2.6/ 6</t>
  </si>
  <si>
    <t>Tabelle: 2.6/ 5</t>
  </si>
  <si>
    <t>Tabelle: 2.6/ 4</t>
  </si>
  <si>
    <t>Tabelle: 2.6/ 3</t>
  </si>
  <si>
    <t>Tabelle: 2.6/ 2</t>
  </si>
  <si>
    <t>Forstgebäude</t>
  </si>
  <si>
    <t>RBW Verw</t>
  </si>
  <si>
    <t>Ges-Waldfl.</t>
  </si>
  <si>
    <t>A l l g e m e i n e   K e n n d a t e n</t>
  </si>
  <si>
    <t>Tabelle: 2.1/ 1</t>
  </si>
  <si>
    <t>Anzahl der Betriebe</t>
  </si>
  <si>
    <t>Gesamtwaldfläche (ha)</t>
  </si>
  <si>
    <t>Gesamtwaldfläche je Betrieb (ha)</t>
  </si>
  <si>
    <t>Ertragswaldfläche (ha)</t>
  </si>
  <si>
    <t>Ertragswaldfläche je Betrieb (ha)</t>
  </si>
  <si>
    <t>Hiebsatz (Efm)</t>
  </si>
  <si>
    <t>Hiebsatz je Betrieb (Efm)</t>
  </si>
  <si>
    <t>Hiebsatz je Hektar (Efm/ha)</t>
  </si>
  <si>
    <t>Hiebsatzindex (%)</t>
  </si>
  <si>
    <t>Einschlag (Efm)</t>
  </si>
  <si>
    <t>Einschlag je Betrieb (Efm)</t>
  </si>
  <si>
    <t>Einschlag je Hektar (Efm/ha)</t>
  </si>
  <si>
    <t>Einschlagindex (%)</t>
  </si>
  <si>
    <t>Mehrnutzung (Efm)</t>
  </si>
  <si>
    <t>Mehrnutzung je Betrieb (Efm)</t>
  </si>
  <si>
    <t>Mehrnutzung je Hektar (Efm/ha)</t>
  </si>
  <si>
    <t>Einschlag in % des Hiebsatzes</t>
  </si>
  <si>
    <t>Mehrnutzung in % des Einschlags</t>
  </si>
  <si>
    <t>Erträge 1. Produktionsstufe</t>
  </si>
  <si>
    <t>D e c k u n g s b e i t r a g s k a l k u l a t i o n   --   Z e i t r e i h e</t>
  </si>
  <si>
    <t>Tabelle: 2.2/ 1</t>
  </si>
  <si>
    <t>1, in € je Efm bezogen auf den Einschlag</t>
  </si>
  <si>
    <t xml:space="preserve">   Holzerträge</t>
  </si>
  <si>
    <t>= Deckungsbeitrag I</t>
  </si>
  <si>
    <t>+ Erträge 1. Produktionsstufe</t>
  </si>
  <si>
    <t>-- Waldbaukosten</t>
  </si>
  <si>
    <t>+ sonstige Erträge</t>
  </si>
  <si>
    <t>-- Verwaltungskosten</t>
  </si>
  <si>
    <t>= Betriebserfolg</t>
  </si>
  <si>
    <t>2, in € je Efm bezogen auf den Hiebsatz</t>
  </si>
  <si>
    <t>3, in € je Hektar bezogen auf den Einschlag</t>
  </si>
  <si>
    <t>4, in € je Hektar bezogen auf den Hiebsatz</t>
  </si>
  <si>
    <t>Menge NH-Stark-Straße</t>
  </si>
  <si>
    <t>Sägerundholz</t>
  </si>
  <si>
    <t xml:space="preserve">  Summe Sägeholz</t>
  </si>
  <si>
    <t>Nadel-Sägerundholz</t>
  </si>
  <si>
    <t>Laub-Sägerundholz</t>
  </si>
  <si>
    <t>+ Erträge Bringungsanlagen</t>
  </si>
  <si>
    <t>-- Kosten Bringungsanlagen</t>
  </si>
  <si>
    <t>+ Erträge Gebäude &amp; Anlagen</t>
  </si>
  <si>
    <t>-- Kosten Gebäude &amp; Anlagen</t>
  </si>
  <si>
    <t>= Deckungsbeitrag III</t>
  </si>
  <si>
    <t>-- Holzerntekosten netto</t>
  </si>
  <si>
    <t>Holzerträge brutto</t>
  </si>
  <si>
    <t>Kostenersätze Waldbau</t>
  </si>
  <si>
    <t>Kostenersätze Holzernte</t>
  </si>
  <si>
    <t>Kostenersätze Bringungsanlagen</t>
  </si>
  <si>
    <t>Kostenersätze Gebäude</t>
  </si>
  <si>
    <t>Kostenersätze Verwaltung</t>
  </si>
  <si>
    <t>Förderungen Holzernte</t>
  </si>
  <si>
    <t>Förderungen Gebäude &amp; Anlagen</t>
  </si>
  <si>
    <t>Entgelte Maschinen &amp; sonstiges</t>
  </si>
  <si>
    <t>Holzernteertrag transformiert</t>
  </si>
  <si>
    <t>= Deckungsbeitrag II</t>
  </si>
  <si>
    <t>= Deckungsbeitrag IV</t>
  </si>
  <si>
    <t>DB Jagd</t>
  </si>
  <si>
    <t>Gebäude &amp; sonstige Anlagen</t>
  </si>
  <si>
    <t>Summe Holzproduktion</t>
  </si>
  <si>
    <t>Jagdbetrieb</t>
  </si>
  <si>
    <t>Summe Holzproduktion &amp; Jagd</t>
  </si>
  <si>
    <t>Tabelle: 2.4/ 2</t>
  </si>
  <si>
    <t>5, Deckungseinschläge (Werte in Efm/ha)</t>
  </si>
  <si>
    <t>6, Deckungseinschläge in % des Hiebsatzes (Werte in Prozent)</t>
  </si>
  <si>
    <t>Größenklasse 3: &gt; 5.000 ha</t>
  </si>
  <si>
    <t>Gesamtmittel aller Statistikbetriebe &gt; 500 ha</t>
  </si>
  <si>
    <t>Produktionsgebiet 1: Alpenvorland</t>
  </si>
  <si>
    <t>Produktionsgebiet 2: Wald- und Mühlviertel</t>
  </si>
  <si>
    <t>Produktionsgebiet 3: östliches Flach- und Hügelland</t>
  </si>
  <si>
    <t>Produktionsgebiet 4: Alpenostrand</t>
  </si>
  <si>
    <t>Produktionsgebiet 5: Kalkalpen</t>
  </si>
  <si>
    <t>Produktionsgebiet 6: Zentralalpen</t>
  </si>
  <si>
    <t>Größenklasse 1: 500 - 1.200 ha</t>
  </si>
  <si>
    <t>Größenklasse 2: 1.200 - 5.000 ha</t>
  </si>
  <si>
    <t>Tabelle: 2.2/ 2</t>
  </si>
  <si>
    <t>Alpengebiet</t>
  </si>
  <si>
    <t>außeralpin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</si>
</sst>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9" x14ac:knownFonts="1">
    <font>
      <sz val="10"/>
      <name val="Arial"/>
    </font>
    <font>
      <b/>
      <sz val="10"/>
      <name val="Arial"/>
      <family val="2"/>
    </font>
    <font>
      <b/>
      <sz val="12"/>
      <name val="Arial"/>
      <family val="2"/>
    </font>
    <font>
      <b/>
      <i/>
      <sz val="10"/>
      <name val="Arial"/>
      <family val="2"/>
    </font>
    <font>
      <sz val="10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3" fillId="0" borderId="0" xfId="0" applyFont="1"/>
    <xf numFmtId="0" fontId="3" fillId="0" borderId="0" xfId="0" applyFont="1" applyAlignment="1">
      <alignment horizontal="center"/>
    </xf>
    <xf numFmtId="4" fontId="0" fillId="0" borderId="0" xfId="0" applyNumberFormat="1" applyAlignment="1">
      <alignment horizontal="right"/>
    </xf>
    <xf numFmtId="4" fontId="1" fillId="0" borderId="0" xfId="0" applyNumberFormat="1" applyFont="1" applyAlignment="1">
      <alignment horizontal="right"/>
    </xf>
    <xf numFmtId="4" fontId="3" fillId="0" borderId="0" xfId="0" applyNumberFormat="1" applyFont="1" applyAlignment="1">
      <alignment horizontal="right"/>
    </xf>
    <xf numFmtId="0" fontId="1" fillId="0" borderId="1" xfId="0" applyFont="1" applyBorder="1"/>
    <xf numFmtId="0" fontId="0" fillId="0" borderId="1" xfId="0" applyBorder="1"/>
    <xf numFmtId="4" fontId="1" fillId="0" borderId="1" xfId="0" applyNumberFormat="1" applyFont="1" applyBorder="1" applyAlignment="1">
      <alignment horizontal="right"/>
    </xf>
    <xf numFmtId="0" fontId="0" fillId="0" borderId="0" xfId="0" applyAlignment="1">
      <alignment horizontal="left"/>
    </xf>
    <xf numFmtId="0" fontId="4" fillId="0" borderId="0" xfId="0" applyFont="1"/>
    <xf numFmtId="0" fontId="5" fillId="0" borderId="0" xfId="0" applyFont="1"/>
    <xf numFmtId="4" fontId="5" fillId="0" borderId="0" xfId="0" applyNumberFormat="1" applyFont="1" applyAlignment="1">
      <alignment horizontal="right"/>
    </xf>
    <xf numFmtId="4" fontId="4" fillId="0" borderId="0" xfId="0" applyNumberFormat="1" applyFont="1" applyAlignment="1">
      <alignment horizontal="right"/>
    </xf>
    <xf numFmtId="4" fontId="0" fillId="0" borderId="0" xfId="0" applyNumberFormat="1"/>
    <xf numFmtId="0" fontId="1" fillId="0" borderId="0" xfId="0" applyFont="1" applyAlignment="1">
      <alignment horizontal="center"/>
    </xf>
    <xf numFmtId="0" fontId="0" fillId="0" borderId="0" xfId="0" quotePrefix="1"/>
    <xf numFmtId="3" fontId="0" fillId="0" borderId="0" xfId="0" applyNumberFormat="1" applyAlignment="1">
      <alignment horizontal="right"/>
    </xf>
    <xf numFmtId="0" fontId="3" fillId="0" borderId="0" xfId="0" applyFont="1" applyAlignment="1">
      <alignment horizontal="left"/>
    </xf>
    <xf numFmtId="164" fontId="0" fillId="0" borderId="0" xfId="0" applyNumberFormat="1" applyAlignment="1">
      <alignment horizontal="right"/>
    </xf>
    <xf numFmtId="164" fontId="3" fillId="0" borderId="0" xfId="0" applyNumberFormat="1" applyFont="1" applyAlignment="1">
      <alignment horizontal="right"/>
    </xf>
    <xf numFmtId="164" fontId="1" fillId="0" borderId="0" xfId="0" applyNumberFormat="1" applyFont="1" applyAlignment="1">
      <alignment horizontal="right"/>
    </xf>
    <xf numFmtId="164" fontId="4" fillId="0" borderId="0" xfId="0" applyNumberFormat="1" applyFont="1" applyAlignment="1">
      <alignment horizontal="right"/>
    </xf>
    <xf numFmtId="49" fontId="0" fillId="0" borderId="0" xfId="0" applyNumberFormat="1"/>
    <xf numFmtId="49" fontId="3" fillId="0" borderId="0" xfId="0" applyNumberFormat="1" applyFont="1"/>
    <xf numFmtId="0" fontId="6" fillId="0" borderId="0" xfId="0" applyFont="1"/>
    <xf numFmtId="0" fontId="7" fillId="0" borderId="0" xfId="0" applyFont="1"/>
    <xf numFmtId="4" fontId="1" fillId="0" borderId="0" xfId="0" applyNumberFormat="1" applyFont="1"/>
    <xf numFmtId="0" fontId="7" fillId="0" borderId="1" xfId="0" applyFont="1" applyBorder="1"/>
    <xf numFmtId="164" fontId="5" fillId="0" borderId="0" xfId="0" applyNumberFormat="1" applyFont="1" applyAlignment="1">
      <alignment horizontal="right"/>
    </xf>
    <xf numFmtId="4" fontId="3" fillId="0" borderId="0" xfId="0" applyNumberFormat="1" applyFont="1"/>
    <xf numFmtId="0" fontId="4" fillId="0" borderId="0" xfId="0" applyFont="1" applyAlignment="1">
      <alignment horizontal="right"/>
    </xf>
    <xf numFmtId="3" fontId="0" fillId="0" borderId="0" xfId="0" applyNumberForma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12"/>
  <sheetViews>
    <sheetView workbookViewId="0">
      <selection activeCell="O11" sqref="O11:O12"/>
    </sheetView>
  </sheetViews>
  <sheetFormatPr baseColWidth="10" defaultRowHeight="12.75" x14ac:dyDescent="0.2"/>
  <cols>
    <col min="1" max="10" width="28.7109375" customWidth="1"/>
    <col min="11" max="11" width="17.85546875" customWidth="1"/>
    <col min="13" max="13" width="41.85546875" customWidth="1"/>
    <col min="14" max="14" width="5.140625" customWidth="1"/>
    <col min="15" max="15" width="49.42578125" customWidth="1"/>
  </cols>
  <sheetData>
    <row r="1" spans="1:15" x14ac:dyDescent="0.2">
      <c r="A1">
        <v>15</v>
      </c>
      <c r="B1">
        <v>18</v>
      </c>
      <c r="C1">
        <v>19</v>
      </c>
      <c r="D1">
        <v>19</v>
      </c>
      <c r="E1">
        <v>19</v>
      </c>
      <c r="F1">
        <v>19</v>
      </c>
      <c r="G1">
        <v>19</v>
      </c>
      <c r="H1">
        <v>18</v>
      </c>
      <c r="I1">
        <v>19</v>
      </c>
      <c r="J1">
        <v>19</v>
      </c>
      <c r="K1">
        <v>20</v>
      </c>
      <c r="M1" s="4" t="s">
        <v>324</v>
      </c>
      <c r="N1" s="13">
        <v>2</v>
      </c>
      <c r="O1" s="4" t="s">
        <v>324</v>
      </c>
    </row>
    <row r="2" spans="1:15" x14ac:dyDescent="0.2">
      <c r="M2" s="4"/>
      <c r="N2" s="13">
        <v>31</v>
      </c>
      <c r="O2" s="4" t="s">
        <v>325</v>
      </c>
    </row>
    <row r="3" spans="1:15" x14ac:dyDescent="0.2">
      <c r="A3">
        <v>2024</v>
      </c>
      <c r="N3" s="13">
        <v>32</v>
      </c>
      <c r="O3" s="4" t="s">
        <v>326</v>
      </c>
    </row>
    <row r="4" spans="1:15" x14ac:dyDescent="0.2">
      <c r="A4">
        <v>4.07</v>
      </c>
      <c r="B4">
        <v>4.0599999999999996</v>
      </c>
      <c r="C4">
        <v>4.1100000000000003</v>
      </c>
      <c r="D4">
        <v>4.1100000000000003</v>
      </c>
      <c r="E4">
        <v>4.1100000000000003</v>
      </c>
      <c r="F4">
        <v>4.1100000000000003</v>
      </c>
      <c r="G4">
        <v>4.1100000000000003</v>
      </c>
      <c r="H4">
        <v>4.22</v>
      </c>
      <c r="I4">
        <v>4.21</v>
      </c>
      <c r="J4">
        <v>4.21</v>
      </c>
      <c r="K4" t="s">
        <v>22</v>
      </c>
      <c r="N4" s="13">
        <v>33</v>
      </c>
      <c r="O4" s="4" t="s">
        <v>327</v>
      </c>
    </row>
    <row r="5" spans="1:15" x14ac:dyDescent="0.2">
      <c r="A5">
        <v>917050</v>
      </c>
      <c r="B5">
        <v>1042550</v>
      </c>
      <c r="C5">
        <v>1059050</v>
      </c>
      <c r="D5">
        <v>1072100</v>
      </c>
      <c r="E5">
        <v>1033359</v>
      </c>
      <c r="F5">
        <v>1035659</v>
      </c>
      <c r="G5">
        <v>1046159</v>
      </c>
      <c r="H5">
        <v>947159</v>
      </c>
      <c r="I5">
        <v>935409</v>
      </c>
      <c r="J5">
        <v>935409</v>
      </c>
      <c r="K5">
        <v>958409</v>
      </c>
      <c r="L5" t="s">
        <v>23</v>
      </c>
      <c r="N5" s="13">
        <v>34</v>
      </c>
      <c r="O5" s="4" t="s">
        <v>328</v>
      </c>
    </row>
    <row r="6" spans="1:15" x14ac:dyDescent="0.2">
      <c r="A6">
        <v>1130457.1200000001</v>
      </c>
      <c r="B6">
        <v>1193262.73</v>
      </c>
      <c r="C6">
        <v>1209106.3999999999</v>
      </c>
      <c r="D6">
        <v>1179688.98</v>
      </c>
      <c r="E6">
        <v>1216471.93</v>
      </c>
      <c r="F6">
        <v>1136802.04</v>
      </c>
      <c r="G6">
        <v>1208830</v>
      </c>
      <c r="H6">
        <v>1057049</v>
      </c>
      <c r="I6">
        <v>1022447.27</v>
      </c>
      <c r="J6">
        <v>1030752</v>
      </c>
      <c r="K6">
        <v>1080744.3799999999</v>
      </c>
      <c r="L6" t="s">
        <v>24</v>
      </c>
      <c r="N6" s="13">
        <v>35</v>
      </c>
      <c r="O6" s="4" t="s">
        <v>329</v>
      </c>
    </row>
    <row r="7" spans="1:15" x14ac:dyDescent="0.2">
      <c r="A7">
        <v>147610.78</v>
      </c>
      <c r="B7">
        <v>166126.1</v>
      </c>
      <c r="C7">
        <v>171595.4</v>
      </c>
      <c r="D7">
        <v>171087.38</v>
      </c>
      <c r="E7">
        <v>170845.09</v>
      </c>
      <c r="F7">
        <v>169329.29</v>
      </c>
      <c r="G7">
        <v>169340.22</v>
      </c>
      <c r="H7">
        <v>156462.22</v>
      </c>
      <c r="I7">
        <v>155985</v>
      </c>
      <c r="J7">
        <v>156356</v>
      </c>
      <c r="K7">
        <v>162379.18</v>
      </c>
      <c r="L7" t="s">
        <v>25</v>
      </c>
      <c r="N7" s="13">
        <v>36</v>
      </c>
      <c r="O7" s="4" t="s">
        <v>330</v>
      </c>
    </row>
    <row r="8" spans="1:15" x14ac:dyDescent="0.2">
      <c r="A8">
        <v>445</v>
      </c>
      <c r="B8">
        <v>19122.91</v>
      </c>
      <c r="C8">
        <v>73395.58</v>
      </c>
      <c r="D8">
        <v>16641.25</v>
      </c>
      <c r="E8">
        <v>9515.36</v>
      </c>
      <c r="F8">
        <v>12422.22</v>
      </c>
      <c r="G8">
        <v>72978.53</v>
      </c>
      <c r="H8">
        <v>4319.3900000000003</v>
      </c>
      <c r="I8">
        <v>5180.38</v>
      </c>
      <c r="J8">
        <v>16566.68</v>
      </c>
      <c r="K8" t="s">
        <v>26</v>
      </c>
      <c r="N8" s="13">
        <v>41</v>
      </c>
      <c r="O8" s="4" t="s">
        <v>331</v>
      </c>
    </row>
    <row r="9" spans="1:15" x14ac:dyDescent="0.2">
      <c r="A9">
        <v>2510711.9300000002</v>
      </c>
      <c r="B9">
        <v>2658376.9500000002</v>
      </c>
      <c r="C9">
        <v>2584978.2400000002</v>
      </c>
      <c r="D9">
        <v>2188272.06</v>
      </c>
      <c r="E9">
        <v>1961434.17</v>
      </c>
      <c r="F9">
        <v>2154486.98</v>
      </c>
      <c r="G9">
        <v>2014382.96</v>
      </c>
      <c r="H9">
        <v>1855430.23</v>
      </c>
      <c r="I9">
        <v>2095387.84</v>
      </c>
      <c r="J9">
        <v>1872546.93</v>
      </c>
      <c r="K9" t="s">
        <v>27</v>
      </c>
      <c r="N9" s="13">
        <v>42</v>
      </c>
      <c r="O9" s="4" t="s">
        <v>332</v>
      </c>
    </row>
    <row r="10" spans="1:15" x14ac:dyDescent="0.2">
      <c r="A10">
        <v>1835531.86</v>
      </c>
      <c r="B10">
        <v>1592070.67</v>
      </c>
      <c r="C10">
        <v>1581016.9</v>
      </c>
      <c r="D10">
        <v>1384250.21</v>
      </c>
      <c r="E10">
        <v>1181384.53</v>
      </c>
      <c r="F10">
        <v>1219963.8500000001</v>
      </c>
      <c r="G10">
        <v>1250873.1100000001</v>
      </c>
      <c r="H10">
        <v>1066837.08</v>
      </c>
      <c r="I10">
        <v>1224887.52</v>
      </c>
      <c r="J10">
        <v>1162534.48</v>
      </c>
      <c r="K10" t="s">
        <v>28</v>
      </c>
      <c r="N10" s="13">
        <v>43</v>
      </c>
      <c r="O10" s="4" t="s">
        <v>323</v>
      </c>
    </row>
    <row r="11" spans="1:15" x14ac:dyDescent="0.2">
      <c r="A11">
        <v>2675692.0099999998</v>
      </c>
      <c r="B11">
        <v>2578940.5499999998</v>
      </c>
      <c r="C11">
        <v>2374015.4500000002</v>
      </c>
      <c r="D11">
        <v>2129335.0299999998</v>
      </c>
      <c r="E11">
        <v>2406870.39</v>
      </c>
      <c r="F11">
        <v>2017336.43</v>
      </c>
      <c r="G11">
        <v>1796102.38</v>
      </c>
      <c r="H11">
        <v>1625200.6399999999</v>
      </c>
      <c r="I11">
        <v>1530762.37</v>
      </c>
      <c r="J11">
        <v>1399514.81</v>
      </c>
      <c r="K11" t="s">
        <v>29</v>
      </c>
      <c r="O11" s="4" t="s">
        <v>334</v>
      </c>
    </row>
    <row r="12" spans="1:15" x14ac:dyDescent="0.2">
      <c r="A12">
        <v>1005813.73</v>
      </c>
      <c r="B12">
        <v>1066441.69</v>
      </c>
      <c r="C12">
        <v>833388.66</v>
      </c>
      <c r="D12">
        <v>771078.27</v>
      </c>
      <c r="E12">
        <v>665841.32999999996</v>
      </c>
      <c r="F12">
        <v>733930.66</v>
      </c>
      <c r="G12">
        <v>685288.15</v>
      </c>
      <c r="H12">
        <v>675950.5</v>
      </c>
      <c r="I12">
        <v>606783.18999999994</v>
      </c>
      <c r="J12">
        <v>582237.27</v>
      </c>
      <c r="K12" t="s">
        <v>30</v>
      </c>
      <c r="O12" s="4" t="s">
        <v>335</v>
      </c>
    </row>
    <row r="13" spans="1:15" x14ac:dyDescent="0.2">
      <c r="A13">
        <v>194057.5</v>
      </c>
      <c r="B13">
        <v>207162.59</v>
      </c>
      <c r="C13">
        <v>171301.98</v>
      </c>
      <c r="D13">
        <v>168267.77</v>
      </c>
      <c r="E13">
        <v>174443.94</v>
      </c>
      <c r="F13">
        <v>154882.20000000001</v>
      </c>
      <c r="G13">
        <v>161705.17000000001</v>
      </c>
      <c r="H13">
        <v>176206.55</v>
      </c>
      <c r="I13">
        <v>159016.34</v>
      </c>
      <c r="J13">
        <v>150432.79</v>
      </c>
      <c r="K13" t="s">
        <v>31</v>
      </c>
    </row>
    <row r="14" spans="1:15" x14ac:dyDescent="0.2">
      <c r="A14">
        <v>35374299.200000003</v>
      </c>
      <c r="B14">
        <v>35578212.299999997</v>
      </c>
      <c r="C14">
        <v>33170291.600000001</v>
      </c>
      <c r="D14">
        <v>30009538.780000001</v>
      </c>
      <c r="E14">
        <v>27553272.620000001</v>
      </c>
      <c r="F14">
        <v>27657815.440000001</v>
      </c>
      <c r="G14">
        <v>27759313.100000001</v>
      </c>
      <c r="H14">
        <v>23140052.210000001</v>
      </c>
      <c r="I14">
        <v>22638273.829999998</v>
      </c>
      <c r="J14">
        <v>23561577.43</v>
      </c>
      <c r="K14" t="s">
        <v>32</v>
      </c>
    </row>
    <row r="15" spans="1:15" x14ac:dyDescent="0.2">
      <c r="A15">
        <v>4442584.75</v>
      </c>
      <c r="B15">
        <v>4090765.91</v>
      </c>
      <c r="C15">
        <v>3986016.79</v>
      </c>
      <c r="D15">
        <v>3854307.69</v>
      </c>
      <c r="E15">
        <v>3951542.8</v>
      </c>
      <c r="F15">
        <v>3883658.76</v>
      </c>
      <c r="G15">
        <v>3979222.5</v>
      </c>
      <c r="H15">
        <v>3440636.66</v>
      </c>
      <c r="I15">
        <v>3422259.02</v>
      </c>
      <c r="J15">
        <v>3658157.25</v>
      </c>
      <c r="K15" t="s">
        <v>33</v>
      </c>
    </row>
    <row r="16" spans="1:15" x14ac:dyDescent="0.2">
      <c r="A16">
        <v>295421.96999999997</v>
      </c>
      <c r="B16">
        <v>429847.14</v>
      </c>
      <c r="C16">
        <v>419933.72</v>
      </c>
      <c r="D16">
        <v>301090.58</v>
      </c>
      <c r="E16">
        <v>187668.98</v>
      </c>
      <c r="F16">
        <v>234854.99</v>
      </c>
      <c r="G16">
        <v>315099.36</v>
      </c>
      <c r="H16">
        <v>229292.38</v>
      </c>
      <c r="I16">
        <v>232422.33</v>
      </c>
      <c r="J16">
        <v>318823.77</v>
      </c>
      <c r="K16" t="s">
        <v>34</v>
      </c>
    </row>
    <row r="17" spans="1:11" x14ac:dyDescent="0.2">
      <c r="A17">
        <v>415933.41</v>
      </c>
      <c r="B17">
        <v>502568.41</v>
      </c>
      <c r="C17">
        <v>466466.26</v>
      </c>
      <c r="D17">
        <v>364917.37</v>
      </c>
      <c r="E17">
        <v>350097.48</v>
      </c>
      <c r="F17">
        <v>369390.12</v>
      </c>
      <c r="G17">
        <v>378097.04</v>
      </c>
      <c r="H17">
        <v>352251.95</v>
      </c>
      <c r="I17">
        <v>360504.72</v>
      </c>
      <c r="J17">
        <v>399645.1</v>
      </c>
      <c r="K17" t="s">
        <v>35</v>
      </c>
    </row>
    <row r="18" spans="1:11" x14ac:dyDescent="0.2">
      <c r="A18">
        <v>8177309.8300000001</v>
      </c>
      <c r="B18">
        <v>7444520.7800000003</v>
      </c>
      <c r="C18">
        <v>7068338.6900000004</v>
      </c>
      <c r="D18">
        <v>6090168.54</v>
      </c>
      <c r="E18">
        <v>5525462.2599999998</v>
      </c>
      <c r="F18">
        <v>5846693.7999999998</v>
      </c>
      <c r="G18">
        <v>6079548.1699999999</v>
      </c>
      <c r="H18">
        <v>5770382.1699999999</v>
      </c>
      <c r="I18">
        <v>5760397.0700000003</v>
      </c>
      <c r="J18">
        <v>4992520.17</v>
      </c>
      <c r="K18" t="s">
        <v>36</v>
      </c>
    </row>
    <row r="19" spans="1:11" x14ac:dyDescent="0.2">
      <c r="A19">
        <v>4615649.6399999997</v>
      </c>
      <c r="B19">
        <v>5744043.8899999997</v>
      </c>
      <c r="C19">
        <v>4972658.01</v>
      </c>
      <c r="D19">
        <v>4450203.43</v>
      </c>
      <c r="E19">
        <v>4069605.23</v>
      </c>
      <c r="F19">
        <v>4406770.3899999997</v>
      </c>
      <c r="G19">
        <v>4453652.0999999996</v>
      </c>
      <c r="H19">
        <v>3508731.68</v>
      </c>
      <c r="I19">
        <v>3449324.04</v>
      </c>
      <c r="J19">
        <v>3854629.13</v>
      </c>
      <c r="K19" t="s">
        <v>37</v>
      </c>
    </row>
    <row r="20" spans="1:11" x14ac:dyDescent="0.2">
      <c r="A20">
        <v>30094.62</v>
      </c>
      <c r="B20">
        <v>16799.77</v>
      </c>
      <c r="C20">
        <v>26529.43</v>
      </c>
      <c r="D20">
        <v>15010.18</v>
      </c>
      <c r="E20">
        <v>32204.86</v>
      </c>
      <c r="F20">
        <v>42738.559999999998</v>
      </c>
      <c r="G20">
        <v>71869.83</v>
      </c>
      <c r="H20">
        <v>23284.53</v>
      </c>
      <c r="I20">
        <v>17663.68</v>
      </c>
      <c r="J20">
        <v>21085.83</v>
      </c>
      <c r="K20" t="s">
        <v>38</v>
      </c>
    </row>
    <row r="21" spans="1:11" x14ac:dyDescent="0.2">
      <c r="A21">
        <v>1420690.49</v>
      </c>
      <c r="B21">
        <v>1518261.14</v>
      </c>
      <c r="C21">
        <v>1490096.82</v>
      </c>
      <c r="D21">
        <v>1267151.04</v>
      </c>
      <c r="E21">
        <v>1137215.72</v>
      </c>
      <c r="F21">
        <v>1204678.44</v>
      </c>
      <c r="G21">
        <v>1264509.8700000001</v>
      </c>
      <c r="H21">
        <v>1031363.26</v>
      </c>
      <c r="I21">
        <v>1034814.3</v>
      </c>
      <c r="J21">
        <v>1120486.79</v>
      </c>
      <c r="K21" t="s">
        <v>39</v>
      </c>
    </row>
    <row r="22" spans="1:11" x14ac:dyDescent="0.2">
      <c r="A22">
        <v>15635526.689999999</v>
      </c>
      <c r="B22">
        <v>16478320.32</v>
      </c>
      <c r="C22">
        <v>15821538.98</v>
      </c>
      <c r="D22">
        <v>15149689.210000001</v>
      </c>
      <c r="E22">
        <v>13933778.65</v>
      </c>
      <c r="F22">
        <v>14759861.529999999</v>
      </c>
      <c r="G22">
        <v>15184376.529999999</v>
      </c>
      <c r="H22">
        <v>13006352.73</v>
      </c>
      <c r="I22">
        <v>13108275.539999999</v>
      </c>
      <c r="J22">
        <v>13285305.42</v>
      </c>
      <c r="K22" t="s">
        <v>40</v>
      </c>
    </row>
    <row r="23" spans="1:11" x14ac:dyDescent="0.2">
      <c r="A23">
        <v>1969311.86</v>
      </c>
      <c r="B23">
        <v>2155502.35</v>
      </c>
      <c r="C23">
        <v>2258832.98</v>
      </c>
      <c r="D23">
        <v>2227684.17</v>
      </c>
      <c r="E23">
        <v>2223137.85</v>
      </c>
      <c r="F23">
        <v>2030394.28</v>
      </c>
      <c r="G23">
        <v>2169389.42</v>
      </c>
      <c r="H23">
        <v>1927581.81</v>
      </c>
      <c r="I23">
        <v>1900392.51</v>
      </c>
      <c r="J23">
        <v>1961042.83</v>
      </c>
      <c r="K23" t="s">
        <v>41</v>
      </c>
    </row>
    <row r="24" spans="1:11" x14ac:dyDescent="0.2">
      <c r="A24">
        <v>80599074.489999995</v>
      </c>
      <c r="B24">
        <v>82080957.370000005</v>
      </c>
      <c r="C24">
        <v>77298800.090000004</v>
      </c>
      <c r="D24">
        <v>70387605.579999998</v>
      </c>
      <c r="E24">
        <v>65363476.170000002</v>
      </c>
      <c r="F24">
        <v>66729878.649999999</v>
      </c>
      <c r="G24">
        <v>67636408.219999999</v>
      </c>
      <c r="H24">
        <v>57833873.770000003</v>
      </c>
      <c r="I24">
        <v>57546344.68</v>
      </c>
      <c r="J24">
        <v>58357106.68</v>
      </c>
      <c r="K24" t="s">
        <v>42</v>
      </c>
    </row>
    <row r="25" spans="1:11" x14ac:dyDescent="0.2">
      <c r="A25">
        <v>744951.05</v>
      </c>
      <c r="B25">
        <v>1157235.52</v>
      </c>
      <c r="C25">
        <v>1552658.57</v>
      </c>
      <c r="D25">
        <v>1162365.92</v>
      </c>
      <c r="E25">
        <v>1185030.3999999999</v>
      </c>
      <c r="F25">
        <v>1241115.6000000001</v>
      </c>
      <c r="G25">
        <v>1139459.3</v>
      </c>
      <c r="H25">
        <v>1028247.47</v>
      </c>
      <c r="I25">
        <v>987537.98</v>
      </c>
      <c r="J25">
        <v>1039035.87</v>
      </c>
      <c r="K25" t="s">
        <v>43</v>
      </c>
    </row>
    <row r="26" spans="1:11" x14ac:dyDescent="0.2">
      <c r="A26">
        <v>1619101.24</v>
      </c>
      <c r="B26">
        <v>1793559.15</v>
      </c>
      <c r="C26">
        <v>1837302.93</v>
      </c>
      <c r="D26">
        <v>1821855.37</v>
      </c>
      <c r="E26">
        <v>1694954.88</v>
      </c>
      <c r="F26">
        <v>1535771.92</v>
      </c>
      <c r="G26">
        <v>1536055.92</v>
      </c>
      <c r="H26">
        <v>1441113.76</v>
      </c>
      <c r="I26">
        <v>1426375.2</v>
      </c>
      <c r="J26">
        <v>1417139.32</v>
      </c>
      <c r="K26" t="s">
        <v>44</v>
      </c>
    </row>
    <row r="27" spans="1:11" x14ac:dyDescent="0.2">
      <c r="A27" s="35">
        <v>100535077.03</v>
      </c>
      <c r="B27" s="35">
        <v>111130844.47</v>
      </c>
      <c r="C27" s="35">
        <v>109737474.73999999</v>
      </c>
      <c r="D27" s="35">
        <v>90448347.189999998</v>
      </c>
      <c r="E27" s="35">
        <v>70607876.840000004</v>
      </c>
      <c r="F27" s="35">
        <v>70168015.060000002</v>
      </c>
      <c r="G27" s="35">
        <v>79632847.680000007</v>
      </c>
      <c r="H27" s="35">
        <v>70377993.150000006</v>
      </c>
      <c r="I27" s="35">
        <v>66875459.200000003</v>
      </c>
      <c r="J27" s="35">
        <v>70160537.25</v>
      </c>
      <c r="K27" t="s">
        <v>45</v>
      </c>
    </row>
    <row r="28" spans="1:11" x14ac:dyDescent="0.2">
      <c r="A28" s="35">
        <v>62355.57</v>
      </c>
      <c r="B28" s="35">
        <v>95905.97</v>
      </c>
      <c r="C28" s="35">
        <v>97120.66</v>
      </c>
      <c r="D28" s="35">
        <v>96076.47</v>
      </c>
      <c r="E28" s="35">
        <v>87577.69</v>
      </c>
      <c r="F28" s="35">
        <v>71131.16</v>
      </c>
      <c r="G28" s="35">
        <v>169525.17</v>
      </c>
      <c r="H28" s="35">
        <v>69955.320000000007</v>
      </c>
      <c r="I28" s="35">
        <v>91513.74</v>
      </c>
      <c r="J28" s="35">
        <v>137939.10999999999</v>
      </c>
      <c r="K28" t="s">
        <v>46</v>
      </c>
    </row>
    <row r="29" spans="1:11" x14ac:dyDescent="0.2">
      <c r="A29" s="35">
        <v>10585539.26</v>
      </c>
      <c r="B29" s="35">
        <v>11367025.68</v>
      </c>
      <c r="C29" s="35">
        <v>10381577.449999999</v>
      </c>
      <c r="D29" s="35">
        <v>9536288.9100000001</v>
      </c>
      <c r="E29" s="35">
        <v>9921094.4399999995</v>
      </c>
      <c r="F29" s="35">
        <v>8324677.0700000003</v>
      </c>
      <c r="G29" s="35">
        <v>8480240.5299999993</v>
      </c>
      <c r="H29" s="35">
        <v>6925830.9500000002</v>
      </c>
      <c r="I29" s="35">
        <v>6935375.0700000003</v>
      </c>
      <c r="J29" s="35">
        <v>7431867.1699999999</v>
      </c>
      <c r="K29" t="s">
        <v>47</v>
      </c>
    </row>
    <row r="30" spans="1:11" x14ac:dyDescent="0.2">
      <c r="A30">
        <v>28994481.5</v>
      </c>
      <c r="B30">
        <v>31271554.359999999</v>
      </c>
      <c r="C30">
        <v>29279789.170000002</v>
      </c>
      <c r="D30">
        <v>27393579.920000002</v>
      </c>
      <c r="E30">
        <v>24883392.399999999</v>
      </c>
      <c r="F30">
        <v>26086551.109999999</v>
      </c>
      <c r="G30">
        <v>25138901.550000001</v>
      </c>
      <c r="H30">
        <v>21979125.510000002</v>
      </c>
      <c r="I30">
        <v>21712796.73</v>
      </c>
      <c r="J30">
        <v>22067089.690000001</v>
      </c>
      <c r="K30" t="s">
        <v>76</v>
      </c>
    </row>
    <row r="31" spans="1:11" x14ac:dyDescent="0.2">
      <c r="A31">
        <v>4113146.23</v>
      </c>
      <c r="B31">
        <v>4066268.79</v>
      </c>
      <c r="C31">
        <v>3729278.21</v>
      </c>
      <c r="D31">
        <v>3664964.55</v>
      </c>
      <c r="E31">
        <v>3735403.98</v>
      </c>
      <c r="F31">
        <v>3770769.8</v>
      </c>
      <c r="G31">
        <v>3735842.58</v>
      </c>
      <c r="H31">
        <v>3281479.07</v>
      </c>
      <c r="I31">
        <v>3220459.78</v>
      </c>
      <c r="J31">
        <v>3257059.27</v>
      </c>
      <c r="K31" t="s">
        <v>77</v>
      </c>
    </row>
    <row r="32" spans="1:11" x14ac:dyDescent="0.2">
      <c r="A32">
        <v>249683.17</v>
      </c>
      <c r="B32">
        <v>437883.53</v>
      </c>
      <c r="C32">
        <v>407103.08</v>
      </c>
      <c r="D32">
        <v>287489.51</v>
      </c>
      <c r="E32">
        <v>187300.26</v>
      </c>
      <c r="F32">
        <v>233806.55</v>
      </c>
      <c r="G32">
        <v>294350.67</v>
      </c>
      <c r="H32">
        <v>205086.64</v>
      </c>
      <c r="I32">
        <v>208005.65</v>
      </c>
      <c r="J32">
        <v>279482.03000000003</v>
      </c>
      <c r="K32" t="s">
        <v>78</v>
      </c>
    </row>
    <row r="33" spans="1:12" x14ac:dyDescent="0.2">
      <c r="A33">
        <v>333363.39</v>
      </c>
      <c r="B33">
        <v>449378.21</v>
      </c>
      <c r="C33">
        <v>421611.54</v>
      </c>
      <c r="D33">
        <v>342852.57</v>
      </c>
      <c r="E33">
        <v>310505.08</v>
      </c>
      <c r="F33">
        <v>358564.79</v>
      </c>
      <c r="G33">
        <v>341050.17</v>
      </c>
      <c r="H33">
        <v>334027.86</v>
      </c>
      <c r="I33">
        <v>346240.31</v>
      </c>
      <c r="J33">
        <v>388226.27</v>
      </c>
      <c r="K33" t="s">
        <v>79</v>
      </c>
    </row>
    <row r="34" spans="1:12" x14ac:dyDescent="0.2">
      <c r="A34" s="35">
        <v>1178985.67</v>
      </c>
      <c r="B34" s="35">
        <v>1242704.6499999999</v>
      </c>
      <c r="C34" s="35">
        <v>1251996.98</v>
      </c>
      <c r="D34" s="35">
        <v>1215862.02</v>
      </c>
      <c r="E34" s="35">
        <v>1245092.8500000001</v>
      </c>
      <c r="F34" s="35">
        <v>1181322.42</v>
      </c>
      <c r="G34" s="35">
        <v>1239700.6200000001</v>
      </c>
      <c r="H34" s="35">
        <v>1103689.55</v>
      </c>
      <c r="I34" s="35">
        <v>1069165.49</v>
      </c>
      <c r="J34" s="35">
        <v>1058731.54</v>
      </c>
      <c r="K34" t="s">
        <v>80</v>
      </c>
    </row>
    <row r="35" spans="1:12" x14ac:dyDescent="0.2">
      <c r="A35" s="35">
        <v>81860567.319999993</v>
      </c>
      <c r="B35" s="35">
        <v>97487466.150000006</v>
      </c>
      <c r="C35" s="35">
        <v>95870478.930000007</v>
      </c>
      <c r="D35" s="35">
        <v>81986023.049999997</v>
      </c>
      <c r="E35" s="35">
        <v>62385571.719999999</v>
      </c>
      <c r="F35" s="35">
        <v>65281212.829999998</v>
      </c>
      <c r="G35" s="35">
        <v>70397607.629999995</v>
      </c>
      <c r="H35" s="35">
        <v>65175444.75</v>
      </c>
      <c r="I35" s="35">
        <v>62878434.18</v>
      </c>
      <c r="J35" s="35">
        <v>64895915.5</v>
      </c>
      <c r="K35" t="s">
        <v>117</v>
      </c>
    </row>
    <row r="36" spans="1:12" x14ac:dyDescent="0.2">
      <c r="A36" s="35">
        <v>959692.3</v>
      </c>
      <c r="B36" s="35">
        <v>1087325.08</v>
      </c>
      <c r="C36" s="35">
        <v>1097896.68</v>
      </c>
      <c r="D36" s="35">
        <v>1104728.95</v>
      </c>
      <c r="E36" s="35">
        <v>1060194.97</v>
      </c>
      <c r="F36" s="35">
        <v>1074098.6499999999</v>
      </c>
      <c r="G36" s="35">
        <v>1074376.56</v>
      </c>
      <c r="H36" s="35">
        <v>991873.01</v>
      </c>
      <c r="I36" s="35">
        <v>981154.45</v>
      </c>
      <c r="J36" s="35">
        <v>962035.59</v>
      </c>
      <c r="K36" t="s">
        <v>118</v>
      </c>
    </row>
    <row r="37" spans="1:12" x14ac:dyDescent="0.2">
      <c r="A37">
        <v>3381884.87</v>
      </c>
      <c r="B37">
        <v>3624831.07</v>
      </c>
      <c r="C37">
        <v>3459491.83</v>
      </c>
      <c r="D37">
        <v>3404496.53</v>
      </c>
      <c r="E37">
        <v>3218189.39</v>
      </c>
      <c r="F37">
        <v>3495145.52</v>
      </c>
      <c r="G37">
        <v>3642124.32</v>
      </c>
      <c r="H37">
        <v>3051468.38</v>
      </c>
      <c r="I37">
        <v>3399470.13</v>
      </c>
      <c r="J37">
        <v>3650200.22</v>
      </c>
      <c r="K37" t="s">
        <v>146</v>
      </c>
      <c r="L37" t="s">
        <v>166</v>
      </c>
    </row>
    <row r="38" spans="1:12" x14ac:dyDescent="0.2">
      <c r="A38">
        <v>3265627.83</v>
      </c>
      <c r="B38">
        <v>3655082.01</v>
      </c>
      <c r="C38">
        <v>3563014.34</v>
      </c>
      <c r="D38">
        <v>3141297.31</v>
      </c>
      <c r="E38">
        <v>2959931.14</v>
      </c>
      <c r="F38">
        <v>3420873.35</v>
      </c>
      <c r="G38">
        <v>3400081.09</v>
      </c>
      <c r="H38">
        <v>2997949.24</v>
      </c>
      <c r="I38">
        <v>3269310.86</v>
      </c>
      <c r="J38">
        <v>3438572.81</v>
      </c>
      <c r="K38" t="s">
        <v>147</v>
      </c>
      <c r="L38" t="s">
        <v>166</v>
      </c>
    </row>
    <row r="39" spans="1:12" x14ac:dyDescent="0.2">
      <c r="A39">
        <v>123315.34</v>
      </c>
      <c r="B39">
        <v>140609.89000000001</v>
      </c>
      <c r="C39">
        <v>144841.14000000001</v>
      </c>
      <c r="D39">
        <v>128904.79</v>
      </c>
      <c r="E39">
        <v>114309.58</v>
      </c>
      <c r="F39">
        <v>114652.2</v>
      </c>
      <c r="G39">
        <v>128005.97</v>
      </c>
      <c r="H39">
        <v>121956.06</v>
      </c>
      <c r="I39">
        <v>142129.60000000001</v>
      </c>
      <c r="J39">
        <v>167742.10999999999</v>
      </c>
      <c r="K39" t="s">
        <v>148</v>
      </c>
      <c r="L39" t="s">
        <v>166</v>
      </c>
    </row>
    <row r="40" spans="1:12" x14ac:dyDescent="0.2">
      <c r="A40">
        <v>8950503.3100000005</v>
      </c>
      <c r="B40">
        <v>9010097.4800000004</v>
      </c>
      <c r="C40">
        <v>8800251.2799999993</v>
      </c>
      <c r="D40">
        <v>8382152.0899999999</v>
      </c>
      <c r="E40">
        <v>7648052.4299999997</v>
      </c>
      <c r="F40">
        <v>8027796.6799999997</v>
      </c>
      <c r="G40">
        <v>8158891.4100000001</v>
      </c>
      <c r="H40">
        <v>6851988.54</v>
      </c>
      <c r="I40">
        <v>6928043.9500000002</v>
      </c>
      <c r="J40">
        <v>7102377.0099999998</v>
      </c>
      <c r="K40" t="s">
        <v>149</v>
      </c>
      <c r="L40" t="s">
        <v>166</v>
      </c>
    </row>
    <row r="41" spans="1:12" x14ac:dyDescent="0.2">
      <c r="A41">
        <v>2352653.6</v>
      </c>
      <c r="B41">
        <v>2431869.6800000002</v>
      </c>
      <c r="C41">
        <v>2332923.2799999998</v>
      </c>
      <c r="D41">
        <v>2261112.3199999998</v>
      </c>
      <c r="E41">
        <v>2044350.42</v>
      </c>
      <c r="F41">
        <v>2198013.4</v>
      </c>
      <c r="G41">
        <v>2328133.09</v>
      </c>
      <c r="H41">
        <v>1973947.66</v>
      </c>
      <c r="I41">
        <v>2011956.5</v>
      </c>
      <c r="J41">
        <v>2109071.42</v>
      </c>
      <c r="K41" t="s">
        <v>150</v>
      </c>
      <c r="L41" t="s">
        <v>166</v>
      </c>
    </row>
    <row r="42" spans="1:12" x14ac:dyDescent="0.2">
      <c r="A42">
        <v>30644.76</v>
      </c>
      <c r="B42">
        <v>124397.9</v>
      </c>
      <c r="C42">
        <v>113558.37</v>
      </c>
      <c r="D42">
        <v>106895.07</v>
      </c>
      <c r="E42">
        <v>152766.5</v>
      </c>
      <c r="F42">
        <v>157095</v>
      </c>
      <c r="G42">
        <v>159402.73000000001</v>
      </c>
      <c r="H42">
        <v>150746.46</v>
      </c>
      <c r="I42">
        <v>149686.94</v>
      </c>
      <c r="J42">
        <v>143919.23000000001</v>
      </c>
      <c r="K42" t="s">
        <v>151</v>
      </c>
      <c r="L42" t="s">
        <v>166</v>
      </c>
    </row>
    <row r="43" spans="1:12" x14ac:dyDescent="0.2">
      <c r="A43">
        <v>1775181.57</v>
      </c>
      <c r="B43">
        <v>2053550.8</v>
      </c>
      <c r="C43">
        <v>1959970.82</v>
      </c>
      <c r="D43">
        <v>1455986.92</v>
      </c>
      <c r="E43">
        <v>1244923.54</v>
      </c>
      <c r="F43">
        <v>1431546.71</v>
      </c>
      <c r="G43">
        <v>1441963.28</v>
      </c>
      <c r="H43">
        <v>1171669.4099999999</v>
      </c>
      <c r="I43">
        <v>1152694.8500000001</v>
      </c>
      <c r="J43">
        <v>1268609.3500000001</v>
      </c>
      <c r="K43" t="s">
        <v>152</v>
      </c>
      <c r="L43" t="s">
        <v>166</v>
      </c>
    </row>
    <row r="44" spans="1:12" x14ac:dyDescent="0.2">
      <c r="A44">
        <v>2888047.07</v>
      </c>
      <c r="B44">
        <v>2988254.39</v>
      </c>
      <c r="C44">
        <v>2993853.19</v>
      </c>
      <c r="D44">
        <v>2771321.45</v>
      </c>
      <c r="E44">
        <v>2549296.61</v>
      </c>
      <c r="F44">
        <v>2283195.23</v>
      </c>
      <c r="G44">
        <v>2432133.41</v>
      </c>
      <c r="H44">
        <v>1920834.04</v>
      </c>
      <c r="I44">
        <v>2214271.7599999998</v>
      </c>
      <c r="J44">
        <v>2069163.4</v>
      </c>
      <c r="K44" t="s">
        <v>153</v>
      </c>
      <c r="L44" t="s">
        <v>166</v>
      </c>
    </row>
    <row r="45" spans="1:12" x14ac:dyDescent="0.2">
      <c r="A45">
        <v>37535726.909999996</v>
      </c>
      <c r="B45">
        <v>36693461.350000001</v>
      </c>
      <c r="C45">
        <v>34315461.219999999</v>
      </c>
      <c r="D45">
        <v>31017624.390000001</v>
      </c>
      <c r="E45">
        <v>28930950</v>
      </c>
      <c r="F45">
        <v>28439322.59</v>
      </c>
      <c r="G45">
        <v>27976247.02</v>
      </c>
      <c r="H45">
        <v>23176008.010000002</v>
      </c>
      <c r="I45">
        <v>22012768.02</v>
      </c>
      <c r="J45">
        <v>22618836.780000001</v>
      </c>
      <c r="K45" t="s">
        <v>154</v>
      </c>
      <c r="L45" t="s">
        <v>166</v>
      </c>
    </row>
    <row r="46" spans="1:12" x14ac:dyDescent="0.2">
      <c r="A46">
        <v>8055976.5099999998</v>
      </c>
      <c r="B46">
        <v>7449171.3099999996</v>
      </c>
      <c r="C46">
        <v>6683082.96</v>
      </c>
      <c r="D46">
        <v>5194777.72</v>
      </c>
      <c r="E46">
        <v>4629011.92</v>
      </c>
      <c r="F46">
        <v>5310859.59</v>
      </c>
      <c r="G46">
        <v>5407699.8600000003</v>
      </c>
      <c r="H46">
        <v>4825592.97</v>
      </c>
      <c r="I46">
        <v>4567494.74</v>
      </c>
      <c r="J46">
        <v>4122184.19</v>
      </c>
      <c r="K46" t="s">
        <v>155</v>
      </c>
      <c r="L46" t="s">
        <v>166</v>
      </c>
    </row>
    <row r="47" spans="1:12" x14ac:dyDescent="0.2">
      <c r="A47">
        <v>460825.92</v>
      </c>
      <c r="B47">
        <v>535100.86</v>
      </c>
      <c r="C47">
        <v>345516.56</v>
      </c>
      <c r="D47">
        <v>248699.53</v>
      </c>
      <c r="E47">
        <v>312327.09000000003</v>
      </c>
      <c r="F47">
        <v>237969.91</v>
      </c>
      <c r="G47">
        <v>290184.96999999997</v>
      </c>
      <c r="H47">
        <v>226610.16</v>
      </c>
      <c r="I47">
        <v>333869.53000000003</v>
      </c>
      <c r="J47">
        <v>219432.66</v>
      </c>
      <c r="K47" t="s">
        <v>156</v>
      </c>
      <c r="L47" t="s">
        <v>166</v>
      </c>
    </row>
    <row r="48" spans="1:12" x14ac:dyDescent="0.2">
      <c r="A48">
        <v>454040.2</v>
      </c>
      <c r="B48">
        <v>484473.8</v>
      </c>
      <c r="C48">
        <v>404133.18</v>
      </c>
      <c r="D48">
        <v>397834.09</v>
      </c>
      <c r="E48">
        <v>396021.77</v>
      </c>
      <c r="F48">
        <v>455826.87</v>
      </c>
      <c r="G48">
        <v>350524.93</v>
      </c>
      <c r="H48">
        <v>378005.7</v>
      </c>
      <c r="I48">
        <v>341433.68</v>
      </c>
      <c r="J48">
        <v>345054.5</v>
      </c>
      <c r="K48" t="s">
        <v>157</v>
      </c>
      <c r="L48" t="s">
        <v>166</v>
      </c>
    </row>
    <row r="49" spans="1:12" x14ac:dyDescent="0.2">
      <c r="A49">
        <v>3933715.72</v>
      </c>
      <c r="B49">
        <v>5132854.6100000003</v>
      </c>
      <c r="C49">
        <v>4392117.4800000004</v>
      </c>
      <c r="D49">
        <v>3996759.7</v>
      </c>
      <c r="E49">
        <v>3478096.13</v>
      </c>
      <c r="F49">
        <v>3567937.77</v>
      </c>
      <c r="G49">
        <v>4154075.21</v>
      </c>
      <c r="H49">
        <v>3952002.54</v>
      </c>
      <c r="I49">
        <v>3829283.52</v>
      </c>
      <c r="J49">
        <v>3959281.16</v>
      </c>
      <c r="K49" t="s">
        <v>158</v>
      </c>
      <c r="L49" t="s">
        <v>166</v>
      </c>
    </row>
    <row r="50" spans="1:12" x14ac:dyDescent="0.2">
      <c r="A50">
        <v>1794979.66</v>
      </c>
      <c r="B50">
        <v>2018435.17</v>
      </c>
      <c r="C50">
        <v>2081497.27</v>
      </c>
      <c r="D50">
        <v>2069647.42</v>
      </c>
      <c r="E50">
        <v>2093230.91</v>
      </c>
      <c r="F50">
        <v>1926436.31</v>
      </c>
      <c r="G50">
        <v>2004305.15</v>
      </c>
      <c r="H50">
        <v>1814598.28</v>
      </c>
      <c r="I50">
        <v>1719805.61</v>
      </c>
      <c r="J50">
        <v>1704701.59</v>
      </c>
      <c r="K50" t="s">
        <v>159</v>
      </c>
      <c r="L50" t="s">
        <v>166</v>
      </c>
    </row>
    <row r="51" spans="1:12" x14ac:dyDescent="0.2">
      <c r="A51">
        <v>136383.84</v>
      </c>
      <c r="B51">
        <v>122942.52</v>
      </c>
      <c r="C51">
        <v>127469.52</v>
      </c>
      <c r="D51">
        <v>129221.38</v>
      </c>
      <c r="E51">
        <v>126101.63</v>
      </c>
      <c r="F51">
        <v>147776.76</v>
      </c>
      <c r="G51">
        <v>129524.3</v>
      </c>
      <c r="H51">
        <v>106833.91</v>
      </c>
      <c r="I51">
        <v>113911.11</v>
      </c>
      <c r="J51">
        <v>110855.18</v>
      </c>
      <c r="K51" t="s">
        <v>160</v>
      </c>
      <c r="L51" t="s">
        <v>166</v>
      </c>
    </row>
    <row r="52" spans="1:12" x14ac:dyDescent="0.2">
      <c r="A52">
        <v>63442.02</v>
      </c>
      <c r="B52">
        <v>80457</v>
      </c>
      <c r="C52">
        <v>93261.47</v>
      </c>
      <c r="D52">
        <v>103341.55</v>
      </c>
      <c r="E52">
        <v>98238.68</v>
      </c>
      <c r="F52">
        <v>104700.63</v>
      </c>
      <c r="G52">
        <v>126769.67</v>
      </c>
      <c r="H52">
        <v>123289.41</v>
      </c>
      <c r="I52">
        <v>111279.79</v>
      </c>
      <c r="J52">
        <v>116277.15</v>
      </c>
      <c r="K52" t="s">
        <v>161</v>
      </c>
      <c r="L52" t="s">
        <v>166</v>
      </c>
    </row>
    <row r="53" spans="1:12" x14ac:dyDescent="0.2">
      <c r="A53">
        <v>470339.26</v>
      </c>
      <c r="B53">
        <v>449612.44</v>
      </c>
      <c r="C53">
        <v>470909.98</v>
      </c>
      <c r="D53">
        <v>418116.65</v>
      </c>
      <c r="E53">
        <v>412133.84</v>
      </c>
      <c r="F53">
        <v>393242.55</v>
      </c>
      <c r="G53">
        <v>402326.94</v>
      </c>
      <c r="H53">
        <v>366011.57</v>
      </c>
      <c r="I53">
        <v>379298.41</v>
      </c>
      <c r="J53">
        <v>373171.35</v>
      </c>
      <c r="K53" t="s">
        <v>162</v>
      </c>
      <c r="L53" t="s">
        <v>166</v>
      </c>
    </row>
    <row r="54" spans="1:12" x14ac:dyDescent="0.2">
      <c r="A54">
        <v>182554.5</v>
      </c>
      <c r="B54">
        <v>192350.57</v>
      </c>
      <c r="C54">
        <v>145687.23000000001</v>
      </c>
      <c r="D54">
        <v>146446.51</v>
      </c>
      <c r="E54">
        <v>150601.84</v>
      </c>
      <c r="F54">
        <v>148610.42000000001</v>
      </c>
      <c r="G54">
        <v>158150.35999999999</v>
      </c>
      <c r="H54">
        <v>143124.20000000001</v>
      </c>
      <c r="I54">
        <v>130987.36</v>
      </c>
      <c r="J54">
        <v>110047.59</v>
      </c>
      <c r="K54" t="s">
        <v>163</v>
      </c>
      <c r="L54" t="s">
        <v>166</v>
      </c>
    </row>
    <row r="55" spans="1:12" x14ac:dyDescent="0.2">
      <c r="A55">
        <v>1145471.18</v>
      </c>
      <c r="B55">
        <v>1108399.47</v>
      </c>
      <c r="C55">
        <v>1083135.1000000001</v>
      </c>
      <c r="D55">
        <v>1204395.3799999999</v>
      </c>
      <c r="E55">
        <v>930315.17</v>
      </c>
      <c r="F55">
        <v>1014949.31</v>
      </c>
      <c r="G55">
        <v>1034590.65</v>
      </c>
      <c r="H55">
        <v>860327.01</v>
      </c>
      <c r="I55">
        <v>965835.59</v>
      </c>
      <c r="J55">
        <v>1012654.4</v>
      </c>
      <c r="K55" t="s">
        <v>164</v>
      </c>
      <c r="L55" t="s">
        <v>166</v>
      </c>
    </row>
    <row r="56" spans="1:12" x14ac:dyDescent="0.2">
      <c r="A56">
        <v>3597760.42</v>
      </c>
      <c r="B56">
        <v>3785005.05</v>
      </c>
      <c r="C56">
        <v>3788623.87</v>
      </c>
      <c r="D56">
        <v>3808574.78</v>
      </c>
      <c r="E56">
        <v>3874627.58</v>
      </c>
      <c r="F56">
        <v>3853927.85</v>
      </c>
      <c r="G56">
        <v>3911273.86</v>
      </c>
      <c r="H56">
        <v>3620910.22</v>
      </c>
      <c r="I56">
        <v>3772812.73</v>
      </c>
      <c r="J56">
        <v>3714954.58</v>
      </c>
      <c r="K56" t="s">
        <v>165</v>
      </c>
      <c r="L56" t="s">
        <v>166</v>
      </c>
    </row>
    <row r="57" spans="1:12" x14ac:dyDescent="0.2">
      <c r="A57">
        <v>2014521.64</v>
      </c>
      <c r="B57">
        <v>2291302.62</v>
      </c>
      <c r="C57">
        <v>2110258.98</v>
      </c>
      <c r="D57">
        <v>2048561.56</v>
      </c>
      <c r="E57">
        <v>1905649.63</v>
      </c>
      <c r="F57">
        <v>2172910.5</v>
      </c>
      <c r="G57">
        <v>2396955.65</v>
      </c>
      <c r="H57">
        <v>1970540.11</v>
      </c>
      <c r="I57">
        <v>2148428.85</v>
      </c>
      <c r="J57">
        <v>2378165.33</v>
      </c>
      <c r="K57" t="s">
        <v>146</v>
      </c>
      <c r="L57" t="s">
        <v>60</v>
      </c>
    </row>
    <row r="58" spans="1:12" x14ac:dyDescent="0.2">
      <c r="A58">
        <v>1895668.08</v>
      </c>
      <c r="B58">
        <v>2274677.27</v>
      </c>
      <c r="C58">
        <v>2154472.84</v>
      </c>
      <c r="D58">
        <v>1889362.68</v>
      </c>
      <c r="E58">
        <v>1774000.39</v>
      </c>
      <c r="F58">
        <v>2099381.81</v>
      </c>
      <c r="G58">
        <v>2179682.62</v>
      </c>
      <c r="H58">
        <v>1926306.49</v>
      </c>
      <c r="I58">
        <v>2077284.26</v>
      </c>
      <c r="J58">
        <v>2256501.34</v>
      </c>
      <c r="K58" t="s">
        <v>147</v>
      </c>
      <c r="L58" t="s">
        <v>60</v>
      </c>
    </row>
    <row r="59" spans="1:12" x14ac:dyDescent="0.2">
      <c r="A59">
        <v>89258</v>
      </c>
      <c r="B59">
        <v>101693.74</v>
      </c>
      <c r="C59">
        <v>101623.62</v>
      </c>
      <c r="D59">
        <v>88520.06</v>
      </c>
      <c r="E59">
        <v>82841.37</v>
      </c>
      <c r="F59">
        <v>82966.92</v>
      </c>
      <c r="G59">
        <v>95036.38</v>
      </c>
      <c r="H59">
        <v>93212.67</v>
      </c>
      <c r="I59">
        <v>111984.8</v>
      </c>
      <c r="J59">
        <v>128468.72</v>
      </c>
      <c r="K59" t="s">
        <v>148</v>
      </c>
      <c r="L59" t="s">
        <v>60</v>
      </c>
    </row>
    <row r="60" spans="1:12" x14ac:dyDescent="0.2">
      <c r="A60">
        <v>49587.63</v>
      </c>
      <c r="B60">
        <v>36481.919999999998</v>
      </c>
      <c r="C60">
        <v>37500.699999999997</v>
      </c>
      <c r="D60">
        <v>30253.85</v>
      </c>
      <c r="E60">
        <v>15990.12</v>
      </c>
      <c r="F60">
        <v>19224.810000000001</v>
      </c>
      <c r="G60">
        <v>20600.55</v>
      </c>
      <c r="H60">
        <v>18459.5</v>
      </c>
      <c r="I60">
        <v>11014.01</v>
      </c>
      <c r="J60">
        <v>14289.42</v>
      </c>
      <c r="K60" t="s">
        <v>149</v>
      </c>
      <c r="L60" t="s">
        <v>60</v>
      </c>
    </row>
    <row r="61" spans="1:12" x14ac:dyDescent="0.2">
      <c r="A61">
        <v>10126.92</v>
      </c>
      <c r="B61">
        <v>7525.21</v>
      </c>
      <c r="C61">
        <v>7504.17</v>
      </c>
      <c r="D61">
        <v>7090.3</v>
      </c>
      <c r="E61">
        <v>4123.96</v>
      </c>
      <c r="F61">
        <v>5998.41</v>
      </c>
      <c r="G61">
        <v>7483.72</v>
      </c>
      <c r="H61">
        <v>3986.57</v>
      </c>
      <c r="I61">
        <v>3164.25</v>
      </c>
      <c r="J61">
        <v>3862.24</v>
      </c>
      <c r="K61" t="s">
        <v>150</v>
      </c>
      <c r="L61" t="s">
        <v>60</v>
      </c>
    </row>
    <row r="62" spans="1:12" x14ac:dyDescent="0.2">
      <c r="A62">
        <v>0</v>
      </c>
      <c r="B62">
        <v>0</v>
      </c>
      <c r="C62">
        <v>0</v>
      </c>
      <c r="D62">
        <v>0</v>
      </c>
      <c r="E62">
        <v>0</v>
      </c>
      <c r="F62">
        <v>0</v>
      </c>
      <c r="G62">
        <v>0</v>
      </c>
      <c r="H62">
        <v>0</v>
      </c>
      <c r="I62">
        <v>0</v>
      </c>
      <c r="J62">
        <v>0</v>
      </c>
      <c r="K62" t="s">
        <v>151</v>
      </c>
      <c r="L62" t="s">
        <v>60</v>
      </c>
    </row>
    <row r="63" spans="1:12" x14ac:dyDescent="0.2">
      <c r="A63">
        <v>750277.37</v>
      </c>
      <c r="B63">
        <v>754117.84</v>
      </c>
      <c r="C63">
        <v>778124.56</v>
      </c>
      <c r="D63">
        <v>542645.88</v>
      </c>
      <c r="E63">
        <v>462835.44</v>
      </c>
      <c r="F63">
        <v>558938.54</v>
      </c>
      <c r="G63">
        <v>564258.11</v>
      </c>
      <c r="H63">
        <v>422482.08</v>
      </c>
      <c r="I63">
        <v>430766.7</v>
      </c>
      <c r="J63">
        <v>494621.27</v>
      </c>
      <c r="K63" t="s">
        <v>152</v>
      </c>
      <c r="L63" t="s">
        <v>60</v>
      </c>
    </row>
    <row r="64" spans="1:12" x14ac:dyDescent="0.2">
      <c r="A64">
        <v>430918.73</v>
      </c>
      <c r="B64">
        <v>506200.85</v>
      </c>
      <c r="C64">
        <v>509307.17</v>
      </c>
      <c r="D64">
        <v>407365.31</v>
      </c>
      <c r="E64">
        <v>428475.24</v>
      </c>
      <c r="F64">
        <v>338330.43</v>
      </c>
      <c r="G64">
        <v>378678.94</v>
      </c>
      <c r="H64">
        <v>277425.09999999998</v>
      </c>
      <c r="I64">
        <v>304045.98</v>
      </c>
      <c r="J64">
        <v>322700.12</v>
      </c>
      <c r="K64" t="s">
        <v>153</v>
      </c>
      <c r="L64" t="s">
        <v>60</v>
      </c>
    </row>
    <row r="65" spans="1:12" x14ac:dyDescent="0.2">
      <c r="A65">
        <v>32074442.27</v>
      </c>
      <c r="B65">
        <v>31406126</v>
      </c>
      <c r="C65">
        <v>29326210.850000001</v>
      </c>
      <c r="D65">
        <v>26790787.260000002</v>
      </c>
      <c r="E65">
        <v>24805652.039999999</v>
      </c>
      <c r="F65">
        <v>24205314.190000001</v>
      </c>
      <c r="G65">
        <v>23967695.07</v>
      </c>
      <c r="H65">
        <v>19660848.460000001</v>
      </c>
      <c r="I65">
        <v>18648511.98</v>
      </c>
      <c r="J65">
        <v>19416086.699999999</v>
      </c>
      <c r="K65" t="s">
        <v>154</v>
      </c>
      <c r="L65" t="s">
        <v>60</v>
      </c>
    </row>
    <row r="66" spans="1:12" x14ac:dyDescent="0.2">
      <c r="A66">
        <v>455112.22</v>
      </c>
      <c r="B66">
        <v>495460.48</v>
      </c>
      <c r="C66">
        <v>467172.32</v>
      </c>
      <c r="D66">
        <v>394765.87</v>
      </c>
      <c r="E66">
        <v>387675.06</v>
      </c>
      <c r="F66">
        <v>365637.77</v>
      </c>
      <c r="G66">
        <v>342480.41</v>
      </c>
      <c r="H66">
        <v>308018.77</v>
      </c>
      <c r="I66">
        <v>341513.39</v>
      </c>
      <c r="J66">
        <v>364207.69</v>
      </c>
      <c r="K66" t="s">
        <v>155</v>
      </c>
      <c r="L66" t="s">
        <v>60</v>
      </c>
    </row>
    <row r="67" spans="1:12" x14ac:dyDescent="0.2">
      <c r="A67">
        <v>213.85</v>
      </c>
      <c r="B67">
        <v>4077.24</v>
      </c>
      <c r="C67">
        <v>729.35</v>
      </c>
      <c r="D67">
        <v>-1830.51</v>
      </c>
      <c r="E67">
        <v>461.76</v>
      </c>
      <c r="F67">
        <v>3222.57</v>
      </c>
      <c r="G67">
        <v>867.85</v>
      </c>
      <c r="H67">
        <v>351.02</v>
      </c>
      <c r="I67">
        <v>429.75</v>
      </c>
      <c r="J67">
        <v>1981.82</v>
      </c>
      <c r="K67" t="s">
        <v>156</v>
      </c>
      <c r="L67" t="s">
        <v>60</v>
      </c>
    </row>
    <row r="68" spans="1:12" x14ac:dyDescent="0.2">
      <c r="A68">
        <v>75452.429999999993</v>
      </c>
      <c r="B68">
        <v>65744.149999999994</v>
      </c>
      <c r="C68">
        <v>39212.54</v>
      </c>
      <c r="D68">
        <v>26395.95</v>
      </c>
      <c r="E68">
        <v>45065.22</v>
      </c>
      <c r="F68">
        <v>25612.03</v>
      </c>
      <c r="G68">
        <v>17702.77</v>
      </c>
      <c r="H68">
        <v>6104.64</v>
      </c>
      <c r="I68">
        <v>17370.71</v>
      </c>
      <c r="J68">
        <v>7127.06</v>
      </c>
      <c r="K68" t="s">
        <v>157</v>
      </c>
      <c r="L68" t="s">
        <v>60</v>
      </c>
    </row>
    <row r="69" spans="1:12" x14ac:dyDescent="0.2">
      <c r="A69">
        <v>1741460.69</v>
      </c>
      <c r="B69">
        <v>1898942.71</v>
      </c>
      <c r="C69">
        <v>1868825.09</v>
      </c>
      <c r="D69">
        <v>1688828.17</v>
      </c>
      <c r="E69">
        <v>1470194.27</v>
      </c>
      <c r="F69">
        <v>1546172.03</v>
      </c>
      <c r="G69">
        <v>1692649.26</v>
      </c>
      <c r="H69">
        <v>1774589.55</v>
      </c>
      <c r="I69">
        <v>1777331.94</v>
      </c>
      <c r="J69">
        <v>1835063.68</v>
      </c>
      <c r="K69" t="s">
        <v>158</v>
      </c>
      <c r="L69" t="s">
        <v>60</v>
      </c>
    </row>
    <row r="70" spans="1:12" x14ac:dyDescent="0.2">
      <c r="A70">
        <v>0</v>
      </c>
      <c r="B70">
        <v>0</v>
      </c>
      <c r="C70">
        <v>0</v>
      </c>
      <c r="D70">
        <v>13.78</v>
      </c>
      <c r="E70">
        <v>50.22</v>
      </c>
      <c r="F70">
        <v>112.45</v>
      </c>
      <c r="G70">
        <v>140.47999999999999</v>
      </c>
      <c r="H70">
        <v>128.63</v>
      </c>
      <c r="I70">
        <v>92.17</v>
      </c>
      <c r="J70">
        <v>106.52</v>
      </c>
      <c r="K70" t="s">
        <v>159</v>
      </c>
      <c r="L70" t="s">
        <v>60</v>
      </c>
    </row>
    <row r="71" spans="1:12" x14ac:dyDescent="0.2">
      <c r="A71">
        <v>46773.19</v>
      </c>
      <c r="B71">
        <v>42146.79</v>
      </c>
      <c r="C71">
        <v>39349.480000000003</v>
      </c>
      <c r="D71">
        <v>41026.26</v>
      </c>
      <c r="E71">
        <v>40337.67</v>
      </c>
      <c r="F71">
        <v>44569.4</v>
      </c>
      <c r="G71">
        <v>41087.839999999997</v>
      </c>
      <c r="H71">
        <v>28888.76</v>
      </c>
      <c r="I71">
        <v>29644.09</v>
      </c>
      <c r="J71">
        <v>31403.7</v>
      </c>
      <c r="K71" t="s">
        <v>160</v>
      </c>
      <c r="L71" t="s">
        <v>60</v>
      </c>
    </row>
    <row r="72" spans="1:12" x14ac:dyDescent="0.2">
      <c r="A72">
        <v>220.28</v>
      </c>
      <c r="B72">
        <v>696.15</v>
      </c>
      <c r="C72">
        <v>203.98</v>
      </c>
      <c r="D72">
        <v>601.82000000000005</v>
      </c>
      <c r="E72">
        <v>26.36</v>
      </c>
      <c r="F72">
        <v>68.48</v>
      </c>
      <c r="G72">
        <v>22.69</v>
      </c>
      <c r="H72">
        <v>21.27</v>
      </c>
      <c r="I72">
        <v>24.38</v>
      </c>
      <c r="J72">
        <v>15.12</v>
      </c>
      <c r="K72" t="s">
        <v>161</v>
      </c>
      <c r="L72" t="s">
        <v>60</v>
      </c>
    </row>
    <row r="73" spans="1:12" x14ac:dyDescent="0.2">
      <c r="A73">
        <v>81518.600000000006</v>
      </c>
      <c r="B73">
        <v>73049.320000000007</v>
      </c>
      <c r="C73">
        <v>70909.69</v>
      </c>
      <c r="D73">
        <v>66247.199999999997</v>
      </c>
      <c r="E73">
        <v>64278.17</v>
      </c>
      <c r="F73">
        <v>56419.18</v>
      </c>
      <c r="G73">
        <v>55388.08</v>
      </c>
      <c r="H73">
        <v>53000.52</v>
      </c>
      <c r="I73">
        <v>54538.79</v>
      </c>
      <c r="J73">
        <v>53018.27</v>
      </c>
      <c r="K73" t="s">
        <v>162</v>
      </c>
      <c r="L73" t="s">
        <v>60</v>
      </c>
    </row>
    <row r="74" spans="1:12" x14ac:dyDescent="0.2">
      <c r="A74">
        <v>5934.16</v>
      </c>
      <c r="B74">
        <v>6323.57</v>
      </c>
      <c r="C74">
        <v>4931.99</v>
      </c>
      <c r="D74">
        <v>4698.5600000000004</v>
      </c>
      <c r="E74">
        <v>5837.42</v>
      </c>
      <c r="F74">
        <v>5804.65</v>
      </c>
      <c r="G74">
        <v>5751.9</v>
      </c>
      <c r="H74">
        <v>4587.4399999999996</v>
      </c>
      <c r="I74">
        <v>4964.3599999999997</v>
      </c>
      <c r="J74">
        <v>5370.93</v>
      </c>
      <c r="K74" t="s">
        <v>163</v>
      </c>
      <c r="L74" t="s">
        <v>60</v>
      </c>
    </row>
    <row r="75" spans="1:12" x14ac:dyDescent="0.2">
      <c r="A75">
        <v>18175.669999999998</v>
      </c>
      <c r="B75">
        <v>19848.59</v>
      </c>
      <c r="C75">
        <v>21669.84</v>
      </c>
      <c r="D75">
        <v>7359.35</v>
      </c>
      <c r="E75">
        <v>6001.22</v>
      </c>
      <c r="F75">
        <v>25531.75</v>
      </c>
      <c r="G75">
        <v>8278.51</v>
      </c>
      <c r="H75">
        <v>9806.89</v>
      </c>
      <c r="I75">
        <v>13649.03</v>
      </c>
      <c r="J75">
        <v>8290.73</v>
      </c>
      <c r="K75" t="s">
        <v>164</v>
      </c>
      <c r="L75" t="s">
        <v>60</v>
      </c>
    </row>
    <row r="76" spans="1:12" x14ac:dyDescent="0.2">
      <c r="A76">
        <v>788577.6</v>
      </c>
      <c r="B76">
        <v>616979.31000000006</v>
      </c>
      <c r="C76">
        <v>504701.2</v>
      </c>
      <c r="D76">
        <v>497161.07</v>
      </c>
      <c r="E76">
        <v>543086.31999999995</v>
      </c>
      <c r="F76">
        <v>589503.39</v>
      </c>
      <c r="G76">
        <v>656971.17000000004</v>
      </c>
      <c r="H76">
        <v>603474.73</v>
      </c>
      <c r="I76">
        <v>678700.46</v>
      </c>
      <c r="J76">
        <v>616922.89</v>
      </c>
      <c r="K76" t="s">
        <v>165</v>
      </c>
      <c r="L76" t="s">
        <v>60</v>
      </c>
    </row>
    <row r="77" spans="1:12" x14ac:dyDescent="0.2">
      <c r="A77">
        <v>1668837.67</v>
      </c>
      <c r="B77">
        <v>2085198.26</v>
      </c>
      <c r="C77">
        <v>1882131.12</v>
      </c>
      <c r="D77">
        <v>1938545.74</v>
      </c>
      <c r="E77">
        <v>1815674.55</v>
      </c>
      <c r="F77">
        <v>2164075.89</v>
      </c>
      <c r="G77">
        <v>2188628.0099999998</v>
      </c>
      <c r="H77">
        <v>1874034.6</v>
      </c>
      <c r="I77">
        <v>2097491.16</v>
      </c>
      <c r="J77">
        <v>2281255.4700000002</v>
      </c>
      <c r="K77" t="s">
        <v>146</v>
      </c>
      <c r="L77" t="s">
        <v>167</v>
      </c>
    </row>
    <row r="78" spans="1:12" x14ac:dyDescent="0.2">
      <c r="A78">
        <v>1561378.63</v>
      </c>
      <c r="B78">
        <v>2064871.89</v>
      </c>
      <c r="C78">
        <v>1945342.91</v>
      </c>
      <c r="D78">
        <v>1811736.06</v>
      </c>
      <c r="E78">
        <v>1711330.02</v>
      </c>
      <c r="F78">
        <v>2097044.34</v>
      </c>
      <c r="G78">
        <v>1980783.21</v>
      </c>
      <c r="H78">
        <v>1840856.4</v>
      </c>
      <c r="I78">
        <v>2049051.27</v>
      </c>
      <c r="J78">
        <v>2204556.23</v>
      </c>
      <c r="K78" t="s">
        <v>147</v>
      </c>
      <c r="L78" t="s">
        <v>167</v>
      </c>
    </row>
    <row r="79" spans="1:12" x14ac:dyDescent="0.2">
      <c r="A79">
        <v>65028.54</v>
      </c>
      <c r="B79">
        <v>94097.51</v>
      </c>
      <c r="C79">
        <v>87400.960000000006</v>
      </c>
      <c r="D79">
        <v>74742.64</v>
      </c>
      <c r="E79">
        <v>75158.95</v>
      </c>
      <c r="F79">
        <v>70057.73</v>
      </c>
      <c r="G79">
        <v>85067.11</v>
      </c>
      <c r="H79">
        <v>85957.759999999995</v>
      </c>
      <c r="I79">
        <v>101773.89</v>
      </c>
      <c r="J79">
        <v>121238.35</v>
      </c>
      <c r="K79" t="s">
        <v>148</v>
      </c>
      <c r="L79" t="s">
        <v>167</v>
      </c>
    </row>
    <row r="80" spans="1:12" x14ac:dyDescent="0.2">
      <c r="A80">
        <v>31782.959999999999</v>
      </c>
      <c r="B80">
        <v>35203.42</v>
      </c>
      <c r="C80">
        <v>32823.07</v>
      </c>
      <c r="D80">
        <v>27890.73</v>
      </c>
      <c r="E80">
        <v>13690.09</v>
      </c>
      <c r="F80">
        <v>18752.64</v>
      </c>
      <c r="G80">
        <v>18589.080000000002</v>
      </c>
      <c r="H80">
        <v>17103.32</v>
      </c>
      <c r="I80">
        <v>10379.200000000001</v>
      </c>
      <c r="J80">
        <v>13895.95</v>
      </c>
      <c r="K80" t="s">
        <v>149</v>
      </c>
      <c r="L80" t="s">
        <v>167</v>
      </c>
    </row>
    <row r="81" spans="1:12" x14ac:dyDescent="0.2">
      <c r="A81">
        <v>6834.28</v>
      </c>
      <c r="B81">
        <v>7130.8</v>
      </c>
      <c r="C81">
        <v>6748.88</v>
      </c>
      <c r="D81">
        <v>6520.45</v>
      </c>
      <c r="E81">
        <v>3425.6</v>
      </c>
      <c r="F81">
        <v>5519.77</v>
      </c>
      <c r="G81">
        <v>6496.83</v>
      </c>
      <c r="H81">
        <v>3719.17</v>
      </c>
      <c r="I81">
        <v>2990.19</v>
      </c>
      <c r="J81">
        <v>3776.02</v>
      </c>
      <c r="K81" t="s">
        <v>150</v>
      </c>
      <c r="L81" t="s">
        <v>167</v>
      </c>
    </row>
    <row r="82" spans="1:12" x14ac:dyDescent="0.2">
      <c r="A82">
        <v>0</v>
      </c>
      <c r="B82">
        <v>0</v>
      </c>
      <c r="C82">
        <v>0</v>
      </c>
      <c r="D82">
        <v>0</v>
      </c>
      <c r="E82">
        <v>0</v>
      </c>
      <c r="F82">
        <v>0</v>
      </c>
      <c r="G82">
        <v>0</v>
      </c>
      <c r="H82">
        <v>0</v>
      </c>
      <c r="I82">
        <v>0</v>
      </c>
      <c r="J82">
        <v>0</v>
      </c>
      <c r="K82" t="s">
        <v>151</v>
      </c>
      <c r="L82" t="s">
        <v>167</v>
      </c>
    </row>
    <row r="83" spans="1:12" x14ac:dyDescent="0.2">
      <c r="A83">
        <v>613247.78</v>
      </c>
      <c r="B83">
        <v>679483.72</v>
      </c>
      <c r="C83">
        <v>682595.23</v>
      </c>
      <c r="D83">
        <v>508143.49</v>
      </c>
      <c r="E83">
        <v>434783.45</v>
      </c>
      <c r="F83">
        <v>560263.61</v>
      </c>
      <c r="G83">
        <v>507337.66</v>
      </c>
      <c r="H83">
        <v>398833.59</v>
      </c>
      <c r="I83">
        <v>424904.9</v>
      </c>
      <c r="J83">
        <v>478296.65</v>
      </c>
      <c r="K83" t="s">
        <v>152</v>
      </c>
      <c r="L83" t="s">
        <v>167</v>
      </c>
    </row>
    <row r="84" spans="1:12" x14ac:dyDescent="0.2">
      <c r="A84">
        <v>369224.31</v>
      </c>
      <c r="B84">
        <v>456131.97</v>
      </c>
      <c r="C84">
        <v>453844.89</v>
      </c>
      <c r="D84">
        <v>390215.96</v>
      </c>
      <c r="E84">
        <v>412712.67</v>
      </c>
      <c r="F84">
        <v>342751.16</v>
      </c>
      <c r="G84">
        <v>352581.48</v>
      </c>
      <c r="H84">
        <v>262392.40000000002</v>
      </c>
      <c r="I84">
        <v>293397.52</v>
      </c>
      <c r="J84">
        <v>294835.45</v>
      </c>
      <c r="K84" t="s">
        <v>153</v>
      </c>
      <c r="L84" t="s">
        <v>167</v>
      </c>
    </row>
    <row r="85" spans="1:12" x14ac:dyDescent="0.2">
      <c r="A85">
        <v>26481254.100000001</v>
      </c>
      <c r="B85">
        <v>27753179.52</v>
      </c>
      <c r="C85">
        <v>25863630.620000001</v>
      </c>
      <c r="D85">
        <v>24332493.789999999</v>
      </c>
      <c r="E85">
        <v>22087165.800000001</v>
      </c>
      <c r="F85">
        <v>22627962.18</v>
      </c>
      <c r="G85">
        <v>21757081.809999999</v>
      </c>
      <c r="H85">
        <v>18635562.140000001</v>
      </c>
      <c r="I85">
        <v>17653754.289999999</v>
      </c>
      <c r="J85">
        <v>17764170.07</v>
      </c>
      <c r="K85" t="s">
        <v>154</v>
      </c>
      <c r="L85" t="s">
        <v>167</v>
      </c>
    </row>
    <row r="86" spans="1:12" x14ac:dyDescent="0.2">
      <c r="A86">
        <v>371863.66</v>
      </c>
      <c r="B86">
        <v>448578.46</v>
      </c>
      <c r="C86">
        <v>431332.55</v>
      </c>
      <c r="D86">
        <v>361088.92</v>
      </c>
      <c r="E86">
        <v>374483.97</v>
      </c>
      <c r="F86">
        <v>357000.01</v>
      </c>
      <c r="G86">
        <v>292428.43</v>
      </c>
      <c r="H86">
        <v>290258.49</v>
      </c>
      <c r="I86">
        <v>343907.14</v>
      </c>
      <c r="J86">
        <v>376094.1</v>
      </c>
      <c r="K86" t="s">
        <v>155</v>
      </c>
      <c r="L86" t="s">
        <v>167</v>
      </c>
    </row>
    <row r="87" spans="1:12" x14ac:dyDescent="0.2">
      <c r="A87">
        <v>137.06</v>
      </c>
      <c r="B87">
        <v>3525.41</v>
      </c>
      <c r="C87">
        <v>824.68</v>
      </c>
      <c r="D87">
        <v>-1671.52</v>
      </c>
      <c r="E87">
        <v>448.42</v>
      </c>
      <c r="F87">
        <v>3408.94</v>
      </c>
      <c r="G87">
        <v>781.54</v>
      </c>
      <c r="H87">
        <v>295.05</v>
      </c>
      <c r="I87">
        <v>359.3</v>
      </c>
      <c r="J87">
        <v>1454.9</v>
      </c>
      <c r="K87" t="s">
        <v>156</v>
      </c>
      <c r="L87" t="s">
        <v>167</v>
      </c>
    </row>
    <row r="88" spans="1:12" x14ac:dyDescent="0.2">
      <c r="A88">
        <v>65543.009999999995</v>
      </c>
      <c r="B88">
        <v>39775.760000000002</v>
      </c>
      <c r="C88">
        <v>31577.67</v>
      </c>
      <c r="D88">
        <v>19622.95</v>
      </c>
      <c r="E88">
        <v>47893.39</v>
      </c>
      <c r="F88">
        <v>23035.46</v>
      </c>
      <c r="G88">
        <v>16958.060000000001</v>
      </c>
      <c r="H88">
        <v>6070.67</v>
      </c>
      <c r="I88">
        <v>16138.31</v>
      </c>
      <c r="J88">
        <v>7214.12</v>
      </c>
      <c r="K88" t="s">
        <v>157</v>
      </c>
      <c r="L88" t="s">
        <v>167</v>
      </c>
    </row>
    <row r="89" spans="1:12" x14ac:dyDescent="0.2">
      <c r="A89">
        <v>1723170.04</v>
      </c>
      <c r="B89">
        <v>1868734.85</v>
      </c>
      <c r="C89">
        <v>1841720.34</v>
      </c>
      <c r="D89">
        <v>1645740.51</v>
      </c>
      <c r="E89">
        <v>1532746.7</v>
      </c>
      <c r="F89">
        <v>1490143.15</v>
      </c>
      <c r="G89">
        <v>1620264.08</v>
      </c>
      <c r="H89">
        <v>1723248.51</v>
      </c>
      <c r="I89">
        <v>1715621.13</v>
      </c>
      <c r="J89">
        <v>1750528.1</v>
      </c>
      <c r="K89" t="s">
        <v>158</v>
      </c>
      <c r="L89" t="s">
        <v>167</v>
      </c>
    </row>
    <row r="90" spans="1:12" x14ac:dyDescent="0.2">
      <c r="A90">
        <v>0</v>
      </c>
      <c r="B90">
        <v>0</v>
      </c>
      <c r="C90">
        <v>0</v>
      </c>
      <c r="D90">
        <v>11.22</v>
      </c>
      <c r="E90">
        <v>68.73</v>
      </c>
      <c r="F90">
        <v>128.81</v>
      </c>
      <c r="G90">
        <v>140.53</v>
      </c>
      <c r="H90">
        <v>131.44</v>
      </c>
      <c r="I90">
        <v>94.4</v>
      </c>
      <c r="J90">
        <v>111.43</v>
      </c>
      <c r="K90" t="s">
        <v>159</v>
      </c>
      <c r="L90" t="s">
        <v>167</v>
      </c>
    </row>
    <row r="91" spans="1:12" x14ac:dyDescent="0.2">
      <c r="A91">
        <v>42268.75</v>
      </c>
      <c r="B91">
        <v>41673.1</v>
      </c>
      <c r="C91">
        <v>34629.279999999999</v>
      </c>
      <c r="D91">
        <v>38523.050000000003</v>
      </c>
      <c r="E91">
        <v>38563.64</v>
      </c>
      <c r="F91">
        <v>44374.42</v>
      </c>
      <c r="G91">
        <v>37410.980000000003</v>
      </c>
      <c r="H91">
        <v>27290.19</v>
      </c>
      <c r="I91">
        <v>28145.79</v>
      </c>
      <c r="J91">
        <v>27107.14</v>
      </c>
      <c r="K91" t="s">
        <v>160</v>
      </c>
      <c r="L91" t="s">
        <v>167</v>
      </c>
    </row>
    <row r="92" spans="1:12" x14ac:dyDescent="0.2">
      <c r="A92">
        <v>141.19</v>
      </c>
      <c r="B92">
        <v>682.35</v>
      </c>
      <c r="C92">
        <v>176.94</v>
      </c>
      <c r="D92">
        <v>547.53</v>
      </c>
      <c r="E92">
        <v>23.72</v>
      </c>
      <c r="F92">
        <v>65.62</v>
      </c>
      <c r="G92">
        <v>20.39</v>
      </c>
      <c r="H92">
        <v>20.059999999999999</v>
      </c>
      <c r="I92">
        <v>20.89</v>
      </c>
      <c r="J92">
        <v>15.57</v>
      </c>
      <c r="K92" t="s">
        <v>161</v>
      </c>
      <c r="L92" t="s">
        <v>167</v>
      </c>
    </row>
    <row r="93" spans="1:12" x14ac:dyDescent="0.2">
      <c r="A93">
        <v>64461.58</v>
      </c>
      <c r="B93">
        <v>62598.43</v>
      </c>
      <c r="C93">
        <v>61418.47</v>
      </c>
      <c r="D93">
        <v>60255.59</v>
      </c>
      <c r="E93">
        <v>56684.959999999999</v>
      </c>
      <c r="F93">
        <v>54121.919999999998</v>
      </c>
      <c r="G93">
        <v>49549.74</v>
      </c>
      <c r="H93">
        <v>49549.05</v>
      </c>
      <c r="I93">
        <v>52460.61</v>
      </c>
      <c r="J93">
        <v>50707.37</v>
      </c>
      <c r="K93" t="s">
        <v>162</v>
      </c>
      <c r="L93" t="s">
        <v>167</v>
      </c>
    </row>
    <row r="94" spans="1:12" x14ac:dyDescent="0.2">
      <c r="A94">
        <v>5195.1099999999997</v>
      </c>
      <c r="B94">
        <v>5818.36</v>
      </c>
      <c r="C94">
        <v>4368.97</v>
      </c>
      <c r="D94">
        <v>4521.4399999999996</v>
      </c>
      <c r="E94">
        <v>4328.8500000000004</v>
      </c>
      <c r="F94">
        <v>5002.3100000000004</v>
      </c>
      <c r="G94">
        <v>4442.45</v>
      </c>
      <c r="H94">
        <v>3244.06</v>
      </c>
      <c r="I94">
        <v>3724.68</v>
      </c>
      <c r="J94">
        <v>4103.6000000000004</v>
      </c>
      <c r="K94" t="s">
        <v>163</v>
      </c>
      <c r="L94" t="s">
        <v>167</v>
      </c>
    </row>
    <row r="95" spans="1:12" x14ac:dyDescent="0.2">
      <c r="A95">
        <v>13720.35</v>
      </c>
      <c r="B95">
        <v>17211.64</v>
      </c>
      <c r="C95">
        <v>22215.99</v>
      </c>
      <c r="D95">
        <v>6381.58</v>
      </c>
      <c r="E95">
        <v>5168.5600000000004</v>
      </c>
      <c r="F95">
        <v>18491.04</v>
      </c>
      <c r="G95">
        <v>6988.28</v>
      </c>
      <c r="H95">
        <v>8256.51</v>
      </c>
      <c r="I95">
        <v>9764.2999999999993</v>
      </c>
      <c r="J95">
        <v>6374.2</v>
      </c>
      <c r="K95" t="s">
        <v>164</v>
      </c>
      <c r="L95" t="s">
        <v>167</v>
      </c>
    </row>
    <row r="96" spans="1:12" x14ac:dyDescent="0.2">
      <c r="A96">
        <v>606585.26</v>
      </c>
      <c r="B96">
        <v>561189.43000000005</v>
      </c>
      <c r="C96">
        <v>454999.44</v>
      </c>
      <c r="D96">
        <v>463576.41</v>
      </c>
      <c r="E96">
        <v>502249.67</v>
      </c>
      <c r="F96">
        <v>567493.25</v>
      </c>
      <c r="G96">
        <v>584595.31000000006</v>
      </c>
      <c r="H96">
        <v>572895.66</v>
      </c>
      <c r="I96">
        <v>683523.51</v>
      </c>
      <c r="J96">
        <v>606122.53</v>
      </c>
      <c r="K96" t="s">
        <v>165</v>
      </c>
      <c r="L96" t="s">
        <v>167</v>
      </c>
    </row>
    <row r="97" spans="1:12" x14ac:dyDescent="0.2">
      <c r="A97">
        <v>1117478.6100000001</v>
      </c>
      <c r="B97">
        <v>1175122.48</v>
      </c>
      <c r="C97">
        <v>1189455.2</v>
      </c>
      <c r="D97">
        <v>1153198.02</v>
      </c>
      <c r="E97">
        <v>994087.04</v>
      </c>
      <c r="F97">
        <v>956764.16000000003</v>
      </c>
      <c r="G97">
        <v>1011165.65</v>
      </c>
      <c r="H97">
        <v>858483</v>
      </c>
      <c r="I97">
        <v>833191.85</v>
      </c>
      <c r="J97">
        <v>845256</v>
      </c>
      <c r="K97" t="s">
        <v>173</v>
      </c>
    </row>
    <row r="98" spans="1:12" x14ac:dyDescent="0.2">
      <c r="A98">
        <v>1119431.18</v>
      </c>
      <c r="B98">
        <v>1175571.48</v>
      </c>
      <c r="C98">
        <v>1187460.2</v>
      </c>
      <c r="D98">
        <v>1153198.02</v>
      </c>
      <c r="E98">
        <v>994087.04</v>
      </c>
      <c r="F98">
        <v>956753.16</v>
      </c>
      <c r="G98">
        <v>1011178.65</v>
      </c>
      <c r="H98">
        <v>858467</v>
      </c>
      <c r="I98">
        <v>832973.85</v>
      </c>
      <c r="J98">
        <v>845183</v>
      </c>
      <c r="K98" t="s">
        <v>174</v>
      </c>
    </row>
    <row r="99" spans="1:12" x14ac:dyDescent="0.2">
      <c r="A99">
        <v>176881.27</v>
      </c>
      <c r="B99">
        <v>219566.28</v>
      </c>
      <c r="C99">
        <v>222707.27</v>
      </c>
      <c r="D99">
        <v>227778.76</v>
      </c>
      <c r="E99">
        <v>219043.65</v>
      </c>
      <c r="F99">
        <v>247612.73</v>
      </c>
      <c r="G99">
        <v>254814.86</v>
      </c>
      <c r="H99">
        <v>220646.52</v>
      </c>
      <c r="I99">
        <v>253384.06</v>
      </c>
      <c r="J99">
        <v>270914.28000000003</v>
      </c>
      <c r="K99" t="s">
        <v>86</v>
      </c>
    </row>
    <row r="100" spans="1:12" x14ac:dyDescent="0.2">
      <c r="A100">
        <v>6441913.3799999999</v>
      </c>
      <c r="B100">
        <v>4816607.42</v>
      </c>
      <c r="C100">
        <v>5039253.9000000004</v>
      </c>
      <c r="D100">
        <v>3404522.9</v>
      </c>
      <c r="E100">
        <v>2515376.44</v>
      </c>
      <c r="F100">
        <v>4840331.3499999996</v>
      </c>
      <c r="G100">
        <v>6090590.8600000003</v>
      </c>
      <c r="H100">
        <v>3351239.35</v>
      </c>
      <c r="I100">
        <v>3465987.9</v>
      </c>
      <c r="J100">
        <v>3864604.82</v>
      </c>
      <c r="K100" t="s">
        <v>87</v>
      </c>
    </row>
    <row r="101" spans="1:12" x14ac:dyDescent="0.2">
      <c r="A101">
        <v>20045852.25</v>
      </c>
      <c r="B101">
        <v>29446688.800000001</v>
      </c>
      <c r="C101">
        <v>39441778.299999997</v>
      </c>
      <c r="D101">
        <v>28857122.870000001</v>
      </c>
      <c r="E101">
        <v>28946134.640000001</v>
      </c>
      <c r="F101">
        <v>31521091.77</v>
      </c>
      <c r="G101">
        <v>29576140.870000001</v>
      </c>
      <c r="H101">
        <v>25571351.350000001</v>
      </c>
      <c r="I101">
        <v>24535036.940000001</v>
      </c>
      <c r="J101">
        <v>26050721.550000001</v>
      </c>
      <c r="K101" t="s">
        <v>88</v>
      </c>
    </row>
    <row r="102" spans="1:12" x14ac:dyDescent="0.2">
      <c r="A102">
        <v>92853.99</v>
      </c>
      <c r="B102">
        <v>128412.29</v>
      </c>
      <c r="C102">
        <v>123817.45</v>
      </c>
      <c r="D102">
        <v>125613</v>
      </c>
      <c r="E102">
        <v>118331.73</v>
      </c>
      <c r="F102">
        <v>145907.39000000001</v>
      </c>
      <c r="G102">
        <v>154583.88</v>
      </c>
      <c r="H102">
        <v>129767.98</v>
      </c>
      <c r="I102">
        <v>145829.32999999999</v>
      </c>
      <c r="J102">
        <v>163828.14000000001</v>
      </c>
      <c r="K102" t="s">
        <v>86</v>
      </c>
      <c r="L102" t="s">
        <v>116</v>
      </c>
    </row>
    <row r="103" spans="1:12" x14ac:dyDescent="0.2">
      <c r="A103">
        <v>2601444.9</v>
      </c>
      <c r="B103">
        <v>1320135.05</v>
      </c>
      <c r="C103">
        <v>814488.46</v>
      </c>
      <c r="D103">
        <v>403793.84</v>
      </c>
      <c r="E103">
        <v>129368.81</v>
      </c>
      <c r="F103">
        <v>104175.36</v>
      </c>
      <c r="G103">
        <v>438620.97</v>
      </c>
      <c r="H103">
        <v>739413.02</v>
      </c>
      <c r="I103">
        <v>637788.48</v>
      </c>
      <c r="J103">
        <v>635611.93000000005</v>
      </c>
      <c r="K103" t="s">
        <v>87</v>
      </c>
      <c r="L103" t="s">
        <v>116</v>
      </c>
    </row>
    <row r="104" spans="1:12" x14ac:dyDescent="0.2">
      <c r="A104">
        <v>3833921.95</v>
      </c>
      <c r="B104">
        <v>2323663.87</v>
      </c>
      <c r="C104">
        <v>1649588.09</v>
      </c>
      <c r="D104">
        <v>1458210.78</v>
      </c>
      <c r="E104">
        <v>1390343.55</v>
      </c>
      <c r="F104">
        <v>1825646.54</v>
      </c>
      <c r="G104">
        <v>2220298.61</v>
      </c>
      <c r="H104">
        <v>2200272.96</v>
      </c>
      <c r="I104">
        <v>2106694.2799999998</v>
      </c>
      <c r="J104">
        <v>2458956.71</v>
      </c>
      <c r="K104" t="s">
        <v>88</v>
      </c>
      <c r="L104" t="s">
        <v>116</v>
      </c>
    </row>
    <row r="105" spans="1:12" x14ac:dyDescent="0.2">
      <c r="A105">
        <v>76082</v>
      </c>
      <c r="B105">
        <v>116682.09</v>
      </c>
      <c r="C105">
        <v>112482.5</v>
      </c>
      <c r="D105">
        <v>121124.09</v>
      </c>
      <c r="E105">
        <v>114161.4</v>
      </c>
      <c r="F105">
        <v>147492.45000000001</v>
      </c>
      <c r="G105">
        <v>140746.15</v>
      </c>
      <c r="H105">
        <v>123833.65</v>
      </c>
      <c r="I105">
        <v>143781.70000000001</v>
      </c>
      <c r="J105">
        <v>159119.01</v>
      </c>
      <c r="K105" t="s">
        <v>86</v>
      </c>
      <c r="L105" t="s">
        <v>167</v>
      </c>
    </row>
    <row r="106" spans="1:12" x14ac:dyDescent="0.2">
      <c r="A106">
        <v>1703675.66</v>
      </c>
      <c r="B106">
        <v>1153847.01</v>
      </c>
      <c r="C106">
        <v>723872.59</v>
      </c>
      <c r="D106">
        <v>455440.89</v>
      </c>
      <c r="E106">
        <v>116207.53</v>
      </c>
      <c r="F106">
        <v>108534.12</v>
      </c>
      <c r="G106">
        <v>406840.91</v>
      </c>
      <c r="H106">
        <v>667609</v>
      </c>
      <c r="I106">
        <v>657143.21</v>
      </c>
      <c r="J106">
        <v>541845.35</v>
      </c>
      <c r="K106" t="s">
        <v>87</v>
      </c>
      <c r="L106" t="s">
        <v>167</v>
      </c>
    </row>
    <row r="107" spans="1:12" x14ac:dyDescent="0.2">
      <c r="A107">
        <v>2710307.58</v>
      </c>
      <c r="B107">
        <v>2187600.02</v>
      </c>
      <c r="C107">
        <v>1497614.58</v>
      </c>
      <c r="D107">
        <v>1431383.5</v>
      </c>
      <c r="E107">
        <v>1279468.94</v>
      </c>
      <c r="F107">
        <v>1782288.92</v>
      </c>
      <c r="G107">
        <v>1974897.94</v>
      </c>
      <c r="H107">
        <v>2038933.59</v>
      </c>
      <c r="I107">
        <v>2067234.01</v>
      </c>
      <c r="J107">
        <v>2259879.61</v>
      </c>
      <c r="K107" t="s">
        <v>88</v>
      </c>
      <c r="L107" t="s">
        <v>167</v>
      </c>
    </row>
    <row r="108" spans="1:12" x14ac:dyDescent="0.2">
      <c r="A108">
        <v>66117.2</v>
      </c>
      <c r="B108">
        <v>68274.539999999994</v>
      </c>
      <c r="C108">
        <v>60614.83</v>
      </c>
      <c r="D108">
        <v>61604.07</v>
      </c>
      <c r="E108">
        <v>55752.59</v>
      </c>
      <c r="F108">
        <v>62759.22</v>
      </c>
      <c r="G108">
        <v>64528.31</v>
      </c>
      <c r="H108">
        <v>95701.87</v>
      </c>
      <c r="I108">
        <v>113249.21</v>
      </c>
      <c r="J108">
        <v>107691.81</v>
      </c>
      <c r="K108" t="s">
        <v>102</v>
      </c>
    </row>
    <row r="109" spans="1:12" x14ac:dyDescent="0.2">
      <c r="A109">
        <v>788577.6</v>
      </c>
      <c r="B109">
        <v>616979.31000000006</v>
      </c>
      <c r="C109">
        <v>504701.2</v>
      </c>
      <c r="D109">
        <v>497161.07</v>
      </c>
      <c r="E109">
        <v>543086.31999999995</v>
      </c>
      <c r="F109">
        <v>589503.39</v>
      </c>
      <c r="G109">
        <v>656971.17000000004</v>
      </c>
      <c r="H109">
        <v>603474.73</v>
      </c>
      <c r="I109">
        <v>678700.46</v>
      </c>
      <c r="J109">
        <v>616922.89</v>
      </c>
      <c r="K109" t="s">
        <v>103</v>
      </c>
    </row>
    <row r="110" spans="1:12" x14ac:dyDescent="0.2">
      <c r="A110">
        <v>982536.92</v>
      </c>
      <c r="B110">
        <v>1144881.3500000001</v>
      </c>
      <c r="C110">
        <v>1266723.81</v>
      </c>
      <c r="D110">
        <v>1304397.25</v>
      </c>
      <c r="E110">
        <v>1340302.8</v>
      </c>
      <c r="F110">
        <v>1302333.2</v>
      </c>
      <c r="G110">
        <v>1309211.06</v>
      </c>
      <c r="H110">
        <v>1329956.77</v>
      </c>
      <c r="I110">
        <v>1386448.02</v>
      </c>
      <c r="J110">
        <v>1390133.5</v>
      </c>
      <c r="K110" t="s">
        <v>104</v>
      </c>
    </row>
    <row r="111" spans="1:12" x14ac:dyDescent="0.2">
      <c r="A111">
        <v>1149830.99</v>
      </c>
      <c r="B111">
        <v>1244774.8799999999</v>
      </c>
      <c r="C111">
        <v>1280630.3899999999</v>
      </c>
      <c r="D111">
        <v>1277895.25</v>
      </c>
      <c r="E111">
        <v>1319295.29</v>
      </c>
      <c r="F111">
        <v>1311025.28</v>
      </c>
      <c r="G111">
        <v>1269164.3600000001</v>
      </c>
      <c r="H111">
        <v>1038213.27</v>
      </c>
      <c r="I111">
        <v>976012.01</v>
      </c>
      <c r="J111">
        <v>980219.57</v>
      </c>
      <c r="K111" t="s">
        <v>105</v>
      </c>
    </row>
    <row r="112" spans="1:12" x14ac:dyDescent="0.2">
      <c r="A112">
        <v>610697.71</v>
      </c>
      <c r="B112">
        <v>710094.97</v>
      </c>
      <c r="C112">
        <v>675953.64</v>
      </c>
      <c r="D112">
        <v>667517.14</v>
      </c>
      <c r="E112">
        <v>616190.57999999996</v>
      </c>
      <c r="F112">
        <v>588306.76</v>
      </c>
      <c r="G112">
        <v>611398.96</v>
      </c>
      <c r="H112">
        <v>553563.57999999996</v>
      </c>
      <c r="I112">
        <v>618403.03</v>
      </c>
      <c r="J112">
        <v>619986.81000000006</v>
      </c>
      <c r="K112" t="s">
        <v>106</v>
      </c>
    </row>
    <row r="113" spans="1:12" x14ac:dyDescent="0.2">
      <c r="A113">
        <v>107655.8</v>
      </c>
      <c r="B113">
        <v>131990.66</v>
      </c>
      <c r="C113">
        <v>85950.77</v>
      </c>
      <c r="D113">
        <v>70896.55</v>
      </c>
      <c r="E113">
        <v>20651.43</v>
      </c>
      <c r="F113">
        <v>14864.27</v>
      </c>
      <c r="G113">
        <v>76713.22</v>
      </c>
      <c r="H113">
        <v>56751.199999999997</v>
      </c>
      <c r="I113">
        <v>131962.09</v>
      </c>
      <c r="J113">
        <v>29301.97</v>
      </c>
      <c r="K113" t="s">
        <v>107</v>
      </c>
    </row>
    <row r="114" spans="1:12" x14ac:dyDescent="0.2">
      <c r="A114">
        <v>2601444.9</v>
      </c>
      <c r="B114">
        <v>1320135.05</v>
      </c>
      <c r="C114">
        <v>814488.46</v>
      </c>
      <c r="D114">
        <v>403793.84</v>
      </c>
      <c r="E114">
        <v>129368.81</v>
      </c>
      <c r="F114">
        <v>104175.36</v>
      </c>
      <c r="G114">
        <v>438620.97</v>
      </c>
      <c r="H114">
        <v>739413.02</v>
      </c>
      <c r="I114">
        <v>637788.48</v>
      </c>
      <c r="J114">
        <v>635611.93000000005</v>
      </c>
      <c r="K114" t="s">
        <v>108</v>
      </c>
    </row>
    <row r="115" spans="1:12" x14ac:dyDescent="0.2">
      <c r="A115">
        <v>1030551.83</v>
      </c>
      <c r="B115">
        <v>1284137.71</v>
      </c>
      <c r="C115">
        <v>1416203.84</v>
      </c>
      <c r="D115">
        <v>1132088.58</v>
      </c>
      <c r="E115">
        <v>967808.39</v>
      </c>
      <c r="F115">
        <v>1145291.69</v>
      </c>
      <c r="G115">
        <v>1463855.62</v>
      </c>
      <c r="H115">
        <v>829272.62</v>
      </c>
      <c r="I115">
        <v>792997.41</v>
      </c>
      <c r="J115">
        <v>1240903.44</v>
      </c>
      <c r="K115" t="s">
        <v>109</v>
      </c>
    </row>
    <row r="116" spans="1:12" x14ac:dyDescent="0.2">
      <c r="A116">
        <v>2171838.34</v>
      </c>
      <c r="B116">
        <v>1129144.71</v>
      </c>
      <c r="C116">
        <v>1828236.29</v>
      </c>
      <c r="D116">
        <v>1114211.1299999999</v>
      </c>
      <c r="E116">
        <v>975323.74</v>
      </c>
      <c r="F116">
        <v>2978918.01</v>
      </c>
      <c r="G116">
        <v>3578911.27</v>
      </c>
      <c r="H116">
        <v>1350230.57</v>
      </c>
      <c r="I116">
        <v>1340638.45</v>
      </c>
      <c r="J116">
        <v>1516697.92</v>
      </c>
      <c r="K116" t="s">
        <v>110</v>
      </c>
    </row>
    <row r="117" spans="1:12" x14ac:dyDescent="0.2">
      <c r="A117">
        <v>530422.51</v>
      </c>
      <c r="B117">
        <v>951199.29</v>
      </c>
      <c r="C117">
        <v>894374.54</v>
      </c>
      <c r="D117">
        <v>683532.80000000005</v>
      </c>
      <c r="E117">
        <v>422224.07</v>
      </c>
      <c r="F117">
        <v>597082.02</v>
      </c>
      <c r="G117">
        <v>532489.78</v>
      </c>
      <c r="H117">
        <v>375571.94</v>
      </c>
      <c r="I117">
        <v>562601.47</v>
      </c>
      <c r="J117">
        <v>442089.56</v>
      </c>
      <c r="K117" t="s">
        <v>111</v>
      </c>
    </row>
    <row r="118" spans="1:12" x14ac:dyDescent="0.2">
      <c r="A118">
        <v>259535.18</v>
      </c>
      <c r="B118">
        <v>273580.17</v>
      </c>
      <c r="C118">
        <v>211743.99</v>
      </c>
      <c r="D118">
        <v>219568.03</v>
      </c>
      <c r="E118">
        <v>180638.72</v>
      </c>
      <c r="F118">
        <v>225983.51</v>
      </c>
      <c r="G118">
        <v>255729.51</v>
      </c>
      <c r="H118">
        <v>314356.56</v>
      </c>
      <c r="I118">
        <v>422880.88</v>
      </c>
      <c r="J118">
        <v>368995.47</v>
      </c>
      <c r="K118" t="s">
        <v>112</v>
      </c>
    </row>
    <row r="119" spans="1:12" x14ac:dyDescent="0.2">
      <c r="A119">
        <v>3833921.95</v>
      </c>
      <c r="B119">
        <v>2323663.87</v>
      </c>
      <c r="C119">
        <v>1649588.09</v>
      </c>
      <c r="D119">
        <v>1458210.78</v>
      </c>
      <c r="E119">
        <v>1390343.55</v>
      </c>
      <c r="F119">
        <v>1825646.54</v>
      </c>
      <c r="G119">
        <v>2220298.61</v>
      </c>
      <c r="H119">
        <v>2200272.96</v>
      </c>
      <c r="I119">
        <v>2106694.2799999998</v>
      </c>
      <c r="J119">
        <v>2458956.71</v>
      </c>
      <c r="K119" t="s">
        <v>113</v>
      </c>
    </row>
    <row r="120" spans="1:12" x14ac:dyDescent="0.2">
      <c r="A120">
        <v>4415797.8</v>
      </c>
      <c r="B120">
        <v>6386736.0800000001</v>
      </c>
      <c r="C120">
        <v>6666930.9000000004</v>
      </c>
      <c r="D120">
        <v>6869944.71</v>
      </c>
      <c r="E120">
        <v>6893026.5700000003</v>
      </c>
      <c r="F120">
        <v>8465037.2899999991</v>
      </c>
      <c r="G120">
        <v>7350488</v>
      </c>
      <c r="H120">
        <v>7035752.3300000001</v>
      </c>
      <c r="I120">
        <v>7558155</v>
      </c>
      <c r="J120">
        <v>8161020.4400000004</v>
      </c>
      <c r="K120" t="s">
        <v>114</v>
      </c>
    </row>
    <row r="121" spans="1:12" x14ac:dyDescent="0.2">
      <c r="A121">
        <v>8637289.3900000006</v>
      </c>
      <c r="B121">
        <v>17895504.100000001</v>
      </c>
      <c r="C121">
        <v>18716150.43</v>
      </c>
      <c r="D121">
        <v>17982069.77</v>
      </c>
      <c r="E121">
        <v>18344654.190000001</v>
      </c>
      <c r="F121">
        <v>18781577.23</v>
      </c>
      <c r="G121">
        <v>17720667.48</v>
      </c>
      <c r="H121">
        <v>14039875.619999999</v>
      </c>
      <c r="I121">
        <v>12185181.09</v>
      </c>
      <c r="J121">
        <v>12606196.49</v>
      </c>
      <c r="K121" t="s">
        <v>115</v>
      </c>
    </row>
    <row r="122" spans="1:12" x14ac:dyDescent="0.2">
      <c r="A122">
        <v>2899307.93</v>
      </c>
      <c r="B122">
        <v>2567204.58</v>
      </c>
      <c r="C122">
        <v>12197364.890000001</v>
      </c>
      <c r="D122">
        <v>2327329.58</v>
      </c>
      <c r="E122">
        <v>2137471.61</v>
      </c>
      <c r="F122">
        <v>2222847.2000000002</v>
      </c>
      <c r="G122">
        <v>2028957.27</v>
      </c>
      <c r="H122">
        <v>1981093.88</v>
      </c>
      <c r="I122">
        <v>2262125.69</v>
      </c>
      <c r="J122">
        <v>2455552.44</v>
      </c>
      <c r="K122" t="s">
        <v>256</v>
      </c>
    </row>
    <row r="123" spans="1:12" x14ac:dyDescent="0.2">
      <c r="A123">
        <v>164417.57</v>
      </c>
      <c r="B123">
        <v>183411.29</v>
      </c>
      <c r="C123">
        <v>191167.66</v>
      </c>
      <c r="D123">
        <v>191114.75</v>
      </c>
      <c r="E123">
        <v>190630.46</v>
      </c>
      <c r="F123">
        <v>188567.39</v>
      </c>
      <c r="G123">
        <v>188549.75</v>
      </c>
      <c r="H123">
        <v>175776.75</v>
      </c>
      <c r="I123">
        <v>174433</v>
      </c>
      <c r="J123">
        <v>174640</v>
      </c>
      <c r="K123">
        <v>180251.43</v>
      </c>
      <c r="L123" t="s">
        <v>257</v>
      </c>
    </row>
    <row r="124" spans="1:12" x14ac:dyDescent="0.2">
      <c r="A124">
        <v>8222252.0300000003</v>
      </c>
      <c r="B124">
        <v>8122115.3600000003</v>
      </c>
      <c r="C124">
        <v>7618096.8099999996</v>
      </c>
      <c r="D124">
        <v>6657844.5899999999</v>
      </c>
      <c r="E124">
        <v>6399489.7199999997</v>
      </c>
      <c r="F124">
        <v>6293022.3399999999</v>
      </c>
      <c r="G124">
        <v>5981330.2999999998</v>
      </c>
      <c r="H124">
        <v>5403944.3899999997</v>
      </c>
      <c r="I124">
        <v>5622017.6399999997</v>
      </c>
      <c r="J124">
        <v>5183832.96</v>
      </c>
      <c r="K124" t="s">
        <v>26</v>
      </c>
    </row>
    <row r="125" spans="1:12" x14ac:dyDescent="0.2">
      <c r="A125">
        <v>40528239.329999998</v>
      </c>
      <c r="B125">
        <v>40601393.759999998</v>
      </c>
      <c r="C125">
        <v>38042708.369999997</v>
      </c>
      <c r="D125">
        <v>34529854.420000002</v>
      </c>
      <c r="E125">
        <v>32042581.879999999</v>
      </c>
      <c r="F125">
        <v>32145719.309999999</v>
      </c>
      <c r="G125">
        <v>32431732</v>
      </c>
      <c r="H125">
        <v>27162233.199999999</v>
      </c>
      <c r="I125">
        <v>26653459.899999999</v>
      </c>
      <c r="J125">
        <v>27938203.550000001</v>
      </c>
      <c r="K125" t="s">
        <v>32</v>
      </c>
    </row>
    <row r="126" spans="1:12" x14ac:dyDescent="0.2">
      <c r="A126">
        <v>12823054.09</v>
      </c>
      <c r="B126">
        <v>13205364.439999999</v>
      </c>
      <c r="C126">
        <v>12067526.130000001</v>
      </c>
      <c r="D126">
        <v>10555382.15</v>
      </c>
      <c r="E126">
        <v>9627272.3499999996</v>
      </c>
      <c r="F126">
        <v>10296202.75</v>
      </c>
      <c r="G126">
        <v>10605070.1</v>
      </c>
      <c r="H126">
        <v>9302398.3800000008</v>
      </c>
      <c r="I126">
        <v>9227384.7899999991</v>
      </c>
      <c r="J126">
        <v>8868235.1300000008</v>
      </c>
      <c r="K126" t="s">
        <v>36</v>
      </c>
    </row>
    <row r="127" spans="1:12" x14ac:dyDescent="0.2">
      <c r="A127">
        <v>19025529.039999999</v>
      </c>
      <c r="B127">
        <v>20152083.809999999</v>
      </c>
      <c r="C127">
        <v>19570468.780000001</v>
      </c>
      <c r="D127">
        <v>18644524.420000002</v>
      </c>
      <c r="E127">
        <v>17294132.219999999</v>
      </c>
      <c r="F127">
        <v>17994934.25</v>
      </c>
      <c r="G127">
        <v>18618275.82</v>
      </c>
      <c r="H127">
        <v>15965297.800000001</v>
      </c>
      <c r="I127">
        <v>16043482.35</v>
      </c>
      <c r="J127">
        <v>16366835.039999999</v>
      </c>
      <c r="K127" t="s">
        <v>39</v>
      </c>
    </row>
    <row r="128" spans="1:12" x14ac:dyDescent="0.2">
      <c r="A128">
        <v>80599074.489999995</v>
      </c>
      <c r="B128">
        <v>82080957.370000005</v>
      </c>
      <c r="C128">
        <v>77298800.090000004</v>
      </c>
      <c r="D128">
        <v>70387605.579999998</v>
      </c>
      <c r="E128">
        <v>65363476.170000002</v>
      </c>
      <c r="F128">
        <v>66729878.649999999</v>
      </c>
      <c r="G128">
        <v>67636408.219999999</v>
      </c>
      <c r="H128">
        <v>57833873.770000003</v>
      </c>
      <c r="I128">
        <v>57546344.68</v>
      </c>
      <c r="J128">
        <v>58357106.68</v>
      </c>
      <c r="K128" t="s">
        <v>42</v>
      </c>
    </row>
    <row r="129" spans="1:11" x14ac:dyDescent="0.2">
      <c r="A129" s="35">
        <v>1490588.04</v>
      </c>
      <c r="B129" s="35">
        <v>1858025.56</v>
      </c>
      <c r="C129" s="35">
        <v>2071652.08</v>
      </c>
      <c r="D129" s="35">
        <v>1622918.25</v>
      </c>
      <c r="E129" s="35">
        <v>1723401.85</v>
      </c>
      <c r="F129" s="35">
        <v>699638.12</v>
      </c>
      <c r="G129" s="35">
        <v>819954.82</v>
      </c>
      <c r="H129" s="35">
        <v>421766.51</v>
      </c>
      <c r="I129" s="35">
        <v>309667.92</v>
      </c>
      <c r="J129" s="35">
        <v>586231.87</v>
      </c>
      <c r="K129" s="26" t="s">
        <v>278</v>
      </c>
    </row>
    <row r="130" spans="1:11" x14ac:dyDescent="0.2">
      <c r="A130" s="35">
        <v>9157306.7899999991</v>
      </c>
      <c r="B130" s="35">
        <v>9604906.0899999999</v>
      </c>
      <c r="C130" s="35">
        <v>8407046.0299999993</v>
      </c>
      <c r="D130" s="35">
        <v>8009447.1299999999</v>
      </c>
      <c r="E130" s="35">
        <v>8285270.2800000003</v>
      </c>
      <c r="F130" s="35">
        <v>7696170.1100000003</v>
      </c>
      <c r="G130" s="35">
        <v>7829810.8799999999</v>
      </c>
      <c r="H130" s="35">
        <v>6574019.7599999998</v>
      </c>
      <c r="I130" s="35">
        <v>6717220.8899999997</v>
      </c>
      <c r="J130" s="35">
        <v>6983574.4100000001</v>
      </c>
      <c r="K130" t="s">
        <v>47</v>
      </c>
    </row>
    <row r="131" spans="1:11" x14ac:dyDescent="0.2">
      <c r="A131">
        <v>33690674.280000001</v>
      </c>
      <c r="B131">
        <v>36225084.890000001</v>
      </c>
      <c r="C131">
        <v>33837782</v>
      </c>
      <c r="D131">
        <v>31688886.550000001</v>
      </c>
      <c r="E131">
        <v>29116601.73</v>
      </c>
      <c r="F131">
        <v>30449692.25</v>
      </c>
      <c r="G131">
        <v>29510144.969999999</v>
      </c>
      <c r="H131">
        <v>25799719.07</v>
      </c>
      <c r="I131">
        <v>25487502.469999999</v>
      </c>
      <c r="J131">
        <v>25991857.27</v>
      </c>
      <c r="K131" t="s">
        <v>76</v>
      </c>
    </row>
    <row r="132" spans="1:11" x14ac:dyDescent="0.2">
      <c r="A132" s="35">
        <v>100097367.2</v>
      </c>
      <c r="B132" s="35">
        <v>110819297.3</v>
      </c>
      <c r="C132" s="35">
        <v>109707219.76000001</v>
      </c>
      <c r="D132" s="35">
        <v>90349980.489999995</v>
      </c>
      <c r="E132" s="35">
        <v>69828900.049999997</v>
      </c>
      <c r="F132" s="35">
        <v>70135844.980000004</v>
      </c>
      <c r="G132" s="35">
        <v>80058389.840000004</v>
      </c>
      <c r="H132" s="35">
        <v>69503055.359999999</v>
      </c>
      <c r="I132" s="35">
        <v>66910882.380000003</v>
      </c>
      <c r="J132" s="35">
        <v>70574080.230000004</v>
      </c>
    </row>
    <row r="133" spans="1:11" x14ac:dyDescent="0.2">
      <c r="A133" s="35">
        <v>247893.98</v>
      </c>
      <c r="B133" s="35">
        <v>129160.52</v>
      </c>
      <c r="C133" s="35">
        <v>-182559.95</v>
      </c>
      <c r="D133" s="35">
        <v>-15390.8</v>
      </c>
      <c r="E133" s="35">
        <v>606715.6</v>
      </c>
      <c r="F133" s="35">
        <v>-103293.89</v>
      </c>
      <c r="G133" s="35">
        <v>-527678.03</v>
      </c>
      <c r="H133" s="35">
        <v>803380.68</v>
      </c>
      <c r="I133" s="35">
        <v>-42984.28</v>
      </c>
      <c r="J133" s="35">
        <v>-440392.89</v>
      </c>
    </row>
    <row r="134" spans="1:11" x14ac:dyDescent="0.2">
      <c r="A134" s="35">
        <v>341843.06</v>
      </c>
      <c r="B134" s="35">
        <v>374352.95</v>
      </c>
      <c r="C134" s="35">
        <v>371850.21</v>
      </c>
      <c r="D134" s="35">
        <v>305172.44</v>
      </c>
      <c r="E134" s="35">
        <v>297976.09999999998</v>
      </c>
      <c r="F134" s="35">
        <v>273899.27</v>
      </c>
      <c r="G134" s="35">
        <v>257562.98</v>
      </c>
      <c r="H134" s="35">
        <v>254479.72</v>
      </c>
      <c r="I134" s="35">
        <v>225896.35</v>
      </c>
      <c r="J134" s="35">
        <v>257261.25</v>
      </c>
    </row>
    <row r="135" spans="1:11" x14ac:dyDescent="0.2">
      <c r="A135" s="35">
        <v>-152027.21</v>
      </c>
      <c r="B135" s="35">
        <v>-191966.3</v>
      </c>
      <c r="C135" s="35">
        <v>-159035.28</v>
      </c>
      <c r="D135" s="35">
        <v>-191414.94</v>
      </c>
      <c r="E135" s="35">
        <v>-125714.91</v>
      </c>
      <c r="F135" s="35">
        <v>-138435.29999999999</v>
      </c>
      <c r="G135" s="35">
        <v>-155427.10999999999</v>
      </c>
      <c r="H135" s="35">
        <v>-182922.61</v>
      </c>
      <c r="I135" s="35">
        <v>-218335.25</v>
      </c>
      <c r="J135" s="35">
        <v>-230411.34</v>
      </c>
    </row>
    <row r="136" spans="1:11" x14ac:dyDescent="0.2">
      <c r="A136" s="35">
        <v>671946.89</v>
      </c>
      <c r="B136" s="35">
        <v>453745.82</v>
      </c>
      <c r="C136" s="35">
        <v>334288.84000000003</v>
      </c>
      <c r="D136" s="35">
        <v>414251.55</v>
      </c>
      <c r="E136" s="35">
        <v>298765.34000000003</v>
      </c>
      <c r="F136" s="35">
        <v>293904.37</v>
      </c>
      <c r="G136" s="35">
        <v>366156.04</v>
      </c>
      <c r="H136" s="35">
        <v>288375.94</v>
      </c>
      <c r="I136" s="35">
        <v>347405.73</v>
      </c>
      <c r="J136" s="35">
        <v>301747.05</v>
      </c>
    </row>
    <row r="137" spans="1:11" x14ac:dyDescent="0.2">
      <c r="A137" s="35">
        <v>931076.6</v>
      </c>
      <c r="B137" s="35">
        <v>1198504.18</v>
      </c>
      <c r="C137" s="35">
        <v>1138568.8999999999</v>
      </c>
      <c r="D137" s="35">
        <v>1078773.71</v>
      </c>
      <c r="E137" s="35">
        <v>1175138.1299999999</v>
      </c>
      <c r="F137" s="35">
        <v>1063280.99</v>
      </c>
      <c r="G137" s="35">
        <v>1079583.42</v>
      </c>
      <c r="H137" s="35">
        <v>1033374.42</v>
      </c>
      <c r="I137" s="35">
        <v>892630.48</v>
      </c>
      <c r="J137" s="35">
        <v>860119.72</v>
      </c>
    </row>
    <row r="138" spans="1:11" x14ac:dyDescent="0.2">
      <c r="A138" s="35">
        <v>89249.98</v>
      </c>
      <c r="B138" s="35">
        <v>180131.49</v>
      </c>
      <c r="C138" s="35">
        <v>162128.6</v>
      </c>
      <c r="D138" s="35">
        <v>145729.67000000001</v>
      </c>
      <c r="E138" s="35">
        <v>157603.17000000001</v>
      </c>
      <c r="F138" s="35">
        <v>169555.67</v>
      </c>
      <c r="G138" s="35">
        <v>207737.49</v>
      </c>
      <c r="H138" s="35">
        <v>123129.81</v>
      </c>
      <c r="I138" s="35">
        <v>117395.87</v>
      </c>
      <c r="J138" s="35">
        <v>146148.28</v>
      </c>
    </row>
    <row r="139" spans="1:11" x14ac:dyDescent="0.2">
      <c r="A139" s="35">
        <v>1254307.45</v>
      </c>
      <c r="B139" s="35">
        <v>2150457.0299999998</v>
      </c>
      <c r="C139" s="35">
        <v>1663485.38</v>
      </c>
      <c r="D139" s="35">
        <v>1166689.98</v>
      </c>
      <c r="E139" s="35">
        <v>1211654.9099999999</v>
      </c>
      <c r="F139" s="35">
        <v>1285832.8899999999</v>
      </c>
      <c r="G139" s="35">
        <v>1148215.17</v>
      </c>
      <c r="H139" s="35">
        <v>1006282.65</v>
      </c>
      <c r="I139" s="35">
        <v>967721.98</v>
      </c>
      <c r="J139" s="35">
        <v>917797.18</v>
      </c>
    </row>
    <row r="140" spans="1:11" x14ac:dyDescent="0.2">
      <c r="A140" s="35">
        <v>10330</v>
      </c>
      <c r="B140" s="35">
        <v>60</v>
      </c>
      <c r="C140" s="35">
        <v>0</v>
      </c>
      <c r="D140" s="35">
        <v>0</v>
      </c>
      <c r="E140" s="35">
        <v>11191.54</v>
      </c>
      <c r="F140" s="35">
        <v>0</v>
      </c>
      <c r="G140" s="35">
        <v>0</v>
      </c>
      <c r="H140" s="35">
        <v>3495.03</v>
      </c>
      <c r="I140" s="35">
        <v>3703.89</v>
      </c>
      <c r="J140" s="35">
        <v>4563.54</v>
      </c>
    </row>
    <row r="141" spans="1:11" x14ac:dyDescent="0.2">
      <c r="A141" s="35">
        <v>2956910.92</v>
      </c>
      <c r="B141" s="35">
        <v>3982898.52</v>
      </c>
      <c r="C141" s="35">
        <v>3298471.72</v>
      </c>
      <c r="D141" s="35">
        <v>2805444.91</v>
      </c>
      <c r="E141" s="35">
        <v>2854353.09</v>
      </c>
      <c r="F141" s="35">
        <v>2812573.92</v>
      </c>
      <c r="G141" s="35">
        <v>2801692.12</v>
      </c>
      <c r="H141" s="35">
        <v>2454657.85</v>
      </c>
      <c r="I141" s="35">
        <v>2328857.9500000002</v>
      </c>
      <c r="J141" s="35">
        <v>2230375.77</v>
      </c>
    </row>
    <row r="142" spans="1:11" x14ac:dyDescent="0.2">
      <c r="A142" s="35">
        <v>5145282.7</v>
      </c>
      <c r="B142" s="35">
        <v>5017062.96</v>
      </c>
      <c r="C142" s="35">
        <v>4578905.51</v>
      </c>
      <c r="D142" s="35">
        <v>4315974.12</v>
      </c>
      <c r="E142" s="35">
        <v>4120347.17</v>
      </c>
      <c r="F142" s="35">
        <v>4292895.67</v>
      </c>
      <c r="G142" s="35">
        <v>4787222.1100000003</v>
      </c>
      <c r="H142" s="35">
        <v>3869286.3</v>
      </c>
      <c r="I142" s="35">
        <v>4174943.01</v>
      </c>
      <c r="J142" s="35">
        <v>4359414.88</v>
      </c>
    </row>
    <row r="143" spans="1:11" x14ac:dyDescent="0.2">
      <c r="A143" s="35">
        <v>1338982.49</v>
      </c>
      <c r="B143" s="35">
        <v>1581988.1</v>
      </c>
      <c r="C143" s="35">
        <v>1812402.82</v>
      </c>
      <c r="D143" s="35">
        <v>1381112.11</v>
      </c>
      <c r="E143" s="35">
        <v>1478220.99</v>
      </c>
      <c r="F143" s="35">
        <v>458951.29</v>
      </c>
      <c r="G143" s="35">
        <v>442692.16</v>
      </c>
      <c r="H143" s="35">
        <v>228681.38</v>
      </c>
      <c r="I143" s="35">
        <v>100758.31</v>
      </c>
      <c r="J143" s="35">
        <v>302144.48</v>
      </c>
    </row>
    <row r="144" spans="1:11" x14ac:dyDescent="0.2">
      <c r="A144" s="35">
        <v>418480.09</v>
      </c>
      <c r="B144" s="35">
        <v>202855.69</v>
      </c>
      <c r="C144" s="35">
        <v>279960.42</v>
      </c>
      <c r="D144" s="35">
        <v>249301.83</v>
      </c>
      <c r="E144" s="35">
        <v>278851.75</v>
      </c>
      <c r="F144" s="35">
        <v>211323.8</v>
      </c>
      <c r="G144" s="35">
        <v>178653.82</v>
      </c>
      <c r="H144" s="35">
        <v>207264.24</v>
      </c>
      <c r="I144" s="35">
        <v>167091.59</v>
      </c>
      <c r="J144" s="35">
        <v>256091.29</v>
      </c>
    </row>
    <row r="145" spans="1:11" x14ac:dyDescent="0.2">
      <c r="A145" s="35">
        <v>88230.78</v>
      </c>
      <c r="B145" s="35">
        <v>75148.28</v>
      </c>
      <c r="C145" s="35">
        <v>75625.56</v>
      </c>
      <c r="D145" s="35">
        <v>45504.24</v>
      </c>
      <c r="E145" s="35">
        <v>44479.82</v>
      </c>
      <c r="F145" s="35">
        <v>61262.81</v>
      </c>
      <c r="G145" s="35">
        <v>34931.620000000003</v>
      </c>
      <c r="H145" s="35">
        <v>16948.87</v>
      </c>
      <c r="I145" s="35">
        <v>14621.7</v>
      </c>
      <c r="J145" s="35">
        <v>9690.2800000000007</v>
      </c>
    </row>
    <row r="146" spans="1:11" x14ac:dyDescent="0.2">
      <c r="A146" s="35">
        <v>104340.86</v>
      </c>
      <c r="B146" s="35">
        <v>38033.29</v>
      </c>
      <c r="C146" s="35">
        <v>38966.449999999997</v>
      </c>
      <c r="D146" s="35">
        <v>194312.42</v>
      </c>
      <c r="E146" s="35">
        <v>281043.90999999997</v>
      </c>
      <c r="F146" s="35">
        <v>54387.99</v>
      </c>
      <c r="G146" s="35">
        <v>15787.4</v>
      </c>
      <c r="H146" s="35">
        <v>6172.55</v>
      </c>
      <c r="I146" s="35">
        <v>19457.419999999998</v>
      </c>
      <c r="J146" s="35">
        <v>15651.68</v>
      </c>
    </row>
    <row r="147" spans="1:11" x14ac:dyDescent="0.2">
      <c r="A147" s="35">
        <v>2483345.64</v>
      </c>
      <c r="B147" s="35">
        <v>2367064.2000000002</v>
      </c>
      <c r="C147" s="35">
        <v>2504200.2200000002</v>
      </c>
      <c r="D147" s="35">
        <v>2414869.88</v>
      </c>
      <c r="E147" s="35">
        <v>2946394.18</v>
      </c>
      <c r="F147" s="35">
        <v>1219207.48</v>
      </c>
      <c r="G147" s="35">
        <v>891326.3</v>
      </c>
      <c r="H147" s="35">
        <v>601886.80000000005</v>
      </c>
      <c r="I147" s="35">
        <v>431574.11</v>
      </c>
      <c r="J147" s="35">
        <v>842076.52</v>
      </c>
    </row>
    <row r="148" spans="1:11" x14ac:dyDescent="0.2">
      <c r="A148" s="35">
        <v>111182971.86</v>
      </c>
      <c r="B148" s="35">
        <v>122593776.12</v>
      </c>
      <c r="C148" s="35">
        <v>120216172.84999999</v>
      </c>
      <c r="D148" s="35">
        <v>100080712.56999999</v>
      </c>
      <c r="E148" s="35">
        <v>80616548.969999999</v>
      </c>
      <c r="F148" s="35">
        <v>78563823.290000007</v>
      </c>
      <c r="G148" s="35">
        <v>88282613.379999995</v>
      </c>
      <c r="H148" s="35">
        <v>77373779.420000002</v>
      </c>
      <c r="I148" s="35">
        <v>73902348.010000005</v>
      </c>
      <c r="J148" s="35">
        <v>77730343.530000001</v>
      </c>
    </row>
    <row r="149" spans="1:11" x14ac:dyDescent="0.2">
      <c r="A149" s="35">
        <v>81539126.409999996</v>
      </c>
      <c r="B149" s="35">
        <v>97252851.560000002</v>
      </c>
      <c r="C149" s="35">
        <v>95825058.920000002</v>
      </c>
      <c r="D149" s="35">
        <v>82066300.849999994</v>
      </c>
      <c r="E149" s="35">
        <v>61651959.710000001</v>
      </c>
      <c r="F149" s="35">
        <v>65221529.090000004</v>
      </c>
      <c r="G149" s="35">
        <v>70718584.340000004</v>
      </c>
      <c r="H149" s="35">
        <v>64237237.219999999</v>
      </c>
      <c r="I149" s="35">
        <v>62941093.689999998</v>
      </c>
      <c r="J149" s="35">
        <v>65353856.149999999</v>
      </c>
    </row>
    <row r="150" spans="1:11" x14ac:dyDescent="0.2">
      <c r="A150" s="35">
        <v>222071.71</v>
      </c>
      <c r="B150" s="35">
        <v>91141.11</v>
      </c>
      <c r="C150" s="35">
        <v>-130758.19</v>
      </c>
      <c r="D150" s="35">
        <v>-162140.32999999999</v>
      </c>
      <c r="E150" s="35">
        <v>572145.19999999995</v>
      </c>
      <c r="F150" s="35">
        <v>-70528.67</v>
      </c>
      <c r="G150" s="35">
        <v>-410703.71</v>
      </c>
      <c r="H150" s="35">
        <v>888538.21</v>
      </c>
      <c r="I150" s="35">
        <v>-72891.899999999994</v>
      </c>
      <c r="J150" s="35">
        <v>-482279</v>
      </c>
    </row>
    <row r="151" spans="1:11" x14ac:dyDescent="0.2">
      <c r="A151" s="35">
        <v>238712.88</v>
      </c>
      <c r="B151" s="35">
        <v>328623.68</v>
      </c>
      <c r="C151" s="35">
        <v>316963.42</v>
      </c>
      <c r="D151" s="35">
        <v>259541.72</v>
      </c>
      <c r="E151" s="35">
        <v>267009.87</v>
      </c>
      <c r="F151" s="35">
        <v>254022.46</v>
      </c>
      <c r="G151" s="35">
        <v>229888.44</v>
      </c>
      <c r="H151" s="35">
        <v>234640.16</v>
      </c>
      <c r="I151" s="35">
        <v>216220.34</v>
      </c>
      <c r="J151" s="35">
        <v>242704.15</v>
      </c>
    </row>
    <row r="152" spans="1:11" x14ac:dyDescent="0.2">
      <c r="A152" s="35">
        <v>-139343.67999999999</v>
      </c>
      <c r="B152" s="35">
        <v>-185150.2</v>
      </c>
      <c r="C152" s="35">
        <v>-140785.22</v>
      </c>
      <c r="D152" s="35">
        <v>-177679.19</v>
      </c>
      <c r="E152" s="35">
        <v>-105543.06</v>
      </c>
      <c r="F152" s="35">
        <v>-123810.05</v>
      </c>
      <c r="G152" s="35">
        <v>-140161.44</v>
      </c>
      <c r="H152" s="35">
        <v>-184970.84</v>
      </c>
      <c r="I152" s="35">
        <v>-205987.95</v>
      </c>
      <c r="J152" s="35">
        <v>-218365.8</v>
      </c>
    </row>
    <row r="153" spans="1:11" x14ac:dyDescent="0.2">
      <c r="A153">
        <v>959692.3</v>
      </c>
      <c r="B153">
        <v>1087325.08</v>
      </c>
      <c r="C153">
        <v>1097896.68</v>
      </c>
      <c r="D153">
        <v>1104728.94</v>
      </c>
      <c r="E153">
        <v>1060194.97</v>
      </c>
      <c r="F153">
        <v>1074098.6499999999</v>
      </c>
      <c r="G153">
        <v>1074376.56</v>
      </c>
      <c r="H153">
        <v>991873.01</v>
      </c>
      <c r="I153">
        <v>981154.45</v>
      </c>
      <c r="J153">
        <v>962035.59</v>
      </c>
    </row>
    <row r="154" spans="1:11" x14ac:dyDescent="0.2">
      <c r="A154">
        <v>62494444.780000001</v>
      </c>
      <c r="B154">
        <v>63094069.340000004</v>
      </c>
      <c r="C154">
        <v>58884719.850000001</v>
      </c>
      <c r="D154">
        <v>52962747.469999999</v>
      </c>
      <c r="E154">
        <v>49225876.710000001</v>
      </c>
      <c r="F154">
        <v>49316302.5</v>
      </c>
      <c r="G154">
        <v>49819769.609999999</v>
      </c>
      <c r="H154">
        <v>42685817.43</v>
      </c>
      <c r="I154">
        <v>41645746.700000003</v>
      </c>
      <c r="J154">
        <v>41745223.880000003</v>
      </c>
      <c r="K154" t="s">
        <v>42</v>
      </c>
    </row>
    <row r="155" spans="1:11" x14ac:dyDescent="0.2">
      <c r="A155">
        <v>1931363.5</v>
      </c>
      <c r="B155">
        <v>2141377.69</v>
      </c>
      <c r="C155">
        <v>2208966.79</v>
      </c>
      <c r="D155">
        <v>2198868.7999999998</v>
      </c>
      <c r="E155">
        <v>2219332.54</v>
      </c>
      <c r="F155">
        <v>2074213.07</v>
      </c>
      <c r="G155">
        <v>2133829.4500000002</v>
      </c>
      <c r="H155">
        <v>1921432.19</v>
      </c>
      <c r="I155">
        <v>1833716.72</v>
      </c>
      <c r="J155">
        <v>1815556.77</v>
      </c>
      <c r="K155" t="s">
        <v>42</v>
      </c>
    </row>
    <row r="156" spans="1:11" x14ac:dyDescent="0.2">
      <c r="A156">
        <v>77001314.069999993</v>
      </c>
      <c r="B156">
        <v>78295952.319999993</v>
      </c>
      <c r="C156">
        <v>73510176.219999999</v>
      </c>
      <c r="D156">
        <v>66579030.799999997</v>
      </c>
      <c r="E156">
        <v>61488848.590000004</v>
      </c>
      <c r="F156">
        <v>62875950.799999997</v>
      </c>
      <c r="G156">
        <v>63725134.359999999</v>
      </c>
      <c r="H156">
        <v>54212963.549999997</v>
      </c>
      <c r="I156">
        <v>53773531.950000003</v>
      </c>
      <c r="J156">
        <v>54642152.100000001</v>
      </c>
      <c r="K156" t="s">
        <v>42</v>
      </c>
    </row>
    <row r="157" spans="1:11" x14ac:dyDescent="0.2">
      <c r="A157">
        <v>30644.76</v>
      </c>
      <c r="B157">
        <v>124397.9</v>
      </c>
      <c r="C157">
        <v>113558.37</v>
      </c>
      <c r="D157">
        <v>106895.07</v>
      </c>
      <c r="E157">
        <v>152766.5</v>
      </c>
      <c r="F157">
        <v>157095</v>
      </c>
      <c r="G157">
        <v>159402.73000000001</v>
      </c>
      <c r="H157">
        <v>150746.46</v>
      </c>
      <c r="I157">
        <v>149686.94</v>
      </c>
      <c r="J157">
        <v>143919.23000000001</v>
      </c>
      <c r="K157" t="s">
        <v>42</v>
      </c>
    </row>
    <row r="158" spans="1:11" x14ac:dyDescent="0.2">
      <c r="A158" s="35">
        <v>686074.96</v>
      </c>
      <c r="B158" s="35">
        <v>678263.39</v>
      </c>
      <c r="C158" s="35">
        <v>704170.3</v>
      </c>
      <c r="D158" s="35">
        <v>691880.99</v>
      </c>
      <c r="E158" s="35">
        <v>613960.74</v>
      </c>
      <c r="F158" s="35">
        <v>589054.61</v>
      </c>
      <c r="G158" s="35">
        <v>615652.04</v>
      </c>
      <c r="H158" s="35">
        <v>525814.73</v>
      </c>
      <c r="I158" s="35">
        <v>506299.22</v>
      </c>
      <c r="J158" s="35">
        <v>526170.67000000004</v>
      </c>
      <c r="K158" t="s">
        <v>292</v>
      </c>
    </row>
    <row r="159" spans="1:11" x14ac:dyDescent="0.2">
      <c r="A159" s="35">
        <v>75128740.450000003</v>
      </c>
      <c r="B159" s="35">
        <v>76409928.299999997</v>
      </c>
      <c r="C159" s="35">
        <v>83449053.109999999</v>
      </c>
      <c r="D159" s="35">
        <v>70129490.480000004</v>
      </c>
      <c r="E159" s="35">
        <v>47830785.649999999</v>
      </c>
      <c r="F159" s="35">
        <v>47247639.340000004</v>
      </c>
      <c r="G159" s="35">
        <v>54472995.280000001</v>
      </c>
      <c r="H159" s="35">
        <v>46954606.299999997</v>
      </c>
      <c r="I159" s="35">
        <v>44225894.600000001</v>
      </c>
      <c r="J159" s="35">
        <v>48506370.560000002</v>
      </c>
    </row>
    <row r="160" spans="1:11" x14ac:dyDescent="0.2">
      <c r="A160" s="35">
        <v>7677.83</v>
      </c>
      <c r="B160" s="35">
        <v>14312.23</v>
      </c>
      <c r="C160" s="35">
        <v>17356.599999999999</v>
      </c>
      <c r="D160" s="35">
        <v>13382.33</v>
      </c>
      <c r="E160" s="35">
        <v>11901.04</v>
      </c>
      <c r="F160" s="35">
        <v>15456.99</v>
      </c>
      <c r="G160" s="35">
        <v>17433.91</v>
      </c>
      <c r="H160" s="35">
        <v>16463.509999999998</v>
      </c>
      <c r="I160" s="35">
        <v>16226.3</v>
      </c>
      <c r="J160" s="35">
        <v>15771.46</v>
      </c>
    </row>
    <row r="161" spans="1:11" x14ac:dyDescent="0.2">
      <c r="A161" s="35">
        <v>983447.5</v>
      </c>
      <c r="B161" s="35">
        <v>1915145.79</v>
      </c>
      <c r="C161" s="35">
        <v>1771931.76</v>
      </c>
      <c r="D161" s="35">
        <v>1322501.3700000001</v>
      </c>
      <c r="E161" s="35">
        <v>1122114.94</v>
      </c>
      <c r="F161" s="35">
        <v>1377319.52</v>
      </c>
      <c r="G161" s="35">
        <v>1568321.02</v>
      </c>
      <c r="H161" s="35">
        <v>1478396.85</v>
      </c>
      <c r="I161" s="35">
        <v>1309053.8999999999</v>
      </c>
      <c r="J161" s="35">
        <v>1190312.83</v>
      </c>
    </row>
    <row r="162" spans="1:11" x14ac:dyDescent="0.2">
      <c r="A162" s="35">
        <v>260739.75</v>
      </c>
      <c r="B162" s="35">
        <v>271706.39</v>
      </c>
      <c r="C162" s="35">
        <v>280853.69</v>
      </c>
      <c r="D162" s="35">
        <v>306712.52</v>
      </c>
      <c r="E162" s="35">
        <v>242287.65</v>
      </c>
      <c r="F162" s="35">
        <v>233883.73</v>
      </c>
      <c r="G162" s="35">
        <v>247301.19</v>
      </c>
      <c r="H162" s="35">
        <v>221420.98</v>
      </c>
      <c r="I162" s="35">
        <v>231489.08</v>
      </c>
      <c r="J162" s="35">
        <v>198036.45</v>
      </c>
    </row>
    <row r="163" spans="1:11" x14ac:dyDescent="0.2">
      <c r="A163" s="35">
        <v>12688415.77</v>
      </c>
      <c r="B163" s="35">
        <v>15167552.939999999</v>
      </c>
      <c r="C163" s="35">
        <v>12591911.85</v>
      </c>
      <c r="D163" s="35">
        <v>11077413.77</v>
      </c>
      <c r="E163" s="35">
        <v>8866968.25</v>
      </c>
      <c r="F163" s="35">
        <v>9660066.8699999992</v>
      </c>
      <c r="G163" s="35">
        <v>10567318.949999999</v>
      </c>
      <c r="H163" s="35">
        <v>9439840.7599999998</v>
      </c>
      <c r="I163" s="35">
        <v>9982161.1999999993</v>
      </c>
      <c r="J163" s="35">
        <v>8556200.5199999996</v>
      </c>
    </row>
    <row r="164" spans="1:11" x14ac:dyDescent="0.2">
      <c r="A164" s="35">
        <v>49937.3</v>
      </c>
      <c r="B164" s="35">
        <v>79207.839999999997</v>
      </c>
      <c r="C164" s="35">
        <v>86769.45</v>
      </c>
      <c r="D164" s="35">
        <v>71760.58</v>
      </c>
      <c r="E164" s="35">
        <v>63309.57</v>
      </c>
      <c r="F164" s="35">
        <v>65896.649999999994</v>
      </c>
      <c r="G164" s="35">
        <v>71360.460000000006</v>
      </c>
      <c r="H164" s="35">
        <v>56633.48</v>
      </c>
      <c r="I164" s="35">
        <v>58934.27</v>
      </c>
      <c r="J164" s="35">
        <v>55778.46</v>
      </c>
    </row>
    <row r="165" spans="1:11" x14ac:dyDescent="0.2">
      <c r="A165" s="35">
        <v>3652116.42</v>
      </c>
      <c r="B165" s="35">
        <v>6820386.5899999999</v>
      </c>
      <c r="C165" s="35">
        <v>5202817.71</v>
      </c>
      <c r="D165" s="35">
        <v>3400838.76</v>
      </c>
      <c r="E165" s="35">
        <v>3226216.84</v>
      </c>
      <c r="F165" s="35">
        <v>3402916.86</v>
      </c>
      <c r="G165" s="35">
        <v>3804004.34</v>
      </c>
      <c r="H165" s="35">
        <v>2758767.36</v>
      </c>
      <c r="I165" s="35">
        <v>2889250.06</v>
      </c>
      <c r="J165" s="35">
        <v>2723886.23</v>
      </c>
    </row>
    <row r="166" spans="1:11" x14ac:dyDescent="0.2">
      <c r="A166" s="35">
        <v>83833.039999999994</v>
      </c>
      <c r="B166" s="35">
        <v>89941.01</v>
      </c>
      <c r="C166" s="35">
        <v>62355.85</v>
      </c>
      <c r="D166" s="35">
        <v>51390.66</v>
      </c>
      <c r="E166" s="35">
        <v>41543.68</v>
      </c>
      <c r="F166" s="35">
        <v>61654.76</v>
      </c>
      <c r="G166" s="35">
        <v>48782.02</v>
      </c>
      <c r="H166" s="35">
        <v>40618.03</v>
      </c>
      <c r="I166" s="35">
        <v>39643.65</v>
      </c>
      <c r="J166" s="35">
        <v>49166.81</v>
      </c>
    </row>
    <row r="167" spans="1:11" x14ac:dyDescent="0.2">
      <c r="A167" s="35">
        <v>2642492.4500000002</v>
      </c>
      <c r="B167" s="35">
        <v>3189799.39</v>
      </c>
      <c r="C167" s="35">
        <v>1848215.4</v>
      </c>
      <c r="D167" s="35">
        <v>928836.34</v>
      </c>
      <c r="E167" s="35">
        <v>856685</v>
      </c>
      <c r="F167" s="35">
        <v>1150336.72</v>
      </c>
      <c r="G167" s="35">
        <v>1150447.94</v>
      </c>
      <c r="H167" s="35">
        <v>860084.11</v>
      </c>
      <c r="I167" s="35">
        <v>678006.02</v>
      </c>
      <c r="J167" s="35">
        <v>972913.68</v>
      </c>
    </row>
    <row r="168" spans="1:11" x14ac:dyDescent="0.2">
      <c r="A168" s="35">
        <v>58556.92</v>
      </c>
      <c r="B168" s="35">
        <v>85120.25</v>
      </c>
      <c r="C168" s="35">
        <v>76755.25</v>
      </c>
      <c r="D168" s="35">
        <v>54642.21</v>
      </c>
      <c r="E168" s="35">
        <v>26138.18</v>
      </c>
      <c r="F168" s="35">
        <v>22554</v>
      </c>
      <c r="G168" s="35">
        <v>41210.239999999998</v>
      </c>
      <c r="H168" s="35">
        <v>27367.62</v>
      </c>
      <c r="I168" s="35">
        <v>23293.55</v>
      </c>
      <c r="J168" s="35">
        <v>29751.26</v>
      </c>
    </row>
    <row r="169" spans="1:11" x14ac:dyDescent="0.2">
      <c r="A169" s="35">
        <v>3754835.84</v>
      </c>
      <c r="B169" s="35">
        <v>6198135.4100000001</v>
      </c>
      <c r="C169" s="35">
        <v>4038365.75</v>
      </c>
      <c r="D169" s="35">
        <v>2564597.06</v>
      </c>
      <c r="E169" s="35">
        <v>1295402.23</v>
      </c>
      <c r="F169" s="35">
        <v>1105027.54</v>
      </c>
      <c r="G169" s="35">
        <v>1619867.01</v>
      </c>
      <c r="H169" s="35">
        <v>1017533.43</v>
      </c>
      <c r="I169" s="35">
        <v>1089260.19</v>
      </c>
      <c r="J169" s="35">
        <v>1537387.15</v>
      </c>
    </row>
    <row r="170" spans="1:11" x14ac:dyDescent="0.2">
      <c r="A170">
        <v>1169807.4099999999</v>
      </c>
      <c r="B170">
        <v>1236744.18</v>
      </c>
      <c r="C170">
        <v>1248368.55</v>
      </c>
      <c r="D170">
        <v>1217108.6599999999</v>
      </c>
      <c r="E170">
        <v>1225638.74</v>
      </c>
      <c r="F170">
        <v>1173669.24</v>
      </c>
      <c r="G170">
        <v>1238891.25</v>
      </c>
      <c r="H170">
        <v>1088952.82</v>
      </c>
      <c r="I170">
        <v>1065701.53</v>
      </c>
      <c r="J170">
        <v>1061575.6000000001</v>
      </c>
      <c r="K170" t="s">
        <v>227</v>
      </c>
    </row>
    <row r="171" spans="1:11" x14ac:dyDescent="0.2">
      <c r="A171">
        <v>3540.5</v>
      </c>
      <c r="B171">
        <v>436.28</v>
      </c>
      <c r="C171">
        <v>-3654.96</v>
      </c>
      <c r="D171">
        <v>-7972.68</v>
      </c>
      <c r="E171">
        <v>11820.74</v>
      </c>
      <c r="F171">
        <v>2409.63</v>
      </c>
      <c r="G171">
        <v>-4942.57</v>
      </c>
      <c r="H171">
        <v>9851.3799999999992</v>
      </c>
      <c r="I171">
        <v>-582.5</v>
      </c>
      <c r="J171">
        <v>-7039.35</v>
      </c>
      <c r="K171" t="s">
        <v>228</v>
      </c>
    </row>
    <row r="172" spans="1:11" x14ac:dyDescent="0.2">
      <c r="A172">
        <v>7665.79</v>
      </c>
      <c r="B172">
        <v>7722.25</v>
      </c>
      <c r="C172">
        <v>9340.82</v>
      </c>
      <c r="D172">
        <v>8963.7999999999993</v>
      </c>
      <c r="E172">
        <v>9827.1200000000008</v>
      </c>
      <c r="F172">
        <v>8028.28</v>
      </c>
      <c r="G172">
        <v>8000.18</v>
      </c>
      <c r="H172">
        <v>7726.12</v>
      </c>
      <c r="I172">
        <v>7268.79</v>
      </c>
      <c r="J172">
        <v>7693.76</v>
      </c>
      <c r="K172" t="s">
        <v>229</v>
      </c>
    </row>
    <row r="173" spans="1:11" x14ac:dyDescent="0.2">
      <c r="A173">
        <v>-2028.03</v>
      </c>
      <c r="B173">
        <v>-2198.06</v>
      </c>
      <c r="C173">
        <v>-2057.4299999999998</v>
      </c>
      <c r="D173">
        <v>-2237.7600000000002</v>
      </c>
      <c r="E173">
        <v>-2193.75</v>
      </c>
      <c r="F173">
        <v>-2784.73</v>
      </c>
      <c r="G173">
        <v>-2248.2399999999998</v>
      </c>
      <c r="H173">
        <v>-2840.77</v>
      </c>
      <c r="I173">
        <v>-3222.33</v>
      </c>
      <c r="J173">
        <v>-3498.47</v>
      </c>
      <c r="K173" t="s">
        <v>230</v>
      </c>
    </row>
    <row r="174" spans="1:11" x14ac:dyDescent="0.2">
      <c r="A174">
        <v>9658.42</v>
      </c>
      <c r="B174">
        <v>13543.2</v>
      </c>
      <c r="C174">
        <v>15911.81</v>
      </c>
      <c r="D174">
        <v>21897.89</v>
      </c>
      <c r="E174">
        <v>219218.3</v>
      </c>
      <c r="F174">
        <v>175681.13</v>
      </c>
      <c r="G174">
        <v>193555.56</v>
      </c>
      <c r="H174">
        <v>196133.63</v>
      </c>
      <c r="I174">
        <v>184649.4</v>
      </c>
      <c r="J174">
        <v>181871.49</v>
      </c>
      <c r="K174" t="s">
        <v>231</v>
      </c>
    </row>
    <row r="175" spans="1:11" x14ac:dyDescent="0.2">
      <c r="A175">
        <v>0</v>
      </c>
      <c r="B175">
        <v>212.63</v>
      </c>
      <c r="C175">
        <v>484.56</v>
      </c>
      <c r="D175">
        <v>25</v>
      </c>
      <c r="E175">
        <v>0</v>
      </c>
      <c r="F175">
        <v>10.5</v>
      </c>
      <c r="G175">
        <v>0</v>
      </c>
      <c r="H175">
        <v>16.100000000000001</v>
      </c>
      <c r="I175">
        <v>218.79</v>
      </c>
      <c r="J175">
        <v>73.08</v>
      </c>
      <c r="K175" t="s">
        <v>232</v>
      </c>
    </row>
    <row r="176" spans="1:11" x14ac:dyDescent="0.2">
      <c r="A176">
        <v>1148043.8</v>
      </c>
      <c r="B176">
        <v>1219419.71</v>
      </c>
      <c r="C176">
        <v>1229303.9099999999</v>
      </c>
      <c r="D176">
        <v>1192119.25</v>
      </c>
      <c r="E176">
        <v>1000776.84</v>
      </c>
      <c r="F176">
        <v>991389.14</v>
      </c>
      <c r="G176">
        <v>1043302.23</v>
      </c>
      <c r="H176">
        <v>891216.54</v>
      </c>
      <c r="I176">
        <v>879570.23</v>
      </c>
      <c r="J176">
        <v>878014.36</v>
      </c>
      <c r="K176" t="s">
        <v>233</v>
      </c>
    </row>
    <row r="177" spans="1:11" x14ac:dyDescent="0.2">
      <c r="A177">
        <v>930.22</v>
      </c>
      <c r="B177">
        <v>0</v>
      </c>
      <c r="C177">
        <v>0</v>
      </c>
      <c r="D177">
        <v>0</v>
      </c>
      <c r="E177">
        <v>0</v>
      </c>
      <c r="F177">
        <v>0</v>
      </c>
      <c r="G177">
        <v>0</v>
      </c>
      <c r="H177">
        <v>0</v>
      </c>
      <c r="I177">
        <v>0</v>
      </c>
      <c r="J177">
        <v>0</v>
      </c>
      <c r="K177" t="s">
        <v>234</v>
      </c>
    </row>
    <row r="178" spans="1:11" x14ac:dyDescent="0.2">
      <c r="A178">
        <v>0</v>
      </c>
      <c r="B178">
        <v>0</v>
      </c>
      <c r="C178">
        <v>0</v>
      </c>
      <c r="D178">
        <v>0</v>
      </c>
      <c r="E178">
        <v>0</v>
      </c>
      <c r="F178">
        <v>0</v>
      </c>
      <c r="G178">
        <v>0</v>
      </c>
      <c r="H178">
        <v>0</v>
      </c>
      <c r="I178">
        <v>0</v>
      </c>
      <c r="J178">
        <v>0</v>
      </c>
      <c r="K178" t="s">
        <v>235</v>
      </c>
    </row>
    <row r="179" spans="1:11" x14ac:dyDescent="0.2">
      <c r="A179">
        <v>11174.97</v>
      </c>
      <c r="B179">
        <v>3568.64</v>
      </c>
      <c r="C179">
        <v>2668.27</v>
      </c>
      <c r="D179">
        <v>3066.52</v>
      </c>
      <c r="E179">
        <v>5643.6</v>
      </c>
      <c r="F179">
        <v>6588.47</v>
      </c>
      <c r="G179">
        <v>2033.46</v>
      </c>
      <c r="H179">
        <v>1586.55</v>
      </c>
      <c r="I179">
        <v>1263.1099999999999</v>
      </c>
      <c r="J179">
        <v>1616.67</v>
      </c>
      <c r="K179" t="s">
        <v>236</v>
      </c>
    </row>
    <row r="180" spans="1:11" x14ac:dyDescent="0.2">
      <c r="A180">
        <v>0</v>
      </c>
      <c r="B180">
        <v>0</v>
      </c>
      <c r="C180">
        <v>0</v>
      </c>
      <c r="D180">
        <v>0</v>
      </c>
      <c r="E180">
        <v>0</v>
      </c>
      <c r="F180">
        <v>0</v>
      </c>
      <c r="G180">
        <v>0</v>
      </c>
      <c r="H180">
        <v>0</v>
      </c>
      <c r="I180">
        <v>0</v>
      </c>
      <c r="J180">
        <v>0</v>
      </c>
      <c r="K180" t="s">
        <v>237</v>
      </c>
    </row>
    <row r="181" spans="1:11" x14ac:dyDescent="0.2">
      <c r="A181">
        <v>1044758.04</v>
      </c>
      <c r="B181">
        <v>1046215.96</v>
      </c>
      <c r="C181">
        <v>1053707.1100000001</v>
      </c>
      <c r="D181">
        <v>1062650.3999999999</v>
      </c>
      <c r="E181">
        <v>1043355.7</v>
      </c>
      <c r="F181">
        <v>990639.96</v>
      </c>
      <c r="G181">
        <v>1015265.59</v>
      </c>
      <c r="H181">
        <v>898521.92</v>
      </c>
      <c r="I181">
        <v>883365.97</v>
      </c>
      <c r="J181">
        <v>882030.09</v>
      </c>
      <c r="K181" t="s">
        <v>238</v>
      </c>
    </row>
    <row r="182" spans="1:11" x14ac:dyDescent="0.2">
      <c r="A182">
        <v>125049.37</v>
      </c>
      <c r="B182">
        <v>190528.22</v>
      </c>
      <c r="C182">
        <v>194661.44</v>
      </c>
      <c r="D182">
        <v>154458.26</v>
      </c>
      <c r="E182">
        <v>182283.04</v>
      </c>
      <c r="F182">
        <v>183029.28</v>
      </c>
      <c r="G182">
        <v>223625.66</v>
      </c>
      <c r="H182">
        <v>190430.9</v>
      </c>
      <c r="I182">
        <v>182335.56</v>
      </c>
      <c r="J182">
        <v>179545.51</v>
      </c>
      <c r="K182" t="s">
        <v>239</v>
      </c>
    </row>
    <row r="183" spans="1:11" x14ac:dyDescent="0.2">
      <c r="A183">
        <v>694834.16</v>
      </c>
      <c r="B183">
        <v>693000.56</v>
      </c>
      <c r="C183">
        <v>722094.99</v>
      </c>
      <c r="D183">
        <v>708818.08</v>
      </c>
      <c r="E183">
        <v>691730.73</v>
      </c>
      <c r="F183">
        <v>656739.68999999994</v>
      </c>
      <c r="G183">
        <v>690548.73</v>
      </c>
      <c r="H183">
        <v>600510.01</v>
      </c>
      <c r="I183">
        <v>580517.01</v>
      </c>
      <c r="J183">
        <v>599919.15</v>
      </c>
      <c r="K183" t="s">
        <v>240</v>
      </c>
    </row>
    <row r="184" spans="1:11" x14ac:dyDescent="0.2">
      <c r="A184">
        <v>1224</v>
      </c>
      <c r="B184">
        <v>868.6</v>
      </c>
      <c r="C184">
        <v>1042.8900000000001</v>
      </c>
      <c r="D184">
        <v>2981.09</v>
      </c>
      <c r="E184">
        <v>1635.98</v>
      </c>
      <c r="F184">
        <v>2888.4</v>
      </c>
      <c r="G184">
        <v>1562.37</v>
      </c>
      <c r="H184">
        <v>2910.95</v>
      </c>
      <c r="I184">
        <v>3684.16</v>
      </c>
      <c r="J184">
        <v>3339.25</v>
      </c>
      <c r="K184" t="s">
        <v>241</v>
      </c>
    </row>
    <row r="185" spans="1:11" x14ac:dyDescent="0.2">
      <c r="A185">
        <v>310678.26</v>
      </c>
      <c r="B185">
        <v>350976.01</v>
      </c>
      <c r="C185">
        <v>368190.14</v>
      </c>
      <c r="D185">
        <v>379614.71999999997</v>
      </c>
      <c r="E185">
        <v>364527.52</v>
      </c>
      <c r="F185">
        <v>350005.96</v>
      </c>
      <c r="G185">
        <v>375648.95</v>
      </c>
      <c r="H185">
        <v>342158.87</v>
      </c>
      <c r="I185">
        <v>351462.41</v>
      </c>
      <c r="J185">
        <v>313392.21000000002</v>
      </c>
      <c r="K185" t="s">
        <v>242</v>
      </c>
    </row>
    <row r="186" spans="1:11" x14ac:dyDescent="0.2">
      <c r="A186">
        <v>163070.99</v>
      </c>
      <c r="B186">
        <v>191899.01</v>
      </c>
      <c r="C186">
        <v>157040.53</v>
      </c>
      <c r="D186">
        <v>125694.77</v>
      </c>
      <c r="E186">
        <v>167744.51</v>
      </c>
      <c r="F186">
        <v>164035.19</v>
      </c>
      <c r="G186">
        <v>171131.2</v>
      </c>
      <c r="H186">
        <v>143372.99</v>
      </c>
      <c r="I186">
        <v>130037.95</v>
      </c>
      <c r="J186">
        <v>144924.99</v>
      </c>
      <c r="K186" t="s">
        <v>243</v>
      </c>
    </row>
    <row r="187" spans="1:11" x14ac:dyDescent="0.2">
      <c r="A187">
        <v>0</v>
      </c>
      <c r="B187">
        <v>0</v>
      </c>
      <c r="C187">
        <v>0</v>
      </c>
      <c r="D187">
        <v>0</v>
      </c>
      <c r="E187">
        <v>0</v>
      </c>
      <c r="F187">
        <v>0</v>
      </c>
      <c r="G187">
        <v>0</v>
      </c>
      <c r="H187">
        <v>0</v>
      </c>
      <c r="I187">
        <v>0</v>
      </c>
      <c r="J187">
        <v>0</v>
      </c>
      <c r="K187" t="s">
        <v>244</v>
      </c>
    </row>
    <row r="188" spans="1:11" x14ac:dyDescent="0.2">
      <c r="A188">
        <v>265861.21999999997</v>
      </c>
      <c r="B188">
        <v>714764.34</v>
      </c>
      <c r="C188">
        <v>526844.71</v>
      </c>
      <c r="D188">
        <v>617562.43000000005</v>
      </c>
      <c r="E188">
        <v>6233644.2699999996</v>
      </c>
      <c r="F188">
        <v>5694559.7400000002</v>
      </c>
      <c r="G188">
        <v>6662026.1500000004</v>
      </c>
      <c r="H188">
        <v>6729234.5300000003</v>
      </c>
      <c r="I188">
        <v>6434081.3499999996</v>
      </c>
      <c r="J188">
        <v>6788381.0599999996</v>
      </c>
    </row>
    <row r="189" spans="1:11" x14ac:dyDescent="0.2">
      <c r="A189">
        <v>0</v>
      </c>
      <c r="B189">
        <v>21392.959999999999</v>
      </c>
      <c r="C189">
        <v>24892.49</v>
      </c>
      <c r="D189">
        <v>1250</v>
      </c>
      <c r="E189">
        <v>0</v>
      </c>
      <c r="F189">
        <v>495</v>
      </c>
      <c r="G189">
        <v>0</v>
      </c>
      <c r="H189">
        <v>644</v>
      </c>
      <c r="I189">
        <v>17059.61</v>
      </c>
      <c r="J189">
        <v>4219.5600000000004</v>
      </c>
    </row>
    <row r="190" spans="1:11" x14ac:dyDescent="0.2">
      <c r="A190">
        <v>98932620.909999996</v>
      </c>
      <c r="B190">
        <v>109764564.81</v>
      </c>
      <c r="C190">
        <v>108970914.7</v>
      </c>
      <c r="D190">
        <v>89551175.5</v>
      </c>
      <c r="E190">
        <v>63272052.380000003</v>
      </c>
      <c r="F190">
        <v>64085792.630000003</v>
      </c>
      <c r="G190">
        <v>73272678.890000001</v>
      </c>
      <c r="H190">
        <v>62676416</v>
      </c>
      <c r="I190">
        <v>60384196.329999998</v>
      </c>
      <c r="J190">
        <v>63685281.149999999</v>
      </c>
    </row>
    <row r="191" spans="1:11" x14ac:dyDescent="0.2">
      <c r="A191">
        <v>111934.7</v>
      </c>
      <c r="B191">
        <v>0</v>
      </c>
      <c r="C191">
        <v>0</v>
      </c>
      <c r="D191">
        <v>0</v>
      </c>
      <c r="E191">
        <v>0</v>
      </c>
      <c r="F191">
        <v>0</v>
      </c>
      <c r="G191">
        <v>0</v>
      </c>
      <c r="H191">
        <v>0</v>
      </c>
      <c r="I191">
        <v>0</v>
      </c>
      <c r="J191">
        <v>0</v>
      </c>
    </row>
    <row r="192" spans="1:11" x14ac:dyDescent="0.2">
      <c r="A192">
        <v>0</v>
      </c>
      <c r="B192">
        <v>0</v>
      </c>
      <c r="C192">
        <v>0</v>
      </c>
      <c r="D192">
        <v>0.26</v>
      </c>
      <c r="E192">
        <v>0</v>
      </c>
      <c r="F192">
        <v>0</v>
      </c>
      <c r="G192">
        <v>0</v>
      </c>
      <c r="H192">
        <v>0</v>
      </c>
      <c r="I192">
        <v>0</v>
      </c>
      <c r="J192">
        <v>0</v>
      </c>
    </row>
    <row r="193" spans="1:10" x14ac:dyDescent="0.2">
      <c r="A193">
        <v>786950.37</v>
      </c>
      <c r="B193">
        <v>318575.19</v>
      </c>
      <c r="C193">
        <v>184567.86</v>
      </c>
      <c r="D193">
        <v>179992.3</v>
      </c>
      <c r="E193">
        <v>323203.40000000002</v>
      </c>
      <c r="F193">
        <v>354997.61</v>
      </c>
      <c r="G193">
        <v>123684.8</v>
      </c>
      <c r="H193">
        <v>96760.83</v>
      </c>
      <c r="I193">
        <v>75545.09</v>
      </c>
      <c r="J193">
        <v>96198.46</v>
      </c>
    </row>
    <row r="194" spans="1:10" x14ac:dyDescent="0.2">
      <c r="A194">
        <v>0</v>
      </c>
      <c r="B194">
        <v>0</v>
      </c>
      <c r="C194">
        <v>0</v>
      </c>
      <c r="D194">
        <v>0</v>
      </c>
      <c r="E194">
        <v>0</v>
      </c>
      <c r="F194">
        <v>0</v>
      </c>
      <c r="G194">
        <v>0</v>
      </c>
      <c r="H194">
        <v>0</v>
      </c>
      <c r="I194">
        <v>0</v>
      </c>
      <c r="J194">
        <v>0</v>
      </c>
    </row>
    <row r="195" spans="1:10" x14ac:dyDescent="0.2">
      <c r="A195">
        <v>91339750.579999998</v>
      </c>
      <c r="B195">
        <v>95022702.590000004</v>
      </c>
      <c r="C195">
        <v>98099985.489999995</v>
      </c>
      <c r="D195">
        <v>82607672.469999999</v>
      </c>
      <c r="E195">
        <v>61767014.909999996</v>
      </c>
      <c r="F195">
        <v>61889347.899999999</v>
      </c>
      <c r="G195">
        <v>70203511.060000002</v>
      </c>
      <c r="H195">
        <v>61555529.75</v>
      </c>
      <c r="I195">
        <v>59249581.189999998</v>
      </c>
      <c r="J195">
        <v>62787624.649999999</v>
      </c>
    </row>
    <row r="196" spans="1:10" x14ac:dyDescent="0.2">
      <c r="A196">
        <v>8757616.6199999992</v>
      </c>
      <c r="B196">
        <v>15796594.710000001</v>
      </c>
      <c r="C196">
        <v>11607234.27</v>
      </c>
      <c r="D196">
        <v>7742308.0199999996</v>
      </c>
      <c r="E196">
        <v>8061885.1399999997</v>
      </c>
      <c r="F196">
        <v>8246497.0800000001</v>
      </c>
      <c r="G196">
        <v>9854878.7799999993</v>
      </c>
      <c r="H196">
        <v>7947525.6100000003</v>
      </c>
      <c r="I196">
        <v>7661301.1900000004</v>
      </c>
      <c r="J196">
        <v>7786455.5800000001</v>
      </c>
    </row>
    <row r="197" spans="1:10" x14ac:dyDescent="0.2">
      <c r="A197">
        <v>76235197.890000001</v>
      </c>
      <c r="B197">
        <v>78363457.930000007</v>
      </c>
      <c r="C197">
        <v>85271909.540000007</v>
      </c>
      <c r="D197">
        <v>71659866.349999994</v>
      </c>
      <c r="E197">
        <v>52068722.100000001</v>
      </c>
      <c r="F197">
        <v>51422589.68</v>
      </c>
      <c r="G197">
        <v>59219575.909999996</v>
      </c>
      <c r="H197">
        <v>51686092.979999997</v>
      </c>
      <c r="I197">
        <v>48829402.670000002</v>
      </c>
      <c r="J197">
        <v>53297608.600000001</v>
      </c>
    </row>
    <row r="198" spans="1:10" x14ac:dyDescent="0.2">
      <c r="A198">
        <v>82572.479999999996</v>
      </c>
      <c r="B198">
        <v>61276.39</v>
      </c>
      <c r="C198">
        <v>68619.72</v>
      </c>
      <c r="D198">
        <v>158406.15</v>
      </c>
      <c r="E198">
        <v>73879.47</v>
      </c>
      <c r="F198">
        <v>142485.78</v>
      </c>
      <c r="G198">
        <v>89724.35</v>
      </c>
      <c r="H198">
        <v>167743.85999999999</v>
      </c>
      <c r="I198">
        <v>210570.36</v>
      </c>
      <c r="J198">
        <v>198210.18</v>
      </c>
    </row>
    <row r="199" spans="1:10" x14ac:dyDescent="0.2">
      <c r="A199">
        <v>16340576.960000001</v>
      </c>
      <c r="B199">
        <v>21990599.140000001</v>
      </c>
      <c r="C199">
        <v>17817026.190000001</v>
      </c>
      <c r="D199">
        <v>14492216.32</v>
      </c>
      <c r="E199">
        <v>13234724.720000001</v>
      </c>
      <c r="F199">
        <v>14278128.939999999</v>
      </c>
      <c r="G199">
        <v>15887596.41</v>
      </c>
      <c r="H199">
        <v>13843597.369999999</v>
      </c>
      <c r="I199">
        <v>14446939.789999999</v>
      </c>
      <c r="J199">
        <v>12857699.880000001</v>
      </c>
    </row>
    <row r="200" spans="1:10" x14ac:dyDescent="0.2">
      <c r="A200">
        <v>7439019.8700000001</v>
      </c>
      <c r="B200">
        <v>10401623.84</v>
      </c>
      <c r="C200">
        <v>6549664.3099999996</v>
      </c>
      <c r="D200">
        <v>4039491.67</v>
      </c>
      <c r="E200">
        <v>4451573.7599999998</v>
      </c>
      <c r="F200">
        <v>4292640.58</v>
      </c>
      <c r="G200">
        <v>4861493.17</v>
      </c>
      <c r="H200">
        <v>3805621.15</v>
      </c>
      <c r="I200">
        <v>3423969.56</v>
      </c>
      <c r="J200">
        <v>4220561.57</v>
      </c>
    </row>
    <row r="201" spans="1:10" x14ac:dyDescent="0.2">
      <c r="A201">
        <v>0</v>
      </c>
      <c r="B201">
        <v>2340</v>
      </c>
      <c r="C201">
        <v>0</v>
      </c>
      <c r="D201">
        <v>0</v>
      </c>
      <c r="E201">
        <v>0</v>
      </c>
      <c r="F201">
        <v>0</v>
      </c>
      <c r="G201">
        <v>0</v>
      </c>
      <c r="H201">
        <v>0</v>
      </c>
      <c r="I201">
        <v>0</v>
      </c>
      <c r="J201">
        <v>0</v>
      </c>
    </row>
    <row r="202" spans="1:10" x14ac:dyDescent="0.2">
      <c r="A202" s="35">
        <v>46591.76</v>
      </c>
      <c r="B202" s="35">
        <v>94123.21</v>
      </c>
      <c r="C202" s="35">
        <v>59277.4</v>
      </c>
      <c r="D202" s="35">
        <v>60062.33</v>
      </c>
      <c r="E202" s="35">
        <v>74783.240000000005</v>
      </c>
      <c r="F202" s="35">
        <v>41829.730000000003</v>
      </c>
      <c r="G202" s="35">
        <v>49749.15</v>
      </c>
      <c r="H202" s="35">
        <v>27623.25</v>
      </c>
      <c r="I202" s="35">
        <v>39532.080000000002</v>
      </c>
      <c r="J202" s="35">
        <v>157088.15</v>
      </c>
    </row>
    <row r="203" spans="1:10" x14ac:dyDescent="0.2">
      <c r="A203" s="35">
        <v>4326073.91</v>
      </c>
      <c r="B203" s="35">
        <v>4161629.37</v>
      </c>
      <c r="C203" s="35">
        <v>3961530.88</v>
      </c>
      <c r="D203" s="35">
        <v>3784024.81</v>
      </c>
      <c r="E203" s="35">
        <v>3580442.43</v>
      </c>
      <c r="F203" s="35">
        <v>3734663.1</v>
      </c>
      <c r="G203" s="35">
        <v>4131606.39</v>
      </c>
      <c r="H203" s="35">
        <v>3385256.82</v>
      </c>
      <c r="I203" s="35">
        <v>3487911.35</v>
      </c>
      <c r="J203" s="35">
        <v>3539610.74</v>
      </c>
    </row>
    <row r="204" spans="1:10" x14ac:dyDescent="0.2">
      <c r="A204" s="35">
        <v>127251.22</v>
      </c>
      <c r="B204" s="35">
        <v>143480.35</v>
      </c>
      <c r="C204" s="35">
        <v>76379.78</v>
      </c>
      <c r="D204" s="35">
        <v>86403.21</v>
      </c>
      <c r="E204" s="35">
        <v>132046.65</v>
      </c>
      <c r="F204" s="35">
        <v>161385.20000000001</v>
      </c>
      <c r="G204" s="35">
        <v>191611.74</v>
      </c>
      <c r="H204" s="35">
        <v>112505.81</v>
      </c>
      <c r="I204" s="35">
        <v>180702.42</v>
      </c>
      <c r="J204" s="35">
        <v>135277.88</v>
      </c>
    </row>
    <row r="205" spans="1:10" x14ac:dyDescent="0.2">
      <c r="A205" s="35">
        <v>228774.48</v>
      </c>
      <c r="B205" s="35">
        <v>255850.88</v>
      </c>
      <c r="C205" s="35">
        <v>186487.8</v>
      </c>
      <c r="D205" s="35">
        <v>167357.09</v>
      </c>
      <c r="E205" s="35">
        <v>170436.53</v>
      </c>
      <c r="F205" s="35">
        <v>194409.54</v>
      </c>
      <c r="G205" s="35">
        <v>202995.91</v>
      </c>
      <c r="H205" s="35">
        <v>177238.32</v>
      </c>
      <c r="I205" s="35">
        <v>172863.05</v>
      </c>
      <c r="J205" s="35">
        <v>210602.33</v>
      </c>
    </row>
    <row r="206" spans="1:10" x14ac:dyDescent="0.2">
      <c r="A206" s="35">
        <v>416591.33</v>
      </c>
      <c r="B206" s="35">
        <v>361979.15</v>
      </c>
      <c r="C206" s="35">
        <v>295229.65000000002</v>
      </c>
      <c r="D206" s="35">
        <v>218126.68</v>
      </c>
      <c r="E206" s="35">
        <v>162638.32</v>
      </c>
      <c r="F206" s="35">
        <v>160608.1</v>
      </c>
      <c r="G206" s="35">
        <v>211258.92</v>
      </c>
      <c r="H206" s="35">
        <v>166662.1</v>
      </c>
      <c r="I206" s="35">
        <v>293934.11</v>
      </c>
      <c r="J206" s="35">
        <v>316835.78000000003</v>
      </c>
    </row>
    <row r="207" spans="1:10" x14ac:dyDescent="0.2">
      <c r="A207" s="35">
        <v>528472.05000000005</v>
      </c>
      <c r="B207" s="35">
        <v>453652.1</v>
      </c>
      <c r="C207" s="35">
        <v>285483.3</v>
      </c>
      <c r="D207" s="35">
        <v>517186.88</v>
      </c>
      <c r="E207" s="35">
        <v>841188.31</v>
      </c>
      <c r="F207" s="35">
        <v>412475.62</v>
      </c>
      <c r="G207" s="35">
        <v>199227.66</v>
      </c>
      <c r="H207" s="35">
        <v>125393.95</v>
      </c>
      <c r="I207" s="35">
        <v>110037.22</v>
      </c>
      <c r="J207" s="35">
        <v>155135.04999999999</v>
      </c>
    </row>
    <row r="208" spans="1:10" x14ac:dyDescent="0.2">
      <c r="A208" s="35">
        <v>4839.37</v>
      </c>
      <c r="B208" s="35">
        <v>15386.74</v>
      </c>
      <c r="C208" s="35">
        <v>11761.67</v>
      </c>
      <c r="D208" s="35">
        <v>27452.400000000001</v>
      </c>
      <c r="E208" s="35">
        <v>22609.4</v>
      </c>
      <c r="F208" s="35">
        <v>20805.97</v>
      </c>
      <c r="G208" s="35">
        <v>20033.64</v>
      </c>
      <c r="H208" s="35">
        <v>17425.810000000001</v>
      </c>
      <c r="I208" s="35">
        <v>19607.87</v>
      </c>
      <c r="J208" s="35">
        <v>103363.74</v>
      </c>
    </row>
    <row r="209" spans="1:11" x14ac:dyDescent="0.2">
      <c r="A209" s="20">
        <f>A210+A211</f>
        <v>4516123.91</v>
      </c>
      <c r="B209" s="20">
        <f t="shared" ref="B209:J209" si="0">B210+B211</f>
        <v>4495872.1099999994</v>
      </c>
      <c r="C209" s="20">
        <f t="shared" si="0"/>
        <v>3959479.81</v>
      </c>
      <c r="D209" s="20">
        <f t="shared" si="0"/>
        <v>4073687.9299999997</v>
      </c>
      <c r="E209" s="20">
        <f t="shared" si="0"/>
        <v>4077893.9800000004</v>
      </c>
      <c r="F209" s="20">
        <f t="shared" si="0"/>
        <v>3939116.88</v>
      </c>
      <c r="G209" s="20">
        <f t="shared" si="0"/>
        <v>4011670.36</v>
      </c>
      <c r="H209" s="20">
        <f t="shared" si="0"/>
        <v>3339260.8699999996</v>
      </c>
      <c r="I209" s="20">
        <f t="shared" si="0"/>
        <v>3395433.71</v>
      </c>
      <c r="J209" s="20">
        <f t="shared" si="0"/>
        <v>3296193.07</v>
      </c>
      <c r="K209" t="s">
        <v>312</v>
      </c>
    </row>
    <row r="210" spans="1:11" x14ac:dyDescent="0.2">
      <c r="A210" s="35">
        <v>4073764.24</v>
      </c>
      <c r="B210" s="35">
        <v>4125001.32</v>
      </c>
      <c r="C210" s="35">
        <v>3711563.39</v>
      </c>
      <c r="D210" s="35">
        <v>3604164.44</v>
      </c>
      <c r="E210" s="35">
        <v>3467093.97</v>
      </c>
      <c r="F210" s="35">
        <v>3612833.66</v>
      </c>
      <c r="G210" s="35">
        <v>3850382.55</v>
      </c>
      <c r="H210" s="35">
        <v>3224488.28</v>
      </c>
      <c r="I210" s="35">
        <v>3294514.89</v>
      </c>
      <c r="J210" s="35">
        <v>3151941.01</v>
      </c>
      <c r="K210" t="s">
        <v>312</v>
      </c>
    </row>
    <row r="211" spans="1:11" x14ac:dyDescent="0.2">
      <c r="A211" s="35">
        <v>442359.67</v>
      </c>
      <c r="B211" s="35">
        <v>370870.79</v>
      </c>
      <c r="C211" s="35">
        <v>247916.42</v>
      </c>
      <c r="D211" s="35">
        <v>469523.49</v>
      </c>
      <c r="E211" s="35">
        <v>610800.01</v>
      </c>
      <c r="F211" s="35">
        <v>326283.21999999997</v>
      </c>
      <c r="G211" s="35">
        <v>161287.81</v>
      </c>
      <c r="H211" s="35">
        <v>114772.59</v>
      </c>
      <c r="I211" s="35">
        <v>100918.82</v>
      </c>
      <c r="J211" s="35">
        <v>144252.06</v>
      </c>
      <c r="K211" t="s">
        <v>312</v>
      </c>
    </row>
    <row r="212" spans="1:11" x14ac:dyDescent="0.2">
      <c r="A212" s="35">
        <v>-3084615.87</v>
      </c>
      <c r="B212" s="35">
        <v>-3893315.26</v>
      </c>
      <c r="C212" s="35">
        <v>-3013176.75</v>
      </c>
      <c r="D212" s="35">
        <v>-2544052.15</v>
      </c>
      <c r="E212" s="35">
        <v>-2227808.75</v>
      </c>
      <c r="F212" s="35">
        <v>-2816327.85</v>
      </c>
      <c r="G212" s="35">
        <v>-2344727.0299999998</v>
      </c>
      <c r="H212" s="35">
        <v>-2487139.5099999998</v>
      </c>
      <c r="I212" s="35">
        <v>-2182488.66</v>
      </c>
      <c r="J212" s="35">
        <v>-2698712.78</v>
      </c>
      <c r="K212" s="35" t="s">
        <v>315</v>
      </c>
    </row>
  </sheetData>
  <phoneticPr fontId="0" type="noConversion"/>
  <pageMargins left="0.78740157499999996" right="0.78740157499999996" top="0.984251969" bottom="0.984251969" header="0.4921259845" footer="0.4921259845"/>
  <pageSetup paperSize="9" orientation="portrait" horizontalDpi="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O36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5" width="8.5703125" customWidth="1"/>
    <col min="6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0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1</v>
      </c>
    </row>
    <row r="2" spans="1:15" ht="15.75" customHeight="1" x14ac:dyDescent="0.2">
      <c r="D2" s="37" t="str">
        <f>Kenndat!D2</f>
        <v>Größenklasse 3: &gt; 5.000 ha</v>
      </c>
      <c r="E2" s="37"/>
      <c r="F2" s="37"/>
      <c r="G2" s="37"/>
      <c r="H2" s="37"/>
      <c r="I2" s="37"/>
      <c r="J2" s="37"/>
      <c r="K2" s="37"/>
      <c r="L2" s="37"/>
      <c r="M2" s="37"/>
    </row>
    <row r="3" spans="1:15" ht="15.75" customHeight="1" x14ac:dyDescent="0.2">
      <c r="D3" s="38" t="s">
        <v>2</v>
      </c>
      <c r="E3" s="38"/>
      <c r="F3" s="38"/>
      <c r="G3" s="38"/>
      <c r="H3" s="38"/>
      <c r="I3" s="38"/>
      <c r="J3" s="38"/>
      <c r="K3" s="38"/>
      <c r="L3" s="38"/>
      <c r="M3" s="38"/>
    </row>
    <row r="4" spans="1:15" ht="30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13.5" customHeight="1" x14ac:dyDescent="0.2">
      <c r="A7" s="4" t="s">
        <v>3</v>
      </c>
      <c r="E7" s="3"/>
      <c r="F7" s="3"/>
      <c r="G7" s="3"/>
      <c r="H7" s="3"/>
      <c r="I7" s="3"/>
      <c r="J7" s="3"/>
      <c r="K7" s="3"/>
      <c r="L7" s="3"/>
      <c r="M7" s="3"/>
      <c r="N7" s="3"/>
      <c r="O7" s="3"/>
    </row>
    <row r="8" spans="1:15" ht="6" customHeight="1" x14ac:dyDescent="0.2">
      <c r="A8" s="4"/>
      <c r="E8" s="3"/>
      <c r="F8" s="3"/>
      <c r="G8" s="3"/>
      <c r="H8" s="3"/>
      <c r="I8" s="3"/>
      <c r="J8" s="3"/>
      <c r="K8" s="3"/>
      <c r="L8" s="3"/>
      <c r="M8" s="3"/>
      <c r="N8" s="3"/>
      <c r="O8" s="3"/>
    </row>
    <row r="9" spans="1:15" ht="12" customHeight="1" x14ac:dyDescent="0.2">
      <c r="B9" t="s">
        <v>179</v>
      </c>
      <c r="E9" s="6">
        <f>IF(Input!A170 = 0, "***", Input!A132/Input!A170)</f>
        <v>85.567390276661015</v>
      </c>
      <c r="F9" s="6">
        <f>IF(Input!B170 = 0, "***", Input!B132/Input!B170)</f>
        <v>89.605675201155989</v>
      </c>
      <c r="G9" s="6">
        <f>IF(Input!C170 = 0, "***", Input!C132/Input!C170)</f>
        <v>87.880473887298749</v>
      </c>
      <c r="H9" s="6">
        <f>IF(Input!D170 = 0, "***", Input!D132/Input!D170)</f>
        <v>74.233290304581345</v>
      </c>
      <c r="I9" s="6">
        <f>IF(Input!E170 = 0, "***", Input!E132/Input!E170)</f>
        <v>56.973476580872436</v>
      </c>
      <c r="J9" s="6">
        <f>IF(Input!F170 = 0, "***", Input!F132/Input!F170)</f>
        <v>59.757760184632602</v>
      </c>
      <c r="K9" s="6">
        <f>IF(Input!G170 = 0, "***", Input!G132/Input!G170)</f>
        <v>64.62099868733435</v>
      </c>
      <c r="L9" s="6">
        <f>IF(Input!H170 = 0, "***", Input!H132/Input!H170)</f>
        <v>63.825589211477492</v>
      </c>
      <c r="M9" s="6">
        <f>IF(Input!I170 = 0, "***", Input!I132/Input!I170)</f>
        <v>62.785761769526594</v>
      </c>
      <c r="N9" s="6">
        <f>IF(Input!J170 = 0, "***", Input!J132/Input!J170)</f>
        <v>66.480503348042291</v>
      </c>
      <c r="O9" s="6">
        <f>AVERAGE(E9:N9)</f>
        <v>71.173091945158291</v>
      </c>
    </row>
    <row r="10" spans="1:15" ht="12" customHeight="1" x14ac:dyDescent="0.2">
      <c r="B10" t="s">
        <v>180</v>
      </c>
      <c r="E10" s="6">
        <f>IF(Input!A171 = 0, "***", Input!A133/Input!A171)</f>
        <v>70.016658664030501</v>
      </c>
      <c r="F10" s="6">
        <f>IF(Input!B171 = 0, "***", Input!B133/Input!B171)</f>
        <v>296.0496011735583</v>
      </c>
      <c r="G10" s="6">
        <f>IF(Input!C171 = 0, "***", Input!C133/Input!C171)</f>
        <v>49.948549368529342</v>
      </c>
      <c r="H10" s="6">
        <f>IF(Input!D171 = 0, "***", Input!D133/Input!D171)</f>
        <v>1.9304424610043296</v>
      </c>
      <c r="I10" s="6">
        <f>IF(Input!E171 = 0, "***", Input!E133/Input!E171)</f>
        <v>51.326363662511824</v>
      </c>
      <c r="J10" s="6">
        <f>IF(Input!F171 = 0, "***", Input!F133/Input!F171)</f>
        <v>-42.867116528263672</v>
      </c>
      <c r="K10" s="6">
        <f>IF(Input!G171 = 0, "***", Input!G133/Input!G171)</f>
        <v>106.76187287180556</v>
      </c>
      <c r="L10" s="6">
        <f>IF(Input!H171 = 0, "***", Input!H133/Input!H171)</f>
        <v>81.550065067026154</v>
      </c>
      <c r="M10" s="6">
        <f>IF(Input!I171 = 0, "***", Input!I133/Input!I171)</f>
        <v>73.792755364806865</v>
      </c>
      <c r="N10" s="6">
        <f>IF(Input!J171 = 0, "***", Input!J133/Input!J171)</f>
        <v>62.56158452129813</v>
      </c>
      <c r="O10" s="6">
        <f>AVERAGE(E10:N10)</f>
        <v>75.107077662630743</v>
      </c>
    </row>
    <row r="11" spans="1:15" ht="12" customHeight="1" x14ac:dyDescent="0.2">
      <c r="B11" t="s">
        <v>181</v>
      </c>
      <c r="E11" s="6">
        <f>IF(Input!A172 = 0, "***", Input!A134/Input!A172)</f>
        <v>44.593324367090673</v>
      </c>
      <c r="F11" s="6">
        <f>IF(Input!B172 = 0, "***", Input!B134/Input!B172)</f>
        <v>48.477186053287582</v>
      </c>
      <c r="G11" s="6">
        <f>IF(Input!C172 = 0, "***", Input!C134/Input!C172)</f>
        <v>39.809161294190446</v>
      </c>
      <c r="H11" s="6">
        <f>IF(Input!D172 = 0, "***", Input!D134/Input!D172)</f>
        <v>34.044985385662336</v>
      </c>
      <c r="I11" s="6">
        <f>IF(Input!E172 = 0, "***", Input!E134/Input!E172)</f>
        <v>30.321813511995373</v>
      </c>
      <c r="J11" s="6">
        <f>IF(Input!F172 = 0, "***", Input!F134/Input!F172)</f>
        <v>34.116805841350825</v>
      </c>
      <c r="K11" s="6">
        <f>IF(Input!G172 = 0, "***", Input!G134/Input!G172)</f>
        <v>32.194648120417291</v>
      </c>
      <c r="L11" s="6">
        <f>IF(Input!H172 = 0, "***", Input!H134/Input!H172)</f>
        <v>32.937583159464261</v>
      </c>
      <c r="M11" s="6">
        <f>IF(Input!I172 = 0, "***", Input!I134/Input!I172)</f>
        <v>31.077572745945336</v>
      </c>
      <c r="N11" s="6">
        <f>IF(Input!J172 = 0, "***", Input!J134/Input!J172)</f>
        <v>33.437649471779729</v>
      </c>
      <c r="O11" s="6">
        <f>AVERAGE(E11:N11)</f>
        <v>36.101072995118386</v>
      </c>
    </row>
    <row r="12" spans="1:15" ht="12" customHeight="1" x14ac:dyDescent="0.2">
      <c r="B12" t="s">
        <v>182</v>
      </c>
      <c r="E12" s="6">
        <f>IF(Input!A173 = 0, "***", Input!A135/Input!A173)</f>
        <v>74.962998574971763</v>
      </c>
      <c r="F12" s="6">
        <f>IF(Input!B173 = 0, "***", Input!B135/Input!B173)</f>
        <v>87.33442217227919</v>
      </c>
      <c r="G12" s="6">
        <f>IF(Input!C173 = 0, "***", Input!C135/Input!C173)</f>
        <v>77.298027150376939</v>
      </c>
      <c r="H12" s="6">
        <f>IF(Input!D173 = 0, "***", Input!D135/Input!D173)</f>
        <v>85.538636851136843</v>
      </c>
      <c r="I12" s="6">
        <f>IF(Input!E173 = 0, "***", Input!E135/Input!E173)</f>
        <v>57.305941880341884</v>
      </c>
      <c r="J12" s="6">
        <f>IF(Input!F173 = 0, "***", Input!F135/Input!F173)</f>
        <v>49.712288085379903</v>
      </c>
      <c r="K12" s="6">
        <f>IF(Input!G173 = 0, "***", Input!G135/Input!G173)</f>
        <v>69.132792762338539</v>
      </c>
      <c r="L12" s="6">
        <f>IF(Input!H173 = 0, "***", Input!H135/Input!H173)</f>
        <v>64.391911347979587</v>
      </c>
      <c r="M12" s="6">
        <f>IF(Input!I173 = 0, "***", Input!I135/Input!I173)</f>
        <v>67.756949164114161</v>
      </c>
      <c r="N12" s="6">
        <f>IF(Input!J173 = 0, "***", Input!J135/Input!J173)</f>
        <v>65.86060192026801</v>
      </c>
      <c r="O12" s="6">
        <f>AVERAGE(E12:N12)</f>
        <v>69.929456990918681</v>
      </c>
    </row>
    <row r="13" spans="1:15" x14ac:dyDescent="0.2">
      <c r="B13" s="19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</row>
    <row r="14" spans="1:15" ht="13.5" customHeight="1" x14ac:dyDescent="0.2">
      <c r="A14" s="21" t="s">
        <v>4</v>
      </c>
      <c r="B14" s="5"/>
      <c r="C14" s="5"/>
      <c r="D14" s="5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</row>
    <row r="15" spans="1:15" ht="6" customHeight="1" x14ac:dyDescent="0.2">
      <c r="A15" s="21"/>
      <c r="B15" s="5"/>
      <c r="C15" s="5"/>
      <c r="D15" s="5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</row>
    <row r="16" spans="1:15" ht="12" customHeight="1" x14ac:dyDescent="0.2">
      <c r="B16" t="s">
        <v>231</v>
      </c>
      <c r="E16" s="6">
        <f>IF(Input!A174 = 0, "***", Input!A188/Input!A174)</f>
        <v>27.526367666761228</v>
      </c>
      <c r="F16" s="6">
        <f>IF(Input!B174 = 0, "***", Input!B188/Input!B174)</f>
        <v>52.776621477937262</v>
      </c>
      <c r="G16" s="6">
        <f>IF(Input!C174 = 0, "***", Input!C188/Input!C174)</f>
        <v>33.110294177720824</v>
      </c>
      <c r="H16" s="6">
        <f>IF(Input!D174 = 0, "***", Input!D188/Input!D174)</f>
        <v>28.201914887690094</v>
      </c>
      <c r="I16" s="6">
        <f>IF(Input!E174 = 0, "***", Input!E188/Input!E174)</f>
        <v>28.435784193199197</v>
      </c>
      <c r="J16" s="6">
        <f>IF(Input!F174 = 0, "***", Input!F188/Input!F174)</f>
        <v>32.414179826826022</v>
      </c>
      <c r="K16" s="6">
        <f>IF(Input!G174 = 0, "***", Input!G188/Input!G174)</f>
        <v>34.419192866379042</v>
      </c>
      <c r="L16" s="6">
        <f>IF(Input!H174 = 0, "***", Input!H188/Input!H174)</f>
        <v>34.309437550306903</v>
      </c>
      <c r="M16" s="6">
        <f>IF(Input!I174 = 0, "***", Input!I188/Input!I174)</f>
        <v>34.844853814851277</v>
      </c>
      <c r="N16" s="6">
        <f>IF(Input!J174 = 0, "***", Input!J188/Input!J174)</f>
        <v>37.325152281976685</v>
      </c>
      <c r="O16" s="6">
        <f t="shared" ref="O16:O22" si="1">AVERAGE(E16:N16)</f>
        <v>34.336379874364852</v>
      </c>
    </row>
    <row r="17" spans="1:15" ht="12" customHeight="1" x14ac:dyDescent="0.2">
      <c r="B17" t="s">
        <v>232</v>
      </c>
      <c r="E17" s="6" t="str">
        <f>IF(Input!A175 = 0, "***", Input!A189/Input!A175)</f>
        <v>***</v>
      </c>
      <c r="F17" s="6">
        <f>IF(Input!B175 = 0, "***", Input!B189/Input!B175)</f>
        <v>100.61120255843484</v>
      </c>
      <c r="G17" s="6">
        <f>IF(Input!C175 = 0, "***", Input!C189/Input!C175)</f>
        <v>51.371326564305768</v>
      </c>
      <c r="H17" s="6">
        <f>IF(Input!D175 = 0, "***", Input!D189/Input!D175)</f>
        <v>50</v>
      </c>
      <c r="I17" s="6" t="str">
        <f>IF(Input!E175 = 0, "***", Input!E189/Input!E175)</f>
        <v>***</v>
      </c>
      <c r="J17" s="6">
        <f>IF(Input!F175 = 0, "***", Input!F189/Input!F175)</f>
        <v>47.142857142857146</v>
      </c>
      <c r="K17" s="6" t="str">
        <f>IF(Input!G175 = 0, "***", Input!G189/Input!G175)</f>
        <v>***</v>
      </c>
      <c r="L17" s="6">
        <f>IF(Input!H175 = 0, "***", Input!H189/Input!H175)</f>
        <v>40</v>
      </c>
      <c r="M17" s="6">
        <f>IF(Input!I175 = 0, "***", Input!I189/Input!I175)</f>
        <v>77.972530737236625</v>
      </c>
      <c r="N17" s="6">
        <f>IF(Input!J175 = 0, "***", Input!J189/Input!J175)</f>
        <v>57.738916256157644</v>
      </c>
      <c r="O17" s="6">
        <f t="shared" si="1"/>
        <v>60.690976179856008</v>
      </c>
    </row>
    <row r="18" spans="1:15" ht="12" customHeight="1" x14ac:dyDescent="0.2">
      <c r="B18" t="s">
        <v>233</v>
      </c>
      <c r="E18" s="6">
        <f>IF(Input!A176 = 0, "***", Input!A190/Input!A176)</f>
        <v>86.174953351082934</v>
      </c>
      <c r="F18" s="6">
        <f>IF(Input!B176 = 0, "***", Input!B190/Input!B176)</f>
        <v>90.013769590455453</v>
      </c>
      <c r="G18" s="6">
        <f>IF(Input!C176 = 0, "***", Input!C190/Input!C176)</f>
        <v>88.644405841025929</v>
      </c>
      <c r="H18" s="6">
        <f>IF(Input!D176 = 0, "***", Input!D190/Input!D176)</f>
        <v>75.119310001914656</v>
      </c>
      <c r="I18" s="6">
        <f>IF(Input!E176 = 0, "***", Input!E190/Input!E176)</f>
        <v>63.222938272632291</v>
      </c>
      <c r="J18" s="6">
        <f>IF(Input!F176 = 0, "***", Input!F190/Input!F176)</f>
        <v>64.6424194539795</v>
      </c>
      <c r="K18" s="6">
        <f>IF(Input!G176 = 0, "***", Input!G190/Input!G176)</f>
        <v>70.231498393327499</v>
      </c>
      <c r="L18" s="6">
        <f>IF(Input!H176 = 0, "***", Input!H190/Input!H176)</f>
        <v>70.326809688698106</v>
      </c>
      <c r="M18" s="6">
        <f>IF(Input!I176 = 0, "***", Input!I190/Input!I176)</f>
        <v>68.651932808139719</v>
      </c>
      <c r="N18" s="6">
        <f>IF(Input!J176 = 0, "***", Input!J190/Input!J176)</f>
        <v>72.533302473549526</v>
      </c>
      <c r="O18" s="6">
        <f t="shared" si="1"/>
        <v>74.956133987480555</v>
      </c>
    </row>
    <row r="19" spans="1:15" ht="12" customHeight="1" x14ac:dyDescent="0.2">
      <c r="B19" t="s">
        <v>234</v>
      </c>
      <c r="E19" s="6">
        <f>IF(Input!A177 = 0, "***", Input!A191/Input!A177)</f>
        <v>120.33142697426415</v>
      </c>
      <c r="F19" s="6" t="str">
        <f>IF(Input!B177 = 0, "***", Input!B191/Input!B177)</f>
        <v>***</v>
      </c>
      <c r="G19" s="6" t="str">
        <f>IF(Input!C177 = 0, "***", Input!C191/Input!C177)</f>
        <v>***</v>
      </c>
      <c r="H19" s="6" t="str">
        <f>IF(Input!D177 = 0, "***", Input!D191/Input!D177)</f>
        <v>***</v>
      </c>
      <c r="I19" s="6" t="str">
        <f>IF(Input!E177 = 0, "***", Input!E191/Input!E177)</f>
        <v>***</v>
      </c>
      <c r="J19" s="6" t="str">
        <f>IF(Input!F177 = 0, "***", Input!F191/Input!F177)</f>
        <v>***</v>
      </c>
      <c r="K19" s="6" t="str">
        <f>IF(Input!G177 = 0, "***", Input!G191/Input!G177)</f>
        <v>***</v>
      </c>
      <c r="L19" s="6" t="str">
        <f>IF(Input!H177 = 0, "***", Input!H191/Input!H177)</f>
        <v>***</v>
      </c>
      <c r="M19" s="6" t="str">
        <f>IF(Input!I177 = 0, "***", Input!I191/Input!I177)</f>
        <v>***</v>
      </c>
      <c r="N19" s="6" t="str">
        <f>IF(Input!J177 = 0, "***", Input!J191/Input!J177)</f>
        <v>***</v>
      </c>
      <c r="O19" s="6">
        <f t="shared" si="1"/>
        <v>120.33142697426415</v>
      </c>
    </row>
    <row r="20" spans="1:15" ht="12" customHeight="1" x14ac:dyDescent="0.2">
      <c r="B20" t="s">
        <v>235</v>
      </c>
      <c r="E20" s="6" t="str">
        <f>IF(Input!A178 = 0, "***", Input!A192/Input!A178)</f>
        <v>***</v>
      </c>
      <c r="F20" s="6" t="str">
        <f>IF(Input!B178 = 0, "***", Input!B192/Input!B178)</f>
        <v>***</v>
      </c>
      <c r="G20" s="6" t="str">
        <f>IF(Input!C178 = 0, "***", Input!C192/Input!C178)</f>
        <v>***</v>
      </c>
      <c r="H20" s="6" t="str">
        <f>IF(Input!D178 = 0, "***", Input!D192/Input!D178)</f>
        <v>***</v>
      </c>
      <c r="I20" s="6" t="str">
        <f>IF(Input!E178 = 0, "***", Input!E192/Input!E178)</f>
        <v>***</v>
      </c>
      <c r="J20" s="6" t="str">
        <f>IF(Input!F178 = 0, "***", Input!F192/Input!F178)</f>
        <v>***</v>
      </c>
      <c r="K20" s="6" t="str">
        <f>IF(Input!G178 = 0, "***", Input!G192/Input!G178)</f>
        <v>***</v>
      </c>
      <c r="L20" s="6" t="str">
        <f>IF(Input!H178 = 0, "***", Input!H192/Input!H178)</f>
        <v>***</v>
      </c>
      <c r="M20" s="6" t="str">
        <f>IF(Input!I178 = 0, "***", Input!I192/Input!I178)</f>
        <v>***</v>
      </c>
      <c r="N20" s="6" t="str">
        <f>IF(Input!J178 = 0, "***", Input!J192/Input!J178)</f>
        <v>***</v>
      </c>
      <c r="O20" s="6" t="e">
        <f t="shared" si="1"/>
        <v>#DIV/0!</v>
      </c>
    </row>
    <row r="21" spans="1:15" ht="12" customHeight="1" x14ac:dyDescent="0.2">
      <c r="B21" t="s">
        <v>236</v>
      </c>
      <c r="E21" s="6">
        <f>IF(Input!A179 = 0, "***", Input!A193/Input!A179)</f>
        <v>70.420803814238425</v>
      </c>
      <c r="F21" s="6">
        <f>IF(Input!B179 = 0, "***", Input!B193/Input!B179)</f>
        <v>89.270755806133437</v>
      </c>
      <c r="G21" s="6">
        <f>IF(Input!C179 = 0, "***", Input!C193/Input!C179)</f>
        <v>69.171358220869692</v>
      </c>
      <c r="H21" s="6">
        <f>IF(Input!D179 = 0, "***", Input!D193/Input!D179)</f>
        <v>58.695948501884871</v>
      </c>
      <c r="I21" s="6">
        <f>IF(Input!E179 = 0, "***", Input!E193/Input!E179)</f>
        <v>57.269012686937415</v>
      </c>
      <c r="J21" s="6">
        <f>IF(Input!F179 = 0, "***", Input!F193/Input!F179)</f>
        <v>53.88164626992306</v>
      </c>
      <c r="K21" s="6">
        <f>IF(Input!G179 = 0, "***", Input!G193/Input!G179)</f>
        <v>60.824801077965638</v>
      </c>
      <c r="L21" s="6">
        <f>IF(Input!H179 = 0, "***", Input!H193/Input!H179)</f>
        <v>60.988200813085001</v>
      </c>
      <c r="M21" s="6">
        <f>IF(Input!I179 = 0, "***", Input!I193/Input!I179)</f>
        <v>59.808797333565565</v>
      </c>
      <c r="N21" s="6">
        <f>IF(Input!J179 = 0, "***", Input!J193/Input!J179)</f>
        <v>59.504079373032219</v>
      </c>
      <c r="O21" s="6">
        <f t="shared" si="1"/>
        <v>63.98354038976354</v>
      </c>
    </row>
    <row r="22" spans="1:15" ht="12" customHeight="1" x14ac:dyDescent="0.2">
      <c r="B22" t="s">
        <v>237</v>
      </c>
      <c r="E22" s="6" t="str">
        <f>IF(Input!A180 = 0, "***", Input!A194/Input!A180)</f>
        <v>***</v>
      </c>
      <c r="F22" s="6" t="str">
        <f>IF(Input!B180 = 0, "***", Input!B194/Input!B180)</f>
        <v>***</v>
      </c>
      <c r="G22" s="6" t="str">
        <f>IF(Input!C180 = 0, "***", Input!C194/Input!C180)</f>
        <v>***</v>
      </c>
      <c r="H22" s="6" t="str">
        <f>IF(Input!D180 = 0, "***", Input!D194/Input!D180)</f>
        <v>***</v>
      </c>
      <c r="I22" s="6" t="str">
        <f>IF(Input!E180 = 0, "***", Input!E194/Input!E180)</f>
        <v>***</v>
      </c>
      <c r="J22" s="6" t="str">
        <f>IF(Input!F180 = 0, "***", Input!F194/Input!F180)</f>
        <v>***</v>
      </c>
      <c r="K22" s="6" t="str">
        <f>IF(Input!G180 = 0, "***", Input!G194/Input!G180)</f>
        <v>***</v>
      </c>
      <c r="L22" s="6" t="str">
        <f>IF(Input!H180 = 0, "***", Input!H194/Input!H180)</f>
        <v>***</v>
      </c>
      <c r="M22" s="6" t="str">
        <f>IF(Input!I180 = 0, "***", Input!I194/Input!I180)</f>
        <v>***</v>
      </c>
      <c r="N22" s="6" t="str">
        <f>IF(Input!J180 = 0, "***", Input!J194/Input!J180)</f>
        <v>***</v>
      </c>
      <c r="O22" s="6" t="e">
        <f t="shared" si="1"/>
        <v>#DIV/0!</v>
      </c>
    </row>
    <row r="23" spans="1:15" x14ac:dyDescent="0.2"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</row>
    <row r="24" spans="1:15" ht="13.5" customHeight="1" x14ac:dyDescent="0.2">
      <c r="A24" s="4" t="s">
        <v>5</v>
      </c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</row>
    <row r="25" spans="1:15" ht="6.75" customHeight="1" x14ac:dyDescent="0.2">
      <c r="A25" s="4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</row>
    <row r="26" spans="1:15" ht="12" customHeight="1" x14ac:dyDescent="0.2">
      <c r="B26" t="s">
        <v>238</v>
      </c>
      <c r="E26" s="6">
        <f>IF(Input!A181 = 0, "***", Input!A195/Input!A181)</f>
        <v>87.426702722479163</v>
      </c>
      <c r="F26" s="6">
        <f>IF(Input!B181 = 0, "***", Input!B195/Input!B181)</f>
        <v>90.825131925917105</v>
      </c>
      <c r="G26" s="6">
        <f>IF(Input!C181 = 0, "***", Input!C195/Input!C181)</f>
        <v>93.099861013560002</v>
      </c>
      <c r="H26" s="6">
        <f>IF(Input!D181 = 0, "***", Input!D195/Input!D181)</f>
        <v>77.737393662111273</v>
      </c>
      <c r="I26" s="6">
        <f>IF(Input!E181 = 0, "***", Input!E195/Input!E181)</f>
        <v>59.2003426156583</v>
      </c>
      <c r="J26" s="6">
        <f>IF(Input!F181 = 0, "***", Input!F195/Input!F181)</f>
        <v>62.474108050315273</v>
      </c>
      <c r="K26" s="6">
        <f>IF(Input!G181 = 0, "***", Input!G195/Input!G181)</f>
        <v>69.147927154706395</v>
      </c>
      <c r="L26" s="6">
        <f>IF(Input!H181 = 0, "***", Input!H195/Input!H181)</f>
        <v>68.507543755860738</v>
      </c>
      <c r="M26" s="6">
        <f>IF(Input!I181 = 0, "***", Input!I195/Input!I181)</f>
        <v>67.072519433819707</v>
      </c>
      <c r="N26" s="6">
        <f>IF(Input!J181 = 0, "***", Input!J195/Input!J181)</f>
        <v>71.185354515513183</v>
      </c>
      <c r="O26" s="6">
        <f>AVERAGE(E26:N26)</f>
        <v>74.667688484994116</v>
      </c>
    </row>
    <row r="27" spans="1:15" ht="12" customHeight="1" x14ac:dyDescent="0.2">
      <c r="B27" t="s">
        <v>239</v>
      </c>
      <c r="E27" s="6">
        <f>IF(Input!A182 = 0, "***", Input!A196/Input!A182)</f>
        <v>70.033272618646535</v>
      </c>
      <c r="F27" s="6">
        <f>IF(Input!B182 = 0, "***", Input!B196/Input!B182)</f>
        <v>82.909475089831844</v>
      </c>
      <c r="G27" s="6">
        <f>IF(Input!C182 = 0, "***", Input!C196/Input!C182)</f>
        <v>59.627804407488199</v>
      </c>
      <c r="H27" s="6">
        <f>IF(Input!D182 = 0, "***", Input!D196/Input!D182)</f>
        <v>50.125568033719915</v>
      </c>
      <c r="I27" s="6">
        <f>IF(Input!E182 = 0, "***", Input!E196/Input!E182)</f>
        <v>44.227291469354469</v>
      </c>
      <c r="J27" s="6">
        <f>IF(Input!F182 = 0, "***", Input!F196/Input!F182)</f>
        <v>45.055616675102478</v>
      </c>
      <c r="K27" s="6">
        <f>IF(Input!G182 = 0, "***", Input!G196/Input!G182)</f>
        <v>44.068640334029645</v>
      </c>
      <c r="L27" s="6">
        <f>IF(Input!H182 = 0, "***", Input!H196/Input!H182)</f>
        <v>41.734432857272644</v>
      </c>
      <c r="M27" s="6">
        <f>IF(Input!I182 = 0, "***", Input!I196/Input!I182)</f>
        <v>42.017592125200373</v>
      </c>
      <c r="N27" s="6">
        <f>IF(Input!J182 = 0, "***", Input!J196/Input!J182)</f>
        <v>43.36758730418822</v>
      </c>
      <c r="O27" s="6">
        <f>AVERAGE(E27:N27)</f>
        <v>52.316728091483434</v>
      </c>
    </row>
    <row r="28" spans="1:15" x14ac:dyDescent="0.2"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</row>
    <row r="29" spans="1:15" ht="13.5" customHeight="1" x14ac:dyDescent="0.2">
      <c r="A29" s="4" t="s">
        <v>6</v>
      </c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</row>
    <row r="30" spans="1:15" ht="6" customHeight="1" x14ac:dyDescent="0.2">
      <c r="A30" s="4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</row>
    <row r="31" spans="1:15" ht="12" customHeight="1" x14ac:dyDescent="0.2">
      <c r="B31" t="s">
        <v>293</v>
      </c>
      <c r="E31" s="6">
        <f>IF(Input!A183 = 0, "***", Input!A197/Input!A183)</f>
        <v>109.71711277119708</v>
      </c>
      <c r="F31" s="6">
        <f>IF(Input!B183 = 0, "***", Input!B197/Input!B183)</f>
        <v>113.07849149501409</v>
      </c>
      <c r="G31" s="6">
        <f>IF(Input!C183 = 0, "***", Input!C197/Input!C183)</f>
        <v>118.08960139717907</v>
      </c>
      <c r="H31" s="6">
        <f>IF(Input!D183 = 0, "***", Input!D197/Input!D183)</f>
        <v>101.097684119457</v>
      </c>
      <c r="I31" s="6">
        <f>IF(Input!E183 = 0, "***", Input!E197/Input!E183)</f>
        <v>75.273108222328077</v>
      </c>
      <c r="J31" s="6">
        <f>IF(Input!F183 = 0, "***", Input!F197/Input!F183)</f>
        <v>78.299805026250212</v>
      </c>
      <c r="K31" s="6">
        <f>IF(Input!G183 = 0, "***", Input!G197/Input!G183)</f>
        <v>85.757272929891556</v>
      </c>
      <c r="L31" s="6">
        <f>IF(Input!H183 = 0, "***", Input!H197/Input!H183)</f>
        <v>86.07032708747019</v>
      </c>
      <c r="M31" s="6">
        <f>IF(Input!I183 = 0, "***", Input!I197/Input!I183)</f>
        <v>84.113646678501297</v>
      </c>
      <c r="N31" s="6">
        <f>IF(Input!J183 = 0, "***", Input!J197/Input!J183)</f>
        <v>88.841319034406553</v>
      </c>
      <c r="O31" s="6">
        <f t="shared" ref="O31:O36" si="2">AVERAGE(E31:N31)</f>
        <v>94.033836876169502</v>
      </c>
    </row>
    <row r="32" spans="1:15" ht="12" customHeight="1" x14ac:dyDescent="0.2">
      <c r="B32" t="s">
        <v>7</v>
      </c>
      <c r="E32" s="6">
        <f>IF(Input!A184 = 0, "***", Input!A198/Input!A184)</f>
        <v>67.461176470588228</v>
      </c>
      <c r="F32" s="6">
        <f>IF(Input!B184 = 0, "***", Input!B198/Input!B184)</f>
        <v>70.546154731752239</v>
      </c>
      <c r="G32" s="6">
        <f>IF(Input!C184 = 0, "***", Input!C198/Input!C184)</f>
        <v>65.797658429939872</v>
      </c>
      <c r="H32" s="6">
        <f>IF(Input!D184 = 0, "***", Input!D198/Input!D184)</f>
        <v>53.136990161316831</v>
      </c>
      <c r="I32" s="6">
        <f>IF(Input!E184 = 0, "***", Input!E198/Input!E184)</f>
        <v>45.159152312375454</v>
      </c>
      <c r="J32" s="6">
        <f>IF(Input!F184 = 0, "***", Input!F198/Input!F184)</f>
        <v>49.330348982135433</v>
      </c>
      <c r="K32" s="6">
        <f>IF(Input!G184 = 0, "***", Input!G198/Input!G184)</f>
        <v>57.428362039721712</v>
      </c>
      <c r="L32" s="6">
        <f>IF(Input!H184 = 0, "***", Input!H198/Input!H184)</f>
        <v>57.625125818031911</v>
      </c>
      <c r="M32" s="6">
        <f>IF(Input!I184 = 0, "***", Input!I198/Input!I184)</f>
        <v>57.155595848171629</v>
      </c>
      <c r="N32" s="6">
        <f>IF(Input!J184 = 0, "***", Input!J198/Input!J184)</f>
        <v>59.35769409298495</v>
      </c>
      <c r="O32" s="6">
        <f t="shared" si="2"/>
        <v>58.299825888701818</v>
      </c>
    </row>
    <row r="33" spans="2:15" ht="12" customHeight="1" x14ac:dyDescent="0.2">
      <c r="B33" s="14" t="s">
        <v>294</v>
      </c>
      <c r="E33" s="15">
        <f>IF((Input!A183+Input!A184) = 0, "***", (Input!A197+Input!A198)/(Input!A183+Input!A184))</f>
        <v>109.6428068166028</v>
      </c>
      <c r="F33" s="15">
        <f>IF((Input!B183+Input!B184) = 0, "***", (Input!B197+Input!B198)/(Input!B183+Input!B184))</f>
        <v>113.0252486218007</v>
      </c>
      <c r="G33" s="15">
        <f>IF((Input!C183+Input!C184) = 0, "***", (Input!C197+Input!C198)/(Input!C183+Input!C184))</f>
        <v>118.01418736354954</v>
      </c>
      <c r="H33" s="15">
        <f>IF((Input!D183+Input!D184) = 0, "***", (Input!D197+Input!D198)/(Input!D183+Input!D184))</f>
        <v>100.89681967457199</v>
      </c>
      <c r="I33" s="15">
        <f>IF((Input!E183+Input!E184) = 0, "***", (Input!E197+Input!E198)/(Input!E183+Input!E184))</f>
        <v>75.202055157796664</v>
      </c>
      <c r="J33" s="15">
        <f>IF((Input!F183+Input!F184) = 0, "***", (Input!F197+Input!F198)/(Input!F183+Input!F184))</f>
        <v>78.172952670951304</v>
      </c>
      <c r="K33" s="15">
        <f>IF((Input!G183+Input!G184) = 0, "***", (Input!G197+Input!G198)/(Input!G183+Input!G184))</f>
        <v>85.69332331182089</v>
      </c>
      <c r="L33" s="15">
        <f>IF((Input!H183+Input!H184) = 0, "***", (Input!H197+Input!H198)/(Input!H183+Input!H184))</f>
        <v>85.933105207349769</v>
      </c>
      <c r="M33" s="15">
        <f>IF((Input!I183+Input!I184) = 0, "***", (Input!I197+Input!I198)/(Input!I183+Input!I184))</f>
        <v>83.943640561349781</v>
      </c>
      <c r="N33" s="15">
        <f>IF((Input!J183+Input!J184) = 0, "***", (Input!J197+Input!J198)/(Input!J183+Input!J184))</f>
        <v>88.678116674380334</v>
      </c>
      <c r="O33" s="15">
        <f t="shared" si="2"/>
        <v>93.920225606017368</v>
      </c>
    </row>
    <row r="34" spans="2:15" ht="12" customHeight="1" x14ac:dyDescent="0.2">
      <c r="B34" t="s">
        <v>8</v>
      </c>
      <c r="E34" s="6">
        <f>IF(Input!A185 = 0, "***", Input!A199/Input!A185)</f>
        <v>52.596460917477778</v>
      </c>
      <c r="F34" s="6">
        <f>IF(Input!B185 = 0, "***", Input!B199/Input!B185)</f>
        <v>62.655561957069374</v>
      </c>
      <c r="G34" s="6">
        <f>IF(Input!C185 = 0, "***", Input!C199/Input!C185)</f>
        <v>48.390829232960996</v>
      </c>
      <c r="H34" s="6">
        <f>IF(Input!D185 = 0, "***", Input!D199/Input!D185)</f>
        <v>38.176117933466863</v>
      </c>
      <c r="I34" s="6">
        <f>IF(Input!E185 = 0, "***", Input!E199/Input!E185)</f>
        <v>36.306517324124115</v>
      </c>
      <c r="J34" s="6">
        <f>IF(Input!F185 = 0, "***", Input!F199/Input!F185)</f>
        <v>40.793959451433338</v>
      </c>
      <c r="K34" s="6">
        <f>IF(Input!G185 = 0, "***", Input!G199/Input!G185)</f>
        <v>42.293733045174221</v>
      </c>
      <c r="L34" s="6">
        <f>IF(Input!H185 = 0, "***", Input!H199/Input!H185)</f>
        <v>40.459560116036151</v>
      </c>
      <c r="M34" s="6">
        <f>IF(Input!I185 = 0, "***", Input!I199/Input!I185)</f>
        <v>41.105220299377109</v>
      </c>
      <c r="N34" s="6">
        <f>IF(Input!J185 = 0, "***", Input!J199/Input!J185)</f>
        <v>41.027503140553492</v>
      </c>
      <c r="O34" s="6">
        <f t="shared" si="2"/>
        <v>44.380546341767342</v>
      </c>
    </row>
    <row r="35" spans="2:15" ht="12" customHeight="1" x14ac:dyDescent="0.2">
      <c r="B35" t="s">
        <v>243</v>
      </c>
      <c r="E35" s="6">
        <f>IF(Input!A186 = 0, "***", Input!A200/Input!A186)</f>
        <v>45.618290966406718</v>
      </c>
      <c r="F35" s="6">
        <f>IF(Input!B186 = 0, "***", Input!B200/Input!B186)</f>
        <v>54.203634713904982</v>
      </c>
      <c r="G35" s="6">
        <f>IF(Input!C186 = 0, "***", Input!C200/Input!C186)</f>
        <v>41.706840329690685</v>
      </c>
      <c r="H35" s="6">
        <f>IF(Input!D186 = 0, "***", Input!D200/Input!D186)</f>
        <v>32.137309054306712</v>
      </c>
      <c r="I35" s="6">
        <f>IF(Input!E186 = 0, "***", Input!E200/Input!E186)</f>
        <v>26.537820880099144</v>
      </c>
      <c r="J35" s="6">
        <f>IF(Input!F186 = 0, "***", Input!F200/Input!F186)</f>
        <v>26.169022512791312</v>
      </c>
      <c r="K35" s="6">
        <f>IF(Input!G186 = 0, "***", Input!G200/Input!G186)</f>
        <v>28.407988549136565</v>
      </c>
      <c r="L35" s="6">
        <f>IF(Input!H186 = 0, "***", Input!H200/Input!H186)</f>
        <v>26.54350132476138</v>
      </c>
      <c r="M35" s="6">
        <f>IF(Input!I186 = 0, "***", Input!I200/Input!I186)</f>
        <v>26.330540892101116</v>
      </c>
      <c r="N35" s="6">
        <f>IF(Input!J186 = 0, "***", Input!J200/Input!J186)</f>
        <v>29.122386484208146</v>
      </c>
      <c r="O35" s="6">
        <f t="shared" si="2"/>
        <v>33.677733570740678</v>
      </c>
    </row>
    <row r="36" spans="2:15" ht="12" customHeight="1" x14ac:dyDescent="0.2">
      <c r="B36" t="s">
        <v>244</v>
      </c>
      <c r="E36" s="6" t="str">
        <f>IF(Input!A187 = 0, "***", Input!A201/Input!A187)</f>
        <v>***</v>
      </c>
      <c r="F36" s="6" t="str">
        <f>IF(Input!B187 = 0, "***", Input!B201/Input!B187)</f>
        <v>***</v>
      </c>
      <c r="G36" s="6" t="str">
        <f>IF(Input!C187 = 0, "***", Input!C201/Input!C187)</f>
        <v>***</v>
      </c>
      <c r="H36" s="6" t="str">
        <f>IF(Input!D187 = 0, "***", Input!D201/Input!D187)</f>
        <v>***</v>
      </c>
      <c r="I36" s="6" t="str">
        <f>IF(Input!E187 = 0, "***", Input!E201/Input!E187)</f>
        <v>***</v>
      </c>
      <c r="J36" s="6" t="str">
        <f>IF(Input!F187 = 0, "***", Input!F201/Input!F187)</f>
        <v>***</v>
      </c>
      <c r="K36" s="6" t="str">
        <f>IF(Input!G187 = 0, "***", Input!G201/Input!G187)</f>
        <v>***</v>
      </c>
      <c r="L36" s="6" t="str">
        <f>IF(Input!H187 = 0, "***", Input!H201/Input!H187)</f>
        <v>***</v>
      </c>
      <c r="M36" s="6" t="str">
        <f>IF(Input!I187 = 0, "***", Input!I201/Input!I187)</f>
        <v>***</v>
      </c>
      <c r="N36" s="6" t="str">
        <f>IF(Input!J187 = 0, "***", Input!J201/Input!J187)</f>
        <v>***</v>
      </c>
      <c r="O36" s="6" t="e">
        <f t="shared" si="2"/>
        <v>#DIV/0!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O50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85546875" customWidth="1"/>
    <col min="4" max="4" width="9.7109375" customWidth="1"/>
    <col min="5" max="9" width="8.7109375" customWidth="1"/>
    <col min="10" max="10" width="8.85546875" customWidth="1"/>
    <col min="11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9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10</v>
      </c>
    </row>
    <row r="2" spans="1:15" ht="15.75" customHeight="1" x14ac:dyDescent="0.2">
      <c r="D2" s="37" t="str">
        <f>Kenndat!D2</f>
        <v>Größenklasse 3: &gt; 5.000 ha</v>
      </c>
      <c r="E2" s="37"/>
      <c r="F2" s="37"/>
      <c r="G2" s="37"/>
      <c r="H2" s="37"/>
      <c r="I2" s="37"/>
      <c r="J2" s="37"/>
      <c r="K2" s="37"/>
      <c r="L2" s="37"/>
      <c r="M2" s="37"/>
    </row>
    <row r="3" spans="1:15" ht="15.75" customHeight="1" x14ac:dyDescent="0.2">
      <c r="D3" s="38" t="s">
        <v>11</v>
      </c>
      <c r="E3" s="38"/>
      <c r="F3" s="38"/>
      <c r="G3" s="38"/>
      <c r="H3" s="38"/>
      <c r="I3" s="38"/>
      <c r="J3" s="38"/>
      <c r="K3" s="38"/>
      <c r="L3" s="38"/>
      <c r="M3" s="38"/>
    </row>
    <row r="4" spans="1:15" ht="30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13.5" customHeight="1" x14ac:dyDescent="0.2">
      <c r="A7" s="4" t="s">
        <v>3</v>
      </c>
      <c r="E7" s="3"/>
      <c r="F7" s="3"/>
      <c r="G7" s="3"/>
      <c r="H7" s="3"/>
      <c r="I7" s="3"/>
      <c r="J7" s="3"/>
      <c r="K7" s="3"/>
      <c r="L7" s="3"/>
      <c r="M7" s="3"/>
      <c r="N7" s="3"/>
      <c r="O7" s="3"/>
    </row>
    <row r="8" spans="1:15" ht="6" customHeight="1" x14ac:dyDescent="0.2">
      <c r="A8" s="4"/>
      <c r="E8" s="3"/>
      <c r="F8" s="3"/>
      <c r="G8" s="3"/>
      <c r="H8" s="3"/>
      <c r="I8" s="3"/>
      <c r="J8" s="3"/>
      <c r="K8" s="3"/>
      <c r="L8" s="3"/>
      <c r="M8" s="3"/>
      <c r="N8" s="3"/>
      <c r="O8" s="3"/>
    </row>
    <row r="9" spans="1:15" ht="12" customHeight="1" x14ac:dyDescent="0.2">
      <c r="B9" t="s">
        <v>179</v>
      </c>
      <c r="E9" s="22">
        <f>Input!A170/Input!A$34*100</f>
        <v>99.22151216647103</v>
      </c>
      <c r="F9" s="22">
        <f>Input!B170/Input!B$34*100</f>
        <v>99.520363104781168</v>
      </c>
      <c r="G9" s="22">
        <f>Input!C170/Input!C$34*100</f>
        <v>99.710188598058764</v>
      </c>
      <c r="H9" s="22">
        <f>Input!D170/Input!D$34*100</f>
        <v>100.10253137111724</v>
      </c>
      <c r="I9" s="22">
        <f>Input!E170/Input!E$34*100</f>
        <v>98.437537409358654</v>
      </c>
      <c r="J9" s="22">
        <f>Input!F170/Input!F$34*100</f>
        <v>99.352151464288639</v>
      </c>
      <c r="K9" s="22">
        <f>Input!G170/Input!G$34*100</f>
        <v>99.934712463078384</v>
      </c>
      <c r="L9" s="22">
        <f>Input!H170/Input!H$34*100</f>
        <v>98.664775796780901</v>
      </c>
      <c r="M9" s="22">
        <f>Input!I170/Input!I$34*100</f>
        <v>99.676012737747456</v>
      </c>
      <c r="N9" s="22">
        <f>Input!J170/Input!J$34*100</f>
        <v>100.26862900485614</v>
      </c>
      <c r="O9" s="22">
        <f>AVERAGE(E9:N9)</f>
        <v>99.488841411653837</v>
      </c>
    </row>
    <row r="10" spans="1:15" ht="12" customHeight="1" x14ac:dyDescent="0.2">
      <c r="B10" t="s">
        <v>180</v>
      </c>
      <c r="E10" s="22">
        <f>Input!A171/Input!A$34*100</f>
        <v>0.300300511710206</v>
      </c>
      <c r="F10" s="22">
        <f>Input!B171/Input!B$34*100</f>
        <v>3.5107296009554645E-2</v>
      </c>
      <c r="G10" s="22">
        <f>Input!C171/Input!C$34*100</f>
        <v>-0.29193041663726699</v>
      </c>
      <c r="H10" s="22">
        <f>Input!D171/Input!D$34*100</f>
        <v>-0.65572243139891817</v>
      </c>
      <c r="I10" s="22">
        <f>Input!E171/Input!E$34*100</f>
        <v>0.94938622448920174</v>
      </c>
      <c r="J10" s="22">
        <f>Input!F171/Input!F$34*100</f>
        <v>0.20397733584028654</v>
      </c>
      <c r="K10" s="22">
        <f>Input!G171/Input!G$34*100</f>
        <v>-0.39869061289974983</v>
      </c>
      <c r="L10" s="22">
        <f>Input!H171/Input!H$34*100</f>
        <v>0.89258614435553907</v>
      </c>
      <c r="M10" s="22">
        <f>Input!I171/Input!I$34*100</f>
        <v>-5.4481743513812818E-2</v>
      </c>
      <c r="N10" s="22">
        <f>Input!J171/Input!J$34*100</f>
        <v>-0.66488526449301777</v>
      </c>
      <c r="O10" s="22">
        <f>AVERAGE(E10:N10)</f>
        <v>3.1564704346202246E-2</v>
      </c>
    </row>
    <row r="11" spans="1:15" ht="12" customHeight="1" x14ac:dyDescent="0.2">
      <c r="B11" t="s">
        <v>181</v>
      </c>
      <c r="E11" s="22">
        <f>Input!A172/Input!A$34*100</f>
        <v>0.65020213519643544</v>
      </c>
      <c r="F11" s="22">
        <f>Input!B172/Input!B$34*100</f>
        <v>0.62140670351559402</v>
      </c>
      <c r="G11" s="22">
        <f>Input!C172/Input!C$34*100</f>
        <v>0.74607368461863222</v>
      </c>
      <c r="H11" s="22">
        <f>Input!D172/Input!D$34*100</f>
        <v>0.73723825997953285</v>
      </c>
      <c r="I11" s="22">
        <f>Input!E172/Input!E$34*100</f>
        <v>0.78926804535099526</v>
      </c>
      <c r="J11" s="22">
        <f>Input!F172/Input!F$34*100</f>
        <v>0.67960108638249672</v>
      </c>
      <c r="K11" s="22">
        <f>Input!G172/Input!G$34*100</f>
        <v>0.64533161240171033</v>
      </c>
      <c r="L11" s="22">
        <f>Input!H172/Input!H$34*100</f>
        <v>0.70002656091108229</v>
      </c>
      <c r="M11" s="22">
        <f>Input!I172/Input!I$34*100</f>
        <v>0.67985639903136041</v>
      </c>
      <c r="N11" s="22">
        <f>Input!J172/Input!J$34*100</f>
        <v>0.7266960234319646</v>
      </c>
      <c r="O11" s="22">
        <f>AVERAGE(E11:N11)</f>
        <v>0.69757005108198045</v>
      </c>
    </row>
    <row r="12" spans="1:15" ht="12" customHeight="1" x14ac:dyDescent="0.2">
      <c r="B12" t="s">
        <v>182</v>
      </c>
      <c r="E12" s="22">
        <f>Input!A173/Input!A$34*100</f>
        <v>-0.17201481337767235</v>
      </c>
      <c r="F12" s="22">
        <f>Input!B173/Input!B$34*100</f>
        <v>-0.17687710430632089</v>
      </c>
      <c r="G12" s="22">
        <f>Input!C173/Input!C$34*100</f>
        <v>-0.16433186604012415</v>
      </c>
      <c r="H12" s="22">
        <f>Input!D173/Input!D$34*100</f>
        <v>-0.18404719969787364</v>
      </c>
      <c r="I12" s="22">
        <f>Input!E173/Input!E$34*100</f>
        <v>-0.17619167919886455</v>
      </c>
      <c r="J12" s="22">
        <f>Input!F173/Input!F$34*100</f>
        <v>-0.23572988651142335</v>
      </c>
      <c r="K12" s="22">
        <f>Input!G173/Input!G$34*100</f>
        <v>-0.18135346258034457</v>
      </c>
      <c r="L12" s="22">
        <f>Input!H173/Input!H$34*100</f>
        <v>-0.25738850204751867</v>
      </c>
      <c r="M12" s="22">
        <f>Input!I173/Input!I$34*100</f>
        <v>-0.30138739326500336</v>
      </c>
      <c r="N12" s="22">
        <f>Input!J173/Input!J$34*100</f>
        <v>-0.33043976379507872</v>
      </c>
      <c r="O12" s="22">
        <f>AVERAGE(E12:N12)</f>
        <v>-0.21797616708202244</v>
      </c>
    </row>
    <row r="13" spans="1:15" ht="12.75" customHeight="1" x14ac:dyDescent="0.2">
      <c r="B13" s="19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</row>
    <row r="14" spans="1:15" ht="13.5" customHeight="1" x14ac:dyDescent="0.2">
      <c r="A14" s="21" t="s">
        <v>4</v>
      </c>
      <c r="B14" s="5"/>
      <c r="C14" s="5"/>
      <c r="D14" s="5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</row>
    <row r="15" spans="1:15" ht="6" customHeight="1" x14ac:dyDescent="0.2">
      <c r="A15" s="21"/>
      <c r="B15" s="5"/>
      <c r="C15" s="5"/>
      <c r="D15" s="5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</row>
    <row r="16" spans="1:15" ht="12" customHeight="1" x14ac:dyDescent="0.2">
      <c r="B16" t="s">
        <v>231</v>
      </c>
      <c r="E16" s="22">
        <f>Input!A174/Input!A$170*100</f>
        <v>0.82564188920636106</v>
      </c>
      <c r="F16" s="22">
        <f>Input!B174/Input!B$170*100</f>
        <v>1.0950688282195919</v>
      </c>
      <c r="G16" s="22">
        <f>Input!C174/Input!C$170*100</f>
        <v>1.2746083678573927</v>
      </c>
      <c r="H16" s="22">
        <f>Input!D174/Input!D$170*100</f>
        <v>1.7991729678433148</v>
      </c>
      <c r="I16" s="22">
        <f>Input!E174/Input!E$170*100</f>
        <v>17.886045279541342</v>
      </c>
      <c r="J16" s="22">
        <f>Input!F174/Input!F$170*100</f>
        <v>14.968538325158798</v>
      </c>
      <c r="K16" s="22">
        <f>Input!G174/Input!G$170*100</f>
        <v>15.623288969068108</v>
      </c>
      <c r="L16" s="22">
        <f>Input!H174/Input!H$170*100</f>
        <v>18.011214664010879</v>
      </c>
      <c r="M16" s="22">
        <f>Input!I174/Input!I$170*100</f>
        <v>17.326558590940561</v>
      </c>
      <c r="N16" s="22">
        <f>Input!J174/Input!J$170*100</f>
        <v>17.132222142257223</v>
      </c>
      <c r="O16" s="22">
        <f t="shared" ref="O16:O22" si="1">AVERAGE(E16:N16)</f>
        <v>10.594236002410359</v>
      </c>
    </row>
    <row r="17" spans="1:15" ht="12" customHeight="1" x14ac:dyDescent="0.2">
      <c r="B17" t="s">
        <v>232</v>
      </c>
      <c r="E17" s="22">
        <f>Input!A175/Input!A$170*100</f>
        <v>0</v>
      </c>
      <c r="F17" s="22">
        <f>Input!B175/Input!B$170*100</f>
        <v>1.7192722912187063E-2</v>
      </c>
      <c r="G17" s="22">
        <f>Input!C175/Input!C$170*100</f>
        <v>3.8815460386277756E-2</v>
      </c>
      <c r="H17" s="22">
        <f>Input!D175/Input!D$170*100</f>
        <v>2.0540483213717336E-3</v>
      </c>
      <c r="I17" s="22">
        <f>Input!E175/Input!E$170*100</f>
        <v>0</v>
      </c>
      <c r="J17" s="22">
        <f>Input!F175/Input!F$170*100</f>
        <v>8.946302452299082E-4</v>
      </c>
      <c r="K17" s="22">
        <f>Input!G175/Input!G$170*100</f>
        <v>0</v>
      </c>
      <c r="L17" s="22">
        <f>Input!H175/Input!H$170*100</f>
        <v>1.4784846234201406E-3</v>
      </c>
      <c r="M17" s="22">
        <f>Input!I175/Input!I$170*100</f>
        <v>2.0530138490089247E-2</v>
      </c>
      <c r="N17" s="22">
        <f>Input!J175/Input!J$170*100</f>
        <v>6.8841069821122475E-3</v>
      </c>
      <c r="O17" s="22">
        <f t="shared" si="1"/>
        <v>8.7849591960688107E-3</v>
      </c>
    </row>
    <row r="18" spans="1:15" ht="12" customHeight="1" x14ac:dyDescent="0.2">
      <c r="B18" t="s">
        <v>233</v>
      </c>
      <c r="E18" s="22">
        <f>Input!A176/Input!A$170*100</f>
        <v>98.139556151383928</v>
      </c>
      <c r="F18" s="22">
        <f>Input!B176/Input!B$170*100</f>
        <v>98.599187262801593</v>
      </c>
      <c r="G18" s="22">
        <f>Input!C176/Input!C$170*100</f>
        <v>98.472835606119673</v>
      </c>
      <c r="H18" s="22">
        <f>Input!D176/Input!D$170*100</f>
        <v>97.946821773497206</v>
      </c>
      <c r="I18" s="22">
        <f>Input!E176/Input!E$170*100</f>
        <v>81.653492773898449</v>
      </c>
      <c r="J18" s="22">
        <f>Input!F176/Input!F$170*100</f>
        <v>84.469210422520746</v>
      </c>
      <c r="K18" s="22">
        <f>Input!G176/Input!G$170*100</f>
        <v>84.212575558992768</v>
      </c>
      <c r="L18" s="22">
        <f>Input!H176/Input!H$170*100</f>
        <v>81.841611834018664</v>
      </c>
      <c r="M18" s="22">
        <f>Input!I176/Input!I$170*100</f>
        <v>82.534387465878922</v>
      </c>
      <c r="N18" s="22">
        <f>Input!J176/Input!J$170*100</f>
        <v>82.708604078692076</v>
      </c>
      <c r="O18" s="22">
        <f t="shared" si="1"/>
        <v>89.057828292780385</v>
      </c>
    </row>
    <row r="19" spans="1:15" ht="12" customHeight="1" x14ac:dyDescent="0.2">
      <c r="B19" t="s">
        <v>234</v>
      </c>
      <c r="E19" s="22">
        <f>Input!A177/Input!A$170*100</f>
        <v>7.9519072289001833E-2</v>
      </c>
      <c r="F19" s="22">
        <f>Input!B177/Input!B$170*100</f>
        <v>0</v>
      </c>
      <c r="G19" s="22">
        <f>Input!C177/Input!C$170*100</f>
        <v>0</v>
      </c>
      <c r="H19" s="22">
        <f>Input!D177/Input!D$170*100</f>
        <v>0</v>
      </c>
      <c r="I19" s="22">
        <f>Input!E177/Input!E$170*100</f>
        <v>0</v>
      </c>
      <c r="J19" s="22">
        <f>Input!F177/Input!F$170*100</f>
        <v>0</v>
      </c>
      <c r="K19" s="22">
        <f>Input!G177/Input!G$170*100</f>
        <v>0</v>
      </c>
      <c r="L19" s="22">
        <f>Input!H177/Input!H$170*100</f>
        <v>0</v>
      </c>
      <c r="M19" s="22">
        <f>Input!I177/Input!I$170*100</f>
        <v>0</v>
      </c>
      <c r="N19" s="22">
        <f>Input!J177/Input!J$170*100</f>
        <v>0</v>
      </c>
      <c r="O19" s="22">
        <f t="shared" si="1"/>
        <v>7.9519072289001829E-3</v>
      </c>
    </row>
    <row r="20" spans="1:15" ht="12" customHeight="1" x14ac:dyDescent="0.2">
      <c r="B20" t="s">
        <v>235</v>
      </c>
      <c r="E20" s="22">
        <f>Input!A178/Input!A$170*100</f>
        <v>0</v>
      </c>
      <c r="F20" s="22">
        <f>Input!B178/Input!B$170*100</f>
        <v>0</v>
      </c>
      <c r="G20" s="22">
        <f>Input!C178/Input!C$170*100</f>
        <v>0</v>
      </c>
      <c r="H20" s="22">
        <f>Input!D178/Input!D$170*100</f>
        <v>0</v>
      </c>
      <c r="I20" s="22">
        <f>Input!E178/Input!E$170*100</f>
        <v>0</v>
      </c>
      <c r="J20" s="22">
        <f>Input!F178/Input!F$170*100</f>
        <v>0</v>
      </c>
      <c r="K20" s="22">
        <f>Input!G178/Input!G$170*100</f>
        <v>0</v>
      </c>
      <c r="L20" s="22">
        <f>Input!H178/Input!H$170*100</f>
        <v>0</v>
      </c>
      <c r="M20" s="22">
        <f>Input!I178/Input!I$170*100</f>
        <v>0</v>
      </c>
      <c r="N20" s="22">
        <f>Input!J178/Input!J$170*100</f>
        <v>0</v>
      </c>
      <c r="O20" s="22">
        <f t="shared" si="1"/>
        <v>0</v>
      </c>
    </row>
    <row r="21" spans="1:15" ht="12" customHeight="1" x14ac:dyDescent="0.2">
      <c r="B21" t="s">
        <v>236</v>
      </c>
      <c r="E21" s="22">
        <f>Input!A179/Input!A$170*100</f>
        <v>0.95528288712070986</v>
      </c>
      <c r="F21" s="22">
        <f>Input!B179/Input!B$170*100</f>
        <v>0.28855118606662861</v>
      </c>
      <c r="G21" s="22">
        <f>Input!C179/Input!C$170*100</f>
        <v>0.21374056563664631</v>
      </c>
      <c r="H21" s="22">
        <f>Input!D179/Input!D$170*100</f>
        <v>0.25195121033811396</v>
      </c>
      <c r="I21" s="22">
        <f>Input!E179/Input!E$170*100</f>
        <v>0.4604619465602075</v>
      </c>
      <c r="J21" s="22">
        <f>Input!F179/Input!F$170*100</f>
        <v>0.56135662207522796</v>
      </c>
      <c r="K21" s="22">
        <f>Input!G179/Input!G$170*100</f>
        <v>0.16413547193912301</v>
      </c>
      <c r="L21" s="22">
        <f>Input!H179/Input!H$170*100</f>
        <v>0.14569501734703252</v>
      </c>
      <c r="M21" s="22">
        <f>Input!I179/Input!I$170*100</f>
        <v>0.11852380469041833</v>
      </c>
      <c r="N21" s="22">
        <f>Input!J179/Input!J$170*100</f>
        <v>0.1522896720685743</v>
      </c>
      <c r="O21" s="22">
        <f t="shared" si="1"/>
        <v>0.33119883838426822</v>
      </c>
    </row>
    <row r="22" spans="1:15" ht="12" customHeight="1" x14ac:dyDescent="0.2">
      <c r="B22" t="s">
        <v>237</v>
      </c>
      <c r="E22" s="22">
        <f>Input!A180/Input!A$170*100</f>
        <v>0</v>
      </c>
      <c r="F22" s="22">
        <f>Input!B180/Input!B$170*100</f>
        <v>0</v>
      </c>
      <c r="G22" s="22">
        <f>Input!C180/Input!C$170*100</f>
        <v>0</v>
      </c>
      <c r="H22" s="22">
        <f>Input!D180/Input!D$170*100</f>
        <v>0</v>
      </c>
      <c r="I22" s="22">
        <f>Input!E180/Input!E$170*100</f>
        <v>0</v>
      </c>
      <c r="J22" s="22">
        <f>Input!F180/Input!F$170*100</f>
        <v>0</v>
      </c>
      <c r="K22" s="22">
        <f>Input!G180/Input!G$170*100</f>
        <v>0</v>
      </c>
      <c r="L22" s="22">
        <f>Input!H180/Input!H$170*100</f>
        <v>0</v>
      </c>
      <c r="M22" s="22">
        <f>Input!I180/Input!I$170*100</f>
        <v>0</v>
      </c>
      <c r="N22" s="22">
        <f>Input!J180/Input!J$170*100</f>
        <v>0</v>
      </c>
      <c r="O22" s="22">
        <f t="shared" si="1"/>
        <v>0</v>
      </c>
    </row>
    <row r="23" spans="1:15" ht="12" customHeight="1" x14ac:dyDescent="0.2"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</row>
    <row r="24" spans="1:15" ht="13.5" customHeight="1" x14ac:dyDescent="0.2">
      <c r="A24" s="4" t="s">
        <v>5</v>
      </c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</row>
    <row r="25" spans="1:15" ht="6" customHeight="1" x14ac:dyDescent="0.2">
      <c r="A25" s="4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</row>
    <row r="26" spans="1:15" ht="12" customHeight="1" x14ac:dyDescent="0.2">
      <c r="B26" t="s">
        <v>238</v>
      </c>
      <c r="E26" s="22">
        <f>Input!A181/Input!A$170*100</f>
        <v>89.310260053832295</v>
      </c>
      <c r="F26" s="22">
        <f>Input!B181/Input!B$170*100</f>
        <v>84.594371004034159</v>
      </c>
      <c r="G26" s="22">
        <f>Input!C181/Input!C$170*100</f>
        <v>84.40673309176205</v>
      </c>
      <c r="H26" s="22">
        <f>Input!D181/Input!D$170*100</f>
        <v>87.309410813000042</v>
      </c>
      <c r="I26" s="22">
        <f>Input!E181/Input!E$170*100</f>
        <v>85.127506658283338</v>
      </c>
      <c r="J26" s="22">
        <f>Input!F181/Input!F$170*100</f>
        <v>84.405378128509184</v>
      </c>
      <c r="K26" s="22">
        <f>Input!G181/Input!G$170*100</f>
        <v>81.949532697078936</v>
      </c>
      <c r="L26" s="22">
        <f>Input!H181/Input!H$170*100</f>
        <v>82.512474691052276</v>
      </c>
      <c r="M26" s="22">
        <f>Input!I181/Input!I$170*100</f>
        <v>82.890560361680258</v>
      </c>
      <c r="N26" s="22">
        <f>Input!J181/Input!J$170*100</f>
        <v>83.086884250165497</v>
      </c>
      <c r="O26" s="22">
        <f>AVERAGE(E26:N26)</f>
        <v>84.559311174939808</v>
      </c>
    </row>
    <row r="27" spans="1:15" ht="12" customHeight="1" x14ac:dyDescent="0.2">
      <c r="B27" t="s">
        <v>239</v>
      </c>
      <c r="E27" s="22">
        <f>Input!A182/Input!A$170*100</f>
        <v>10.68973994616772</v>
      </c>
      <c r="F27" s="22">
        <f>Input!B182/Input!B$170*100</f>
        <v>15.405628995965845</v>
      </c>
      <c r="G27" s="22">
        <f>Input!C182/Input!C$170*100</f>
        <v>15.593266908237954</v>
      </c>
      <c r="H27" s="22">
        <f>Input!D182/Input!D$170*100</f>
        <v>12.690589186999954</v>
      </c>
      <c r="I27" s="22">
        <f>Input!E182/Input!E$170*100</f>
        <v>14.872493341716664</v>
      </c>
      <c r="J27" s="22">
        <f>Input!F182/Input!F$170*100</f>
        <v>15.594621871490814</v>
      </c>
      <c r="K27" s="22">
        <f>Input!G182/Input!G$170*100</f>
        <v>18.05046730292106</v>
      </c>
      <c r="L27" s="22">
        <f>Input!H182/Input!H$170*100</f>
        <v>17.487525308947728</v>
      </c>
      <c r="M27" s="22">
        <f>Input!I182/Input!I$170*100</f>
        <v>17.109439638319746</v>
      </c>
      <c r="N27" s="22">
        <f>Input!J182/Input!J$170*100</f>
        <v>16.913115749834489</v>
      </c>
      <c r="O27" s="22">
        <f>AVERAGE(E27:N27)</f>
        <v>15.440688825060198</v>
      </c>
    </row>
    <row r="28" spans="1:15" ht="12.75" customHeight="1" x14ac:dyDescent="0.2"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</row>
    <row r="29" spans="1:15" ht="13.5" customHeight="1" x14ac:dyDescent="0.2">
      <c r="A29" s="4" t="s">
        <v>6</v>
      </c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</row>
    <row r="30" spans="1:15" ht="6" customHeight="1" x14ac:dyDescent="0.2">
      <c r="A30" s="4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</row>
    <row r="31" spans="1:15" ht="12" customHeight="1" x14ac:dyDescent="0.2">
      <c r="B31" t="s">
        <v>293</v>
      </c>
      <c r="E31" s="22">
        <f>Input!A183/Input!A$170*100</f>
        <v>59.397312246466285</v>
      </c>
      <c r="F31" s="22">
        <f>Input!B183/Input!B$170*100</f>
        <v>56.034268946387932</v>
      </c>
      <c r="G31" s="22">
        <f>Input!C183/Input!C$170*100</f>
        <v>57.843093692163258</v>
      </c>
      <c r="H31" s="22">
        <f>Input!D183/Input!D$170*100</f>
        <v>58.237863495277409</v>
      </c>
      <c r="I31" s="22">
        <f>Input!E183/Input!E$170*100</f>
        <v>56.438386567317544</v>
      </c>
      <c r="J31" s="22">
        <f>Input!F183/Input!F$170*100</f>
        <v>55.956113325420361</v>
      </c>
      <c r="K31" s="22">
        <f>Input!G183/Input!G$170*100</f>
        <v>55.73925314267899</v>
      </c>
      <c r="L31" s="22">
        <f>Input!H183/Input!H$170*100</f>
        <v>55.145640745023272</v>
      </c>
      <c r="M31" s="22">
        <f>Input!I183/Input!I$170*100</f>
        <v>54.472757489613436</v>
      </c>
      <c r="N31" s="22">
        <f>Input!J183/Input!J$170*100</f>
        <v>56.51214572000336</v>
      </c>
      <c r="O31" s="22">
        <f>AVERAGE(E31:N31)</f>
        <v>56.577683537035185</v>
      </c>
    </row>
    <row r="32" spans="1:15" ht="12" customHeight="1" x14ac:dyDescent="0.2">
      <c r="B32" t="s">
        <v>7</v>
      </c>
      <c r="E32" s="22">
        <f>Input!A184/Input!A$170*100</f>
        <v>0.1046326078580747</v>
      </c>
      <c r="F32" s="22">
        <f>Input!B184/Input!B$170*100</f>
        <v>7.0232794626937323E-2</v>
      </c>
      <c r="G32" s="22">
        <f>Input!C184/Input!C$170*100</f>
        <v>8.3540233370986483E-2</v>
      </c>
      <c r="H32" s="22">
        <f>Input!D184/Input!D$170*100</f>
        <v>0.24493211641432247</v>
      </c>
      <c r="I32" s="22">
        <f>Input!E184/Input!E$170*100</f>
        <v>0.13347978866921259</v>
      </c>
      <c r="J32" s="22">
        <f>Input!F184/Input!F$170*100</f>
        <v>0.24610000003067303</v>
      </c>
      <c r="K32" s="22">
        <f>Input!G184/Input!G$170*100</f>
        <v>0.12611034261481788</v>
      </c>
      <c r="L32" s="22">
        <f>Input!H184/Input!H$170*100</f>
        <v>0.26731644810837624</v>
      </c>
      <c r="M32" s="22">
        <f>Input!I184/Input!I$170*100</f>
        <v>0.34570279729259651</v>
      </c>
      <c r="N32" s="22">
        <f>Input!J184/Input!J$170*100</f>
        <v>0.31455602408344724</v>
      </c>
      <c r="O32" s="22">
        <f>AVERAGE(E32:N32)</f>
        <v>0.19366031530694444</v>
      </c>
    </row>
    <row r="33" spans="2:15" ht="12" customHeight="1" x14ac:dyDescent="0.2">
      <c r="B33" s="14" t="s">
        <v>294</v>
      </c>
      <c r="E33" s="32">
        <f>SUM(E31:E32)</f>
        <v>59.501944854324357</v>
      </c>
      <c r="F33" s="32">
        <f t="shared" ref="F33:O33" si="2">SUM(F31:F32)</f>
        <v>56.104501741014872</v>
      </c>
      <c r="G33" s="32">
        <f t="shared" si="2"/>
        <v>57.926633925534247</v>
      </c>
      <c r="H33" s="32">
        <f t="shared" si="2"/>
        <v>58.482795611691735</v>
      </c>
      <c r="I33" s="32">
        <f t="shared" si="2"/>
        <v>56.571866355986757</v>
      </c>
      <c r="J33" s="32">
        <f t="shared" si="2"/>
        <v>56.202213325451034</v>
      </c>
      <c r="K33" s="32">
        <f t="shared" si="2"/>
        <v>55.865363485293805</v>
      </c>
      <c r="L33" s="32">
        <f t="shared" si="2"/>
        <v>55.412957193131646</v>
      </c>
      <c r="M33" s="32">
        <f t="shared" si="2"/>
        <v>54.818460286906031</v>
      </c>
      <c r="N33" s="32">
        <f t="shared" si="2"/>
        <v>56.826701744086805</v>
      </c>
      <c r="O33" s="32">
        <f t="shared" si="2"/>
        <v>56.771343852342127</v>
      </c>
    </row>
    <row r="34" spans="2:15" ht="12" customHeight="1" x14ac:dyDescent="0.2">
      <c r="B34" t="s">
        <v>8</v>
      </c>
      <c r="E34" s="22">
        <f>Input!A185/Input!A$170*100</f>
        <v>26.558069075660928</v>
      </c>
      <c r="F34" s="22">
        <f>Input!B185/Input!B$170*100</f>
        <v>28.379030657738774</v>
      </c>
      <c r="G34" s="22">
        <f>Input!C185/Input!C$170*100</f>
        <v>29.493705204284424</v>
      </c>
      <c r="H34" s="22">
        <f>Input!D185/Input!D$170*100</f>
        <v>31.189879135360027</v>
      </c>
      <c r="I34" s="22">
        <f>Input!E185/Input!E$170*100</f>
        <v>29.741840568779676</v>
      </c>
      <c r="J34" s="22">
        <f>Input!F185/Input!F$170*100</f>
        <v>29.821515983498042</v>
      </c>
      <c r="K34" s="22">
        <f>Input!G185/Input!G$170*100</f>
        <v>30.321382122926448</v>
      </c>
      <c r="L34" s="22">
        <f>Input!H185/Input!H$170*100</f>
        <v>31.420908575267749</v>
      </c>
      <c r="M34" s="22">
        <f>Input!I185/Input!I$170*100</f>
        <v>32.979441251247891</v>
      </c>
      <c r="N34" s="22">
        <f>Input!J185/Input!J$170*100</f>
        <v>29.521421743303065</v>
      </c>
      <c r="O34" s="22">
        <f>AVERAGE(E34:N34)</f>
        <v>29.942719431806704</v>
      </c>
    </row>
    <row r="35" spans="2:15" ht="12" customHeight="1" x14ac:dyDescent="0.2">
      <c r="B35" t="s">
        <v>243</v>
      </c>
      <c r="E35" s="22">
        <f>Input!A186/Input!A$170*100</f>
        <v>13.93998607001472</v>
      </c>
      <c r="F35" s="22">
        <f>Input!B186/Input!B$170*100</f>
        <v>15.516467601246365</v>
      </c>
      <c r="G35" s="22">
        <f>Input!C186/Input!C$170*100</f>
        <v>12.579660870181325</v>
      </c>
      <c r="H35" s="22">
        <f>Input!D186/Input!D$170*100</f>
        <v>10.327325252948247</v>
      </c>
      <c r="I35" s="22">
        <f>Input!E186/Input!E$170*100</f>
        <v>13.686293075233571</v>
      </c>
      <c r="J35" s="22">
        <f>Input!F186/Input!F$170*100</f>
        <v>13.976270691050912</v>
      </c>
      <c r="K35" s="22">
        <f>Input!G186/Input!G$170*100</f>
        <v>13.813254391779747</v>
      </c>
      <c r="L35" s="22">
        <f>Input!H186/Input!H$170*100</f>
        <v>13.166134231600592</v>
      </c>
      <c r="M35" s="22">
        <f>Input!I186/Input!I$170*100</f>
        <v>12.202098461846065</v>
      </c>
      <c r="N35" s="22">
        <f>Input!J186/Input!J$170*100</f>
        <v>13.651876512610123</v>
      </c>
      <c r="O35" s="22">
        <f>AVERAGE(E35:N35)</f>
        <v>13.285936715851168</v>
      </c>
    </row>
    <row r="36" spans="2:15" ht="12" customHeight="1" x14ac:dyDescent="0.2">
      <c r="B36" t="s">
        <v>244</v>
      </c>
      <c r="E36" s="22">
        <f>Input!A187/Input!A$170*100</f>
        <v>0</v>
      </c>
      <c r="F36" s="22">
        <f>Input!B187/Input!B$170*100</f>
        <v>0</v>
      </c>
      <c r="G36" s="22">
        <f>Input!C187/Input!C$170*100</f>
        <v>0</v>
      </c>
      <c r="H36" s="22">
        <f>Input!D187/Input!D$170*100</f>
        <v>0</v>
      </c>
      <c r="I36" s="22">
        <f>Input!E187/Input!E$170*100</f>
        <v>0</v>
      </c>
      <c r="J36" s="22">
        <f>Input!F187/Input!F$170*100</f>
        <v>0</v>
      </c>
      <c r="K36" s="22">
        <f>Input!G187/Input!G$170*100</f>
        <v>0</v>
      </c>
      <c r="L36" s="22">
        <f>Input!H187/Input!H$170*100</f>
        <v>0</v>
      </c>
      <c r="M36" s="22">
        <f>Input!I187/Input!I$170*100</f>
        <v>0</v>
      </c>
      <c r="N36" s="22">
        <f>Input!J187/Input!J$170*100</f>
        <v>0</v>
      </c>
      <c r="O36" s="22">
        <f>AVERAGE(E36:N36)</f>
        <v>0</v>
      </c>
    </row>
    <row r="37" spans="2:15" ht="3" customHeight="1" x14ac:dyDescent="0.2"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</row>
    <row r="38" spans="2:15" ht="12" customHeight="1" x14ac:dyDescent="0.2"/>
    <row r="39" spans="2:15" ht="12" customHeight="1" x14ac:dyDescent="0.2"/>
    <row r="40" spans="2:15" ht="12" customHeight="1" x14ac:dyDescent="0.2"/>
    <row r="41" spans="2:15" ht="12" customHeight="1" x14ac:dyDescent="0.2"/>
    <row r="42" spans="2:15" ht="12" customHeight="1" x14ac:dyDescent="0.2"/>
    <row r="43" spans="2:15" ht="12" customHeight="1" x14ac:dyDescent="0.2"/>
    <row r="44" spans="2:15" ht="3" customHeight="1" x14ac:dyDescent="0.2"/>
    <row r="45" spans="2:15" ht="12.75" customHeight="1" x14ac:dyDescent="0.2"/>
    <row r="46" spans="2:15" ht="12" customHeight="1" x14ac:dyDescent="0.2"/>
    <row r="47" spans="2:15" ht="12" customHeight="1" x14ac:dyDescent="0.2"/>
    <row r="48" spans="2:15" ht="12" customHeight="1" x14ac:dyDescent="0.2"/>
    <row r="49" ht="12" customHeight="1" x14ac:dyDescent="0.2"/>
    <row r="50" ht="12" customHeight="1" x14ac:dyDescent="0.2"/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O37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5" width="8.5703125" customWidth="1"/>
    <col min="6" max="10" width="8.7109375" customWidth="1"/>
    <col min="11" max="11" width="8.5703125" customWidth="1"/>
    <col min="12" max="13" width="8.7109375" customWidth="1"/>
    <col min="14" max="14" width="8.5703125" customWidth="1"/>
    <col min="15" max="15" width="10.570312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12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13</v>
      </c>
    </row>
    <row r="2" spans="1:15" ht="15.75" customHeight="1" x14ac:dyDescent="0.2">
      <c r="D2" s="37" t="str">
        <f>Kenndat!D2</f>
        <v>Größenklasse 3: &gt; 5.000 ha</v>
      </c>
      <c r="E2" s="37"/>
      <c r="F2" s="37"/>
      <c r="G2" s="37"/>
      <c r="H2" s="37"/>
      <c r="I2" s="37"/>
      <c r="J2" s="37"/>
      <c r="K2" s="37"/>
      <c r="L2" s="37"/>
      <c r="M2" s="37"/>
    </row>
    <row r="3" spans="1:15" ht="15.75" customHeight="1" x14ac:dyDescent="0.2">
      <c r="D3" s="38" t="s">
        <v>11</v>
      </c>
      <c r="E3" s="38"/>
      <c r="F3" s="38"/>
      <c r="G3" s="38"/>
      <c r="H3" s="38"/>
      <c r="I3" s="38"/>
      <c r="J3" s="38"/>
      <c r="K3" s="38"/>
      <c r="L3" s="38"/>
      <c r="M3" s="38"/>
    </row>
    <row r="4" spans="1:15" ht="30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13.5" customHeight="1" x14ac:dyDescent="0.2">
      <c r="A7" s="4" t="s">
        <v>3</v>
      </c>
      <c r="E7" s="3"/>
      <c r="F7" s="3"/>
      <c r="G7" s="3"/>
      <c r="H7" s="3"/>
      <c r="I7" s="3"/>
      <c r="J7" s="3"/>
      <c r="K7" s="3"/>
      <c r="L7" s="3"/>
      <c r="M7" s="3"/>
      <c r="N7" s="3"/>
      <c r="O7" s="3"/>
    </row>
    <row r="8" spans="1:15" ht="6" customHeight="1" x14ac:dyDescent="0.2">
      <c r="A8" s="4"/>
      <c r="E8" s="3"/>
      <c r="F8" s="3"/>
      <c r="G8" s="3"/>
      <c r="H8" s="3"/>
      <c r="I8" s="3"/>
      <c r="J8" s="3"/>
      <c r="K8" s="3"/>
      <c r="L8" s="3"/>
      <c r="M8" s="3"/>
      <c r="N8" s="3"/>
      <c r="O8" s="3"/>
    </row>
    <row r="9" spans="1:15" ht="12" customHeight="1" x14ac:dyDescent="0.2">
      <c r="B9" t="s">
        <v>179</v>
      </c>
      <c r="E9" s="22">
        <f>Input!A132/Input!A$27*100</f>
        <v>99.564619789499559</v>
      </c>
      <c r="F9" s="22">
        <f>Input!B132/Input!B$27*100</f>
        <v>99.719657335921625</v>
      </c>
      <c r="G9" s="22">
        <f>Input!C132/Input!C$27*100</f>
        <v>99.97242967357171</v>
      </c>
      <c r="H9" s="22">
        <f>Input!D132/Input!D$27*100</f>
        <v>99.89124544222642</v>
      </c>
      <c r="I9" s="22">
        <f>Input!E132/Input!E$27*100</f>
        <v>98.896756530768954</v>
      </c>
      <c r="J9" s="22">
        <f>Input!F132/Input!F$27*100</f>
        <v>99.954152786034371</v>
      </c>
      <c r="K9" s="22">
        <f>Input!G132/Input!G$27*100</f>
        <v>100.53438018656573</v>
      </c>
      <c r="L9" s="22">
        <f>Input!H132/Input!H$27*100</f>
        <v>98.756802018870857</v>
      </c>
      <c r="M9" s="22">
        <f>Input!I132/Input!I$27*100</f>
        <v>100.05296887740846</v>
      </c>
      <c r="N9" s="22">
        <f>Input!J132/Input!J$27*100</f>
        <v>100.58942390724069</v>
      </c>
      <c r="O9" s="22">
        <f>AVERAGE(E9:N9)</f>
        <v>99.793243654810823</v>
      </c>
    </row>
    <row r="10" spans="1:15" ht="12" customHeight="1" x14ac:dyDescent="0.2">
      <c r="B10" t="s">
        <v>180</v>
      </c>
      <c r="E10" s="22">
        <f>Input!A133/Input!A$27*100</f>
        <v>0.24657461586867599</v>
      </c>
      <c r="F10" s="22">
        <f>Input!B133/Input!B$27*100</f>
        <v>0.1162238266216605</v>
      </c>
      <c r="G10" s="22">
        <f>Input!C133/Input!C$27*100</f>
        <v>-0.16636062606009264</v>
      </c>
      <c r="H10" s="22">
        <f>Input!D133/Input!D$27*100</f>
        <v>-1.7016120778491808E-2</v>
      </c>
      <c r="I10" s="22">
        <f>Input!E133/Input!E$27*100</f>
        <v>0.85927466899314853</v>
      </c>
      <c r="J10" s="22">
        <f>Input!F133/Input!F$27*100</f>
        <v>-0.14720936585091424</v>
      </c>
      <c r="K10" s="22">
        <f>Input!G133/Input!G$27*100</f>
        <v>-0.66263865398917243</v>
      </c>
      <c r="L10" s="22">
        <f>Input!H133/Input!H$27*100</f>
        <v>1.141522575512655</v>
      </c>
      <c r="M10" s="22">
        <f>Input!I133/Input!I$27*100</f>
        <v>-6.4275117530706985E-2</v>
      </c>
      <c r="N10" s="22">
        <f>Input!J133/Input!J$27*100</f>
        <v>-0.62769315524304936</v>
      </c>
      <c r="O10" s="22">
        <f>AVERAGE(E10:N10)</f>
        <v>6.7840264754371243E-2</v>
      </c>
    </row>
    <row r="11" spans="1:15" ht="12" customHeight="1" x14ac:dyDescent="0.2">
      <c r="B11" t="s">
        <v>181</v>
      </c>
      <c r="E11" s="22">
        <f>Input!A134/Input!A$27*100</f>
        <v>0.34002367143757489</v>
      </c>
      <c r="F11" s="22">
        <f>Input!B134/Input!B$27*100</f>
        <v>0.33685782897209726</v>
      </c>
      <c r="G11" s="22">
        <f>Input!C134/Input!C$27*100</f>
        <v>0.33885435297378708</v>
      </c>
      <c r="H11" s="22">
        <f>Input!D134/Input!D$27*100</f>
        <v>0.33739968665092424</v>
      </c>
      <c r="I11" s="22">
        <f>Input!E134/Input!E$27*100</f>
        <v>0.42201538034520503</v>
      </c>
      <c r="J11" s="22">
        <f>Input!F134/Input!F$27*100</f>
        <v>0.3903477528412217</v>
      </c>
      <c r="K11" s="22">
        <f>Input!G134/Input!G$27*100</f>
        <v>0.32343811317033638</v>
      </c>
      <c r="L11" s="22">
        <f>Input!H134/Input!H$27*100</f>
        <v>0.36158990702905541</v>
      </c>
      <c r="M11" s="22">
        <f>Input!I134/Input!I$27*100</f>
        <v>0.33778661515344033</v>
      </c>
      <c r="N11" s="22">
        <f>Input!J134/Input!J$27*100</f>
        <v>0.36667514258522871</v>
      </c>
      <c r="O11" s="22">
        <f>AVERAGE(E11:N11)</f>
        <v>0.35549884511588709</v>
      </c>
    </row>
    <row r="12" spans="1:15" ht="12" customHeight="1" x14ac:dyDescent="0.2">
      <c r="B12" t="s">
        <v>182</v>
      </c>
      <c r="E12" s="22">
        <f>Input!A135/Input!A$27*100</f>
        <v>-0.15121807680580437</v>
      </c>
      <c r="F12" s="22">
        <f>Input!B135/Input!B$27*100</f>
        <v>-0.17273899151537689</v>
      </c>
      <c r="G12" s="22">
        <f>Input!C135/Input!C$27*100</f>
        <v>-0.14492340048538646</v>
      </c>
      <c r="H12" s="22">
        <f>Input!D135/Input!D$27*100</f>
        <v>-0.21162900809884883</v>
      </c>
      <c r="I12" s="22">
        <f>Input!E135/Input!E$27*100</f>
        <v>-0.17804658010730803</v>
      </c>
      <c r="J12" s="22">
        <f>Input!F135/Input!F$27*100</f>
        <v>-0.19729117302466842</v>
      </c>
      <c r="K12" s="22">
        <f>Input!G135/Input!G$27*100</f>
        <v>-0.19517964574690941</v>
      </c>
      <c r="L12" s="22">
        <f>Input!H135/Input!H$27*100</f>
        <v>-0.25991450141257683</v>
      </c>
      <c r="M12" s="22">
        <f>Input!I135/Input!I$27*100</f>
        <v>-0.32648037503120425</v>
      </c>
      <c r="N12" s="22">
        <f>Input!J135/Input!J$27*100</f>
        <v>-0.32840589458285541</v>
      </c>
      <c r="O12" s="22">
        <f>AVERAGE(E12:N12)</f>
        <v>-0.21658276468109389</v>
      </c>
    </row>
    <row r="13" spans="1:15" x14ac:dyDescent="0.2">
      <c r="B13" s="19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</row>
    <row r="14" spans="1:15" ht="13.5" customHeight="1" x14ac:dyDescent="0.2">
      <c r="A14" s="21" t="s">
        <v>4</v>
      </c>
      <c r="B14" s="5"/>
      <c r="C14" s="5"/>
      <c r="D14" s="5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</row>
    <row r="15" spans="1:15" ht="6" customHeight="1" x14ac:dyDescent="0.2">
      <c r="A15" s="21"/>
      <c r="B15" s="5"/>
      <c r="C15" s="5"/>
      <c r="D15" s="5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</row>
    <row r="16" spans="1:15" ht="12" customHeight="1" x14ac:dyDescent="0.2">
      <c r="B16" t="s">
        <v>231</v>
      </c>
      <c r="E16" s="22">
        <f>Input!A188/Input!A$132*100</f>
        <v>0.26560261017534531</v>
      </c>
      <c r="F16" s="22">
        <f>Input!B188/Input!B$132*100</f>
        <v>0.64498183747281357</v>
      </c>
      <c r="G16" s="22">
        <f>Input!C188/Input!C$132*100</f>
        <v>0.48022792953148113</v>
      </c>
      <c r="H16" s="22">
        <f>Input!D188/Input!D$132*100</f>
        <v>0.68352248296097007</v>
      </c>
      <c r="I16" s="22">
        <f>Input!E188/Input!E$132*100</f>
        <v>8.9270262964710696</v>
      </c>
      <c r="J16" s="22">
        <f>Input!F188/Input!F$132*100</f>
        <v>8.1193286280700914</v>
      </c>
      <c r="K16" s="22">
        <f>Input!G188/Input!G$132*100</f>
        <v>8.3214590791974885</v>
      </c>
      <c r="L16" s="22">
        <f>Input!H188/Input!H$132*100</f>
        <v>9.6819262047474979</v>
      </c>
      <c r="M16" s="22">
        <f>Input!I188/Input!I$132*100</f>
        <v>9.6158967288154891</v>
      </c>
      <c r="N16" s="22">
        <f>Input!J188/Input!J$132*100</f>
        <v>9.6188020274253017</v>
      </c>
      <c r="O16" s="22">
        <f t="shared" ref="O16:O22" si="1">AVERAGE(E16:N16)</f>
        <v>5.6358773824867558</v>
      </c>
    </row>
    <row r="17" spans="1:15" ht="12" customHeight="1" x14ac:dyDescent="0.2">
      <c r="B17" t="s">
        <v>232</v>
      </c>
      <c r="E17" s="22">
        <f>Input!A189/Input!A$132*100</f>
        <v>0</v>
      </c>
      <c r="F17" s="22">
        <f>Input!B189/Input!B$132*100</f>
        <v>1.9304363519005996E-2</v>
      </c>
      <c r="G17" s="22">
        <f>Input!C189/Input!C$132*100</f>
        <v>2.2689928752597895E-2</v>
      </c>
      <c r="H17" s="22">
        <f>Input!D189/Input!D$132*100</f>
        <v>1.383508876505348E-3</v>
      </c>
      <c r="I17" s="22">
        <f>Input!E189/Input!E$132*100</f>
        <v>0</v>
      </c>
      <c r="J17" s="22">
        <f>Input!F189/Input!F$132*100</f>
        <v>7.0577320361814213E-4</v>
      </c>
      <c r="K17" s="22">
        <f>Input!G189/Input!G$132*100</f>
        <v>0</v>
      </c>
      <c r="L17" s="22">
        <f>Input!H189/Input!H$132*100</f>
        <v>9.2657797080188684E-4</v>
      </c>
      <c r="M17" s="22">
        <f>Input!I189/Input!I$132*100</f>
        <v>2.5496017080024642E-2</v>
      </c>
      <c r="N17" s="22">
        <f>Input!J189/Input!J$132*100</f>
        <v>5.9789089510603743E-3</v>
      </c>
      <c r="O17" s="22">
        <f t="shared" si="1"/>
        <v>7.648507835361429E-3</v>
      </c>
    </row>
    <row r="18" spans="1:15" ht="12" customHeight="1" x14ac:dyDescent="0.2">
      <c r="B18" t="s">
        <v>233</v>
      </c>
      <c r="E18" s="22">
        <f>Input!A190/Input!A$132*100</f>
        <v>98.836386687701008</v>
      </c>
      <c r="F18" s="22">
        <f>Input!B190/Input!B$132*100</f>
        <v>99.048241131556068</v>
      </c>
      <c r="G18" s="22">
        <f>Input!C190/Input!C$132*100</f>
        <v>99.32884539266351</v>
      </c>
      <c r="H18" s="22">
        <f>Input!D190/Input!D$132*100</f>
        <v>99.115876964590583</v>
      </c>
      <c r="I18" s="22">
        <f>Input!E190/Input!E$132*100</f>
        <v>90.610123222183006</v>
      </c>
      <c r="J18" s="22">
        <f>Input!F190/Input!F$132*100</f>
        <v>91.373808426026329</v>
      </c>
      <c r="K18" s="22">
        <f>Input!G190/Input!G$132*100</f>
        <v>91.524047681246742</v>
      </c>
      <c r="L18" s="22">
        <f>Input!H190/Input!H$132*100</f>
        <v>90.177929121762276</v>
      </c>
      <c r="M18" s="22">
        <f>Input!I190/Input!I$132*100</f>
        <v>90.245703213217737</v>
      </c>
      <c r="N18" s="22">
        <f>Input!J190/Input!J$132*100</f>
        <v>90.238910578006113</v>
      </c>
      <c r="O18" s="22">
        <f t="shared" si="1"/>
        <v>94.049987241895352</v>
      </c>
    </row>
    <row r="19" spans="1:15" ht="12" customHeight="1" x14ac:dyDescent="0.2">
      <c r="B19" t="s">
        <v>234</v>
      </c>
      <c r="E19" s="22">
        <f>Input!A191/Input!A$132*100</f>
        <v>0.11182581833181322</v>
      </c>
      <c r="F19" s="22">
        <f>Input!B191/Input!B$132*100</f>
        <v>0</v>
      </c>
      <c r="G19" s="22">
        <f>Input!C191/Input!C$132*100</f>
        <v>0</v>
      </c>
      <c r="H19" s="22">
        <f>Input!D191/Input!D$132*100</f>
        <v>0</v>
      </c>
      <c r="I19" s="22">
        <f>Input!E191/Input!E$132*100</f>
        <v>0</v>
      </c>
      <c r="J19" s="22">
        <f>Input!F191/Input!F$132*100</f>
        <v>0</v>
      </c>
      <c r="K19" s="22">
        <f>Input!G191/Input!G$132*100</f>
        <v>0</v>
      </c>
      <c r="L19" s="22">
        <f>Input!H191/Input!H$132*100</f>
        <v>0</v>
      </c>
      <c r="M19" s="22">
        <f>Input!I191/Input!I$132*100</f>
        <v>0</v>
      </c>
      <c r="N19" s="22">
        <f>Input!J191/Input!J$132*100</f>
        <v>0</v>
      </c>
      <c r="O19" s="22">
        <f t="shared" si="1"/>
        <v>1.1182581833181323E-2</v>
      </c>
    </row>
    <row r="20" spans="1:15" ht="12" customHeight="1" x14ac:dyDescent="0.2">
      <c r="B20" t="s">
        <v>235</v>
      </c>
      <c r="E20" s="22">
        <f>Input!A192/Input!A$132*100</f>
        <v>0</v>
      </c>
      <c r="F20" s="22">
        <f>Input!B192/Input!B$132*100</f>
        <v>0</v>
      </c>
      <c r="G20" s="22">
        <f>Input!C192/Input!C$132*100</f>
        <v>0</v>
      </c>
      <c r="H20" s="22">
        <f>Input!D192/Input!D$132*100</f>
        <v>2.8776984631311236E-7</v>
      </c>
      <c r="I20" s="22">
        <f>Input!E192/Input!E$132*100</f>
        <v>0</v>
      </c>
      <c r="J20" s="22">
        <f>Input!F192/Input!F$132*100</f>
        <v>0</v>
      </c>
      <c r="K20" s="22">
        <f>Input!G192/Input!G$132*100</f>
        <v>0</v>
      </c>
      <c r="L20" s="22">
        <f>Input!H192/Input!H$132*100</f>
        <v>0</v>
      </c>
      <c r="M20" s="22">
        <f>Input!I192/Input!I$132*100</f>
        <v>0</v>
      </c>
      <c r="N20" s="22">
        <f>Input!J192/Input!J$132*100</f>
        <v>0</v>
      </c>
      <c r="O20" s="22">
        <f t="shared" si="1"/>
        <v>2.8776984631311237E-8</v>
      </c>
    </row>
    <row r="21" spans="1:15" ht="12" customHeight="1" x14ac:dyDescent="0.2">
      <c r="B21" t="s">
        <v>236</v>
      </c>
      <c r="E21" s="22">
        <f>Input!A193/Input!A$132*100</f>
        <v>0.7861848837918286</v>
      </c>
      <c r="F21" s="22">
        <f>Input!B193/Input!B$132*100</f>
        <v>0.2874726674521153</v>
      </c>
      <c r="G21" s="22">
        <f>Input!C193/Input!C$132*100</f>
        <v>0.16823674905240346</v>
      </c>
      <c r="H21" s="22">
        <f>Input!D193/Input!D$132*100</f>
        <v>0.19921675580209081</v>
      </c>
      <c r="I21" s="22">
        <f>Input!E193/Input!E$132*100</f>
        <v>0.46285048134593954</v>
      </c>
      <c r="J21" s="22">
        <f>Input!F193/Input!F$132*100</f>
        <v>0.50615717269996729</v>
      </c>
      <c r="K21" s="22">
        <f>Input!G193/Input!G$132*100</f>
        <v>0.15449323955576572</v>
      </c>
      <c r="L21" s="22">
        <f>Input!H193/Input!H$132*100</f>
        <v>0.13921809551941977</v>
      </c>
      <c r="M21" s="22">
        <f>Input!I193/Input!I$132*100</f>
        <v>0.11290404088674939</v>
      </c>
      <c r="N21" s="22">
        <f>Input!J193/Input!J$132*100</f>
        <v>0.13630848561751069</v>
      </c>
      <c r="O21" s="22">
        <f t="shared" si="1"/>
        <v>0.29530425717237907</v>
      </c>
    </row>
    <row r="22" spans="1:15" ht="12" customHeight="1" x14ac:dyDescent="0.2">
      <c r="B22" t="s">
        <v>237</v>
      </c>
      <c r="E22" s="22">
        <f>Input!A194/Input!A$132*100</f>
        <v>0</v>
      </c>
      <c r="F22" s="22">
        <f>Input!B194/Input!B$132*100</f>
        <v>0</v>
      </c>
      <c r="G22" s="22">
        <f>Input!C194/Input!C$132*100</f>
        <v>0</v>
      </c>
      <c r="H22" s="22">
        <f>Input!D194/Input!D$132*100</f>
        <v>0</v>
      </c>
      <c r="I22" s="22">
        <f>Input!E194/Input!E$132*100</f>
        <v>0</v>
      </c>
      <c r="J22" s="22">
        <f>Input!F194/Input!F$132*100</f>
        <v>0</v>
      </c>
      <c r="K22" s="22">
        <f>Input!G194/Input!G$132*100</f>
        <v>0</v>
      </c>
      <c r="L22" s="22">
        <f>Input!H194/Input!H$132*100</f>
        <v>0</v>
      </c>
      <c r="M22" s="22">
        <f>Input!I194/Input!I$132*100</f>
        <v>0</v>
      </c>
      <c r="N22" s="22">
        <f>Input!J194/Input!J$132*100</f>
        <v>0</v>
      </c>
      <c r="O22" s="22">
        <f t="shared" si="1"/>
        <v>0</v>
      </c>
    </row>
    <row r="23" spans="1:15" x14ac:dyDescent="0.2"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</row>
    <row r="24" spans="1:15" ht="13.5" customHeight="1" x14ac:dyDescent="0.2">
      <c r="A24" s="4" t="s">
        <v>5</v>
      </c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</row>
    <row r="25" spans="1:15" ht="6" customHeight="1" x14ac:dyDescent="0.2">
      <c r="A25" s="4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</row>
    <row r="26" spans="1:15" ht="12" customHeight="1" x14ac:dyDescent="0.2">
      <c r="B26" t="s">
        <v>238</v>
      </c>
      <c r="E26" s="22">
        <f>Input!A195/Input!A$132*100</f>
        <v>91.250902131619696</v>
      </c>
      <c r="F26" s="22">
        <f>Input!B195/Input!B$132*100</f>
        <v>85.745628157849723</v>
      </c>
      <c r="G26" s="22">
        <f>Input!C195/Input!C$132*100</f>
        <v>89.419808199139055</v>
      </c>
      <c r="H26" s="22">
        <f>Input!D195/Input!D$132*100</f>
        <v>91.430758503753168</v>
      </c>
      <c r="I26" s="22">
        <f>Input!E195/Input!E$132*100</f>
        <v>88.454801472989828</v>
      </c>
      <c r="J26" s="22">
        <f>Input!F195/Input!F$132*100</f>
        <v>88.2421077519611</v>
      </c>
      <c r="K26" s="22">
        <f>Input!G195/Input!G$132*100</f>
        <v>87.690385979913671</v>
      </c>
      <c r="L26" s="22">
        <f>Input!H195/Input!H$132*100</f>
        <v>88.565214048742504</v>
      </c>
      <c r="M26" s="22">
        <f>Input!I195/Input!I$132*100</f>
        <v>88.549992292001207</v>
      </c>
      <c r="N26" s="22">
        <f>Input!J195/Input!J$132*100</f>
        <v>88.966975475097883</v>
      </c>
      <c r="O26" s="22">
        <f>AVERAGE(E26:N26)</f>
        <v>88.831657401306799</v>
      </c>
    </row>
    <row r="27" spans="1:15" ht="12" customHeight="1" x14ac:dyDescent="0.2">
      <c r="B27" t="s">
        <v>239</v>
      </c>
      <c r="E27" s="22">
        <f>Input!A196/Input!A$132*100</f>
        <v>8.7490978683802965</v>
      </c>
      <c r="F27" s="22">
        <f>Input!B196/Input!B$132*100</f>
        <v>14.254371842150276</v>
      </c>
      <c r="G27" s="22">
        <f>Input!C196/Input!C$132*100</f>
        <v>10.580191800860927</v>
      </c>
      <c r="H27" s="22">
        <f>Input!D196/Input!D$132*100</f>
        <v>8.5692414962468355</v>
      </c>
      <c r="I27" s="22">
        <f>Input!E196/Input!E$132*100</f>
        <v>11.545198527010164</v>
      </c>
      <c r="J27" s="22">
        <f>Input!F196/Input!F$132*100</f>
        <v>11.7578922480389</v>
      </c>
      <c r="K27" s="22">
        <f>Input!G196/Input!G$132*100</f>
        <v>12.309614020086316</v>
      </c>
      <c r="L27" s="22">
        <f>Input!H196/Input!H$132*100</f>
        <v>11.434785951257496</v>
      </c>
      <c r="M27" s="22">
        <f>Input!I196/Input!I$132*100</f>
        <v>11.450007707998784</v>
      </c>
      <c r="N27" s="22">
        <f>Input!J196/Input!J$132*100</f>
        <v>11.033024524902121</v>
      </c>
      <c r="O27" s="22">
        <f>AVERAGE(E27:N27)</f>
        <v>11.16834259869321</v>
      </c>
    </row>
    <row r="28" spans="1:15" x14ac:dyDescent="0.2"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</row>
    <row r="29" spans="1:15" ht="13.5" customHeight="1" x14ac:dyDescent="0.2">
      <c r="A29" s="4" t="s">
        <v>6</v>
      </c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</row>
    <row r="30" spans="1:15" ht="6" customHeight="1" x14ac:dyDescent="0.2">
      <c r="A30" s="4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</row>
    <row r="31" spans="1:15" ht="12" customHeight="1" x14ac:dyDescent="0.2">
      <c r="B31" t="s">
        <v>293</v>
      </c>
      <c r="E31" s="22">
        <f>Input!A197/Input!A$132*100</f>
        <v>76.161042015898289</v>
      </c>
      <c r="F31" s="22">
        <f>Input!B197/Input!B$132*100</f>
        <v>70.712826952747704</v>
      </c>
      <c r="G31" s="22">
        <f>Input!C197/Input!C$132*100</f>
        <v>77.726798406289319</v>
      </c>
      <c r="H31" s="22">
        <f>Input!D197/Input!D$132*100</f>
        <v>79.313648947529501</v>
      </c>
      <c r="I31" s="22">
        <f>Input!E197/Input!E$132*100</f>
        <v>74.566149635347159</v>
      </c>
      <c r="J31" s="22">
        <f>Input!F197/Input!F$132*100</f>
        <v>73.31855728645418</v>
      </c>
      <c r="K31" s="22">
        <f>Input!G197/Input!G$132*100</f>
        <v>73.970480830744606</v>
      </c>
      <c r="L31" s="22">
        <f>Input!H197/Input!H$132*100</f>
        <v>74.365209863487649</v>
      </c>
      <c r="M31" s="22">
        <f>Input!I197/Input!I$132*100</f>
        <v>72.976772885295787</v>
      </c>
      <c r="N31" s="22">
        <f>Input!J197/Input!J$132*100</f>
        <v>75.520089565891325</v>
      </c>
      <c r="O31" s="22">
        <f>AVERAGE(E31:N31)</f>
        <v>74.863157638968545</v>
      </c>
    </row>
    <row r="32" spans="1:15" ht="12" customHeight="1" x14ac:dyDescent="0.2">
      <c r="B32" t="s">
        <v>7</v>
      </c>
      <c r="E32" s="22">
        <f>Input!A198/Input!A$132*100</f>
        <v>8.2492159693886527E-2</v>
      </c>
      <c r="F32" s="22">
        <f>Input!B198/Input!B$132*100</f>
        <v>5.5293970899416636E-2</v>
      </c>
      <c r="G32" s="22">
        <f>Input!C198/Input!C$132*100</f>
        <v>6.254804392100656E-2</v>
      </c>
      <c r="H32" s="22">
        <f>Input!D198/Input!D$132*100</f>
        <v>0.17532505169443011</v>
      </c>
      <c r="I32" s="22">
        <f>Input!E198/Input!E$132*100</f>
        <v>0.10580070708130823</v>
      </c>
      <c r="J32" s="22">
        <f>Input!F198/Input!F$132*100</f>
        <v>0.20315685943561576</v>
      </c>
      <c r="K32" s="22">
        <f>Input!G198/Input!G$132*100</f>
        <v>0.11207363797762836</v>
      </c>
      <c r="L32" s="22">
        <f>Input!H198/Input!H$132*100</f>
        <v>0.24134746182185679</v>
      </c>
      <c r="M32" s="22">
        <f>Input!I198/Input!I$132*100</f>
        <v>0.31470270979857906</v>
      </c>
      <c r="N32" s="22">
        <f>Input!J198/Input!J$132*100</f>
        <v>0.2808540746886613</v>
      </c>
      <c r="O32" s="22">
        <f>AVERAGE(E32:N32)</f>
        <v>0.16335946770123894</v>
      </c>
    </row>
    <row r="33" spans="2:15" ht="12" customHeight="1" x14ac:dyDescent="0.2">
      <c r="B33" s="14" t="s">
        <v>294</v>
      </c>
      <c r="E33" s="32">
        <f>SUM(E31:E32)</f>
        <v>76.243534175592174</v>
      </c>
      <c r="F33" s="32">
        <f t="shared" ref="F33:O33" si="2">SUM(F31:F32)</f>
        <v>70.768120923647118</v>
      </c>
      <c r="G33" s="32">
        <f t="shared" si="2"/>
        <v>77.789346450210331</v>
      </c>
      <c r="H33" s="32">
        <f t="shared" si="2"/>
        <v>79.48897399922393</v>
      </c>
      <c r="I33" s="32">
        <f t="shared" si="2"/>
        <v>74.671950342428474</v>
      </c>
      <c r="J33" s="32">
        <f t="shared" si="2"/>
        <v>73.521714145889788</v>
      </c>
      <c r="K33" s="32">
        <f t="shared" si="2"/>
        <v>74.082554468722236</v>
      </c>
      <c r="L33" s="32">
        <f t="shared" si="2"/>
        <v>74.60655732530951</v>
      </c>
      <c r="M33" s="32">
        <f t="shared" si="2"/>
        <v>73.291475595094369</v>
      </c>
      <c r="N33" s="32">
        <f t="shared" si="2"/>
        <v>75.800943640579987</v>
      </c>
      <c r="O33" s="32">
        <f t="shared" si="2"/>
        <v>75.026517106669786</v>
      </c>
    </row>
    <row r="34" spans="2:15" ht="12" customHeight="1" x14ac:dyDescent="0.2">
      <c r="B34" t="s">
        <v>8</v>
      </c>
      <c r="E34" s="22">
        <f>Input!A199/Input!A$132*100</f>
        <v>16.324682074155493</v>
      </c>
      <c r="F34" s="22">
        <f>Input!B199/Input!B$132*100</f>
        <v>19.843655099588869</v>
      </c>
      <c r="G34" s="22">
        <f>Input!C199/Input!C$132*100</f>
        <v>16.240522938214326</v>
      </c>
      <c r="H34" s="22">
        <f>Input!D199/Input!D$132*100</f>
        <v>16.040087935164536</v>
      </c>
      <c r="I34" s="22">
        <f>Input!E199/Input!E$132*100</f>
        <v>18.953076320153208</v>
      </c>
      <c r="J34" s="22">
        <f>Input!F199/Input!F$132*100</f>
        <v>20.35781980536709</v>
      </c>
      <c r="K34" s="22">
        <f>Input!G199/Input!G$132*100</f>
        <v>19.845011174658918</v>
      </c>
      <c r="L34" s="22">
        <f>Input!H199/Input!H$132*100</f>
        <v>19.917969502628782</v>
      </c>
      <c r="M34" s="22">
        <f>Input!I199/Input!I$132*100</f>
        <v>21.591315606858984</v>
      </c>
      <c r="N34" s="22">
        <f>Input!J199/Input!J$132*100</f>
        <v>18.218728232938954</v>
      </c>
      <c r="O34" s="22">
        <f>AVERAGE(E34:N34)</f>
        <v>18.733286868972918</v>
      </c>
    </row>
    <row r="35" spans="2:15" ht="12" customHeight="1" x14ac:dyDescent="0.2">
      <c r="B35" t="s">
        <v>243</v>
      </c>
      <c r="E35" s="22">
        <f>Input!A200/Input!A$132*100</f>
        <v>7.4317837502523245</v>
      </c>
      <c r="F35" s="22">
        <f>Input!B200/Input!B$132*100</f>
        <v>9.3861124311604893</v>
      </c>
      <c r="G35" s="22">
        <f>Input!C200/Input!C$132*100</f>
        <v>5.9701306115753479</v>
      </c>
      <c r="H35" s="22">
        <f>Input!D200/Input!D$132*100</f>
        <v>4.470938065611529</v>
      </c>
      <c r="I35" s="22">
        <f>Input!E200/Input!E$132*100</f>
        <v>6.3749733374183366</v>
      </c>
      <c r="J35" s="22">
        <f>Input!F200/Input!F$132*100</f>
        <v>6.1204660487431113</v>
      </c>
      <c r="K35" s="22">
        <f>Input!G200/Input!G$132*100</f>
        <v>6.0724343566188308</v>
      </c>
      <c r="L35" s="22">
        <f>Input!H200/Input!H$132*100</f>
        <v>5.4754731720617125</v>
      </c>
      <c r="M35" s="22">
        <f>Input!I200/Input!I$132*100</f>
        <v>5.1172087980466419</v>
      </c>
      <c r="N35" s="22">
        <f>Input!J200/Input!J$132*100</f>
        <v>5.9803281264810613</v>
      </c>
      <c r="O35" s="22">
        <f>AVERAGE(E35:N35)</f>
        <v>6.2399848697969382</v>
      </c>
    </row>
    <row r="36" spans="2:15" ht="12" customHeight="1" x14ac:dyDescent="0.2">
      <c r="B36" t="s">
        <v>244</v>
      </c>
      <c r="E36" s="22">
        <f>Input!A201/Input!A$132*100</f>
        <v>0</v>
      </c>
      <c r="F36" s="22">
        <f>Input!B201/Input!B$132*100</f>
        <v>2.1115456035291067E-3</v>
      </c>
      <c r="G36" s="22">
        <f>Input!C201/Input!C$132*100</f>
        <v>0</v>
      </c>
      <c r="H36" s="22">
        <f>Input!D201/Input!D$132*100</f>
        <v>0</v>
      </c>
      <c r="I36" s="22">
        <f>Input!E201/Input!E$132*100</f>
        <v>0</v>
      </c>
      <c r="J36" s="22">
        <f>Input!F201/Input!F$132*100</f>
        <v>0</v>
      </c>
      <c r="K36" s="22">
        <f>Input!G201/Input!G$132*100</f>
        <v>0</v>
      </c>
      <c r="L36" s="22">
        <f>Input!H201/Input!H$132*100</f>
        <v>0</v>
      </c>
      <c r="M36" s="22">
        <f>Input!I201/Input!I$132*100</f>
        <v>0</v>
      </c>
      <c r="N36" s="22">
        <f>Input!J201/Input!J$132*100</f>
        <v>0</v>
      </c>
      <c r="O36" s="22">
        <f>AVERAGE(E36:N36)</f>
        <v>2.1115456035291068E-4</v>
      </c>
    </row>
    <row r="37" spans="2:15" x14ac:dyDescent="0.2"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4294967293" r:id="rId1"/>
  <headerFooter alignWithMargins="0">
    <oddFooter>&amp;L&amp;8BOKU / HVLFÖ&amp;C&amp;8DVR-Nr: 0890723&amp;R&amp;8&amp;D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O42"/>
  <sheetViews>
    <sheetView zoomScaleNormal="100"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2" width="8.7109375" customWidth="1"/>
    <col min="13" max="13" width="8.85546875" customWidth="1"/>
    <col min="14" max="14" width="8.7109375" customWidth="1"/>
    <col min="15" max="15" width="10.5703125" customWidth="1"/>
    <col min="16" max="16" width="20.7109375" customWidth="1"/>
  </cols>
  <sheetData>
    <row r="1" spans="1:15" ht="15.75" x14ac:dyDescent="0.25">
      <c r="A1" t="s">
        <v>48</v>
      </c>
      <c r="C1" s="12">
        <f>Input!A3</f>
        <v>2024</v>
      </c>
      <c r="D1" s="36" t="s">
        <v>14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245</v>
      </c>
    </row>
    <row r="2" spans="1:15" ht="15.75" customHeight="1" x14ac:dyDescent="0.2">
      <c r="D2" s="37" t="str">
        <f>Kenndat!D2</f>
        <v>Größenklasse 3: &gt; 5.000 ha</v>
      </c>
      <c r="E2" s="37"/>
      <c r="F2" s="37"/>
      <c r="G2" s="37"/>
      <c r="H2" s="37"/>
      <c r="I2" s="37"/>
      <c r="J2" s="37"/>
      <c r="K2" s="37"/>
      <c r="L2" s="37"/>
      <c r="M2" s="37"/>
      <c r="N2" s="5"/>
    </row>
    <row r="3" spans="1:15" ht="15.75" customHeight="1" x14ac:dyDescent="0.2">
      <c r="D3" s="38" t="s">
        <v>168</v>
      </c>
      <c r="E3" s="38"/>
      <c r="F3" s="38"/>
      <c r="G3" s="38"/>
      <c r="H3" s="38"/>
      <c r="I3" s="38"/>
      <c r="J3" s="38"/>
      <c r="K3" s="38"/>
      <c r="L3" s="38"/>
      <c r="M3" s="38"/>
      <c r="N3" s="2"/>
    </row>
    <row r="4" spans="1:15" ht="3.75" customHeight="1" x14ac:dyDescent="0.2"/>
    <row r="5" spans="1:15" x14ac:dyDescent="0.2">
      <c r="B5" t="s">
        <v>72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49</v>
      </c>
      <c r="E7" s="6">
        <f>Input!A8/Input!A$6</f>
        <v>3.9364606770754822E-4</v>
      </c>
      <c r="F7" s="6">
        <f>Input!B8/Input!B$6</f>
        <v>1.6025733075565009E-2</v>
      </c>
      <c r="G7" s="6">
        <f>Input!C8/Input!C$6</f>
        <v>6.0702333558072315E-2</v>
      </c>
      <c r="H7" s="6">
        <f>Input!D8/Input!D$6</f>
        <v>1.4106472368674666E-2</v>
      </c>
      <c r="I7" s="6">
        <f>Input!E8/Input!E$6</f>
        <v>7.8220958209861864E-3</v>
      </c>
      <c r="J7" s="6">
        <f>Input!F8/Input!F$6</f>
        <v>1.0927337885494997E-2</v>
      </c>
      <c r="K7" s="6">
        <f>Input!G8/Input!G$6</f>
        <v>6.0371210178437003E-2</v>
      </c>
      <c r="L7" s="6">
        <f>Input!H8/Input!H$6</f>
        <v>4.0862722541717559E-3</v>
      </c>
      <c r="M7" s="6">
        <f>Input!I8/Input!I$6</f>
        <v>5.066647593474429E-3</v>
      </c>
      <c r="N7" s="6">
        <f>Input!J8/Input!J$6</f>
        <v>1.6072420912110769E-2</v>
      </c>
      <c r="O7" s="6">
        <f t="shared" ref="O7:O13" si="1">AVERAGE(E7:N7)</f>
        <v>1.9557416971469468E-2</v>
      </c>
    </row>
    <row r="8" spans="1:15" ht="12" customHeight="1" x14ac:dyDescent="0.2">
      <c r="B8" t="s">
        <v>50</v>
      </c>
      <c r="E8" s="6">
        <f>Input!A9/Input!A$6</f>
        <v>2.2209705132380431</v>
      </c>
      <c r="F8" s="6">
        <f>Input!B9/Input!B$6</f>
        <v>2.2278219902166896</v>
      </c>
      <c r="G8" s="6">
        <f>Input!C9/Input!C$6</f>
        <v>2.1379245366660871</v>
      </c>
      <c r="H8" s="6">
        <f>Input!D9/Input!D$6</f>
        <v>1.8549567700462881</v>
      </c>
      <c r="I8" s="6">
        <f>Input!E9/Input!E$6</f>
        <v>1.6123957500605872</v>
      </c>
      <c r="J8" s="6">
        <f>Input!F9/Input!F$6</f>
        <v>1.8952173766331382</v>
      </c>
      <c r="K8" s="6">
        <f>Input!G9/Input!G$6</f>
        <v>1.6663906091013625</v>
      </c>
      <c r="L8" s="6">
        <f>Input!H9/Input!H$6</f>
        <v>1.7552925455678969</v>
      </c>
      <c r="M8" s="6">
        <f>Input!I9/Input!I$6</f>
        <v>2.0493847472447162</v>
      </c>
      <c r="N8" s="6">
        <f>Input!J9/Input!J$6</f>
        <v>1.8166803751047778</v>
      </c>
      <c r="O8" s="6">
        <f t="shared" si="1"/>
        <v>1.9237035213879587</v>
      </c>
    </row>
    <row r="9" spans="1:15" ht="12" customHeight="1" x14ac:dyDescent="0.2">
      <c r="B9" t="s">
        <v>51</v>
      </c>
      <c r="E9" s="6">
        <f>Input!A10/Input!A$6</f>
        <v>1.6237076378447683</v>
      </c>
      <c r="F9" s="6">
        <f>Input!B10/Input!B$6</f>
        <v>1.33421637161164</v>
      </c>
      <c r="G9" s="6">
        <f>Input!C10/Input!C$6</f>
        <v>1.3075912095081128</v>
      </c>
      <c r="H9" s="6">
        <f>Input!D10/Input!D$6</f>
        <v>1.1734026794079233</v>
      </c>
      <c r="I9" s="6">
        <f>Input!E10/Input!E$6</f>
        <v>0.97115642446431139</v>
      </c>
      <c r="J9" s="6">
        <f>Input!F10/Input!F$6</f>
        <v>1.0731541702722491</v>
      </c>
      <c r="K9" s="6">
        <f>Input!G10/Input!G$6</f>
        <v>1.0347800021508402</v>
      </c>
      <c r="L9" s="6">
        <f>Input!H10/Input!H$6</f>
        <v>1.0092598167161599</v>
      </c>
      <c r="M9" s="6">
        <f>Input!I10/Input!I$6</f>
        <v>1.1979957851518348</v>
      </c>
      <c r="N9" s="6">
        <f>Input!J10/Input!J$6</f>
        <v>1.1278508118344666</v>
      </c>
      <c r="O9" s="6">
        <f t="shared" si="1"/>
        <v>1.1853114908962308</v>
      </c>
    </row>
    <row r="10" spans="1:15" ht="12" customHeight="1" x14ac:dyDescent="0.2">
      <c r="B10" t="s">
        <v>52</v>
      </c>
      <c r="E10" s="6">
        <f>Input!A11/Input!A$6</f>
        <v>2.3669115463663051</v>
      </c>
      <c r="F10" s="6">
        <f>Input!B11/Input!B$6</f>
        <v>2.1612512359285705</v>
      </c>
      <c r="G10" s="6">
        <f>Input!C11/Input!C$6</f>
        <v>1.9634462690793799</v>
      </c>
      <c r="H10" s="6">
        <f>Input!D11/Input!D$6</f>
        <v>1.8049969662342695</v>
      </c>
      <c r="I10" s="6">
        <f>Input!E11/Input!E$6</f>
        <v>1.9785663200629711</v>
      </c>
      <c r="J10" s="6">
        <f>Input!F11/Input!F$6</f>
        <v>1.7745714372574488</v>
      </c>
      <c r="K10" s="6">
        <f>Input!G11/Input!G$6</f>
        <v>1.4858188330865381</v>
      </c>
      <c r="L10" s="6">
        <f>Input!H11/Input!H$6</f>
        <v>1.5374884607998305</v>
      </c>
      <c r="M10" s="6">
        <f>Input!I11/Input!I$6</f>
        <v>1.4971553202934369</v>
      </c>
      <c r="N10" s="6">
        <f>Input!J11/Input!J$6</f>
        <v>1.3577609454068487</v>
      </c>
      <c r="O10" s="6">
        <f t="shared" si="1"/>
        <v>1.79279673345156</v>
      </c>
    </row>
    <row r="11" spans="1:15" ht="12" customHeight="1" x14ac:dyDescent="0.2">
      <c r="B11" t="s">
        <v>53</v>
      </c>
      <c r="E11" s="6">
        <f>Input!A12/Input!A$6</f>
        <v>0.88974071833879009</v>
      </c>
      <c r="F11" s="6">
        <f>Input!B12/Input!B$6</f>
        <v>0.89371909738603827</v>
      </c>
      <c r="G11" s="6">
        <f>Input!C12/Input!C$6</f>
        <v>0.68925998572168679</v>
      </c>
      <c r="H11" s="6">
        <f>Input!D12/Input!D$6</f>
        <v>0.6536284419644236</v>
      </c>
      <c r="I11" s="6">
        <f>Input!E12/Input!E$6</f>
        <v>0.54735445477973343</v>
      </c>
      <c r="J11" s="6">
        <f>Input!F12/Input!F$6</f>
        <v>0.64560990759657677</v>
      </c>
      <c r="K11" s="6">
        <f>Input!G12/Input!G$6</f>
        <v>0.56690200441749461</v>
      </c>
      <c r="L11" s="6">
        <f>Input!H12/Input!H$6</f>
        <v>0.63946940964893773</v>
      </c>
      <c r="M11" s="6">
        <f>Input!I12/Input!I$6</f>
        <v>0.59346159729097803</v>
      </c>
      <c r="N11" s="6">
        <f>Input!J12/Input!J$6</f>
        <v>0.56486649552947754</v>
      </c>
      <c r="O11" s="6">
        <f t="shared" si="1"/>
        <v>0.6684012112674137</v>
      </c>
    </row>
    <row r="12" spans="1:15" ht="12" customHeight="1" x14ac:dyDescent="0.2">
      <c r="B12" t="s">
        <v>54</v>
      </c>
      <c r="E12" s="6">
        <f>Input!A13/Input!A$6</f>
        <v>0.17166285794192704</v>
      </c>
      <c r="F12" s="6">
        <f>Input!B13/Input!B$6</f>
        <v>0.17361020736816274</v>
      </c>
      <c r="G12" s="6">
        <f>Input!C13/Input!C$6</f>
        <v>0.14167651415954793</v>
      </c>
      <c r="H12" s="6">
        <f>Input!D13/Input!D$6</f>
        <v>0.14263740091901173</v>
      </c>
      <c r="I12" s="6">
        <f>Input!E13/Input!E$6</f>
        <v>0.14340153331774783</v>
      </c>
      <c r="J12" s="6">
        <f>Input!F13/Input!F$6</f>
        <v>0.13624377380603575</v>
      </c>
      <c r="K12" s="6">
        <f>Input!G13/Input!G$6</f>
        <v>0.13376998419959796</v>
      </c>
      <c r="L12" s="6">
        <f>Input!H13/Input!H$6</f>
        <v>0.16669667158286891</v>
      </c>
      <c r="M12" s="6">
        <f>Input!I13/Input!I$6</f>
        <v>0.15552522332031851</v>
      </c>
      <c r="N12" s="6">
        <f>Input!J13/Input!J$6</f>
        <v>0.14594469862779796</v>
      </c>
      <c r="O12" s="6">
        <f t="shared" si="1"/>
        <v>0.15111688652430164</v>
      </c>
    </row>
    <row r="13" spans="1:15" ht="13.5" customHeight="1" x14ac:dyDescent="0.2">
      <c r="B13" s="4" t="s">
        <v>55</v>
      </c>
      <c r="E13" s="8">
        <f>SUM(E7:E12)</f>
        <v>7.2733869197975407</v>
      </c>
      <c r="F13" s="8">
        <f t="shared" ref="F13:N13" si="2">SUM(F7:F12)</f>
        <v>6.8066446355866654</v>
      </c>
      <c r="G13" s="8">
        <f t="shared" si="2"/>
        <v>6.3006008486928868</v>
      </c>
      <c r="H13" s="8">
        <f t="shared" si="2"/>
        <v>5.6437287309405901</v>
      </c>
      <c r="I13" s="8">
        <f t="shared" si="2"/>
        <v>5.2606965785063373</v>
      </c>
      <c r="J13" s="8">
        <f t="shared" si="2"/>
        <v>5.5357240034509436</v>
      </c>
      <c r="K13" s="8">
        <f t="shared" si="2"/>
        <v>4.9480326431342707</v>
      </c>
      <c r="L13" s="8">
        <f t="shared" si="2"/>
        <v>5.1122931765698665</v>
      </c>
      <c r="M13" s="8">
        <f t="shared" si="2"/>
        <v>5.4985893208947587</v>
      </c>
      <c r="N13" s="8">
        <f t="shared" si="2"/>
        <v>5.0291757474154792</v>
      </c>
      <c r="O13" s="8">
        <f t="shared" si="1"/>
        <v>5.7408872604989334</v>
      </c>
    </row>
    <row r="14" spans="1:15" ht="3" customHeight="1" x14ac:dyDescent="0.2">
      <c r="O14" s="6"/>
    </row>
    <row r="15" spans="1:15" ht="12" customHeight="1" x14ac:dyDescent="0.2">
      <c r="B15" t="s">
        <v>56</v>
      </c>
      <c r="E15" s="6">
        <f>Input!A14/Input!A$6</f>
        <v>31.292030961775886</v>
      </c>
      <c r="F15" s="6">
        <f>Input!B14/Input!B$6</f>
        <v>29.815908437867659</v>
      </c>
      <c r="G15" s="6">
        <f>Input!C14/Input!C$6</f>
        <v>27.43372427769798</v>
      </c>
      <c r="H15" s="6">
        <f>Input!D14/Input!D$6</f>
        <v>25.438517515014848</v>
      </c>
      <c r="I15" s="6">
        <f>Input!E14/Input!E$6</f>
        <v>22.650150768378193</v>
      </c>
      <c r="J15" s="6">
        <f>Input!F14/Input!F$6</f>
        <v>24.329491386204761</v>
      </c>
      <c r="K15" s="6">
        <f>Input!G14/Input!G$6</f>
        <v>22.963785726694407</v>
      </c>
      <c r="L15" s="6">
        <f>Input!H14/Input!H$6</f>
        <v>21.891182159010604</v>
      </c>
      <c r="M15" s="6">
        <f>Input!I14/Input!I$6</f>
        <v>22.141262923025849</v>
      </c>
      <c r="N15" s="6">
        <f>Input!J14/Input!J$6</f>
        <v>22.858628874840893</v>
      </c>
      <c r="O15" s="6">
        <f>AVERAGE(E15:N15)</f>
        <v>25.081468303051107</v>
      </c>
    </row>
    <row r="16" spans="1:15" ht="12" customHeight="1" x14ac:dyDescent="0.2">
      <c r="B16" t="s">
        <v>57</v>
      </c>
      <c r="E16" s="6">
        <f>Input!A15/Input!A$6</f>
        <v>3.9299011624607219</v>
      </c>
      <c r="F16" s="6">
        <f>Input!B15/Input!B$6</f>
        <v>3.4282189556025102</v>
      </c>
      <c r="G16" s="6">
        <f>Input!C15/Input!C$6</f>
        <v>3.2966633788391166</v>
      </c>
      <c r="H16" s="6">
        <f>Input!D15/Input!D$6</f>
        <v>3.267223611769265</v>
      </c>
      <c r="I16" s="6">
        <f>Input!E15/Input!E$6</f>
        <v>3.2483633222839758</v>
      </c>
      <c r="J16" s="6">
        <f>Input!F15/Input!F$6</f>
        <v>3.4163017159962168</v>
      </c>
      <c r="K16" s="6">
        <f>Input!G15/Input!G$6</f>
        <v>3.2917966132541383</v>
      </c>
      <c r="L16" s="6">
        <f>Input!H15/Input!H$6</f>
        <v>3.2549452863585322</v>
      </c>
      <c r="M16" s="6">
        <f>Input!I15/Input!I$6</f>
        <v>3.3471251969795959</v>
      </c>
      <c r="N16" s="6">
        <f>Input!J15/Input!J$6</f>
        <v>3.5490178529850049</v>
      </c>
      <c r="O16" s="6">
        <f>AVERAGE(E16:N16)</f>
        <v>3.4029557096529075</v>
      </c>
    </row>
    <row r="17" spans="2:15" ht="12" customHeight="1" x14ac:dyDescent="0.2">
      <c r="B17" t="s">
        <v>58</v>
      </c>
      <c r="E17" s="6">
        <f>Input!A16/Input!A$6</f>
        <v>0.26132965574138711</v>
      </c>
      <c r="F17" s="6">
        <f>Input!B16/Input!B$6</f>
        <v>0.36022841340230244</v>
      </c>
      <c r="G17" s="6">
        <f>Input!C16/Input!C$6</f>
        <v>0.34730915327220169</v>
      </c>
      <c r="H17" s="6">
        <f>Input!D16/Input!D$6</f>
        <v>0.25522878072489924</v>
      </c>
      <c r="I17" s="6">
        <f>Input!E16/Input!E$6</f>
        <v>0.1542731692954066</v>
      </c>
      <c r="J17" s="6">
        <f>Input!F16/Input!F$6</f>
        <v>0.20659268873233197</v>
      </c>
      <c r="K17" s="6">
        <f>Input!G16/Input!G$6</f>
        <v>0.26066474194055406</v>
      </c>
      <c r="L17" s="6">
        <f>Input!H16/Input!H$6</f>
        <v>0.21691745604981416</v>
      </c>
      <c r="M17" s="6">
        <f>Input!I16/Input!I$6</f>
        <v>0.22731962500129713</v>
      </c>
      <c r="N17" s="6">
        <f>Input!J16/Input!J$6</f>
        <v>0.30931181312284622</v>
      </c>
      <c r="O17" s="6">
        <f>AVERAGE(E17:N17)</f>
        <v>0.25991754972830405</v>
      </c>
    </row>
    <row r="18" spans="2:15" ht="12" customHeight="1" x14ac:dyDescent="0.2">
      <c r="B18" t="s">
        <v>59</v>
      </c>
      <c r="E18" s="6">
        <f>Input!A17/Input!A$6</f>
        <v>0.36793382308919415</v>
      </c>
      <c r="F18" s="6">
        <f>Input!B17/Input!B$6</f>
        <v>0.42117163082768871</v>
      </c>
      <c r="G18" s="6">
        <f>Input!C17/Input!C$6</f>
        <v>0.38579421959887072</v>
      </c>
      <c r="H18" s="6">
        <f>Input!D17/Input!D$6</f>
        <v>0.30933354145598613</v>
      </c>
      <c r="I18" s="6">
        <f>Input!E17/Input!E$6</f>
        <v>0.28779741756967625</v>
      </c>
      <c r="J18" s="6">
        <f>Input!F17/Input!F$6</f>
        <v>0.32493794610009669</v>
      </c>
      <c r="K18" s="6">
        <f>Input!G17/Input!G$6</f>
        <v>0.3127793320814341</v>
      </c>
      <c r="L18" s="6">
        <f>Input!H17/Input!H$6</f>
        <v>0.33324089044121891</v>
      </c>
      <c r="M18" s="6">
        <f>Input!I17/Input!I$6</f>
        <v>0.35259003625683305</v>
      </c>
      <c r="N18" s="6">
        <f>Input!J17/Input!J$6</f>
        <v>0.38772187684331438</v>
      </c>
      <c r="O18" s="6">
        <f>AVERAGE(E18:N18)</f>
        <v>0.34833007142643135</v>
      </c>
    </row>
    <row r="19" spans="2:15" ht="13.5" customHeight="1" x14ac:dyDescent="0.2">
      <c r="B19" s="4" t="s">
        <v>60</v>
      </c>
      <c r="E19" s="8">
        <f t="shared" ref="E19:N19" si="3">SUM(E15:E18)</f>
        <v>35.85119560306719</v>
      </c>
      <c r="F19" s="8">
        <f t="shared" si="3"/>
        <v>34.025527437700156</v>
      </c>
      <c r="G19" s="8">
        <f t="shared" si="3"/>
        <v>31.463491029408171</v>
      </c>
      <c r="H19" s="8">
        <f t="shared" si="3"/>
        <v>29.270303448964995</v>
      </c>
      <c r="I19" s="8">
        <f t="shared" si="3"/>
        <v>26.340584677527254</v>
      </c>
      <c r="J19" s="8">
        <f t="shared" si="3"/>
        <v>28.277323737033406</v>
      </c>
      <c r="K19" s="8">
        <f t="shared" si="3"/>
        <v>26.829026413970535</v>
      </c>
      <c r="L19" s="8">
        <f t="shared" si="3"/>
        <v>25.696285791860166</v>
      </c>
      <c r="M19" s="8">
        <f t="shared" si="3"/>
        <v>26.068297781263574</v>
      </c>
      <c r="N19" s="8">
        <f t="shared" si="3"/>
        <v>27.104680417792061</v>
      </c>
      <c r="O19" s="8">
        <f>AVERAGE(E19:N19)</f>
        <v>29.09267163385875</v>
      </c>
    </row>
    <row r="20" spans="2:15" ht="3" customHeight="1" x14ac:dyDescent="0.2">
      <c r="O20" s="6"/>
    </row>
    <row r="21" spans="2:15" ht="12" customHeight="1" x14ac:dyDescent="0.2">
      <c r="B21" t="s">
        <v>61</v>
      </c>
      <c r="E21" s="6">
        <f>Input!A18/Input!A$6</f>
        <v>7.2336311438332128</v>
      </c>
      <c r="F21" s="6">
        <f>Input!B18/Input!B$6</f>
        <v>6.2387943516848132</v>
      </c>
      <c r="G21" s="6">
        <f>Input!C18/Input!C$6</f>
        <v>5.8459195071666157</v>
      </c>
      <c r="H21" s="6">
        <f>Input!D18/Input!D$6</f>
        <v>5.1625204975636887</v>
      </c>
      <c r="I21" s="6">
        <f>Input!E18/Input!E$6</f>
        <v>4.5422028439242323</v>
      </c>
      <c r="J21" s="6">
        <f>Input!F18/Input!F$6</f>
        <v>5.1431063582538954</v>
      </c>
      <c r="K21" s="6">
        <f>Input!G18/Input!G$6</f>
        <v>5.0292830009182428</v>
      </c>
      <c r="L21" s="6">
        <f>Input!H18/Input!H$6</f>
        <v>5.4589542868873631</v>
      </c>
      <c r="M21" s="6">
        <f>Input!I18/Input!I$6</f>
        <v>5.6339307062749553</v>
      </c>
      <c r="N21" s="6">
        <f>Input!J18/Input!J$6</f>
        <v>4.8435706843159165</v>
      </c>
      <c r="O21" s="6">
        <f>AVERAGE(E21:N21)</f>
        <v>5.5131913380822928</v>
      </c>
    </row>
    <row r="22" spans="2:15" ht="12" customHeight="1" x14ac:dyDescent="0.2">
      <c r="B22" t="s">
        <v>255</v>
      </c>
      <c r="E22" s="6">
        <f>Input!A19/Input!A$6</f>
        <v>4.0829940015769894</v>
      </c>
      <c r="F22" s="6">
        <f>Input!B19/Input!B$6</f>
        <v>4.81372940391761</v>
      </c>
      <c r="G22" s="6">
        <f>Input!C19/Input!C$6</f>
        <v>4.1126719782477377</v>
      </c>
      <c r="H22" s="6">
        <f>Input!D19/Input!D$6</f>
        <v>3.7723531417577538</v>
      </c>
      <c r="I22" s="6">
        <f>Input!E19/Input!E$6</f>
        <v>3.3454164700701314</v>
      </c>
      <c r="J22" s="6">
        <f>Input!F19/Input!F$6</f>
        <v>3.8764624226043782</v>
      </c>
      <c r="K22" s="6">
        <f>Input!G19/Input!G$6</f>
        <v>3.6842666876235697</v>
      </c>
      <c r="L22" s="6">
        <f>Input!H19/Input!H$6</f>
        <v>3.3193652139115595</v>
      </c>
      <c r="M22" s="6">
        <f>Input!I19/Input!I$6</f>
        <v>3.3735960192842023</v>
      </c>
      <c r="N22" s="6">
        <f>Input!J19/Input!J$6</f>
        <v>3.7396280870665302</v>
      </c>
      <c r="O22" s="6">
        <f>AVERAGE(E22:N22)</f>
        <v>3.8120483426060461</v>
      </c>
    </row>
    <row r="23" spans="2:15" ht="12" customHeight="1" x14ac:dyDescent="0.2">
      <c r="B23" t="s">
        <v>62</v>
      </c>
      <c r="E23" s="6">
        <f>Input!A20/Input!A$6</f>
        <v>2.6621637802590862E-2</v>
      </c>
      <c r="F23" s="6">
        <f>Input!B20/Input!B$6</f>
        <v>1.4078852525629458E-2</v>
      </c>
      <c r="G23" s="6">
        <f>Input!C20/Input!C$6</f>
        <v>2.1941352721315512E-2</v>
      </c>
      <c r="H23" s="6">
        <f>Input!D20/Input!D$6</f>
        <v>1.272384522910437E-2</v>
      </c>
      <c r="I23" s="6">
        <f>Input!E20/Input!E$6</f>
        <v>2.6473985306015243E-2</v>
      </c>
      <c r="J23" s="6">
        <f>Input!F20/Input!F$6</f>
        <v>3.7595428664079451E-2</v>
      </c>
      <c r="K23" s="6">
        <f>Input!G20/Input!G$6</f>
        <v>5.9454042338459502E-2</v>
      </c>
      <c r="L23" s="6">
        <f>Input!H20/Input!H$6</f>
        <v>2.2027862473735844E-2</v>
      </c>
      <c r="M23" s="6">
        <f>Input!I20/Input!I$6</f>
        <v>1.727588357686162E-2</v>
      </c>
      <c r="N23" s="6">
        <f>Input!J20/Input!J$6</f>
        <v>2.0456744202291145E-2</v>
      </c>
      <c r="O23" s="6">
        <f>AVERAGE(E23:N23)</f>
        <v>2.5864963484008303E-2</v>
      </c>
    </row>
    <row r="24" spans="2:15" ht="13.5" customHeight="1" x14ac:dyDescent="0.2">
      <c r="B24" s="4" t="s">
        <v>63</v>
      </c>
      <c r="E24" s="8">
        <f t="shared" ref="E24:N24" si="4">SUM(E21:E23)</f>
        <v>11.343246783212795</v>
      </c>
      <c r="F24" s="8">
        <f t="shared" si="4"/>
        <v>11.066602608128052</v>
      </c>
      <c r="G24" s="8">
        <f t="shared" si="4"/>
        <v>9.9805328381356677</v>
      </c>
      <c r="H24" s="8">
        <f t="shared" si="4"/>
        <v>8.9475974845505455</v>
      </c>
      <c r="I24" s="8">
        <f t="shared" si="4"/>
        <v>7.9140932993003794</v>
      </c>
      <c r="J24" s="8">
        <f t="shared" si="4"/>
        <v>9.0571642095223535</v>
      </c>
      <c r="K24" s="8">
        <f t="shared" si="4"/>
        <v>8.7730037308802711</v>
      </c>
      <c r="L24" s="8">
        <f t="shared" si="4"/>
        <v>8.8003473632726585</v>
      </c>
      <c r="M24" s="8">
        <f t="shared" si="4"/>
        <v>9.0248026091360192</v>
      </c>
      <c r="N24" s="8">
        <f t="shared" si="4"/>
        <v>8.6036555155847374</v>
      </c>
      <c r="O24" s="8">
        <f>AVERAGE(E24:N24)</f>
        <v>9.3511046441723487</v>
      </c>
    </row>
    <row r="25" spans="2:15" ht="3" customHeight="1" x14ac:dyDescent="0.2">
      <c r="O25" s="6"/>
    </row>
    <row r="26" spans="2:15" ht="12" customHeight="1" x14ac:dyDescent="0.2">
      <c r="B26" t="s">
        <v>64</v>
      </c>
      <c r="E26" s="6">
        <f>Input!A21/Input!A$6</f>
        <v>1.2567398310517075</v>
      </c>
      <c r="F26" s="6">
        <f>Input!B21/Input!B$6</f>
        <v>1.2723611505070638</v>
      </c>
      <c r="G26" s="6">
        <f>Input!C21/Input!C$6</f>
        <v>1.23239511427613</v>
      </c>
      <c r="H26" s="6">
        <f>Input!D21/Input!D$6</f>
        <v>1.0741399313571616</v>
      </c>
      <c r="I26" s="6">
        <f>Input!E21/Input!E$6</f>
        <v>0.93484748143757002</v>
      </c>
      <c r="J26" s="6">
        <f>Input!F21/Input!F$6</f>
        <v>1.059708196864249</v>
      </c>
      <c r="K26" s="6">
        <f>Input!G21/Input!G$6</f>
        <v>1.0460609597710184</v>
      </c>
      <c r="L26" s="6">
        <f>Input!H21/Input!H$6</f>
        <v>0.97570052097868687</v>
      </c>
      <c r="M26" s="6">
        <f>Input!I21/Input!I$6</f>
        <v>1.0120955186275769</v>
      </c>
      <c r="N26" s="6">
        <f>Input!J21/Input!J$6</f>
        <v>1.0870575948433765</v>
      </c>
      <c r="O26" s="6">
        <f>AVERAGE(E26:N26)</f>
        <v>1.0951106299714541</v>
      </c>
    </row>
    <row r="27" spans="2:15" ht="12" customHeight="1" x14ac:dyDescent="0.2">
      <c r="B27" t="s">
        <v>65</v>
      </c>
      <c r="E27" s="6">
        <f>Input!A22/Input!A$6</f>
        <v>13.831154152932397</v>
      </c>
      <c r="F27" s="6">
        <f>Input!B22/Input!B$6</f>
        <v>13.809465347166253</v>
      </c>
      <c r="G27" s="6">
        <f>Input!C22/Input!C$6</f>
        <v>13.08531571745878</v>
      </c>
      <c r="H27" s="6">
        <f>Input!D22/Input!D$6</f>
        <v>12.842104543521295</v>
      </c>
      <c r="I27" s="6">
        <f>Input!E22/Input!E$6</f>
        <v>11.454254147894725</v>
      </c>
      <c r="J27" s="6">
        <f>Input!F22/Input!F$6</f>
        <v>12.983669109179289</v>
      </c>
      <c r="K27" s="6">
        <f>Input!G22/Input!G$6</f>
        <v>12.561217483020771</v>
      </c>
      <c r="L27" s="6">
        <f>Input!H22/Input!H$6</f>
        <v>12.304399067592893</v>
      </c>
      <c r="M27" s="6">
        <f>Input!I22/Input!I$6</f>
        <v>12.820490527594639</v>
      </c>
      <c r="N27" s="6">
        <f>Input!J22/Input!J$6</f>
        <v>12.888944595790258</v>
      </c>
      <c r="O27" s="6">
        <f>AVERAGE(E27:N27)</f>
        <v>12.858101469215132</v>
      </c>
    </row>
    <row r="28" spans="2:15" ht="12" customHeight="1" x14ac:dyDescent="0.2">
      <c r="B28" t="s">
        <v>66</v>
      </c>
      <c r="E28" s="6">
        <f>Input!A23/Input!A$6</f>
        <v>1.7420491455704219</v>
      </c>
      <c r="F28" s="6">
        <f>Input!B23/Input!B$6</f>
        <v>1.8063937604084894</v>
      </c>
      <c r="G28" s="6">
        <f>Input!C23/Input!C$6</f>
        <v>1.8681837925926124</v>
      </c>
      <c r="H28" s="6">
        <f>Input!D23/Input!D$6</f>
        <v>1.8883656690596533</v>
      </c>
      <c r="I28" s="6">
        <f>Input!E23/Input!E$6</f>
        <v>1.8275290988424207</v>
      </c>
      <c r="J28" s="6">
        <f>Input!F23/Input!F$6</f>
        <v>1.7860579138299224</v>
      </c>
      <c r="K28" s="6">
        <f>Input!G23/Input!G$6</f>
        <v>1.7946191110412546</v>
      </c>
      <c r="L28" s="6">
        <f>Input!H23/Input!H$6</f>
        <v>1.8235501003264749</v>
      </c>
      <c r="M28" s="6">
        <f>Input!I23/Input!I$6</f>
        <v>1.8586704329505424</v>
      </c>
      <c r="N28" s="6">
        <f>Input!J23/Input!J$6</f>
        <v>1.9025360416472634</v>
      </c>
      <c r="O28" s="6">
        <f>AVERAGE(E28:N28)</f>
        <v>1.8297955066269054</v>
      </c>
    </row>
    <row r="29" spans="2:15" ht="13.5" customHeight="1" x14ac:dyDescent="0.2">
      <c r="B29" s="4" t="s">
        <v>15</v>
      </c>
      <c r="E29" s="8">
        <f t="shared" ref="E29:N29" si="5">SUM(E26:E28)</f>
        <v>16.829943129554525</v>
      </c>
      <c r="F29" s="8">
        <f t="shared" si="5"/>
        <v>16.888220258081805</v>
      </c>
      <c r="G29" s="8">
        <f t="shared" si="5"/>
        <v>16.185894624327524</v>
      </c>
      <c r="H29" s="8">
        <f t="shared" si="5"/>
        <v>15.80461014393811</v>
      </c>
      <c r="I29" s="8">
        <f t="shared" si="5"/>
        <v>14.216630728174716</v>
      </c>
      <c r="J29" s="8">
        <f t="shared" si="5"/>
        <v>15.82943521987346</v>
      </c>
      <c r="K29" s="8">
        <f t="shared" si="5"/>
        <v>15.401897553833045</v>
      </c>
      <c r="L29" s="8">
        <f t="shared" si="5"/>
        <v>15.103649688898056</v>
      </c>
      <c r="M29" s="8">
        <f t="shared" si="5"/>
        <v>15.691256479172759</v>
      </c>
      <c r="N29" s="8">
        <f t="shared" si="5"/>
        <v>15.878538232280897</v>
      </c>
      <c r="O29" s="8">
        <f>AVERAGE(E29:N29)</f>
        <v>15.78300760581349</v>
      </c>
    </row>
    <row r="30" spans="2:15" ht="3" customHeight="1" x14ac:dyDescent="0.2">
      <c r="O30" s="6"/>
    </row>
    <row r="31" spans="2:15" x14ac:dyDescent="0.2">
      <c r="B31" s="1" t="s">
        <v>67</v>
      </c>
      <c r="E31" s="7">
        <f t="shared" ref="E31:N31" si="6">SUM(E13,E19,E24,E29)</f>
        <v>71.297772435632041</v>
      </c>
      <c r="F31" s="7">
        <f t="shared" si="6"/>
        <v>68.78699493949668</v>
      </c>
      <c r="G31" s="7">
        <f t="shared" si="6"/>
        <v>63.930519340564246</v>
      </c>
      <c r="H31" s="7">
        <f t="shared" si="6"/>
        <v>59.666239808394238</v>
      </c>
      <c r="I31" s="7">
        <f t="shared" si="6"/>
        <v>53.732005283508684</v>
      </c>
      <c r="J31" s="7">
        <f t="shared" si="6"/>
        <v>58.699647169880166</v>
      </c>
      <c r="K31" s="7">
        <f t="shared" si="6"/>
        <v>55.951960341818122</v>
      </c>
      <c r="L31" s="7">
        <f t="shared" si="6"/>
        <v>54.71257602060075</v>
      </c>
      <c r="M31" s="7">
        <f t="shared" si="6"/>
        <v>56.282946190467108</v>
      </c>
      <c r="N31" s="7">
        <f t="shared" si="6"/>
        <v>56.616049913073176</v>
      </c>
      <c r="O31" s="7">
        <f>AVERAGE(E31:N31)</f>
        <v>59.967671144343527</v>
      </c>
    </row>
    <row r="32" spans="2:15" ht="6" customHeight="1" x14ac:dyDescent="0.2">
      <c r="O32" s="6"/>
    </row>
    <row r="33" spans="2:15" ht="12" customHeight="1" x14ac:dyDescent="0.2">
      <c r="B33" t="s">
        <v>303</v>
      </c>
      <c r="E33" s="6">
        <f>(Input!A27+Input!A203+Input!A207)/Input!A$34</f>
        <v>89.390079686040636</v>
      </c>
      <c r="F33" s="6">
        <f>(Input!B27+Input!B203+Input!B207)/Input!B$34</f>
        <v>93.140494758750606</v>
      </c>
      <c r="G33" s="6">
        <f>(Input!C27+Input!C203+Input!C207)/Input!C$34</f>
        <v>91.04214366395675</v>
      </c>
      <c r="H33" s="6">
        <f>(Input!D27+Input!D203+Input!D207)/Input!D$34</f>
        <v>77.927887639750438</v>
      </c>
      <c r="I33" s="6">
        <f>(Input!E27+Input!E203+Input!E207)/Input!E$34</f>
        <v>60.260170621010317</v>
      </c>
      <c r="J33" s="6">
        <f>(Input!F27+Input!F203+Input!F207)/Input!F$34</f>
        <v>62.908442709484852</v>
      </c>
      <c r="K33" s="6">
        <f>(Input!G27+Input!G203+Input!G207)/Input!G$34</f>
        <v>67.728998740034513</v>
      </c>
      <c r="L33" s="6">
        <f>(Input!H27+Input!H203+Input!H207)/Input!H$34</f>
        <v>66.946945289098736</v>
      </c>
      <c r="M33" s="6">
        <f>(Input!I27+Input!I203+Input!I207)/Input!I$34</f>
        <v>65.914405608059795</v>
      </c>
      <c r="N33" s="6">
        <f>(Input!J27+Input!J203+Input!J207)/Input!J$34</f>
        <v>69.758272281186592</v>
      </c>
      <c r="O33" s="6">
        <f>AVERAGE(E33:N33)</f>
        <v>74.501784099737321</v>
      </c>
    </row>
    <row r="34" spans="2:15" ht="12" customHeight="1" x14ac:dyDescent="0.2">
      <c r="B34" t="s">
        <v>69</v>
      </c>
      <c r="E34" s="6">
        <f>Input!A28/Input!A$34</f>
        <v>5.2889167007432757E-2</v>
      </c>
      <c r="F34" s="6">
        <f>Input!B28/Input!B$34</f>
        <v>7.717519202973934E-2</v>
      </c>
      <c r="G34" s="6">
        <f>Input!C28/Input!C$34</f>
        <v>7.757259925658927E-2</v>
      </c>
      <c r="H34" s="6">
        <f>Input!D28/Input!D$34</f>
        <v>7.9019221276440565E-2</v>
      </c>
      <c r="I34" s="6">
        <f>Input!E28/Input!E$34</f>
        <v>7.0338280394108763E-2</v>
      </c>
      <c r="J34" s="6">
        <f>Input!F28/Input!F$34</f>
        <v>6.0213163481651358E-2</v>
      </c>
      <c r="K34" s="6">
        <f>Input!G28/Input!G$34</f>
        <v>0.13674686231906538</v>
      </c>
      <c r="L34" s="6">
        <f>Input!H28/Input!H$34</f>
        <v>6.338314972720363E-2</v>
      </c>
      <c r="M34" s="6">
        <f>Input!I28/Input!I$34</f>
        <v>8.5593615633815498E-2</v>
      </c>
      <c r="N34" s="6">
        <f>Input!J28/Input!J$34</f>
        <v>0.13028714531353244</v>
      </c>
      <c r="O34" s="6">
        <f>AVERAGE(E34:N34)</f>
        <v>8.332183964395791E-2</v>
      </c>
    </row>
    <row r="35" spans="2:15" ht="12" customHeight="1" x14ac:dyDescent="0.2">
      <c r="B35" t="s">
        <v>75</v>
      </c>
      <c r="E35" s="6">
        <f>(Input!A29-Input!A203-Input!A207)/Input!A$34</f>
        <v>4.8609524660295493</v>
      </c>
      <c r="F35" s="6">
        <f>(Input!B29-Input!B203-Input!B207)/Input!B$34</f>
        <v>5.4331044870557141</v>
      </c>
      <c r="G35" s="6">
        <f>(Input!C29-Input!C203-Input!C207)/Input!C$34</f>
        <v>4.8998227375915873</v>
      </c>
      <c r="H35" s="6">
        <f>(Input!D29-Input!D203-Input!D207)/Input!D$34</f>
        <v>4.3056507513903588</v>
      </c>
      <c r="I35" s="6">
        <f>(Input!E29-Input!E203-Input!E207)/Input!E$34</f>
        <v>4.4169105139427947</v>
      </c>
      <c r="J35" s="6">
        <f>(Input!F29-Input!F203-Input!F207)/Input!F$34</f>
        <v>3.536323597413821</v>
      </c>
      <c r="K35" s="6">
        <f>(Input!G29-Input!G203-Input!G207)/Input!G$34</f>
        <v>3.3471036579783258</v>
      </c>
      <c r="L35" s="6">
        <f>(Input!H29-Input!H203-Input!H207)/Input!H$34</f>
        <v>3.0943304482678125</v>
      </c>
      <c r="M35" s="6">
        <f>(Input!I29-Input!I203-Input!I207)/Input!I$34</f>
        <v>3.1215247136343693</v>
      </c>
      <c r="N35" s="6">
        <f>(Input!J29-Input!J203-Input!J207)/Input!J$34</f>
        <v>3.5298101915429854</v>
      </c>
      <c r="O35" s="6">
        <f>AVERAGE(E35:N35)</f>
        <v>4.0545533564847327</v>
      </c>
    </row>
    <row r="36" spans="2:15" ht="13.5" customHeight="1" x14ac:dyDescent="0.2">
      <c r="B36" s="1" t="s">
        <v>71</v>
      </c>
      <c r="E36" s="7">
        <f t="shared" ref="E36:N36" si="7">SUM(E33:E35)</f>
        <v>94.303921319077617</v>
      </c>
      <c r="F36" s="7">
        <f t="shared" si="7"/>
        <v>98.650774437836063</v>
      </c>
      <c r="G36" s="7">
        <f t="shared" si="7"/>
        <v>96.019539000804926</v>
      </c>
      <c r="H36" s="7">
        <f t="shared" si="7"/>
        <v>82.312557612417237</v>
      </c>
      <c r="I36" s="7">
        <f t="shared" si="7"/>
        <v>64.747419415347224</v>
      </c>
      <c r="J36" s="7">
        <f t="shared" si="7"/>
        <v>66.50497947038032</v>
      </c>
      <c r="K36" s="7">
        <f t="shared" si="7"/>
        <v>71.212849260331907</v>
      </c>
      <c r="L36" s="7">
        <f t="shared" si="7"/>
        <v>70.104658887093748</v>
      </c>
      <c r="M36" s="7">
        <f t="shared" si="7"/>
        <v>69.121523937327979</v>
      </c>
      <c r="N36" s="7">
        <f t="shared" si="7"/>
        <v>73.418369618043101</v>
      </c>
      <c r="O36" s="7">
        <f>AVERAGE(E36:N36)</f>
        <v>78.639659295866011</v>
      </c>
    </row>
    <row r="37" spans="2:15" ht="6" customHeight="1" x14ac:dyDescent="0.2">
      <c r="O37" s="6"/>
    </row>
    <row r="38" spans="2:15" x14ac:dyDescent="0.2">
      <c r="B38" s="9" t="s">
        <v>73</v>
      </c>
      <c r="C38" s="10"/>
      <c r="D38" s="10"/>
      <c r="E38" s="11">
        <f t="shared" ref="E38:N38" si="8">E36-E31</f>
        <v>23.006148883445576</v>
      </c>
      <c r="F38" s="11">
        <f t="shared" si="8"/>
        <v>29.863779498339383</v>
      </c>
      <c r="G38" s="11">
        <f t="shared" si="8"/>
        <v>32.08901966024068</v>
      </c>
      <c r="H38" s="11">
        <f t="shared" si="8"/>
        <v>22.646317804022999</v>
      </c>
      <c r="I38" s="11">
        <f t="shared" si="8"/>
        <v>11.01541413183854</v>
      </c>
      <c r="J38" s="11">
        <f t="shared" si="8"/>
        <v>7.8053323005001545</v>
      </c>
      <c r="K38" s="11">
        <f t="shared" si="8"/>
        <v>15.260888918513785</v>
      </c>
      <c r="L38" s="11">
        <f t="shared" si="8"/>
        <v>15.392082866492999</v>
      </c>
      <c r="M38" s="11">
        <f t="shared" si="8"/>
        <v>12.838577746860871</v>
      </c>
      <c r="N38" s="11">
        <f t="shared" si="8"/>
        <v>16.802319704969925</v>
      </c>
      <c r="O38" s="11">
        <f>AVERAGE(E38:N38)</f>
        <v>18.671988151522491</v>
      </c>
    </row>
    <row r="39" spans="2:15" ht="6" customHeight="1" x14ac:dyDescent="0.2">
      <c r="O39" s="6"/>
    </row>
    <row r="40" spans="2:15" ht="13.5" customHeight="1" x14ac:dyDescent="0.2">
      <c r="B40" s="4" t="s">
        <v>70</v>
      </c>
      <c r="E40" s="8">
        <f>(Input!A25 + Input!A26) / Input!A$6</f>
        <v>2.0912357029517401</v>
      </c>
      <c r="F40" s="8">
        <f>(Input!B25 + Input!B26) / Input!B$6</f>
        <v>2.4728792711057017</v>
      </c>
      <c r="G40" s="8">
        <f>(Input!C25 + Input!C26) / Input!C$6</f>
        <v>2.8036916354094235</v>
      </c>
      <c r="H40" s="8">
        <f>(Input!D25 + Input!D26) / Input!D$6</f>
        <v>2.5296678536405417</v>
      </c>
      <c r="I40" s="8">
        <f>(Input!E25 + Input!E26) / Input!E$6</f>
        <v>2.3674901236726442</v>
      </c>
      <c r="J40" s="8">
        <f>(Input!F25 + Input!F26) / Input!F$6</f>
        <v>2.4427186284781826</v>
      </c>
      <c r="K40" s="8">
        <f>(Input!G25 + Input!G26) / Input!G$6</f>
        <v>2.2133097457872486</v>
      </c>
      <c r="L40" s="8">
        <f>(Input!H25 + Input!H26) / Input!H$6</f>
        <v>2.3360896514731104</v>
      </c>
      <c r="M40" s="8">
        <f>(Input!I25 + Input!I26) / Input!I$6</f>
        <v>2.360917037804795</v>
      </c>
      <c r="N40" s="8">
        <f>(Input!J25 + Input!J26) / Input!J$6</f>
        <v>2.3828963611033496</v>
      </c>
      <c r="O40" s="8">
        <f>AVERAGE(E40:N40)</f>
        <v>2.4000896011426738</v>
      </c>
    </row>
    <row r="41" spans="2:15" ht="6" customHeight="1" x14ac:dyDescent="0.2">
      <c r="O41" s="6"/>
    </row>
    <row r="42" spans="2:15" x14ac:dyDescent="0.2">
      <c r="B42" s="9" t="s">
        <v>74</v>
      </c>
      <c r="C42" s="10"/>
      <c r="D42" s="10"/>
      <c r="E42" s="11">
        <f t="shared" ref="E42:N42" si="9">+E38-E40</f>
        <v>20.914913180493837</v>
      </c>
      <c r="F42" s="11">
        <f t="shared" si="9"/>
        <v>27.390900227233683</v>
      </c>
      <c r="G42" s="11">
        <f t="shared" si="9"/>
        <v>29.285328024831259</v>
      </c>
      <c r="H42" s="11">
        <f t="shared" si="9"/>
        <v>20.116649950382456</v>
      </c>
      <c r="I42" s="11">
        <f t="shared" si="9"/>
        <v>8.6479240081658961</v>
      </c>
      <c r="J42" s="11">
        <f t="shared" si="9"/>
        <v>5.3626136720219719</v>
      </c>
      <c r="K42" s="11">
        <f t="shared" si="9"/>
        <v>13.047579172726536</v>
      </c>
      <c r="L42" s="11">
        <f t="shared" si="9"/>
        <v>13.055993215019889</v>
      </c>
      <c r="M42" s="11">
        <f t="shared" si="9"/>
        <v>10.477660709056076</v>
      </c>
      <c r="N42" s="11">
        <f t="shared" si="9"/>
        <v>14.419423343866576</v>
      </c>
      <c r="O42" s="11">
        <f>AVERAGE(E42:N42)</f>
        <v>16.271898550379817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HVLFÖ&amp;C&amp;8DVR-Nr: 0890723 &amp;R&amp;8&amp;D</oddFooter>
  </headerFooter>
  <rowBreaks count="1" manualBreakCount="1">
    <brk id="43" max="16383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O42"/>
  <sheetViews>
    <sheetView workbookViewId="0">
      <selection activeCell="D2" sqref="D2:M2"/>
    </sheetView>
  </sheetViews>
  <sheetFormatPr baseColWidth="10" defaultRowHeight="12.75" x14ac:dyDescent="0.2"/>
  <cols>
    <col min="1" max="1" width="0.7109375" customWidth="1"/>
    <col min="2" max="2" width="10.28515625" customWidth="1"/>
    <col min="3" max="3" width="8.7109375" customWidth="1"/>
    <col min="4" max="4" width="9.7109375" customWidth="1"/>
    <col min="5" max="10" width="8.7109375" customWidth="1"/>
    <col min="11" max="11" width="8.85546875" customWidth="1"/>
    <col min="12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14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254</v>
      </c>
    </row>
    <row r="2" spans="1:15" ht="15.75" customHeight="1" x14ac:dyDescent="0.2">
      <c r="D2" s="37" t="str">
        <f>Kenndat!D2</f>
        <v>Größenklasse 3: &gt; 5.000 ha</v>
      </c>
      <c r="E2" s="37"/>
      <c r="F2" s="37"/>
      <c r="G2" s="37"/>
      <c r="H2" s="37"/>
      <c r="I2" s="37"/>
      <c r="J2" s="37"/>
      <c r="K2" s="37"/>
      <c r="L2" s="37"/>
      <c r="M2" s="37"/>
    </row>
    <row r="3" spans="1:15" ht="15.75" customHeight="1" x14ac:dyDescent="0.2">
      <c r="D3" s="38" t="s">
        <v>170</v>
      </c>
      <c r="E3" s="38"/>
      <c r="F3" s="38"/>
      <c r="G3" s="38"/>
      <c r="H3" s="38"/>
      <c r="I3" s="38"/>
      <c r="J3" s="38"/>
      <c r="K3" s="38"/>
      <c r="L3" s="38"/>
      <c r="M3" s="38"/>
    </row>
    <row r="4" spans="1:15" ht="3.75" customHeight="1" x14ac:dyDescent="0.2"/>
    <row r="5" spans="1:15" ht="12.75" customHeight="1" x14ac:dyDescent="0.2">
      <c r="B5" t="s">
        <v>72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49</v>
      </c>
      <c r="E7" s="6">
        <f>Input!A8/Input!A5</f>
        <v>4.8525162204896135E-4</v>
      </c>
      <c r="F7" s="6">
        <f>Input!B8/Input!B5</f>
        <v>1.8342439211548607E-2</v>
      </c>
      <c r="G7" s="6">
        <f>Input!C8/Input!C5</f>
        <v>6.9303224588074225E-2</v>
      </c>
      <c r="H7" s="6">
        <f>Input!D8/Input!D5</f>
        <v>1.5522106146814664E-2</v>
      </c>
      <c r="I7" s="6">
        <f>Input!E8/Input!E5</f>
        <v>9.2081841838122097E-3</v>
      </c>
      <c r="J7" s="6">
        <f>Input!F8/Input!F5</f>
        <v>1.1994507844763575E-2</v>
      </c>
      <c r="K7" s="6">
        <f>Input!G8/Input!G5</f>
        <v>6.9758545307166506E-2</v>
      </c>
      <c r="L7" s="6">
        <f>Input!H8/Input!H5</f>
        <v>4.560364204953973E-3</v>
      </c>
      <c r="M7" s="6">
        <f>Input!I8/Input!I5</f>
        <v>5.538090824441501E-3</v>
      </c>
      <c r="N7" s="6">
        <f>Input!J8/Input!J5</f>
        <v>1.7710627116052979E-2</v>
      </c>
      <c r="O7" s="6">
        <f>AVERAGE(E7:N7)</f>
        <v>2.2242334104967721E-2</v>
      </c>
    </row>
    <row r="8" spans="1:15" ht="12" customHeight="1" x14ac:dyDescent="0.2">
      <c r="B8" t="s">
        <v>50</v>
      </c>
      <c r="E8" s="6">
        <f>Input!A9/Input!A5</f>
        <v>2.737813565236356</v>
      </c>
      <c r="F8" s="6">
        <f>Input!B9/Input!B5</f>
        <v>2.5498795741211455</v>
      </c>
      <c r="G8" s="6">
        <f>Input!C9/Input!C5</f>
        <v>2.4408462678815921</v>
      </c>
      <c r="H8" s="6">
        <f>Input!D9/Input!D5</f>
        <v>2.0411081615520943</v>
      </c>
      <c r="I8" s="6">
        <f>Input!E9/Input!E5</f>
        <v>1.8981149532737411</v>
      </c>
      <c r="J8" s="6">
        <f>Input!F9/Input!F5</f>
        <v>2.0803053707832406</v>
      </c>
      <c r="K8" s="6">
        <f>Input!G9/Input!G5</f>
        <v>1.9255036375923735</v>
      </c>
      <c r="L8" s="6">
        <f>Input!H9/Input!H5</f>
        <v>1.9589427223940226</v>
      </c>
      <c r="M8" s="6">
        <f>Input!I9/Input!I5</f>
        <v>2.2400766295812851</v>
      </c>
      <c r="N8" s="6">
        <f>Input!J9/Input!J5</f>
        <v>2.0018483144806174</v>
      </c>
      <c r="O8" s="6">
        <f t="shared" ref="O8:O42" si="1">AVERAGE(E8:N8)</f>
        <v>2.1874439196896471</v>
      </c>
    </row>
    <row r="9" spans="1:15" ht="12" customHeight="1" x14ac:dyDescent="0.2">
      <c r="B9" t="s">
        <v>51</v>
      </c>
      <c r="E9" s="6">
        <f>Input!A10/Input!A5</f>
        <v>2.0015613761517912</v>
      </c>
      <c r="F9" s="6">
        <f>Input!B10/Input!B5</f>
        <v>1.5270928684475564</v>
      </c>
      <c r="G9" s="6">
        <f>Input!C10/Input!C5</f>
        <v>1.4928633209008073</v>
      </c>
      <c r="H9" s="6">
        <f>Input!D10/Input!D5</f>
        <v>1.2911577371513852</v>
      </c>
      <c r="I9" s="6">
        <f>Input!E10/Input!E5</f>
        <v>1.1432469548337025</v>
      </c>
      <c r="J9" s="6">
        <f>Input!F10/Input!F5</f>
        <v>1.1779590096740338</v>
      </c>
      <c r="K9" s="6">
        <f>Input!G10/Input!G5</f>
        <v>1.1956816411272093</v>
      </c>
      <c r="L9" s="6">
        <f>Input!H10/Input!H5</f>
        <v>1.1263547936513301</v>
      </c>
      <c r="M9" s="6">
        <f>Input!I10/Input!I5</f>
        <v>1.3094673239192696</v>
      </c>
      <c r="N9" s="6">
        <f>Input!J10/Input!J5</f>
        <v>1.2428087392787539</v>
      </c>
      <c r="O9" s="6">
        <f t="shared" si="1"/>
        <v>1.3508193765135839</v>
      </c>
    </row>
    <row r="10" spans="1:15" ht="12" customHeight="1" x14ac:dyDescent="0.2">
      <c r="B10" t="s">
        <v>52</v>
      </c>
      <c r="E10" s="6">
        <f>Input!A11/Input!A5</f>
        <v>2.9177166021481922</v>
      </c>
      <c r="F10" s="6">
        <f>Input!B11/Input!B5</f>
        <v>2.4736852429140086</v>
      </c>
      <c r="G10" s="6">
        <f>Input!C11/Input!C5</f>
        <v>2.2416462395543175</v>
      </c>
      <c r="H10" s="6">
        <f>Input!D11/Input!D5</f>
        <v>1.9861347169107357</v>
      </c>
      <c r="I10" s="6">
        <f>Input!E11/Input!E5</f>
        <v>2.3291715560613495</v>
      </c>
      <c r="J10" s="6">
        <f>Input!F11/Input!F5</f>
        <v>1.9478770811628152</v>
      </c>
      <c r="K10" s="6">
        <f>Input!G11/Input!G5</f>
        <v>1.7168541110863644</v>
      </c>
      <c r="L10" s="6">
        <f>Input!H11/Input!H5</f>
        <v>1.715868866790053</v>
      </c>
      <c r="M10" s="6">
        <f>Input!I11/Input!I5</f>
        <v>1.6364631621034222</v>
      </c>
      <c r="N10" s="6">
        <f>Input!J11/Input!J5</f>
        <v>1.4961528165754232</v>
      </c>
      <c r="O10" s="6">
        <f t="shared" si="1"/>
        <v>2.0461570395306681</v>
      </c>
    </row>
    <row r="11" spans="1:15" ht="12" customHeight="1" x14ac:dyDescent="0.2">
      <c r="B11" t="s">
        <v>53</v>
      </c>
      <c r="E11" s="6">
        <f>Input!A12/Input!A5</f>
        <v>1.0967926830598114</v>
      </c>
      <c r="F11" s="6">
        <f>Input!B12/Input!B5</f>
        <v>1.0229165891324157</v>
      </c>
      <c r="G11" s="6">
        <f>Input!C12/Input!C5</f>
        <v>0.78692097634672586</v>
      </c>
      <c r="H11" s="6">
        <f>Input!D12/Input!D5</f>
        <v>0.71922233933401736</v>
      </c>
      <c r="I11" s="6">
        <f>Input!E12/Input!E5</f>
        <v>0.64434657268190432</v>
      </c>
      <c r="J11" s="6">
        <f>Input!F12/Input!F5</f>
        <v>0.70866053401747098</v>
      </c>
      <c r="K11" s="6">
        <f>Input!G12/Input!G5</f>
        <v>0.65505162217215551</v>
      </c>
      <c r="L11" s="6">
        <f>Input!H12/Input!H5</f>
        <v>0.71366106429860243</v>
      </c>
      <c r="M11" s="6">
        <f>Input!I12/Input!I5</f>
        <v>0.64868222349795646</v>
      </c>
      <c r="N11" s="6">
        <f>Input!J12/Input!J5</f>
        <v>0.62244138125675508</v>
      </c>
      <c r="O11" s="6">
        <f t="shared" si="1"/>
        <v>0.76186959857978154</v>
      </c>
    </row>
    <row r="12" spans="1:15" ht="12" customHeight="1" x14ac:dyDescent="0.2">
      <c r="B12" t="s">
        <v>54</v>
      </c>
      <c r="E12" s="6">
        <f>Input!A13/Input!A5</f>
        <v>0.21161059920396924</v>
      </c>
      <c r="F12" s="6">
        <f>Input!B13/Input!B5</f>
        <v>0.1987075823701501</v>
      </c>
      <c r="G12" s="6">
        <f>Input!C13/Input!C5</f>
        <v>0.16175060667579436</v>
      </c>
      <c r="H12" s="6">
        <f>Input!D13/Input!D5</f>
        <v>0.156951562354258</v>
      </c>
      <c r="I12" s="6">
        <f>Input!E13/Input!E5</f>
        <v>0.16881252304378247</v>
      </c>
      <c r="J12" s="6">
        <f>Input!F13/Input!F5</f>
        <v>0.14954941732751806</v>
      </c>
      <c r="K12" s="6">
        <f>Input!G13/Input!G5</f>
        <v>0.1545703568960359</v>
      </c>
      <c r="L12" s="6">
        <f>Input!H13/Input!H5</f>
        <v>0.18603692727409019</v>
      </c>
      <c r="M12" s="6">
        <f>Input!I13/Input!I5</f>
        <v>0.16999658972706055</v>
      </c>
      <c r="N12" s="6">
        <f>Input!J13/Input!J5</f>
        <v>0.16082033634485024</v>
      </c>
      <c r="O12" s="6">
        <f t="shared" si="1"/>
        <v>0.17188065012175091</v>
      </c>
    </row>
    <row r="13" spans="1:15" ht="13.5" customHeight="1" x14ac:dyDescent="0.2">
      <c r="B13" s="4" t="s">
        <v>55</v>
      </c>
      <c r="E13" s="8">
        <f>SUM(E7:E12)</f>
        <v>8.9659800774221683</v>
      </c>
      <c r="F13" s="8">
        <f t="shared" ref="F13:N13" si="2">SUM(F7:F12)</f>
        <v>7.7906242961968255</v>
      </c>
      <c r="G13" s="8">
        <f t="shared" si="2"/>
        <v>7.1933306359473104</v>
      </c>
      <c r="H13" s="8">
        <f t="shared" si="2"/>
        <v>6.2100966234493047</v>
      </c>
      <c r="I13" s="8">
        <f t="shared" si="2"/>
        <v>6.1929007440782922</v>
      </c>
      <c r="J13" s="8">
        <f t="shared" si="2"/>
        <v>6.0763459208098425</v>
      </c>
      <c r="K13" s="8">
        <f t="shared" si="2"/>
        <v>5.7174199141813054</v>
      </c>
      <c r="L13" s="8">
        <f t="shared" si="2"/>
        <v>5.7054247386130523</v>
      </c>
      <c r="M13" s="8">
        <f t="shared" si="2"/>
        <v>6.0102240196534344</v>
      </c>
      <c r="N13" s="8">
        <f t="shared" si="2"/>
        <v>5.5417822150524527</v>
      </c>
      <c r="O13" s="8">
        <f t="shared" si="1"/>
        <v>6.5404129185403992</v>
      </c>
    </row>
    <row r="14" spans="1:15" ht="3" customHeight="1" x14ac:dyDescent="0.2">
      <c r="O14" s="6"/>
    </row>
    <row r="15" spans="1:15" ht="12" customHeight="1" x14ac:dyDescent="0.2">
      <c r="B15" t="s">
        <v>56</v>
      </c>
      <c r="E15" s="6">
        <f>Input!A30/Input!A5</f>
        <v>31.617121749086746</v>
      </c>
      <c r="F15" s="6">
        <f>Input!B30/Input!B5</f>
        <v>29.995256208335331</v>
      </c>
      <c r="G15" s="6">
        <f>Input!C30/Input!C5</f>
        <v>27.647220782777019</v>
      </c>
      <c r="H15" s="6">
        <f>Input!D30/Input!D5</f>
        <v>25.55132909243541</v>
      </c>
      <c r="I15" s="6">
        <f>Input!E30/Input!E5</f>
        <v>24.080104203863321</v>
      </c>
      <c r="J15" s="6">
        <f>Input!F30/Input!F5</f>
        <v>25.188359402081186</v>
      </c>
      <c r="K15" s="6">
        <f>Input!G30/Input!G5</f>
        <v>24.029713982291412</v>
      </c>
      <c r="L15" s="6">
        <f>Input!H30/Input!H5</f>
        <v>23.205317702729957</v>
      </c>
      <c r="M15" s="6">
        <f>Input!I30/Input!I5</f>
        <v>23.212088754758614</v>
      </c>
      <c r="N15" s="6">
        <f>Input!J30/Input!J5</f>
        <v>23.590846025642261</v>
      </c>
      <c r="O15" s="6">
        <f t="shared" si="1"/>
        <v>25.811735790400121</v>
      </c>
    </row>
    <row r="16" spans="1:15" ht="12" customHeight="1" x14ac:dyDescent="0.2">
      <c r="B16" t="s">
        <v>57</v>
      </c>
      <c r="E16" s="6">
        <f>Input!A31/Input!A5</f>
        <v>4.4851929883866744</v>
      </c>
      <c r="F16" s="6">
        <f>Input!B31/Input!B5</f>
        <v>3.9003105750323726</v>
      </c>
      <c r="G16" s="6">
        <f>Input!C31/Input!C5</f>
        <v>3.5213429110995702</v>
      </c>
      <c r="H16" s="6">
        <f>Input!D31/Input!D5</f>
        <v>3.4184913254360598</v>
      </c>
      <c r="I16" s="6">
        <f>Input!E31/Input!E5</f>
        <v>3.6148172900221511</v>
      </c>
      <c r="J16" s="6">
        <f>Input!F31/Input!F5</f>
        <v>3.6409376059108256</v>
      </c>
      <c r="K16" s="6">
        <f>Input!G31/Input!G5</f>
        <v>3.5710084031203673</v>
      </c>
      <c r="L16" s="6">
        <f>Input!H31/Input!H5</f>
        <v>3.4645493206526039</v>
      </c>
      <c r="M16" s="6">
        <f>Input!I31/Input!I5</f>
        <v>3.4428360000812477</v>
      </c>
      <c r="N16" s="6">
        <f>Input!J31/Input!J5</f>
        <v>3.4819627243270057</v>
      </c>
      <c r="O16" s="6">
        <f t="shared" si="1"/>
        <v>3.6541449144068876</v>
      </c>
    </row>
    <row r="17" spans="2:15" ht="12" customHeight="1" x14ac:dyDescent="0.2">
      <c r="B17" t="s">
        <v>58</v>
      </c>
      <c r="E17" s="6">
        <f>Input!A32/Input!A5</f>
        <v>0.27226778256365519</v>
      </c>
      <c r="F17" s="6">
        <f>Input!B32/Input!B5</f>
        <v>0.42001201860822024</v>
      </c>
      <c r="G17" s="6">
        <f>Input!C32/Input!C5</f>
        <v>0.38440402247297106</v>
      </c>
      <c r="H17" s="6">
        <f>Input!D32/Input!D5</f>
        <v>0.26815549855423937</v>
      </c>
      <c r="I17" s="6">
        <f>Input!E32/Input!E5</f>
        <v>0.18125381401816795</v>
      </c>
      <c r="J17" s="6">
        <f>Input!F32/Input!F5</f>
        <v>0.2257563058883281</v>
      </c>
      <c r="K17" s="6">
        <f>Input!G32/Input!G5</f>
        <v>0.28136322490175963</v>
      </c>
      <c r="L17" s="6">
        <f>Input!H32/Input!H5</f>
        <v>0.21652820698531083</v>
      </c>
      <c r="M17" s="6">
        <f>Input!I32/Input!I5</f>
        <v>0.22236866440241648</v>
      </c>
      <c r="N17" s="6">
        <f>Input!J32/Input!J5</f>
        <v>0.2987805655066394</v>
      </c>
      <c r="O17" s="6">
        <f t="shared" si="1"/>
        <v>0.27708901039017081</v>
      </c>
    </row>
    <row r="18" spans="2:15" ht="12" customHeight="1" x14ac:dyDescent="0.2">
      <c r="B18" t="s">
        <v>59</v>
      </c>
      <c r="E18" s="6">
        <f>Input!A33/Input!A5</f>
        <v>0.36351713647020339</v>
      </c>
      <c r="F18" s="6">
        <f>Input!B33/Input!B5</f>
        <v>0.43103756174763802</v>
      </c>
      <c r="G18" s="6">
        <f>Input!C33/Input!C5</f>
        <v>0.39810352674566829</v>
      </c>
      <c r="H18" s="6">
        <f>Input!D33/Input!D5</f>
        <v>0.31979532692845819</v>
      </c>
      <c r="I18" s="6">
        <f>Input!E33/Input!E5</f>
        <v>0.30048132352841561</v>
      </c>
      <c r="J18" s="6">
        <f>Input!F33/Input!F5</f>
        <v>0.34621896782628259</v>
      </c>
      <c r="K18" s="6">
        <f>Input!G33/Input!G5</f>
        <v>0.32600223293017599</v>
      </c>
      <c r="L18" s="6">
        <f>Input!H33/Input!H5</f>
        <v>0.35266292143135419</v>
      </c>
      <c r="M18" s="6">
        <f>Input!I33/Input!I5</f>
        <v>0.37014857671884704</v>
      </c>
      <c r="N18" s="6">
        <f>Input!J33/Input!J5</f>
        <v>0.41503371252575078</v>
      </c>
      <c r="O18" s="6">
        <f t="shared" si="1"/>
        <v>0.36230012868527944</v>
      </c>
    </row>
    <row r="19" spans="2:15" ht="13.5" customHeight="1" x14ac:dyDescent="0.2">
      <c r="B19" s="4" t="s">
        <v>60</v>
      </c>
      <c r="E19" s="8">
        <f>SUM(E15:E18)</f>
        <v>36.738099656507273</v>
      </c>
      <c r="F19" s="8">
        <f t="shared" ref="F19:N19" si="3">SUM(F15:F18)</f>
        <v>34.746616363723561</v>
      </c>
      <c r="G19" s="8">
        <f t="shared" si="3"/>
        <v>31.951071243095228</v>
      </c>
      <c r="H19" s="8">
        <f t="shared" si="3"/>
        <v>29.557771243354164</v>
      </c>
      <c r="I19" s="8">
        <f t="shared" si="3"/>
        <v>28.176656631432056</v>
      </c>
      <c r="J19" s="8">
        <f t="shared" si="3"/>
        <v>29.401272281706621</v>
      </c>
      <c r="K19" s="8">
        <f t="shared" si="3"/>
        <v>28.208087843243714</v>
      </c>
      <c r="L19" s="8">
        <f t="shared" si="3"/>
        <v>27.239058151799224</v>
      </c>
      <c r="M19" s="8">
        <f t="shared" si="3"/>
        <v>27.247441995961125</v>
      </c>
      <c r="N19" s="8">
        <f t="shared" si="3"/>
        <v>27.786623028001657</v>
      </c>
      <c r="O19" s="8">
        <f t="shared" si="1"/>
        <v>30.105269843882457</v>
      </c>
    </row>
    <row r="20" spans="2:15" ht="3" customHeight="1" x14ac:dyDescent="0.2">
      <c r="O20" s="6"/>
    </row>
    <row r="21" spans="2:15" ht="12" customHeight="1" x14ac:dyDescent="0.2">
      <c r="B21" t="s">
        <v>61</v>
      </c>
      <c r="E21" s="6">
        <f>Input!A18/Input!A5</f>
        <v>8.9169727168638566</v>
      </c>
      <c r="F21" s="6">
        <f>Input!B18/Input!B5</f>
        <v>7.1406846482183113</v>
      </c>
      <c r="G21" s="6">
        <f>Input!C18/Input!C5</f>
        <v>6.6742256645106464</v>
      </c>
      <c r="H21" s="6">
        <f>Input!D18/Input!D5</f>
        <v>5.6805974629232345</v>
      </c>
      <c r="I21" s="6">
        <f>Input!E18/Input!E5</f>
        <v>5.3470887271509708</v>
      </c>
      <c r="J21" s="6">
        <f>Input!F18/Input!F5</f>
        <v>5.6453850157242877</v>
      </c>
      <c r="K21" s="6">
        <f>Input!G18/Input!G5</f>
        <v>5.8113041803396994</v>
      </c>
      <c r="L21" s="6">
        <f>Input!H18/Input!H5</f>
        <v>6.092305695242298</v>
      </c>
      <c r="M21" s="6">
        <f>Input!I18/Input!I5</f>
        <v>6.1581586984944554</v>
      </c>
      <c r="N21" s="6">
        <f>Input!J18/Input!J5</f>
        <v>5.337259070631136</v>
      </c>
      <c r="O21" s="6">
        <f t="shared" si="1"/>
        <v>6.2803981880098885</v>
      </c>
    </row>
    <row r="22" spans="2:15" ht="12" customHeight="1" x14ac:dyDescent="0.2">
      <c r="B22" t="s">
        <v>255</v>
      </c>
      <c r="E22" s="6">
        <f>Input!A19/Input!A5</f>
        <v>5.0331493811678749</v>
      </c>
      <c r="F22" s="6">
        <f>Input!B19/Input!B5</f>
        <v>5.5096099851326068</v>
      </c>
      <c r="G22" s="6">
        <f>Input!C19/Input!C5</f>
        <v>4.6953949388602991</v>
      </c>
      <c r="H22" s="6">
        <f>Input!D19/Input!D5</f>
        <v>4.1509219569070046</v>
      </c>
      <c r="I22" s="6">
        <f>Input!E19/Input!E5</f>
        <v>3.9382298213883074</v>
      </c>
      <c r="J22" s="6">
        <f>Input!F19/Input!F5</f>
        <v>4.2550399214413233</v>
      </c>
      <c r="K22" s="6">
        <f>Input!G19/Input!G5</f>
        <v>4.2571464758225082</v>
      </c>
      <c r="L22" s="6">
        <f>Input!H19/Input!H5</f>
        <v>3.7044801136873535</v>
      </c>
      <c r="M22" s="6">
        <f>Input!I19/Input!I5</f>
        <v>3.6875035839937396</v>
      </c>
      <c r="N22" s="6">
        <f>Input!J19/Input!J5</f>
        <v>4.1207954274547278</v>
      </c>
      <c r="O22" s="6">
        <f t="shared" si="1"/>
        <v>4.3352271605855748</v>
      </c>
    </row>
    <row r="23" spans="2:15" ht="12" customHeight="1" x14ac:dyDescent="0.2">
      <c r="B23" t="s">
        <v>62</v>
      </c>
      <c r="E23" s="6">
        <f>Input!A20/Input!A5</f>
        <v>3.281677116842048E-2</v>
      </c>
      <c r="F23" s="6">
        <f>Input!B20/Input!B5</f>
        <v>1.6114114430962546E-2</v>
      </c>
      <c r="G23" s="6">
        <f>Input!C20/Input!C5</f>
        <v>2.5050214815164534E-2</v>
      </c>
      <c r="H23" s="6">
        <f>Input!D20/Input!D5</f>
        <v>1.4000727544072382E-2</v>
      </c>
      <c r="I23" s="6">
        <f>Input!E20/Input!E5</f>
        <v>3.116521944454928E-2</v>
      </c>
      <c r="J23" s="6">
        <f>Input!F20/Input!F5</f>
        <v>4.1267019356757383E-2</v>
      </c>
      <c r="K23" s="6">
        <f>Input!G20/Input!G5</f>
        <v>6.8698763763443221E-2</v>
      </c>
      <c r="L23" s="6">
        <f>Input!H20/Input!H5</f>
        <v>2.4583549330154702E-2</v>
      </c>
      <c r="M23" s="6">
        <f>Input!I20/Input!I5</f>
        <v>1.8883376148829015E-2</v>
      </c>
      <c r="N23" s="6">
        <f>Input!J20/Input!J5</f>
        <v>2.2541829296061938E-2</v>
      </c>
      <c r="O23" s="6">
        <f t="shared" si="1"/>
        <v>2.9512158529841549E-2</v>
      </c>
    </row>
    <row r="24" spans="2:15" ht="13.5" customHeight="1" x14ac:dyDescent="0.2">
      <c r="B24" s="4" t="s">
        <v>63</v>
      </c>
      <c r="E24" s="8">
        <f>SUM(E21:E23)</f>
        <v>13.982938869200151</v>
      </c>
      <c r="F24" s="8">
        <f t="shared" ref="F24:N24" si="4">SUM(F21:F23)</f>
        <v>12.66640874778188</v>
      </c>
      <c r="G24" s="8">
        <f t="shared" si="4"/>
        <v>11.39467081818611</v>
      </c>
      <c r="H24" s="8">
        <f t="shared" si="4"/>
        <v>9.8455201473743124</v>
      </c>
      <c r="I24" s="8">
        <f t="shared" si="4"/>
        <v>9.3164837679838275</v>
      </c>
      <c r="J24" s="8">
        <f t="shared" si="4"/>
        <v>9.9416919565223676</v>
      </c>
      <c r="K24" s="8">
        <f t="shared" si="4"/>
        <v>10.137149419925651</v>
      </c>
      <c r="L24" s="8">
        <f t="shared" si="4"/>
        <v>9.8213693582598065</v>
      </c>
      <c r="M24" s="8">
        <f t="shared" si="4"/>
        <v>9.8645456586370237</v>
      </c>
      <c r="N24" s="8">
        <f t="shared" si="4"/>
        <v>9.4805963273819263</v>
      </c>
      <c r="O24" s="8">
        <f t="shared" si="1"/>
        <v>10.645137507125305</v>
      </c>
    </row>
    <row r="25" spans="2:15" ht="3" customHeight="1" x14ac:dyDescent="0.2">
      <c r="O25" s="6"/>
    </row>
    <row r="26" spans="2:15" ht="12" customHeight="1" x14ac:dyDescent="0.2">
      <c r="B26" t="s">
        <v>64</v>
      </c>
      <c r="E26" s="6">
        <f>Input!A21/Input!A5</f>
        <v>1.5491963251731093</v>
      </c>
      <c r="F26" s="6">
        <f>Input!B21/Input!B5</f>
        <v>1.4562957555992517</v>
      </c>
      <c r="G26" s="6">
        <f>Input!C21/Input!C5</f>
        <v>1.4070127189462254</v>
      </c>
      <c r="H26" s="6">
        <f>Input!D21/Input!D5</f>
        <v>1.1819336255946273</v>
      </c>
      <c r="I26" s="6">
        <f>Input!E21/Input!E5</f>
        <v>1.1005040068359593</v>
      </c>
      <c r="J26" s="6">
        <f>Input!F21/Input!F5</f>
        <v>1.1631998949461164</v>
      </c>
      <c r="K26" s="6">
        <f>Input!G21/Input!G5</f>
        <v>1.2087167151455946</v>
      </c>
      <c r="L26" s="6">
        <f>Input!H21/Input!H5</f>
        <v>1.088901926709243</v>
      </c>
      <c r="M26" s="6">
        <f>Input!I21/Input!I5</f>
        <v>1.106269343142946</v>
      </c>
      <c r="N26" s="6">
        <f>Input!J21/Input!J5</f>
        <v>1.1978576109487935</v>
      </c>
      <c r="O26" s="6">
        <f t="shared" si="1"/>
        <v>1.2459887923041868</v>
      </c>
    </row>
    <row r="27" spans="2:15" ht="12" customHeight="1" x14ac:dyDescent="0.2">
      <c r="B27" t="s">
        <v>65</v>
      </c>
      <c r="E27" s="6">
        <f>Input!A22/Input!A5</f>
        <v>17.049808287443433</v>
      </c>
      <c r="F27" s="6">
        <f>Input!B22/Input!B5</f>
        <v>15.805784202196538</v>
      </c>
      <c r="G27" s="6">
        <f>Input!C22/Input!C5</f>
        <v>14.939369227137529</v>
      </c>
      <c r="H27" s="6">
        <f>Input!D22/Input!D5</f>
        <v>14.130854593787893</v>
      </c>
      <c r="I27" s="6">
        <f>Input!E22/Input!E5</f>
        <v>13.48396699501335</v>
      </c>
      <c r="J27" s="6">
        <f>Input!F22/Input!F5</f>
        <v>14.251661531450022</v>
      </c>
      <c r="K27" s="6">
        <f>Input!G22/Input!G5</f>
        <v>14.514406060646612</v>
      </c>
      <c r="L27" s="6">
        <f>Input!H22/Input!H5</f>
        <v>13.731963408466795</v>
      </c>
      <c r="M27" s="6">
        <f>Input!I22/Input!I5</f>
        <v>14.013416099267806</v>
      </c>
      <c r="N27" s="6">
        <f>Input!J22/Input!J5</f>
        <v>14.202670083353912</v>
      </c>
      <c r="O27" s="6">
        <f t="shared" si="1"/>
        <v>14.612390048876392</v>
      </c>
    </row>
    <row r="28" spans="2:15" ht="12" customHeight="1" x14ac:dyDescent="0.2">
      <c r="B28" t="s">
        <v>66</v>
      </c>
      <c r="E28" s="6">
        <f>Input!A23/Input!A5</f>
        <v>2.1474421896297913</v>
      </c>
      <c r="F28" s="6">
        <f>Input!B23/Input!B5</f>
        <v>2.0675289914152799</v>
      </c>
      <c r="G28" s="6">
        <f>Input!C23/Input!C5</f>
        <v>2.1328860582597611</v>
      </c>
      <c r="H28" s="6">
        <f>Input!D23/Input!D5</f>
        <v>2.0778697602835554</v>
      </c>
      <c r="I28" s="6">
        <f>Input!E23/Input!E5</f>
        <v>2.1513702885444461</v>
      </c>
      <c r="J28" s="6">
        <f>Input!F23/Input!F5</f>
        <v>1.9604853334929742</v>
      </c>
      <c r="K28" s="6">
        <f>Input!G23/Input!G5</f>
        <v>2.0736708473568548</v>
      </c>
      <c r="L28" s="6">
        <f>Input!H23/Input!H5</f>
        <v>2.0351195628189145</v>
      </c>
      <c r="M28" s="6">
        <f>Input!I23/Input!I5</f>
        <v>2.0316166618024845</v>
      </c>
      <c r="N28" s="6">
        <f>Input!J23/Input!J5</f>
        <v>2.0964549517911415</v>
      </c>
      <c r="O28" s="6">
        <f t="shared" si="1"/>
        <v>2.0774444645395205</v>
      </c>
    </row>
    <row r="29" spans="2:15" ht="13.5" customHeight="1" x14ac:dyDescent="0.2">
      <c r="B29" s="4" t="s">
        <v>15</v>
      </c>
      <c r="E29" s="8">
        <f>SUM(E26:E28)</f>
        <v>20.746446802246336</v>
      </c>
      <c r="F29" s="8">
        <f t="shared" ref="F29:N29" si="5">SUM(F26:F28)</f>
        <v>19.329608949211071</v>
      </c>
      <c r="G29" s="8">
        <f t="shared" si="5"/>
        <v>18.479268004343517</v>
      </c>
      <c r="H29" s="8">
        <f t="shared" si="5"/>
        <v>17.390657979666077</v>
      </c>
      <c r="I29" s="8">
        <f t="shared" si="5"/>
        <v>16.735841290393754</v>
      </c>
      <c r="J29" s="8">
        <f t="shared" si="5"/>
        <v>17.375346759889112</v>
      </c>
      <c r="K29" s="8">
        <f t="shared" si="5"/>
        <v>17.796793623149064</v>
      </c>
      <c r="L29" s="8">
        <f t="shared" si="5"/>
        <v>16.855984897994951</v>
      </c>
      <c r="M29" s="8">
        <f t="shared" si="5"/>
        <v>17.151302104213237</v>
      </c>
      <c r="N29" s="8">
        <f t="shared" si="5"/>
        <v>17.496982646093848</v>
      </c>
      <c r="O29" s="8">
        <f t="shared" si="1"/>
        <v>17.935823305720096</v>
      </c>
    </row>
    <row r="30" spans="2:15" ht="3" customHeight="1" x14ac:dyDescent="0.2">
      <c r="O30" s="6"/>
    </row>
    <row r="31" spans="2:15" x14ac:dyDescent="0.2">
      <c r="B31" s="1" t="s">
        <v>67</v>
      </c>
      <c r="E31" s="7">
        <f>SUM(E13,E19,E24,E29)</f>
        <v>80.433465405375927</v>
      </c>
      <c r="F31" s="7">
        <f t="shared" ref="F31:N31" si="6">SUM(F13,F19,F24,F29)</f>
        <v>74.533258356913336</v>
      </c>
      <c r="G31" s="7">
        <f t="shared" si="6"/>
        <v>69.018340701572157</v>
      </c>
      <c r="H31" s="7">
        <f t="shared" si="6"/>
        <v>63.00404599384386</v>
      </c>
      <c r="I31" s="7">
        <f t="shared" si="6"/>
        <v>60.42188243388793</v>
      </c>
      <c r="J31" s="7">
        <f t="shared" si="6"/>
        <v>62.794656918927949</v>
      </c>
      <c r="K31" s="7">
        <f t="shared" si="6"/>
        <v>61.859450800499729</v>
      </c>
      <c r="L31" s="7">
        <f t="shared" si="6"/>
        <v>59.621837146667033</v>
      </c>
      <c r="M31" s="7">
        <f t="shared" si="6"/>
        <v>60.273513778464824</v>
      </c>
      <c r="N31" s="7">
        <f t="shared" si="6"/>
        <v>60.305984216529879</v>
      </c>
      <c r="O31" s="7">
        <f t="shared" si="1"/>
        <v>65.226643575268255</v>
      </c>
    </row>
    <row r="32" spans="2:15" ht="6" customHeight="1" x14ac:dyDescent="0.2">
      <c r="O32" s="6"/>
    </row>
    <row r="33" spans="2:15" ht="12" customHeight="1" x14ac:dyDescent="0.2">
      <c r="B33" t="s">
        <v>303</v>
      </c>
      <c r="E33" s="6">
        <f>(Input!A35+Input!A209)/Input!A36</f>
        <v>90.004568370507911</v>
      </c>
      <c r="F33" s="6">
        <f>(Input!B35+Input!B209)/Input!B36</f>
        <v>93.792868513618757</v>
      </c>
      <c r="G33" s="6">
        <f>(Input!C35+Input!C209)/Input!C36</f>
        <v>90.928372913924846</v>
      </c>
      <c r="H33" s="6">
        <f>(Input!D35+Input!D209)/Input!D36</f>
        <v>77.901200090755282</v>
      </c>
      <c r="I33" s="6">
        <f>(Input!E35+Input!E209)/Input!E36</f>
        <v>62.689851942987431</v>
      </c>
      <c r="J33" s="6">
        <f>(Input!F35+Input!F209)/Input!F36</f>
        <v>64.445039298764598</v>
      </c>
      <c r="K33" s="6">
        <f>(Input!G35+Input!G209)/Input!G36</f>
        <v>69.258098845715693</v>
      </c>
      <c r="L33" s="6">
        <f>(Input!H35+Input!H209)/Input!H36</f>
        <v>69.076086282456671</v>
      </c>
      <c r="M33" s="6">
        <f>(Input!I35+Input!I209)/Input!I36</f>
        <v>67.546824957069703</v>
      </c>
      <c r="N33" s="6">
        <f>(Input!J35+Input!J209)/Input!J36</f>
        <v>70.883145362636739</v>
      </c>
      <c r="O33" s="6">
        <f t="shared" si="1"/>
        <v>75.652605657843765</v>
      </c>
    </row>
    <row r="34" spans="2:15" ht="12" customHeight="1" x14ac:dyDescent="0.2">
      <c r="B34" t="s">
        <v>69</v>
      </c>
      <c r="E34" s="6">
        <f>Input!A28/Input!A5*Input!A6/Input!A34</f>
        <v>6.519702896725528E-2</v>
      </c>
      <c r="F34" s="6">
        <f>Input!B28/Input!B5*Input!B6/Input!B34</f>
        <v>8.8331763780807634E-2</v>
      </c>
      <c r="G34" s="6">
        <f>Input!C28/Input!C5*Input!C6/Input!C34</f>
        <v>8.8563831949178329E-2</v>
      </c>
      <c r="H34" s="6">
        <f>Input!D28/Input!D5*Input!D6/Input!D34</f>
        <v>8.6949076157073452E-2</v>
      </c>
      <c r="I34" s="6">
        <f>Input!E28/Input!E5*Input!E6/Input!E34</f>
        <v>8.2802340429514454E-2</v>
      </c>
      <c r="J34" s="6">
        <f>Input!F28/Input!F5*Input!F6/Input!F34</f>
        <v>6.6093614868209305E-2</v>
      </c>
      <c r="K34" s="6">
        <f>Input!G28/Input!G5*Input!G6/Input!G34</f>
        <v>0.15801012042830564</v>
      </c>
      <c r="L34" s="6">
        <f>Input!H28/Input!H5*Input!H6/Input!H34</f>
        <v>7.0736903767995532E-2</v>
      </c>
      <c r="M34" s="6">
        <f>Input!I28/Input!I5*Input!I6/Input!I34</f>
        <v>9.3557960885798597E-2</v>
      </c>
      <c r="N34" s="6">
        <f>Input!J28/Input!J5*Input!J6/Input!J34</f>
        <v>0.1435668628441828</v>
      </c>
      <c r="O34" s="6">
        <f t="shared" si="1"/>
        <v>9.4380950407832093E-2</v>
      </c>
    </row>
    <row r="35" spans="2:15" ht="12" customHeight="1" x14ac:dyDescent="0.2">
      <c r="B35" t="s">
        <v>75</v>
      </c>
      <c r="E35" s="6">
        <f>(Input!A29-Input!A203-Input!A207)/Input!A5*Input!A6/Input!A34</f>
        <v>5.9921469115148165</v>
      </c>
      <c r="F35" s="6">
        <f>(Input!B29-Input!B203-Input!B207)/Input!B5*Input!B6/Input!B34</f>
        <v>6.2185229414410355</v>
      </c>
      <c r="G35" s="6">
        <f>(Input!C29-Input!C203-Input!C207)/Input!C5*Input!C6/Input!C34</f>
        <v>5.5940767960790403</v>
      </c>
      <c r="H35" s="6">
        <f>(Input!D29-Input!D203-Input!D207)/Input!D5*Input!D6/Input!D34</f>
        <v>4.7377378445517451</v>
      </c>
      <c r="I35" s="6">
        <f>(Input!E29-Input!E203-Input!E207)/Input!E5*Input!E6/Input!E34</f>
        <v>5.1995943883328861</v>
      </c>
      <c r="J35" s="6">
        <f>(Input!F29-Input!F203-Input!F207)/Input!F5*Input!F6/Input!F34</f>
        <v>3.8816829474181858</v>
      </c>
      <c r="K35" s="6">
        <f>(Input!G29-Input!G203-Input!G207)/Input!G5*Input!G6/Input!G34</f>
        <v>3.8675567622836864</v>
      </c>
      <c r="L35" s="6">
        <f>(Input!H29-Input!H203-Input!H207)/Input!H5*Input!H6/Input!H34</f>
        <v>3.4533366689341944</v>
      </c>
      <c r="M35" s="6">
        <f>(Input!I29-Input!I203-Input!I207)/Input!I5*Input!I6/Input!I34</f>
        <v>3.4119774576607584</v>
      </c>
      <c r="N35" s="6">
        <f>(Input!J29-Input!J203-Input!J207)/Input!J5*Input!J6/Input!J34</f>
        <v>3.8895915204507494</v>
      </c>
      <c r="O35" s="6">
        <f t="shared" si="1"/>
        <v>4.6246224238667093</v>
      </c>
    </row>
    <row r="36" spans="2:15" ht="13.5" customHeight="1" x14ac:dyDescent="0.2">
      <c r="B36" s="1" t="s">
        <v>71</v>
      </c>
      <c r="E36" s="7">
        <f>SUM(E33:E35)</f>
        <v>96.061912310989996</v>
      </c>
      <c r="F36" s="7">
        <f t="shared" ref="F36:N36" si="7">SUM(F33:F35)</f>
        <v>100.09972321884059</v>
      </c>
      <c r="G36" s="7">
        <f t="shared" si="7"/>
        <v>96.611013541953056</v>
      </c>
      <c r="H36" s="7">
        <f t="shared" si="7"/>
        <v>82.725887011464096</v>
      </c>
      <c r="I36" s="7">
        <f t="shared" si="7"/>
        <v>67.972248671749838</v>
      </c>
      <c r="J36" s="7">
        <f t="shared" si="7"/>
        <v>68.392815861050991</v>
      </c>
      <c r="K36" s="7">
        <f t="shared" si="7"/>
        <v>73.283665728427678</v>
      </c>
      <c r="L36" s="7">
        <f t="shared" si="7"/>
        <v>72.600159855158864</v>
      </c>
      <c r="M36" s="7">
        <f t="shared" si="7"/>
        <v>71.05236037561626</v>
      </c>
      <c r="N36" s="7">
        <f t="shared" si="7"/>
        <v>74.916303745931671</v>
      </c>
      <c r="O36" s="7">
        <f t="shared" si="1"/>
        <v>80.3716090321183</v>
      </c>
    </row>
    <row r="37" spans="2:15" ht="5.25" customHeight="1" x14ac:dyDescent="0.2">
      <c r="O37" s="6"/>
    </row>
    <row r="38" spans="2:15" x14ac:dyDescent="0.2">
      <c r="B38" s="9" t="s">
        <v>73</v>
      </c>
      <c r="C38" s="10"/>
      <c r="D38" s="10"/>
      <c r="E38" s="11">
        <f>E36-E31</f>
        <v>15.628446905614069</v>
      </c>
      <c r="F38" s="11">
        <f t="shared" ref="F38:N38" si="8">F36-F31</f>
        <v>25.566464861927258</v>
      </c>
      <c r="G38" s="11">
        <f t="shared" si="8"/>
        <v>27.592672840380899</v>
      </c>
      <c r="H38" s="11">
        <f t="shared" si="8"/>
        <v>19.721841017620235</v>
      </c>
      <c r="I38" s="11">
        <f t="shared" si="8"/>
        <v>7.5503662378619083</v>
      </c>
      <c r="J38" s="11">
        <f t="shared" si="8"/>
        <v>5.5981589421230424</v>
      </c>
      <c r="K38" s="11">
        <f t="shared" si="8"/>
        <v>11.424214927927949</v>
      </c>
      <c r="L38" s="11">
        <f t="shared" si="8"/>
        <v>12.978322708491831</v>
      </c>
      <c r="M38" s="11">
        <f t="shared" si="8"/>
        <v>10.778846597151436</v>
      </c>
      <c r="N38" s="11">
        <f t="shared" si="8"/>
        <v>14.610319529401792</v>
      </c>
      <c r="O38" s="11">
        <f t="shared" si="1"/>
        <v>15.144965456850041</v>
      </c>
    </row>
    <row r="39" spans="2:15" ht="6" customHeight="1" x14ac:dyDescent="0.2">
      <c r="O39" s="6"/>
    </row>
    <row r="40" spans="2:15" ht="13.5" customHeight="1" x14ac:dyDescent="0.2">
      <c r="B40" s="4" t="s">
        <v>70</v>
      </c>
      <c r="E40" s="8">
        <f>(Input!A25 + Input!A26) / Input!A5</f>
        <v>2.5778881086091272</v>
      </c>
      <c r="F40" s="8">
        <f>(Input!B25 + Input!B26) / Input!B5</f>
        <v>2.830362735600211</v>
      </c>
      <c r="G40" s="8">
        <f>(Input!C25 + Input!C26) / Input!C5</f>
        <v>3.2009456588451917</v>
      </c>
      <c r="H40" s="8">
        <f>(Input!D25 + Input!D26) / Input!D5</f>
        <v>2.7835288592482046</v>
      </c>
      <c r="I40" s="8">
        <f>(Input!E25 + Input!E26) / Input!E5</f>
        <v>2.787013303217952</v>
      </c>
      <c r="J40" s="8">
        <f>(Input!F25 + Input!F26) / Input!F5</f>
        <v>2.6812759025895589</v>
      </c>
      <c r="K40" s="8">
        <f>(Input!G25 + Input!G26) / Input!G5</f>
        <v>2.5574651845465173</v>
      </c>
      <c r="L40" s="8">
        <f>(Input!H25 + Input!H26) / Input!H5</f>
        <v>2.6071242843070697</v>
      </c>
      <c r="M40" s="8">
        <f>(Input!I25 + Input!I26) / Input!I5</f>
        <v>2.5805964877395873</v>
      </c>
      <c r="N40" s="8">
        <f>(Input!J25 + Input!J26) / Input!J5</f>
        <v>2.6257767350966259</v>
      </c>
      <c r="O40" s="8">
        <f t="shared" si="1"/>
        <v>2.7231977259800049</v>
      </c>
    </row>
    <row r="41" spans="2:15" ht="6" customHeight="1" x14ac:dyDescent="0.2">
      <c r="O41" s="6"/>
    </row>
    <row r="42" spans="2:15" x14ac:dyDescent="0.2">
      <c r="B42" s="9" t="s">
        <v>74</v>
      </c>
      <c r="C42" s="10"/>
      <c r="D42" s="10"/>
      <c r="E42" s="11">
        <f>+E38-E40</f>
        <v>13.050558797004943</v>
      </c>
      <c r="F42" s="11">
        <f t="shared" ref="F42:N42" si="9">+F38-F40</f>
        <v>22.736102126327047</v>
      </c>
      <c r="G42" s="11">
        <f t="shared" si="9"/>
        <v>24.391727181535707</v>
      </c>
      <c r="H42" s="11">
        <f t="shared" si="9"/>
        <v>16.938312158372032</v>
      </c>
      <c r="I42" s="11">
        <f t="shared" si="9"/>
        <v>4.7633529346439563</v>
      </c>
      <c r="J42" s="11">
        <f t="shared" si="9"/>
        <v>2.9168830395334835</v>
      </c>
      <c r="K42" s="11">
        <f t="shared" si="9"/>
        <v>8.8667497433814315</v>
      </c>
      <c r="L42" s="11">
        <f t="shared" si="9"/>
        <v>10.371198424184762</v>
      </c>
      <c r="M42" s="11">
        <f t="shared" si="9"/>
        <v>8.1982501094118483</v>
      </c>
      <c r="N42" s="11">
        <f t="shared" si="9"/>
        <v>11.984542794305167</v>
      </c>
      <c r="O42" s="11">
        <f t="shared" si="1"/>
        <v>12.421767730870041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O42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85546875" customWidth="1"/>
    <col min="4" max="4" width="9.7109375" customWidth="1"/>
    <col min="5" max="9" width="8.7109375" customWidth="1"/>
    <col min="10" max="10" width="8.85546875" customWidth="1"/>
    <col min="11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14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253</v>
      </c>
    </row>
    <row r="2" spans="1:15" ht="15.75" customHeight="1" x14ac:dyDescent="0.2">
      <c r="D2" s="37" t="str">
        <f>Kenndat!D2</f>
        <v>Größenklasse 3: &gt; 5.000 ha</v>
      </c>
      <c r="E2" s="37"/>
      <c r="F2" s="37"/>
      <c r="G2" s="37"/>
      <c r="H2" s="37"/>
      <c r="I2" s="37"/>
      <c r="J2" s="37"/>
      <c r="K2" s="37"/>
      <c r="L2" s="37"/>
      <c r="M2" s="37"/>
    </row>
    <row r="3" spans="1:15" ht="15.75" customHeight="1" x14ac:dyDescent="0.2">
      <c r="D3" s="38" t="s">
        <v>171</v>
      </c>
      <c r="E3" s="38"/>
      <c r="F3" s="38"/>
      <c r="G3" s="38"/>
      <c r="H3" s="38"/>
      <c r="I3" s="38"/>
      <c r="J3" s="38"/>
      <c r="K3" s="38"/>
      <c r="L3" s="38"/>
      <c r="M3" s="38"/>
    </row>
    <row r="4" spans="1:15" ht="3.75" customHeight="1" x14ac:dyDescent="0.2"/>
    <row r="5" spans="1:15" x14ac:dyDescent="0.2">
      <c r="B5" t="s">
        <v>72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49</v>
      </c>
      <c r="E7" s="6">
        <f>Input!A8/Input!A$7</f>
        <v>3.0146849708402057E-3</v>
      </c>
      <c r="F7" s="6">
        <f>Input!B8/Input!B$7</f>
        <v>0.11511081040245934</v>
      </c>
      <c r="G7" s="6">
        <f>Input!C8/Input!C$7</f>
        <v>0.42772463597509025</v>
      </c>
      <c r="H7" s="6">
        <f>Input!D8/Input!D$7</f>
        <v>9.7267548313616115E-2</v>
      </c>
      <c r="I7" s="6">
        <f>Input!E8/Input!E$7</f>
        <v>5.5695835332464048E-2</v>
      </c>
      <c r="J7" s="6">
        <f>Input!F8/Input!F$7</f>
        <v>7.3361318647234622E-2</v>
      </c>
      <c r="K7" s="6">
        <f>Input!G8/Input!G$7</f>
        <v>0.43095804410789118</v>
      </c>
      <c r="L7" s="6">
        <f>Input!H8/Input!H$7</f>
        <v>2.7606600494355763E-2</v>
      </c>
      <c r="M7" s="6">
        <f>Input!I8/Input!I$7</f>
        <v>3.3210757444626086E-2</v>
      </c>
      <c r="N7" s="6">
        <f>Input!J8/Input!J$7</f>
        <v>0.10595487221468956</v>
      </c>
      <c r="O7" s="6">
        <f>AVERAGE(E7:N7)</f>
        <v>0.1369905107903267</v>
      </c>
    </row>
    <row r="8" spans="1:15" ht="12" customHeight="1" x14ac:dyDescent="0.2">
      <c r="B8" t="s">
        <v>50</v>
      </c>
      <c r="E8" s="6">
        <f>Input!A9/Input!A$7</f>
        <v>17.009001171865634</v>
      </c>
      <c r="F8" s="6">
        <f>Input!B9/Input!B$7</f>
        <v>16.00216311584995</v>
      </c>
      <c r="G8" s="6">
        <f>Input!C9/Input!C$7</f>
        <v>15.064379581270828</v>
      </c>
      <c r="H8" s="6">
        <f>Input!D9/Input!D$7</f>
        <v>12.790376823819502</v>
      </c>
      <c r="I8" s="6">
        <f>Input!E9/Input!E$7</f>
        <v>11.480775771782495</v>
      </c>
      <c r="J8" s="6">
        <f>Input!F9/Input!F$7</f>
        <v>12.723652121850861</v>
      </c>
      <c r="K8" s="6">
        <f>Input!G9/Input!G$7</f>
        <v>11.895478581520681</v>
      </c>
      <c r="L8" s="6">
        <f>Input!H9/Input!H$7</f>
        <v>11.858646962825913</v>
      </c>
      <c r="M8" s="6">
        <f>Input!I9/Input!I$7</f>
        <v>13.433264993428855</v>
      </c>
      <c r="N8" s="6">
        <f>Input!J9/Input!J$7</f>
        <v>11.976175714395353</v>
      </c>
      <c r="O8" s="6">
        <f t="shared" ref="O8:O42" si="1">AVERAGE(E8:N8)</f>
        <v>13.423391483861007</v>
      </c>
    </row>
    <row r="9" spans="1:15" ht="12" customHeight="1" x14ac:dyDescent="0.2">
      <c r="B9" t="s">
        <v>51</v>
      </c>
      <c r="E9" s="6">
        <f>Input!A10/Input!A$7</f>
        <v>12.434944520989593</v>
      </c>
      <c r="F9" s="6">
        <f>Input!B10/Input!B$7</f>
        <v>9.5835071671459211</v>
      </c>
      <c r="G9" s="6">
        <f>Input!C10/Input!C$7</f>
        <v>9.2136321836133135</v>
      </c>
      <c r="H9" s="6">
        <f>Input!D10/Input!D$7</f>
        <v>8.0908960672610686</v>
      </c>
      <c r="I9" s="6">
        <f>Input!E10/Input!E$7</f>
        <v>6.9149457558306189</v>
      </c>
      <c r="J9" s="6">
        <f>Input!F10/Input!F$7</f>
        <v>7.20468295827615</v>
      </c>
      <c r="K9" s="6">
        <f>Input!G10/Input!G$7</f>
        <v>7.3867455114916005</v>
      </c>
      <c r="L9" s="6">
        <f>Input!H10/Input!H$7</f>
        <v>6.818496375674588</v>
      </c>
      <c r="M9" s="6">
        <f>Input!I10/Input!I$7</f>
        <v>7.8525981344360032</v>
      </c>
      <c r="N9" s="6">
        <f>Input!J10/Input!J$7</f>
        <v>7.4351766481618871</v>
      </c>
      <c r="O9" s="6">
        <f t="shared" si="1"/>
        <v>8.2935625322880746</v>
      </c>
    </row>
    <row r="10" spans="1:15" ht="12" customHeight="1" x14ac:dyDescent="0.2">
      <c r="B10" t="s">
        <v>52</v>
      </c>
      <c r="E10" s="6">
        <f>Input!A11/Input!A$7</f>
        <v>18.126670762121844</v>
      </c>
      <c r="F10" s="6">
        <f>Input!B11/Input!B$7</f>
        <v>15.523993821560849</v>
      </c>
      <c r="G10" s="6">
        <f>Input!C11/Input!C$7</f>
        <v>13.83495973668292</v>
      </c>
      <c r="H10" s="6">
        <f>Input!D11/Input!D$7</f>
        <v>12.445891859469704</v>
      </c>
      <c r="I10" s="6">
        <f>Input!E11/Input!E$7</f>
        <v>14.088027873671992</v>
      </c>
      <c r="J10" s="6">
        <f>Input!F11/Input!F$7</f>
        <v>11.913688588666496</v>
      </c>
      <c r="K10" s="6">
        <f>Input!G11/Input!G$7</f>
        <v>10.606472461179038</v>
      </c>
      <c r="L10" s="6">
        <f>Input!H11/Input!H$7</f>
        <v>10.387176150255314</v>
      </c>
      <c r="M10" s="6">
        <f>Input!I11/Input!I$7</f>
        <v>9.8135229028432232</v>
      </c>
      <c r="N10" s="6">
        <f>Input!J11/Input!J$7</f>
        <v>8.9508225459848045</v>
      </c>
      <c r="O10" s="6">
        <f t="shared" si="1"/>
        <v>12.569122670243619</v>
      </c>
    </row>
    <row r="11" spans="1:15" ht="12" customHeight="1" x14ac:dyDescent="0.2">
      <c r="B11" t="s">
        <v>53</v>
      </c>
      <c r="E11" s="6">
        <f>Input!A12/Input!A$7</f>
        <v>6.8139585062825354</v>
      </c>
      <c r="F11" s="6">
        <f>Input!B12/Input!B$7</f>
        <v>6.4194710524113905</v>
      </c>
      <c r="G11" s="6">
        <f>Input!C12/Input!C$7</f>
        <v>4.856707464186103</v>
      </c>
      <c r="H11" s="6">
        <f>Input!D12/Input!D$7</f>
        <v>4.5069266359681235</v>
      </c>
      <c r="I11" s="6">
        <f>Input!E12/Input!E$7</f>
        <v>3.897339572357625</v>
      </c>
      <c r="J11" s="6">
        <f>Input!F12/Input!F$7</f>
        <v>4.3343396762603801</v>
      </c>
      <c r="K11" s="6">
        <f>Input!G12/Input!G$7</f>
        <v>4.0468126827755393</v>
      </c>
      <c r="L11" s="6">
        <f>Input!H12/Input!H$7</f>
        <v>4.320215448815695</v>
      </c>
      <c r="M11" s="6">
        <f>Input!I12/Input!I$7</f>
        <v>3.8900098727441739</v>
      </c>
      <c r="N11" s="6">
        <f>Input!J12/Input!J$7</f>
        <v>3.7237923072987287</v>
      </c>
      <c r="O11" s="6">
        <f t="shared" si="1"/>
        <v>4.6809573219100304</v>
      </c>
    </row>
    <row r="12" spans="1:15" ht="12" customHeight="1" x14ac:dyDescent="0.2">
      <c r="B12" t="s">
        <v>54</v>
      </c>
      <c r="E12" s="6">
        <f>Input!A13/Input!A$7</f>
        <v>1.3146566937726365</v>
      </c>
      <c r="F12" s="6">
        <f>Input!B13/Input!B$7</f>
        <v>1.2470201250736639</v>
      </c>
      <c r="G12" s="6">
        <f>Input!C13/Input!C$7</f>
        <v>0.99829004740220317</v>
      </c>
      <c r="H12" s="6">
        <f>Input!D13/Input!D$7</f>
        <v>0.98351947408394458</v>
      </c>
      <c r="I12" s="6">
        <f>Input!E13/Input!E$7</f>
        <v>1.0210649893420993</v>
      </c>
      <c r="J12" s="6">
        <f>Input!F13/Input!F$7</f>
        <v>0.91468050211513907</v>
      </c>
      <c r="K12" s="6">
        <f>Input!G13/Input!G$7</f>
        <v>0.95491295570538415</v>
      </c>
      <c r="L12" s="6">
        <f>Input!H13/Input!H$7</f>
        <v>1.1261923165860741</v>
      </c>
      <c r="M12" s="6">
        <f>Input!I13/Input!I$7</f>
        <v>1.0194335352758277</v>
      </c>
      <c r="N12" s="6">
        <f>Input!J13/Input!J$7</f>
        <v>0.96211715572155854</v>
      </c>
      <c r="O12" s="6">
        <f t="shared" si="1"/>
        <v>1.0541887795078533</v>
      </c>
    </row>
    <row r="13" spans="1:15" ht="13.5" customHeight="1" x14ac:dyDescent="0.2">
      <c r="B13" s="4" t="s">
        <v>55</v>
      </c>
      <c r="E13" s="8">
        <f>SUM(E7:E12)</f>
        <v>55.702246340003072</v>
      </c>
      <c r="F13" s="8">
        <f t="shared" ref="F13:N13" si="2">SUM(F7:F12)</f>
        <v>48.891266092444226</v>
      </c>
      <c r="G13" s="8">
        <f t="shared" si="2"/>
        <v>44.39569364913045</v>
      </c>
      <c r="H13" s="8">
        <f t="shared" si="2"/>
        <v>38.914878408915953</v>
      </c>
      <c r="I13" s="8">
        <f t="shared" si="2"/>
        <v>37.457849798317291</v>
      </c>
      <c r="J13" s="8">
        <f t="shared" si="2"/>
        <v>37.164405165816262</v>
      </c>
      <c r="K13" s="8">
        <f t="shared" si="2"/>
        <v>35.321380236780129</v>
      </c>
      <c r="L13" s="8">
        <f t="shared" si="2"/>
        <v>34.538333854651938</v>
      </c>
      <c r="M13" s="8">
        <f t="shared" si="2"/>
        <v>36.042040196172714</v>
      </c>
      <c r="N13" s="8">
        <f t="shared" si="2"/>
        <v>33.154039243777021</v>
      </c>
      <c r="O13" s="8">
        <f t="shared" si="1"/>
        <v>40.158213298600899</v>
      </c>
    </row>
    <row r="14" spans="1:15" ht="3" customHeight="1" x14ac:dyDescent="0.2"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6"/>
    </row>
    <row r="15" spans="1:15" ht="12" customHeight="1" x14ac:dyDescent="0.2">
      <c r="B15" t="s">
        <v>56</v>
      </c>
      <c r="E15" s="6">
        <f>Input!A14/Input!A$7</f>
        <v>239.64577112863981</v>
      </c>
      <c r="F15" s="6">
        <f>Input!B14/Input!B$7</f>
        <v>214.16389297046035</v>
      </c>
      <c r="G15" s="6">
        <f>Input!C14/Input!C$7</f>
        <v>193.3052494414186</v>
      </c>
      <c r="H15" s="6">
        <f>Input!D14/Input!D$7</f>
        <v>175.40474802992483</v>
      </c>
      <c r="I15" s="6">
        <f>Input!E14/Input!E$7</f>
        <v>161.27635052315523</v>
      </c>
      <c r="J15" s="6">
        <f>Input!F14/Input!F$7</f>
        <v>163.33745591208702</v>
      </c>
      <c r="K15" s="6">
        <f>Input!G14/Input!G$7</f>
        <v>163.92628461212581</v>
      </c>
      <c r="L15" s="6">
        <f>Input!H14/Input!H$7</f>
        <v>147.89546134523721</v>
      </c>
      <c r="M15" s="6">
        <f>Input!I14/Input!I$7</f>
        <v>145.13109484886365</v>
      </c>
      <c r="N15" s="6">
        <f>Input!J14/Input!J$7</f>
        <v>150.69186618997671</v>
      </c>
      <c r="O15" s="6">
        <f t="shared" si="1"/>
        <v>175.47781750018891</v>
      </c>
    </row>
    <row r="16" spans="1:15" ht="12" customHeight="1" x14ac:dyDescent="0.2">
      <c r="B16" t="s">
        <v>57</v>
      </c>
      <c r="E16" s="6">
        <f>Input!A15/Input!A$7</f>
        <v>30.096614556199757</v>
      </c>
      <c r="F16" s="6">
        <f>Input!B15/Input!B$7</f>
        <v>24.624462441482706</v>
      </c>
      <c r="G16" s="6">
        <f>Input!C15/Input!C$7</f>
        <v>23.229158765328208</v>
      </c>
      <c r="H16" s="6">
        <f>Input!D15/Input!D$7</f>
        <v>22.528299223472825</v>
      </c>
      <c r="I16" s="6">
        <f>Input!E15/Input!E$7</f>
        <v>23.12939049053151</v>
      </c>
      <c r="J16" s="6">
        <f>Input!F15/Input!F$7</f>
        <v>22.935540330913806</v>
      </c>
      <c r="K16" s="6">
        <f>Input!G15/Input!G$7</f>
        <v>23.498389809579791</v>
      </c>
      <c r="L16" s="6">
        <f>Input!H15/Input!H$7</f>
        <v>21.990207348457666</v>
      </c>
      <c r="M16" s="6">
        <f>Input!I15/Input!I$7</f>
        <v>21.939667403917042</v>
      </c>
      <c r="N16" s="6">
        <f>Input!J15/Input!J$7</f>
        <v>23.396334326792704</v>
      </c>
      <c r="O16" s="6">
        <f t="shared" si="1"/>
        <v>23.736806469667599</v>
      </c>
    </row>
    <row r="17" spans="2:15" ht="12" customHeight="1" x14ac:dyDescent="0.2">
      <c r="B17" t="s">
        <v>58</v>
      </c>
      <c r="E17" s="6">
        <f>Input!A16/Input!A$7</f>
        <v>2.0013576921685527</v>
      </c>
      <c r="F17" s="6">
        <f>Input!B16/Input!B$7</f>
        <v>2.587475056598572</v>
      </c>
      <c r="G17" s="6">
        <f>Input!C16/Input!C$7</f>
        <v>2.447231802251109</v>
      </c>
      <c r="H17" s="6">
        <f>Input!D16/Input!D$7</f>
        <v>1.7598643453421288</v>
      </c>
      <c r="I17" s="6">
        <f>Input!E16/Input!E$7</f>
        <v>1.0984745303479311</v>
      </c>
      <c r="J17" s="6">
        <f>Input!F16/Input!F$7</f>
        <v>1.386972035375569</v>
      </c>
      <c r="K17" s="6">
        <f>Input!G16/Input!G$7</f>
        <v>1.8607473168512476</v>
      </c>
      <c r="L17" s="6">
        <f>Input!H16/Input!H$7</f>
        <v>1.4654808042478242</v>
      </c>
      <c r="M17" s="6">
        <f>Input!I16/Input!I$7</f>
        <v>1.4900300028848927</v>
      </c>
      <c r="N17" s="6">
        <f>Input!J16/Input!J$7</f>
        <v>2.0390888101511937</v>
      </c>
      <c r="O17" s="6">
        <f t="shared" si="1"/>
        <v>1.813672239621902</v>
      </c>
    </row>
    <row r="18" spans="2:15" ht="12" customHeight="1" x14ac:dyDescent="0.2">
      <c r="B18" t="s">
        <v>59</v>
      </c>
      <c r="E18" s="6">
        <f>Input!A17/Input!A$7</f>
        <v>2.8177712359490275</v>
      </c>
      <c r="F18" s="6">
        <f>Input!B17/Input!B$7</f>
        <v>3.0252224665480014</v>
      </c>
      <c r="G18" s="6">
        <f>Input!C17/Input!C$7</f>
        <v>2.718407719554254</v>
      </c>
      <c r="H18" s="6">
        <f>Input!D17/Input!D$7</f>
        <v>2.1329297929514146</v>
      </c>
      <c r="I18" s="6">
        <f>Input!E17/Input!E$7</f>
        <v>2.0492100768011534</v>
      </c>
      <c r="J18" s="6">
        <f>Input!F17/Input!F$7</f>
        <v>2.1814898060459593</v>
      </c>
      <c r="K18" s="6">
        <f>Input!G17/Input!G$7</f>
        <v>2.2327657304330888</v>
      </c>
      <c r="L18" s="6">
        <f>Input!H17/Input!H$7</f>
        <v>2.2513546720735524</v>
      </c>
      <c r="M18" s="6">
        <f>Input!I17/Input!I$7</f>
        <v>2.3111499182613713</v>
      </c>
      <c r="N18" s="6">
        <f>Input!J17/Input!J$7</f>
        <v>2.5559946532272506</v>
      </c>
      <c r="O18" s="6">
        <f t="shared" si="1"/>
        <v>2.4276296071845076</v>
      </c>
    </row>
    <row r="19" spans="2:15" ht="13.5" customHeight="1" x14ac:dyDescent="0.2">
      <c r="B19" s="4" t="s">
        <v>60</v>
      </c>
      <c r="E19" s="8">
        <f>SUM(E15:E18)</f>
        <v>274.56151461295713</v>
      </c>
      <c r="F19" s="8">
        <f t="shared" ref="F19:N19" si="3">SUM(F15:F18)</f>
        <v>244.40105293508964</v>
      </c>
      <c r="G19" s="8">
        <f t="shared" si="3"/>
        <v>221.70004772855216</v>
      </c>
      <c r="H19" s="8">
        <f t="shared" si="3"/>
        <v>201.8258413916912</v>
      </c>
      <c r="I19" s="8">
        <f t="shared" si="3"/>
        <v>187.55342562083584</v>
      </c>
      <c r="J19" s="8">
        <f t="shared" si="3"/>
        <v>189.84145808442236</v>
      </c>
      <c r="K19" s="8">
        <f t="shared" si="3"/>
        <v>191.51818746898996</v>
      </c>
      <c r="L19" s="8">
        <f t="shared" si="3"/>
        <v>173.60250417001623</v>
      </c>
      <c r="M19" s="8">
        <f t="shared" si="3"/>
        <v>170.87194217392695</v>
      </c>
      <c r="N19" s="8">
        <f t="shared" si="3"/>
        <v>178.68328398014785</v>
      </c>
      <c r="O19" s="8">
        <f t="shared" si="1"/>
        <v>203.45592581666293</v>
      </c>
    </row>
    <row r="20" spans="2:15" ht="3" customHeight="1" x14ac:dyDescent="0.2"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6"/>
    </row>
    <row r="21" spans="2:15" ht="12" customHeight="1" x14ac:dyDescent="0.2">
      <c r="B21" t="s">
        <v>61</v>
      </c>
      <c r="E21" s="6">
        <f>Input!A18/Input!A$7</f>
        <v>55.397782126752531</v>
      </c>
      <c r="F21" s="6">
        <f>Input!B18/Input!B$7</f>
        <v>44.8124694433927</v>
      </c>
      <c r="G21" s="6">
        <f>Input!C18/Input!C$7</f>
        <v>41.191889118239772</v>
      </c>
      <c r="H21" s="6">
        <f>Input!D18/Input!D$7</f>
        <v>35.596830929318102</v>
      </c>
      <c r="I21" s="6">
        <f>Input!E18/Input!E$7</f>
        <v>32.341943570049338</v>
      </c>
      <c r="J21" s="6">
        <f>Input!F18/Input!F$7</f>
        <v>34.528543762275262</v>
      </c>
      <c r="K21" s="6">
        <f>Input!G18/Input!G$7</f>
        <v>35.901383439799474</v>
      </c>
      <c r="L21" s="6">
        <f>Input!H18/Input!H$7</f>
        <v>36.88035469521013</v>
      </c>
      <c r="M21" s="6">
        <f>Input!I18/Input!I$7</f>
        <v>36.929173125621055</v>
      </c>
      <c r="N21" s="6">
        <f>Input!J18/Input!J$7</f>
        <v>31.930467458875899</v>
      </c>
      <c r="O21" s="6">
        <f t="shared" si="1"/>
        <v>38.551083766953425</v>
      </c>
    </row>
    <row r="22" spans="2:15" ht="12" customHeight="1" x14ac:dyDescent="0.2">
      <c r="B22" t="s">
        <v>255</v>
      </c>
      <c r="E22" s="6">
        <f>Input!A19/Input!A$7</f>
        <v>31.26905528173484</v>
      </c>
      <c r="F22" s="6">
        <f>Input!B19/Input!B$7</f>
        <v>34.576408463209567</v>
      </c>
      <c r="G22" s="6">
        <f>Input!C19/Input!C$7</f>
        <v>28.978970357014234</v>
      </c>
      <c r="H22" s="6">
        <f>Input!D19/Input!D$7</f>
        <v>26.011289844990319</v>
      </c>
      <c r="I22" s="6">
        <f>Input!E19/Input!E$7</f>
        <v>23.820440084055093</v>
      </c>
      <c r="J22" s="6">
        <f>Input!F19/Input!F$7</f>
        <v>26.024856006896382</v>
      </c>
      <c r="K22" s="6">
        <f>Input!G19/Input!G$7</f>
        <v>26.300025475341887</v>
      </c>
      <c r="L22" s="6">
        <f>Input!H19/Input!H$7</f>
        <v>22.425424361229183</v>
      </c>
      <c r="M22" s="6">
        <f>Input!I19/Input!I$7</f>
        <v>22.113177805558227</v>
      </c>
      <c r="N22" s="6">
        <f>Input!J19/Input!J$7</f>
        <v>24.652901903348766</v>
      </c>
      <c r="O22" s="6">
        <f t="shared" si="1"/>
        <v>26.617254958337849</v>
      </c>
    </row>
    <row r="23" spans="2:15" ht="12" customHeight="1" x14ac:dyDescent="0.2">
      <c r="B23" t="s">
        <v>62</v>
      </c>
      <c r="E23" s="6">
        <f>Input!A20/Input!A$7</f>
        <v>0.20387819913965632</v>
      </c>
      <c r="F23" s="6">
        <f>Input!B20/Input!B$7</f>
        <v>0.10112661406004234</v>
      </c>
      <c r="G23" s="6">
        <f>Input!C20/Input!C$7</f>
        <v>0.15460455233648454</v>
      </c>
      <c r="H23" s="6">
        <f>Input!D20/Input!D$7</f>
        <v>8.7733998849009204E-2</v>
      </c>
      <c r="I23" s="6">
        <f>Input!E20/Input!E$7</f>
        <v>0.1885032809546941</v>
      </c>
      <c r="J23" s="6">
        <f>Input!F20/Input!F$7</f>
        <v>0.25239909763987078</v>
      </c>
      <c r="K23" s="6">
        <f>Input!G20/Input!G$7</f>
        <v>0.42441086943196366</v>
      </c>
      <c r="L23" s="6">
        <f>Input!H20/Input!H$7</f>
        <v>0.14881886502696945</v>
      </c>
      <c r="M23" s="6">
        <f>Input!I20/Input!I$7</f>
        <v>0.11323960637240761</v>
      </c>
      <c r="N23" s="6">
        <f>Input!J20/Input!J$7</f>
        <v>0.13485782445189184</v>
      </c>
      <c r="O23" s="6">
        <f t="shared" si="1"/>
        <v>0.18095729082629899</v>
      </c>
    </row>
    <row r="24" spans="2:15" ht="14.25" customHeight="1" x14ac:dyDescent="0.2">
      <c r="B24" s="4" t="s">
        <v>63</v>
      </c>
      <c r="E24" s="8">
        <f>SUM(E21:E23)</f>
        <v>86.870715607627019</v>
      </c>
      <c r="F24" s="8">
        <f t="shared" ref="F24:N24" si="4">SUM(F21:F23)</f>
        <v>79.490004520662296</v>
      </c>
      <c r="G24" s="8">
        <f t="shared" si="4"/>
        <v>70.325464027590485</v>
      </c>
      <c r="H24" s="8">
        <f t="shared" si="4"/>
        <v>61.695854773157428</v>
      </c>
      <c r="I24" s="8">
        <f t="shared" si="4"/>
        <v>56.350886935059123</v>
      </c>
      <c r="J24" s="8">
        <f t="shared" si="4"/>
        <v>60.805798866811521</v>
      </c>
      <c r="K24" s="8">
        <f t="shared" si="4"/>
        <v>62.625819784573324</v>
      </c>
      <c r="L24" s="8">
        <f t="shared" si="4"/>
        <v>59.454597921466281</v>
      </c>
      <c r="M24" s="8">
        <f t="shared" si="4"/>
        <v>59.155590537551696</v>
      </c>
      <c r="N24" s="8">
        <f t="shared" si="4"/>
        <v>56.718227186676557</v>
      </c>
      <c r="O24" s="8">
        <f t="shared" si="1"/>
        <v>65.349296016117563</v>
      </c>
    </row>
    <row r="25" spans="2:15" ht="3" customHeight="1" x14ac:dyDescent="0.2"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6"/>
    </row>
    <row r="26" spans="2:15" ht="12" customHeight="1" x14ac:dyDescent="0.2">
      <c r="B26" t="s">
        <v>64</v>
      </c>
      <c r="E26" s="6">
        <f>Input!A21/Input!A$7</f>
        <v>9.6245713897047356</v>
      </c>
      <c r="F26" s="6">
        <f>Input!B21/Input!B$7</f>
        <v>9.1392089503094329</v>
      </c>
      <c r="G26" s="6">
        <f>Input!C21/Input!C$7</f>
        <v>8.6837806840975933</v>
      </c>
      <c r="H26" s="6">
        <f>Input!D21/Input!D$7</f>
        <v>7.4064553446314978</v>
      </c>
      <c r="I26" s="6">
        <f>Input!E21/Input!E$7</f>
        <v>6.6564144161239867</v>
      </c>
      <c r="J26" s="6">
        <f>Input!F21/Input!F$7</f>
        <v>7.1144126335142603</v>
      </c>
      <c r="K26" s="6">
        <f>Input!G21/Input!G$7</f>
        <v>7.4672742836875967</v>
      </c>
      <c r="L26" s="6">
        <f>Input!H21/Input!H$7</f>
        <v>6.5917718667164511</v>
      </c>
      <c r="M26" s="6">
        <f>Input!I21/Input!I$7</f>
        <v>6.6340628906625643</v>
      </c>
      <c r="N26" s="6">
        <f>Input!J21/Input!J$7</f>
        <v>7.1662538693750166</v>
      </c>
      <c r="O26" s="6">
        <f t="shared" si="1"/>
        <v>7.6484206328823134</v>
      </c>
    </row>
    <row r="27" spans="2:15" ht="12" customHeight="1" x14ac:dyDescent="0.2">
      <c r="B27" t="s">
        <v>65</v>
      </c>
      <c r="E27" s="6">
        <f>Input!A22/Input!A$7</f>
        <v>105.92401645733462</v>
      </c>
      <c r="F27" s="6">
        <f>Input!B22/Input!B$7</f>
        <v>99.191640085453159</v>
      </c>
      <c r="G27" s="6">
        <f>Input!C22/Input!C$7</f>
        <v>92.20258223705298</v>
      </c>
      <c r="H27" s="6">
        <f>Input!D22/Input!D$7</f>
        <v>88.549425504090365</v>
      </c>
      <c r="I27" s="6">
        <f>Input!E22/Input!E$7</f>
        <v>81.557969561782556</v>
      </c>
      <c r="J27" s="6">
        <f>Input!F22/Input!F$7</f>
        <v>87.166617954873601</v>
      </c>
      <c r="K27" s="6">
        <f>Input!G22/Input!G$7</f>
        <v>89.667868212288838</v>
      </c>
      <c r="L27" s="6">
        <f>Input!H22/Input!H$7</f>
        <v>83.127752693269983</v>
      </c>
      <c r="M27" s="6">
        <f>Input!I22/Input!I$7</f>
        <v>84.0354876430426</v>
      </c>
      <c r="N27" s="6">
        <f>Input!J22/Input!J$7</f>
        <v>84.968312185013687</v>
      </c>
      <c r="O27" s="6">
        <f t="shared" si="1"/>
        <v>89.63916725342024</v>
      </c>
    </row>
    <row r="28" spans="2:15" ht="12" customHeight="1" x14ac:dyDescent="0.2">
      <c r="B28" t="s">
        <v>66</v>
      </c>
      <c r="E28" s="6">
        <f>Input!A23/Input!A$7</f>
        <v>13.341246892672745</v>
      </c>
      <c r="F28" s="6">
        <f>Input!B23/Input!B$7</f>
        <v>12.975097531333127</v>
      </c>
      <c r="G28" s="6">
        <f>Input!C23/Input!C$7</f>
        <v>13.163715227797482</v>
      </c>
      <c r="H28" s="6">
        <f>Input!D23/Input!D$7</f>
        <v>13.020739285387384</v>
      </c>
      <c r="I28" s="6">
        <f>Input!E23/Input!E$7</f>
        <v>13.012594333264129</v>
      </c>
      <c r="J28" s="6">
        <f>Input!F23/Input!F$7</f>
        <v>11.990803717419473</v>
      </c>
      <c r="K28" s="6">
        <f>Input!G23/Input!G$7</f>
        <v>12.810833834986159</v>
      </c>
      <c r="L28" s="6">
        <f>Input!H23/Input!H$7</f>
        <v>12.319790745650931</v>
      </c>
      <c r="M28" s="6">
        <f>Input!I23/Input!I$7</f>
        <v>12.183174728339264</v>
      </c>
      <c r="N28" s="6">
        <f>Input!J23/Input!J$7</f>
        <v>12.542165506920107</v>
      </c>
      <c r="O28" s="6">
        <f t="shared" si="1"/>
        <v>12.736016180377081</v>
      </c>
    </row>
    <row r="29" spans="2:15" ht="14.25" customHeight="1" x14ac:dyDescent="0.2">
      <c r="B29" s="4" t="s">
        <v>15</v>
      </c>
      <c r="E29" s="8">
        <f>SUM(E26:E28)</f>
        <v>128.88983473971211</v>
      </c>
      <c r="F29" s="8">
        <f t="shared" ref="F29:N29" si="5">SUM(F26:F28)</f>
        <v>121.30594656709573</v>
      </c>
      <c r="G29" s="8">
        <f t="shared" si="5"/>
        <v>114.05007814894806</v>
      </c>
      <c r="H29" s="8">
        <f t="shared" si="5"/>
        <v>108.97662013410924</v>
      </c>
      <c r="I29" s="8">
        <f t="shared" si="5"/>
        <v>101.22697831117068</v>
      </c>
      <c r="J29" s="8">
        <f t="shared" si="5"/>
        <v>106.27183430580733</v>
      </c>
      <c r="K29" s="8">
        <f t="shared" si="5"/>
        <v>109.94597633096259</v>
      </c>
      <c r="L29" s="8">
        <f t="shared" si="5"/>
        <v>102.03931530563737</v>
      </c>
      <c r="M29" s="8">
        <f t="shared" si="5"/>
        <v>102.85272526204443</v>
      </c>
      <c r="N29" s="8">
        <f t="shared" si="5"/>
        <v>104.6767315613088</v>
      </c>
      <c r="O29" s="8">
        <f t="shared" si="1"/>
        <v>110.02360406667965</v>
      </c>
    </row>
    <row r="30" spans="2:15" ht="3" customHeight="1" x14ac:dyDescent="0.2"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6"/>
    </row>
    <row r="31" spans="2:15" x14ac:dyDescent="0.2">
      <c r="B31" s="1" t="s">
        <v>67</v>
      </c>
      <c r="E31" s="7">
        <f>SUM(E13,E19,E24,E29)</f>
        <v>546.02431130029936</v>
      </c>
      <c r="F31" s="7">
        <f t="shared" ref="F31:N31" si="6">SUM(F13,F19,F24,F29)</f>
        <v>494.08827011529183</v>
      </c>
      <c r="G31" s="7">
        <f t="shared" si="6"/>
        <v>450.47128355422115</v>
      </c>
      <c r="H31" s="7">
        <f t="shared" si="6"/>
        <v>411.4131947078738</v>
      </c>
      <c r="I31" s="7">
        <f t="shared" si="6"/>
        <v>382.58914066538296</v>
      </c>
      <c r="J31" s="7">
        <f t="shared" si="6"/>
        <v>394.08349642285748</v>
      </c>
      <c r="K31" s="7">
        <f t="shared" si="6"/>
        <v>399.411363821306</v>
      </c>
      <c r="L31" s="7">
        <f t="shared" si="6"/>
        <v>369.63475125177183</v>
      </c>
      <c r="M31" s="7">
        <f t="shared" si="6"/>
        <v>368.92229816969581</v>
      </c>
      <c r="N31" s="7">
        <f t="shared" si="6"/>
        <v>373.2322819719102</v>
      </c>
      <c r="O31" s="7">
        <f t="shared" si="1"/>
        <v>418.98703919806104</v>
      </c>
    </row>
    <row r="32" spans="2:15" ht="6" customHeight="1" x14ac:dyDescent="0.2"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6"/>
    </row>
    <row r="33" spans="2:15" ht="12" customHeight="1" x14ac:dyDescent="0.2">
      <c r="B33" t="s">
        <v>303</v>
      </c>
      <c r="E33" s="6">
        <f>(Input!A27+Input!A203+Input!A207)/Input!A$7</f>
        <v>713.96969103476044</v>
      </c>
      <c r="F33" s="6">
        <f>(Input!B27+Input!B203+Input!B207)/Input!B$7</f>
        <v>696.73655096941411</v>
      </c>
      <c r="G33" s="6">
        <f>(Input!C27+Input!C203+Input!C207)/Input!C$7</f>
        <v>664.2630800126343</v>
      </c>
      <c r="H33" s="6">
        <f>(Input!D27+Input!D203+Input!D207)/Input!D$7</f>
        <v>553.80799495556005</v>
      </c>
      <c r="I33" s="6">
        <f>(Input!E27+Input!E203+Input!E207)/Input!E$7</f>
        <v>439.16689429002622</v>
      </c>
      <c r="J33" s="6">
        <f>(Input!F27+Input!F203+Input!F207)/Input!F$7</f>
        <v>438.87949792974388</v>
      </c>
      <c r="K33" s="6">
        <f>(Input!G27+Input!G203+Input!G207)/Input!G$7</f>
        <v>495.82834916595715</v>
      </c>
      <c r="L33" s="6">
        <f>(Input!H27+Input!H203+Input!H207)/Input!H$7</f>
        <v>472.24591291111682</v>
      </c>
      <c r="M33" s="6">
        <f>(Input!I27+Input!I203+Input!I207)/Input!I$7</f>
        <v>451.79605583870239</v>
      </c>
      <c r="N33" s="6">
        <f>(Input!J27+Input!J203+Input!J207)/Input!J$7</f>
        <v>472.35336693187338</v>
      </c>
      <c r="O33" s="6">
        <f t="shared" si="1"/>
        <v>539.90473940397874</v>
      </c>
    </row>
    <row r="34" spans="2:15" ht="12" customHeight="1" x14ac:dyDescent="0.2">
      <c r="B34" t="s">
        <v>69</v>
      </c>
      <c r="E34" s="6">
        <f>Input!A28/Input!A$7</f>
        <v>0.42243235893747055</v>
      </c>
      <c r="F34" s="6">
        <f>Input!B28/Input!B$7</f>
        <v>0.57730826161572446</v>
      </c>
      <c r="G34" s="6">
        <f>Input!C28/Input!C$7</f>
        <v>0.56598638425039371</v>
      </c>
      <c r="H34" s="6">
        <f>Input!D28/Input!D$7</f>
        <v>0.56156374596419678</v>
      </c>
      <c r="I34" s="6">
        <f>Input!E28/Input!E$7</f>
        <v>0.51261461479519255</v>
      </c>
      <c r="J34" s="6">
        <f>Input!F28/Input!F$7</f>
        <v>0.4200759360651663</v>
      </c>
      <c r="K34" s="6">
        <f>Input!G28/Input!G$7</f>
        <v>1.0010921799912627</v>
      </c>
      <c r="L34" s="6">
        <f>Input!H28/Input!H$7</f>
        <v>0.44710678398913173</v>
      </c>
      <c r="M34" s="6">
        <f>Input!I28/Input!I$7</f>
        <v>0.58668295028368111</v>
      </c>
      <c r="N34" s="6">
        <f>Input!J28/Input!J$7</f>
        <v>0.88221181150707351</v>
      </c>
      <c r="O34" s="6">
        <f t="shared" si="1"/>
        <v>0.59770750273992945</v>
      </c>
    </row>
    <row r="35" spans="2:15" ht="12" customHeight="1" x14ac:dyDescent="0.2">
      <c r="B35" t="s">
        <v>75</v>
      </c>
      <c r="E35" s="6">
        <f>(Input!A29-Input!A203-Input!A207)/Input!A$7</f>
        <v>38.825032291002053</v>
      </c>
      <c r="F35" s="6">
        <f>(Input!B29-Input!B203-Input!B207)/Input!B$7</f>
        <v>40.642284445370109</v>
      </c>
      <c r="G35" s="6">
        <f>(Input!C29-Input!C203-Input!C207)/Input!C$7</f>
        <v>35.750161542791936</v>
      </c>
      <c r="H35" s="6">
        <f>(Input!D29-Input!D203-Input!D207)/Input!D$7</f>
        <v>30.598850832831737</v>
      </c>
      <c r="I35" s="6">
        <f>(Input!E29-Input!E203-Input!E207)/Input!E$7</f>
        <v>32.189767350059633</v>
      </c>
      <c r="J35" s="6">
        <f>(Input!F29-Input!F203-Input!F207)/Input!F$7</f>
        <v>24.671091162078341</v>
      </c>
      <c r="K35" s="6">
        <f>(Input!G29-Input!G203-Input!G207)/Input!G$7</f>
        <v>24.503372441585341</v>
      </c>
      <c r="L35" s="6">
        <f>(Input!H29-Input!H203-Input!H207)/Input!H$7</f>
        <v>21.827506857566</v>
      </c>
      <c r="M35" s="6">
        <f>(Input!I29-Input!I203-Input!I207)/Input!I$7</f>
        <v>21.39581690547168</v>
      </c>
      <c r="N35" s="6">
        <f>(Input!J29-Input!J203-Input!J207)/Input!J$7</f>
        <v>23.901362147918849</v>
      </c>
      <c r="O35" s="6">
        <f t="shared" si="1"/>
        <v>29.430524597667574</v>
      </c>
    </row>
    <row r="36" spans="2:15" ht="13.5" customHeight="1" x14ac:dyDescent="0.2">
      <c r="B36" s="1" t="s">
        <v>71</v>
      </c>
      <c r="E36" s="7">
        <f>SUM(E33:E35)</f>
        <v>753.21715568469995</v>
      </c>
      <c r="F36" s="7">
        <f t="shared" ref="F36:N36" si="7">SUM(F33:F35)</f>
        <v>737.95614367639996</v>
      </c>
      <c r="G36" s="7">
        <f t="shared" si="7"/>
        <v>700.57922793967668</v>
      </c>
      <c r="H36" s="7">
        <f t="shared" si="7"/>
        <v>584.96840953435606</v>
      </c>
      <c r="I36" s="7">
        <f t="shared" si="7"/>
        <v>471.86927625488107</v>
      </c>
      <c r="J36" s="7">
        <f t="shared" si="7"/>
        <v>463.97066502788743</v>
      </c>
      <c r="K36" s="7">
        <f t="shared" si="7"/>
        <v>521.33281378753372</v>
      </c>
      <c r="L36" s="7">
        <f t="shared" si="7"/>
        <v>494.52052655267192</v>
      </c>
      <c r="M36" s="7">
        <f t="shared" si="7"/>
        <v>473.77855569445774</v>
      </c>
      <c r="N36" s="7">
        <f t="shared" si="7"/>
        <v>497.13694089129933</v>
      </c>
      <c r="O36" s="7">
        <f t="shared" si="1"/>
        <v>569.9329715043865</v>
      </c>
    </row>
    <row r="37" spans="2:15" ht="6" customHeight="1" x14ac:dyDescent="0.2"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6"/>
    </row>
    <row r="38" spans="2:15" x14ac:dyDescent="0.2">
      <c r="B38" s="9" t="s">
        <v>73</v>
      </c>
      <c r="C38" s="10"/>
      <c r="D38" s="10"/>
      <c r="E38" s="11">
        <f>E36-E31</f>
        <v>207.19284438440059</v>
      </c>
      <c r="F38" s="11">
        <f t="shared" ref="F38:N38" si="8">F36-F31</f>
        <v>243.86787356110813</v>
      </c>
      <c r="G38" s="11">
        <f t="shared" si="8"/>
        <v>250.10794438545554</v>
      </c>
      <c r="H38" s="11">
        <f t="shared" si="8"/>
        <v>173.55521482648226</v>
      </c>
      <c r="I38" s="11">
        <f t="shared" si="8"/>
        <v>89.280135589498116</v>
      </c>
      <c r="J38" s="11">
        <f t="shared" si="8"/>
        <v>69.887168605029956</v>
      </c>
      <c r="K38" s="11">
        <f t="shared" si="8"/>
        <v>121.92144996622773</v>
      </c>
      <c r="L38" s="11">
        <f t="shared" si="8"/>
        <v>124.88577530090009</v>
      </c>
      <c r="M38" s="11">
        <f t="shared" si="8"/>
        <v>104.85625752476193</v>
      </c>
      <c r="N38" s="11">
        <f t="shared" si="8"/>
        <v>123.90465891938914</v>
      </c>
      <c r="O38" s="11">
        <f t="shared" si="1"/>
        <v>150.94593230632535</v>
      </c>
    </row>
    <row r="39" spans="2:15" ht="6" customHeight="1" x14ac:dyDescent="0.2"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6"/>
    </row>
    <row r="40" spans="2:15" ht="13.5" customHeight="1" x14ac:dyDescent="0.2">
      <c r="B40" s="4" t="s">
        <v>70</v>
      </c>
      <c r="E40" s="8">
        <f>(Input!A25 + Input!A26) / Input!A$7</f>
        <v>16.015444739198589</v>
      </c>
      <c r="F40" s="8">
        <f>(Input!B25 + Input!B26) / Input!B$7</f>
        <v>17.762378518486859</v>
      </c>
      <c r="G40" s="8">
        <f>(Input!C25 + Input!C26) / Input!C$7</f>
        <v>19.755549973950352</v>
      </c>
      <c r="H40" s="8">
        <f>(Input!D25 + Input!D26) / Input!D$7</f>
        <v>17.442673387131183</v>
      </c>
      <c r="I40" s="8">
        <f>(Input!E25 + Input!E26) / Input!E$7</f>
        <v>16.857290309016197</v>
      </c>
      <c r="J40" s="8">
        <f>(Input!F25 + Input!F26) / Input!F$7</f>
        <v>16.399333629757734</v>
      </c>
      <c r="K40" s="8">
        <f>(Input!G25 + Input!G26) / Input!G$7</f>
        <v>15.799644171951588</v>
      </c>
      <c r="L40" s="8">
        <f>(Input!H25 + Input!H26) / Input!H$7</f>
        <v>15.782475986854845</v>
      </c>
      <c r="M40" s="8">
        <f>(Input!I25 + Input!I26) / Input!I$7</f>
        <v>15.47529044459403</v>
      </c>
      <c r="N40" s="8">
        <f>(Input!J25 + Input!J26) / Input!J$7</f>
        <v>15.708864322443654</v>
      </c>
      <c r="O40" s="8">
        <f t="shared" si="1"/>
        <v>16.699894548338502</v>
      </c>
    </row>
    <row r="41" spans="2:15" ht="6" customHeight="1" x14ac:dyDescent="0.2"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6"/>
    </row>
    <row r="42" spans="2:15" x14ac:dyDescent="0.2">
      <c r="B42" s="9" t="s">
        <v>74</v>
      </c>
      <c r="C42" s="10"/>
      <c r="D42" s="10"/>
      <c r="E42" s="11">
        <f>+E38-E40</f>
        <v>191.177399645202</v>
      </c>
      <c r="F42" s="11">
        <f t="shared" ref="F42:N42" si="9">+F38-F40</f>
        <v>226.10549504262127</v>
      </c>
      <c r="G42" s="11">
        <f t="shared" si="9"/>
        <v>230.3523944115052</v>
      </c>
      <c r="H42" s="11">
        <f t="shared" si="9"/>
        <v>156.11254143935108</v>
      </c>
      <c r="I42" s="11">
        <f t="shared" si="9"/>
        <v>72.422845280481923</v>
      </c>
      <c r="J42" s="11">
        <f t="shared" si="9"/>
        <v>53.487834975272222</v>
      </c>
      <c r="K42" s="11">
        <f t="shared" si="9"/>
        <v>106.12180579427614</v>
      </c>
      <c r="L42" s="11">
        <f t="shared" si="9"/>
        <v>109.10329931404524</v>
      </c>
      <c r="M42" s="11">
        <f t="shared" si="9"/>
        <v>89.380967080167892</v>
      </c>
      <c r="N42" s="11">
        <f t="shared" si="9"/>
        <v>108.19579459694548</v>
      </c>
      <c r="O42" s="11">
        <f t="shared" si="1"/>
        <v>134.24603775798684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O42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9" width="8.7109375" customWidth="1"/>
    <col min="10" max="10" width="8.42578125" customWidth="1"/>
    <col min="11" max="13" width="8.7109375" customWidth="1"/>
    <col min="14" max="14" width="8.570312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14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252</v>
      </c>
    </row>
    <row r="2" spans="1:15" ht="15.75" customHeight="1" x14ac:dyDescent="0.2">
      <c r="D2" s="37" t="str">
        <f>Kenndat!D2</f>
        <v>Größenklasse 3: &gt; 5.000 ha</v>
      </c>
      <c r="E2" s="37"/>
      <c r="F2" s="37"/>
      <c r="G2" s="37"/>
      <c r="H2" s="37"/>
      <c r="I2" s="37"/>
      <c r="J2" s="37"/>
      <c r="K2" s="37"/>
      <c r="L2" s="37"/>
      <c r="M2" s="37"/>
    </row>
    <row r="3" spans="1:15" ht="15.75" customHeight="1" x14ac:dyDescent="0.2">
      <c r="D3" s="38" t="s">
        <v>172</v>
      </c>
      <c r="E3" s="38"/>
      <c r="F3" s="38"/>
      <c r="G3" s="38"/>
      <c r="H3" s="38"/>
      <c r="I3" s="38"/>
      <c r="J3" s="38"/>
      <c r="K3" s="38"/>
      <c r="L3" s="38"/>
      <c r="M3" s="38"/>
    </row>
    <row r="4" spans="1:15" ht="3.75" customHeight="1" x14ac:dyDescent="0.2"/>
    <row r="5" spans="1:15" x14ac:dyDescent="0.2">
      <c r="B5" t="s">
        <v>72</v>
      </c>
      <c r="E5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49</v>
      </c>
      <c r="E7" s="6">
        <f>Input!A8/Input!A$7</f>
        <v>3.0146849708402057E-3</v>
      </c>
      <c r="F7" s="6">
        <f>Input!B8/Input!B$7</f>
        <v>0.11511081040245934</v>
      </c>
      <c r="G7" s="6">
        <f>Input!C8/Input!C$7</f>
        <v>0.42772463597509025</v>
      </c>
      <c r="H7" s="6">
        <f>Input!D8/Input!D$7</f>
        <v>9.7267548313616115E-2</v>
      </c>
      <c r="I7" s="6">
        <f>Input!E8/Input!E$7</f>
        <v>5.5695835332464048E-2</v>
      </c>
      <c r="J7" s="6">
        <f>Input!F8/Input!F$7</f>
        <v>7.3361318647234622E-2</v>
      </c>
      <c r="K7" s="6">
        <f>Input!G8/Input!G$7</f>
        <v>0.43095804410789118</v>
      </c>
      <c r="L7" s="6">
        <f>Input!H8/Input!H$7</f>
        <v>2.7606600494355763E-2</v>
      </c>
      <c r="M7" s="6">
        <f>Input!I8/Input!I$7</f>
        <v>3.3210757444626086E-2</v>
      </c>
      <c r="N7" s="6">
        <f>Input!J8/Input!J$7</f>
        <v>0.10595487221468956</v>
      </c>
      <c r="O7" s="6">
        <f>AVERAGE(E7:N7)</f>
        <v>0.1369905107903267</v>
      </c>
    </row>
    <row r="8" spans="1:15" ht="12" customHeight="1" x14ac:dyDescent="0.2">
      <c r="B8" t="s">
        <v>50</v>
      </c>
      <c r="E8" s="6">
        <f>Input!A9/Input!A$7</f>
        <v>17.009001171865634</v>
      </c>
      <c r="F8" s="6">
        <f>Input!B9/Input!B$7</f>
        <v>16.00216311584995</v>
      </c>
      <c r="G8" s="6">
        <f>Input!C9/Input!C$7</f>
        <v>15.064379581270828</v>
      </c>
      <c r="H8" s="6">
        <f>Input!D9/Input!D$7</f>
        <v>12.790376823819502</v>
      </c>
      <c r="I8" s="6">
        <f>Input!E9/Input!E$7</f>
        <v>11.480775771782495</v>
      </c>
      <c r="J8" s="6">
        <f>Input!F9/Input!F$7</f>
        <v>12.723652121850861</v>
      </c>
      <c r="K8" s="6">
        <f>Input!G9/Input!G$7</f>
        <v>11.895478581520681</v>
      </c>
      <c r="L8" s="6">
        <f>Input!H9/Input!H$7</f>
        <v>11.858646962825913</v>
      </c>
      <c r="M8" s="6">
        <f>Input!I9/Input!I$7</f>
        <v>13.433264993428855</v>
      </c>
      <c r="N8" s="6">
        <f>Input!J9/Input!J$7</f>
        <v>11.976175714395353</v>
      </c>
      <c r="O8" s="6">
        <f t="shared" ref="O8:O42" si="1">AVERAGE(E8:N8)</f>
        <v>13.423391483861007</v>
      </c>
    </row>
    <row r="9" spans="1:15" ht="12" customHeight="1" x14ac:dyDescent="0.2">
      <c r="B9" t="s">
        <v>51</v>
      </c>
      <c r="E9" s="6">
        <f>Input!A10/Input!A$7</f>
        <v>12.434944520989593</v>
      </c>
      <c r="F9" s="6">
        <f>Input!B10/Input!B$7</f>
        <v>9.5835071671459211</v>
      </c>
      <c r="G9" s="6">
        <f>Input!C10/Input!C$7</f>
        <v>9.2136321836133135</v>
      </c>
      <c r="H9" s="6">
        <f>Input!D10/Input!D$7</f>
        <v>8.0908960672610686</v>
      </c>
      <c r="I9" s="6">
        <f>Input!E10/Input!E$7</f>
        <v>6.9149457558306189</v>
      </c>
      <c r="J9" s="6">
        <f>Input!F10/Input!F$7</f>
        <v>7.20468295827615</v>
      </c>
      <c r="K9" s="6">
        <f>Input!G10/Input!G$7</f>
        <v>7.3867455114916005</v>
      </c>
      <c r="L9" s="6">
        <f>Input!H10/Input!H$7</f>
        <v>6.818496375674588</v>
      </c>
      <c r="M9" s="6">
        <f>Input!I10/Input!I$7</f>
        <v>7.8525981344360032</v>
      </c>
      <c r="N9" s="6">
        <f>Input!J10/Input!J$7</f>
        <v>7.4351766481618871</v>
      </c>
      <c r="O9" s="6">
        <f t="shared" si="1"/>
        <v>8.2935625322880746</v>
      </c>
    </row>
    <row r="10" spans="1:15" ht="12" customHeight="1" x14ac:dyDescent="0.2">
      <c r="B10" t="s">
        <v>52</v>
      </c>
      <c r="E10" s="6">
        <f>Input!A11/Input!A$7</f>
        <v>18.126670762121844</v>
      </c>
      <c r="F10" s="6">
        <f>Input!B11/Input!B$7</f>
        <v>15.523993821560849</v>
      </c>
      <c r="G10" s="6">
        <f>Input!C11/Input!C$7</f>
        <v>13.83495973668292</v>
      </c>
      <c r="H10" s="6">
        <f>Input!D11/Input!D$7</f>
        <v>12.445891859469704</v>
      </c>
      <c r="I10" s="6">
        <f>Input!E11/Input!E$7</f>
        <v>14.088027873671992</v>
      </c>
      <c r="J10" s="6">
        <f>Input!F11/Input!F$7</f>
        <v>11.913688588666496</v>
      </c>
      <c r="K10" s="6">
        <f>Input!G11/Input!G$7</f>
        <v>10.606472461179038</v>
      </c>
      <c r="L10" s="6">
        <f>Input!H11/Input!H$7</f>
        <v>10.387176150255314</v>
      </c>
      <c r="M10" s="6">
        <f>Input!I11/Input!I$7</f>
        <v>9.8135229028432232</v>
      </c>
      <c r="N10" s="6">
        <f>Input!J11/Input!J$7</f>
        <v>8.9508225459848045</v>
      </c>
      <c r="O10" s="6">
        <f t="shared" si="1"/>
        <v>12.569122670243619</v>
      </c>
    </row>
    <row r="11" spans="1:15" ht="12" customHeight="1" x14ac:dyDescent="0.2">
      <c r="B11" t="s">
        <v>53</v>
      </c>
      <c r="E11" s="6">
        <f>Input!A12/Input!A$7</f>
        <v>6.8139585062825354</v>
      </c>
      <c r="F11" s="6">
        <f>Input!B12/Input!B$7</f>
        <v>6.4194710524113905</v>
      </c>
      <c r="G11" s="6">
        <f>Input!C12/Input!C$7</f>
        <v>4.856707464186103</v>
      </c>
      <c r="H11" s="6">
        <f>Input!D12/Input!D$7</f>
        <v>4.5069266359681235</v>
      </c>
      <c r="I11" s="6">
        <f>Input!E12/Input!E$7</f>
        <v>3.897339572357625</v>
      </c>
      <c r="J11" s="6">
        <f>Input!F12/Input!F$7</f>
        <v>4.3343396762603801</v>
      </c>
      <c r="K11" s="6">
        <f>Input!G12/Input!G$7</f>
        <v>4.0468126827755393</v>
      </c>
      <c r="L11" s="6">
        <f>Input!H12/Input!H$7</f>
        <v>4.320215448815695</v>
      </c>
      <c r="M11" s="6">
        <f>Input!I12/Input!I$7</f>
        <v>3.8900098727441739</v>
      </c>
      <c r="N11" s="6">
        <f>Input!J12/Input!J$7</f>
        <v>3.7237923072987287</v>
      </c>
      <c r="O11" s="6">
        <f t="shared" si="1"/>
        <v>4.6809573219100304</v>
      </c>
    </row>
    <row r="12" spans="1:15" ht="12" customHeight="1" x14ac:dyDescent="0.2">
      <c r="B12" t="s">
        <v>54</v>
      </c>
      <c r="E12" s="6">
        <f>Input!A13/Input!A$7</f>
        <v>1.3146566937726365</v>
      </c>
      <c r="F12" s="6">
        <f>Input!B13/Input!B$7</f>
        <v>1.2470201250736639</v>
      </c>
      <c r="G12" s="6">
        <f>Input!C13/Input!C$7</f>
        <v>0.99829004740220317</v>
      </c>
      <c r="H12" s="6">
        <f>Input!D13/Input!D$7</f>
        <v>0.98351947408394458</v>
      </c>
      <c r="I12" s="6">
        <f>Input!E13/Input!E$7</f>
        <v>1.0210649893420993</v>
      </c>
      <c r="J12" s="6">
        <f>Input!F13/Input!F$7</f>
        <v>0.91468050211513907</v>
      </c>
      <c r="K12" s="6">
        <f>Input!G13/Input!G$7</f>
        <v>0.95491295570538415</v>
      </c>
      <c r="L12" s="6">
        <f>Input!H13/Input!H$7</f>
        <v>1.1261923165860741</v>
      </c>
      <c r="M12" s="6">
        <f>Input!I13/Input!I$7</f>
        <v>1.0194335352758277</v>
      </c>
      <c r="N12" s="6">
        <f>Input!J13/Input!J$7</f>
        <v>0.96211715572155854</v>
      </c>
      <c r="O12" s="6">
        <f t="shared" si="1"/>
        <v>1.0541887795078533</v>
      </c>
    </row>
    <row r="13" spans="1:15" ht="13.5" customHeight="1" x14ac:dyDescent="0.2">
      <c r="B13" s="4" t="s">
        <v>55</v>
      </c>
      <c r="E13" s="8">
        <f>SUM(E7:E12)</f>
        <v>55.702246340003072</v>
      </c>
      <c r="F13" s="8">
        <f t="shared" ref="F13:N13" si="2">SUM(F7:F12)</f>
        <v>48.891266092444226</v>
      </c>
      <c r="G13" s="8">
        <f t="shared" si="2"/>
        <v>44.39569364913045</v>
      </c>
      <c r="H13" s="8">
        <f t="shared" si="2"/>
        <v>38.914878408915953</v>
      </c>
      <c r="I13" s="8">
        <f t="shared" si="2"/>
        <v>37.457849798317291</v>
      </c>
      <c r="J13" s="8">
        <f t="shared" si="2"/>
        <v>37.164405165816262</v>
      </c>
      <c r="K13" s="8">
        <f t="shared" si="2"/>
        <v>35.321380236780129</v>
      </c>
      <c r="L13" s="8">
        <f t="shared" si="2"/>
        <v>34.538333854651938</v>
      </c>
      <c r="M13" s="8">
        <f t="shared" si="2"/>
        <v>36.042040196172714</v>
      </c>
      <c r="N13" s="8">
        <f t="shared" si="2"/>
        <v>33.154039243777021</v>
      </c>
      <c r="O13" s="8">
        <f t="shared" si="1"/>
        <v>40.158213298600899</v>
      </c>
    </row>
    <row r="14" spans="1:15" ht="3" customHeight="1" x14ac:dyDescent="0.2"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6"/>
    </row>
    <row r="15" spans="1:15" ht="12" customHeight="1" x14ac:dyDescent="0.2">
      <c r="B15" t="s">
        <v>56</v>
      </c>
      <c r="E15" s="6">
        <f>Input!A30/Input!A$7</f>
        <v>196.42523059630199</v>
      </c>
      <c r="F15" s="6">
        <f>Input!B30/Input!B$7</f>
        <v>188.23986333273336</v>
      </c>
      <c r="G15" s="6">
        <f>Input!C30/Input!C$7</f>
        <v>170.63271608679489</v>
      </c>
      <c r="H15" s="6">
        <f>Input!D30/Input!D$7</f>
        <v>160.11455619929419</v>
      </c>
      <c r="I15" s="6">
        <f>Input!E30/Input!E$7</f>
        <v>145.64885885804503</v>
      </c>
      <c r="J15" s="6">
        <f>Input!F30/Input!F$7</f>
        <v>154.05811428135084</v>
      </c>
      <c r="K15" s="6">
        <f>Input!G30/Input!G$7</f>
        <v>148.45204258031555</v>
      </c>
      <c r="L15" s="6">
        <f>Input!H30/Input!H$7</f>
        <v>140.47560816917976</v>
      </c>
      <c r="M15" s="6">
        <f>Input!I30/Input!I$7</f>
        <v>139.19797884411963</v>
      </c>
      <c r="N15" s="6">
        <f>Input!J30/Input!J$7</f>
        <v>141.13362896211211</v>
      </c>
      <c r="O15" s="6">
        <f t="shared" si="1"/>
        <v>158.43785979102478</v>
      </c>
    </row>
    <row r="16" spans="1:15" ht="12" customHeight="1" x14ac:dyDescent="0.2">
      <c r="B16" t="s">
        <v>57</v>
      </c>
      <c r="E16" s="6">
        <f>Input!A31/Input!A$7</f>
        <v>27.864809263930454</v>
      </c>
      <c r="F16" s="6">
        <f>Input!B31/Input!B$7</f>
        <v>24.477001446491549</v>
      </c>
      <c r="G16" s="6">
        <f>Input!C31/Input!C$7</f>
        <v>21.732973086691135</v>
      </c>
      <c r="H16" s="6">
        <f>Input!D31/Input!D$7</f>
        <v>21.421594918339387</v>
      </c>
      <c r="I16" s="6">
        <f>Input!E31/Input!E$7</f>
        <v>21.864274706402156</v>
      </c>
      <c r="J16" s="6">
        <f>Input!F31/Input!F$7</f>
        <v>22.268857325274318</v>
      </c>
      <c r="K16" s="6">
        <f>Input!G31/Input!G$7</f>
        <v>22.061165268357392</v>
      </c>
      <c r="L16" s="6">
        <f>Input!H31/Input!H$7</f>
        <v>20.972980378266396</v>
      </c>
      <c r="M16" s="6">
        <f>Input!I31/Input!I$7</f>
        <v>20.645958137000353</v>
      </c>
      <c r="N16" s="6">
        <f>Input!J31/Input!J$7</f>
        <v>20.831047545345239</v>
      </c>
      <c r="O16" s="6">
        <f t="shared" si="1"/>
        <v>22.414066207609835</v>
      </c>
    </row>
    <row r="17" spans="2:15" ht="12" customHeight="1" x14ac:dyDescent="0.2">
      <c r="B17" t="s">
        <v>58</v>
      </c>
      <c r="E17" s="6">
        <f>Input!A32/Input!A$7</f>
        <v>1.6914968540915509</v>
      </c>
      <c r="F17" s="6">
        <f>Input!B32/Input!B$7</f>
        <v>2.6358502968528126</v>
      </c>
      <c r="G17" s="6">
        <f>Input!C32/Input!C$7</f>
        <v>2.3724591684858685</v>
      </c>
      <c r="H17" s="6">
        <f>Input!D32/Input!D$7</f>
        <v>1.6803665471994487</v>
      </c>
      <c r="I17" s="6">
        <f>Input!E32/Input!E$7</f>
        <v>1.0963163178994493</v>
      </c>
      <c r="J17" s="6">
        <f>Input!F32/Input!F$7</f>
        <v>1.3807803127267584</v>
      </c>
      <c r="K17" s="6">
        <f>Input!G32/Input!G$7</f>
        <v>1.7382206660650374</v>
      </c>
      <c r="L17" s="6">
        <f>Input!H32/Input!H$7</f>
        <v>1.3107741920062237</v>
      </c>
      <c r="M17" s="6">
        <f>Input!I32/Input!I$7</f>
        <v>1.3334977722216879</v>
      </c>
      <c r="N17" s="6">
        <f>Input!J32/Input!J$7</f>
        <v>1.7874723707436877</v>
      </c>
      <c r="O17" s="6">
        <f t="shared" si="1"/>
        <v>1.7027234498292525</v>
      </c>
    </row>
    <row r="18" spans="2:15" ht="12" customHeight="1" x14ac:dyDescent="0.2">
      <c r="B18" t="s">
        <v>59</v>
      </c>
      <c r="E18" s="6">
        <f>Input!A33/Input!A$7</f>
        <v>2.2583946104749262</v>
      </c>
      <c r="F18" s="6">
        <f>Input!B33/Input!B$7</f>
        <v>2.7050427958039105</v>
      </c>
      <c r="G18" s="6">
        <f>Input!C33/Input!C$7</f>
        <v>2.4570095701866133</v>
      </c>
      <c r="H18" s="6">
        <f>Input!D33/Input!D$7</f>
        <v>2.0039617767248523</v>
      </c>
      <c r="I18" s="6">
        <f>Input!E33/Input!E$7</f>
        <v>1.8174656350966834</v>
      </c>
      <c r="J18" s="6">
        <f>Input!F33/Input!F$7</f>
        <v>2.1175591653399124</v>
      </c>
      <c r="K18" s="6">
        <f>Input!G33/Input!G$7</f>
        <v>2.0139938993819659</v>
      </c>
      <c r="L18" s="6">
        <f>Input!H33/Input!H$7</f>
        <v>2.1348786946778588</v>
      </c>
      <c r="M18" s="6">
        <f>Input!I33/Input!I$7</f>
        <v>2.2197025996089366</v>
      </c>
      <c r="N18" s="6">
        <f>Input!J33/Input!J$7</f>
        <v>2.4829636854358004</v>
      </c>
      <c r="O18" s="6">
        <f t="shared" si="1"/>
        <v>2.2210972432731459</v>
      </c>
    </row>
    <row r="19" spans="2:15" ht="13.5" customHeight="1" x14ac:dyDescent="0.2">
      <c r="B19" s="4" t="s">
        <v>60</v>
      </c>
      <c r="E19" s="8">
        <f>SUM(E15:E18)</f>
        <v>228.23993132479893</v>
      </c>
      <c r="F19" s="8">
        <f t="shared" ref="F19:N19" si="3">SUM(F15:F18)</f>
        <v>218.05775787188165</v>
      </c>
      <c r="G19" s="8">
        <f t="shared" si="3"/>
        <v>197.19515791215852</v>
      </c>
      <c r="H19" s="8">
        <f t="shared" si="3"/>
        <v>185.22047944155787</v>
      </c>
      <c r="I19" s="8">
        <f t="shared" si="3"/>
        <v>170.42691551744329</v>
      </c>
      <c r="J19" s="8">
        <f t="shared" si="3"/>
        <v>179.82531108469183</v>
      </c>
      <c r="K19" s="8">
        <f t="shared" si="3"/>
        <v>174.26542241411997</v>
      </c>
      <c r="L19" s="8">
        <f t="shared" si="3"/>
        <v>164.89424143413024</v>
      </c>
      <c r="M19" s="8">
        <f t="shared" si="3"/>
        <v>163.39713735295061</v>
      </c>
      <c r="N19" s="8">
        <f t="shared" si="3"/>
        <v>166.23511256363685</v>
      </c>
      <c r="O19" s="8">
        <f t="shared" si="1"/>
        <v>184.77574669173697</v>
      </c>
    </row>
    <row r="20" spans="2:15" ht="6" customHeight="1" x14ac:dyDescent="0.2"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6"/>
    </row>
    <row r="21" spans="2:15" ht="12" customHeight="1" x14ac:dyDescent="0.2">
      <c r="B21" t="s">
        <v>61</v>
      </c>
      <c r="E21" s="6">
        <f>Input!A18/Input!A$7</f>
        <v>55.397782126752531</v>
      </c>
      <c r="F21" s="6">
        <f>Input!B18/Input!B$7</f>
        <v>44.8124694433927</v>
      </c>
      <c r="G21" s="6">
        <f>Input!C18/Input!C$7</f>
        <v>41.191889118239772</v>
      </c>
      <c r="H21" s="6">
        <f>Input!D18/Input!D$7</f>
        <v>35.596830929318102</v>
      </c>
      <c r="I21" s="6">
        <f>Input!E18/Input!E$7</f>
        <v>32.341943570049338</v>
      </c>
      <c r="J21" s="6">
        <f>Input!F18/Input!F$7</f>
        <v>34.528543762275262</v>
      </c>
      <c r="K21" s="6">
        <f>Input!G18/Input!G$7</f>
        <v>35.901383439799474</v>
      </c>
      <c r="L21" s="6">
        <f>Input!H18/Input!H$7</f>
        <v>36.88035469521013</v>
      </c>
      <c r="M21" s="6">
        <f>Input!I18/Input!I$7</f>
        <v>36.929173125621055</v>
      </c>
      <c r="N21" s="6">
        <f>Input!J18/Input!J$7</f>
        <v>31.930467458875899</v>
      </c>
      <c r="O21" s="6">
        <f t="shared" si="1"/>
        <v>38.551083766953425</v>
      </c>
    </row>
    <row r="22" spans="2:15" ht="12" customHeight="1" x14ac:dyDescent="0.2">
      <c r="B22" t="s">
        <v>255</v>
      </c>
      <c r="E22" s="6">
        <f>Input!A19/Input!A$7</f>
        <v>31.26905528173484</v>
      </c>
      <c r="F22" s="6">
        <f>Input!B19/Input!B$7</f>
        <v>34.576408463209567</v>
      </c>
      <c r="G22" s="6">
        <f>Input!C19/Input!C$7</f>
        <v>28.978970357014234</v>
      </c>
      <c r="H22" s="6">
        <f>Input!D19/Input!D$7</f>
        <v>26.011289844990319</v>
      </c>
      <c r="I22" s="6">
        <f>Input!E19/Input!E$7</f>
        <v>23.820440084055093</v>
      </c>
      <c r="J22" s="6">
        <f>Input!F19/Input!F$7</f>
        <v>26.024856006896382</v>
      </c>
      <c r="K22" s="6">
        <f>Input!G19/Input!G$7</f>
        <v>26.300025475341887</v>
      </c>
      <c r="L22" s="6">
        <f>Input!H19/Input!H$7</f>
        <v>22.425424361229183</v>
      </c>
      <c r="M22" s="6">
        <f>Input!I19/Input!I$7</f>
        <v>22.113177805558227</v>
      </c>
      <c r="N22" s="6">
        <f>Input!J19/Input!J$7</f>
        <v>24.652901903348766</v>
      </c>
      <c r="O22" s="6">
        <f t="shared" si="1"/>
        <v>26.617254958337849</v>
      </c>
    </row>
    <row r="23" spans="2:15" ht="12" customHeight="1" x14ac:dyDescent="0.2">
      <c r="B23" t="s">
        <v>62</v>
      </c>
      <c r="E23" s="6">
        <f>Input!A20/Input!A$7</f>
        <v>0.20387819913965632</v>
      </c>
      <c r="F23" s="6">
        <f>Input!B20/Input!B$7</f>
        <v>0.10112661406004234</v>
      </c>
      <c r="G23" s="6">
        <f>Input!C20/Input!C$7</f>
        <v>0.15460455233648454</v>
      </c>
      <c r="H23" s="6">
        <f>Input!D20/Input!D$7</f>
        <v>8.7733998849009204E-2</v>
      </c>
      <c r="I23" s="6">
        <f>Input!E20/Input!E$7</f>
        <v>0.1885032809546941</v>
      </c>
      <c r="J23" s="6">
        <f>Input!F20/Input!F$7</f>
        <v>0.25239909763987078</v>
      </c>
      <c r="K23" s="6">
        <f>Input!G20/Input!G$7</f>
        <v>0.42441086943196366</v>
      </c>
      <c r="L23" s="6">
        <f>Input!H20/Input!H$7</f>
        <v>0.14881886502696945</v>
      </c>
      <c r="M23" s="6">
        <f>Input!I20/Input!I$7</f>
        <v>0.11323960637240761</v>
      </c>
      <c r="N23" s="6">
        <f>Input!J20/Input!J$7</f>
        <v>0.13485782445189184</v>
      </c>
      <c r="O23" s="6">
        <f t="shared" si="1"/>
        <v>0.18095729082629899</v>
      </c>
    </row>
    <row r="24" spans="2:15" ht="13.5" customHeight="1" x14ac:dyDescent="0.2">
      <c r="B24" s="4" t="s">
        <v>63</v>
      </c>
      <c r="E24" s="8">
        <f>SUM(E21:E23)</f>
        <v>86.870715607627019</v>
      </c>
      <c r="F24" s="8">
        <f t="shared" ref="F24:N24" si="4">SUM(F21:F23)</f>
        <v>79.490004520662296</v>
      </c>
      <c r="G24" s="8">
        <f t="shared" si="4"/>
        <v>70.325464027590485</v>
      </c>
      <c r="H24" s="8">
        <f t="shared" si="4"/>
        <v>61.695854773157428</v>
      </c>
      <c r="I24" s="8">
        <f t="shared" si="4"/>
        <v>56.350886935059123</v>
      </c>
      <c r="J24" s="8">
        <f t="shared" si="4"/>
        <v>60.805798866811521</v>
      </c>
      <c r="K24" s="8">
        <f t="shared" si="4"/>
        <v>62.625819784573324</v>
      </c>
      <c r="L24" s="8">
        <f t="shared" si="4"/>
        <v>59.454597921466281</v>
      </c>
      <c r="M24" s="8">
        <f t="shared" si="4"/>
        <v>59.155590537551696</v>
      </c>
      <c r="N24" s="8">
        <f t="shared" si="4"/>
        <v>56.718227186676557</v>
      </c>
      <c r="O24" s="8">
        <f t="shared" si="1"/>
        <v>65.349296016117563</v>
      </c>
    </row>
    <row r="25" spans="2:15" ht="6" customHeight="1" x14ac:dyDescent="0.2"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6"/>
    </row>
    <row r="26" spans="2:15" ht="12" customHeight="1" x14ac:dyDescent="0.2">
      <c r="B26" t="s">
        <v>64</v>
      </c>
      <c r="E26" s="6">
        <f>Input!A21/Input!A$7</f>
        <v>9.6245713897047356</v>
      </c>
      <c r="F26" s="6">
        <f>Input!B21/Input!B$7</f>
        <v>9.1392089503094329</v>
      </c>
      <c r="G26" s="6">
        <f>Input!C21/Input!C$7</f>
        <v>8.6837806840975933</v>
      </c>
      <c r="H26" s="6">
        <f>Input!D21/Input!D$7</f>
        <v>7.4064553446314978</v>
      </c>
      <c r="I26" s="6">
        <f>Input!E21/Input!E$7</f>
        <v>6.6564144161239867</v>
      </c>
      <c r="J26" s="6">
        <f>Input!F21/Input!F$7</f>
        <v>7.1144126335142603</v>
      </c>
      <c r="K26" s="6">
        <f>Input!G21/Input!G$7</f>
        <v>7.4672742836875967</v>
      </c>
      <c r="L26" s="6">
        <f>Input!H21/Input!H$7</f>
        <v>6.5917718667164511</v>
      </c>
      <c r="M26" s="6">
        <f>Input!I21/Input!I$7</f>
        <v>6.6340628906625643</v>
      </c>
      <c r="N26" s="6">
        <f>Input!J21/Input!J$7</f>
        <v>7.1662538693750166</v>
      </c>
      <c r="O26" s="6">
        <f t="shared" si="1"/>
        <v>7.6484206328823134</v>
      </c>
    </row>
    <row r="27" spans="2:15" ht="12" customHeight="1" x14ac:dyDescent="0.2">
      <c r="B27" t="s">
        <v>65</v>
      </c>
      <c r="E27" s="6">
        <f>Input!A22/Input!A$7</f>
        <v>105.92401645733462</v>
      </c>
      <c r="F27" s="6">
        <f>Input!B22/Input!B$7</f>
        <v>99.191640085453159</v>
      </c>
      <c r="G27" s="6">
        <f>Input!C22/Input!C$7</f>
        <v>92.20258223705298</v>
      </c>
      <c r="H27" s="6">
        <f>Input!D22/Input!D$7</f>
        <v>88.549425504090365</v>
      </c>
      <c r="I27" s="6">
        <f>Input!E22/Input!E$7</f>
        <v>81.557969561782556</v>
      </c>
      <c r="J27" s="6">
        <f>Input!F22/Input!F$7</f>
        <v>87.166617954873601</v>
      </c>
      <c r="K27" s="6">
        <f>Input!G22/Input!G$7</f>
        <v>89.667868212288838</v>
      </c>
      <c r="L27" s="6">
        <f>Input!H22/Input!H$7</f>
        <v>83.127752693269983</v>
      </c>
      <c r="M27" s="6">
        <f>Input!I22/Input!I$7</f>
        <v>84.0354876430426</v>
      </c>
      <c r="N27" s="6">
        <f>Input!J22/Input!J$7</f>
        <v>84.968312185013687</v>
      </c>
      <c r="O27" s="6">
        <f t="shared" si="1"/>
        <v>89.63916725342024</v>
      </c>
    </row>
    <row r="28" spans="2:15" ht="12" customHeight="1" x14ac:dyDescent="0.2">
      <c r="B28" t="s">
        <v>66</v>
      </c>
      <c r="E28" s="6">
        <f>Input!A23/Input!A$7</f>
        <v>13.341246892672745</v>
      </c>
      <c r="F28" s="6">
        <f>Input!B23/Input!B$7</f>
        <v>12.975097531333127</v>
      </c>
      <c r="G28" s="6">
        <f>Input!C23/Input!C$7</f>
        <v>13.163715227797482</v>
      </c>
      <c r="H28" s="6">
        <f>Input!D23/Input!D$7</f>
        <v>13.020739285387384</v>
      </c>
      <c r="I28" s="6">
        <f>Input!E23/Input!E$7</f>
        <v>13.012594333264129</v>
      </c>
      <c r="J28" s="6">
        <f>Input!F23/Input!F$7</f>
        <v>11.990803717419473</v>
      </c>
      <c r="K28" s="6">
        <f>Input!G23/Input!G$7</f>
        <v>12.810833834986159</v>
      </c>
      <c r="L28" s="6">
        <f>Input!H23/Input!H$7</f>
        <v>12.319790745650931</v>
      </c>
      <c r="M28" s="6">
        <f>Input!I23/Input!I$7</f>
        <v>12.183174728339264</v>
      </c>
      <c r="N28" s="6">
        <f>Input!J23/Input!J$7</f>
        <v>12.542165506920107</v>
      </c>
      <c r="O28" s="6">
        <f t="shared" si="1"/>
        <v>12.736016180377081</v>
      </c>
    </row>
    <row r="29" spans="2:15" ht="13.5" customHeight="1" x14ac:dyDescent="0.2">
      <c r="B29" s="4" t="s">
        <v>15</v>
      </c>
      <c r="E29" s="8">
        <f>SUM(E26:E28)</f>
        <v>128.88983473971211</v>
      </c>
      <c r="F29" s="8">
        <f t="shared" ref="F29:N29" si="5">SUM(F26:F28)</f>
        <v>121.30594656709573</v>
      </c>
      <c r="G29" s="8">
        <f t="shared" si="5"/>
        <v>114.05007814894806</v>
      </c>
      <c r="H29" s="8">
        <f t="shared" si="5"/>
        <v>108.97662013410924</v>
      </c>
      <c r="I29" s="8">
        <f t="shared" si="5"/>
        <v>101.22697831117068</v>
      </c>
      <c r="J29" s="8">
        <f t="shared" si="5"/>
        <v>106.27183430580733</v>
      </c>
      <c r="K29" s="8">
        <f t="shared" si="5"/>
        <v>109.94597633096259</v>
      </c>
      <c r="L29" s="8">
        <f t="shared" si="5"/>
        <v>102.03931530563737</v>
      </c>
      <c r="M29" s="8">
        <f t="shared" si="5"/>
        <v>102.85272526204443</v>
      </c>
      <c r="N29" s="8">
        <f t="shared" si="5"/>
        <v>104.6767315613088</v>
      </c>
      <c r="O29" s="8">
        <f t="shared" si="1"/>
        <v>110.02360406667965</v>
      </c>
    </row>
    <row r="30" spans="2:15" ht="3" customHeight="1" x14ac:dyDescent="0.2"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6"/>
    </row>
    <row r="31" spans="2:15" x14ac:dyDescent="0.2">
      <c r="B31" s="1" t="s">
        <v>67</v>
      </c>
      <c r="E31" s="7">
        <f>SUM(E13,E19,E24,E29)</f>
        <v>499.70272801214111</v>
      </c>
      <c r="F31" s="7">
        <f t="shared" ref="F31:N31" si="6">SUM(F13,F19,F24,F29)</f>
        <v>467.74497505208387</v>
      </c>
      <c r="G31" s="7">
        <f t="shared" si="6"/>
        <v>425.9663937378275</v>
      </c>
      <c r="H31" s="7">
        <f t="shared" si="6"/>
        <v>394.80783275774047</v>
      </c>
      <c r="I31" s="7">
        <f t="shared" si="6"/>
        <v>365.46263056199041</v>
      </c>
      <c r="J31" s="7">
        <f t="shared" si="6"/>
        <v>384.06734942312693</v>
      </c>
      <c r="K31" s="7">
        <f t="shared" si="6"/>
        <v>382.158598766436</v>
      </c>
      <c r="L31" s="7">
        <f t="shared" si="6"/>
        <v>360.92648851588586</v>
      </c>
      <c r="M31" s="7">
        <f t="shared" si="6"/>
        <v>361.44749334871943</v>
      </c>
      <c r="N31" s="7">
        <f t="shared" si="6"/>
        <v>360.78411055539925</v>
      </c>
      <c r="O31" s="7">
        <f t="shared" si="1"/>
        <v>400.30686007313511</v>
      </c>
    </row>
    <row r="32" spans="2:15" ht="6" customHeight="1" x14ac:dyDescent="0.2"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6"/>
    </row>
    <row r="33" spans="2:15" ht="12" customHeight="1" x14ac:dyDescent="0.2">
      <c r="B33" t="s">
        <v>303</v>
      </c>
      <c r="E33" s="6">
        <f>(Input!A35+Input!A209)/Input!A$7</f>
        <v>585.16519748760891</v>
      </c>
      <c r="F33" s="6">
        <f>(Input!B35+Input!B209)/Input!B$7</f>
        <v>613.8911240316844</v>
      </c>
      <c r="G33" s="6">
        <f>(Input!C35+Input!C209)/Input!C$7</f>
        <v>581.77526169116425</v>
      </c>
      <c r="H33" s="6">
        <f>(Input!D35+Input!D209)/Input!D$7</f>
        <v>503.01612532730343</v>
      </c>
      <c r="I33" s="6">
        <f>(Input!E35+Input!E209)/Input!E$7</f>
        <v>389.02766067201583</v>
      </c>
      <c r="J33" s="6">
        <f>(Input!F35+Input!F209)/Input!F$7</f>
        <v>408.79123576316886</v>
      </c>
      <c r="K33" s="6">
        <f>(Input!G35+Input!G209)/Input!G$7</f>
        <v>439.40699964840007</v>
      </c>
      <c r="L33" s="6">
        <f>(Input!H35+Input!H209)/Input!H$7</f>
        <v>437.89935755737076</v>
      </c>
      <c r="M33" s="6">
        <f>(Input!I35+Input!I209)/Input!I$7</f>
        <v>424.87333968009744</v>
      </c>
      <c r="N33" s="6">
        <f>(Input!J35+Input!J209)/Input!J$7</f>
        <v>436.13362179897155</v>
      </c>
      <c r="O33" s="6">
        <f t="shared" si="1"/>
        <v>481.99799236577866</v>
      </c>
    </row>
    <row r="34" spans="2:15" ht="12" customHeight="1" x14ac:dyDescent="0.2">
      <c r="B34" t="s">
        <v>69</v>
      </c>
      <c r="E34" s="6">
        <f>Input!A28/Input!A$7</f>
        <v>0.42243235893747055</v>
      </c>
      <c r="F34" s="6">
        <f>Input!B28/Input!B$7</f>
        <v>0.57730826161572446</v>
      </c>
      <c r="G34" s="6">
        <f>Input!C28/Input!C$7</f>
        <v>0.56598638425039371</v>
      </c>
      <c r="H34" s="6">
        <f>Input!D28/Input!D$7</f>
        <v>0.56156374596419678</v>
      </c>
      <c r="I34" s="6">
        <f>Input!E28/Input!E$7</f>
        <v>0.51261461479519255</v>
      </c>
      <c r="J34" s="6">
        <f>Input!F28/Input!F$7</f>
        <v>0.4200759360651663</v>
      </c>
      <c r="K34" s="6">
        <f>Input!G28/Input!G$7</f>
        <v>1.0010921799912627</v>
      </c>
      <c r="L34" s="6">
        <f>Input!H28/Input!H$7</f>
        <v>0.44710678398913173</v>
      </c>
      <c r="M34" s="6">
        <f>Input!I28/Input!I$7</f>
        <v>0.58668295028368111</v>
      </c>
      <c r="N34" s="6">
        <f>Input!J28/Input!J$7</f>
        <v>0.88221181150707351</v>
      </c>
      <c r="O34" s="6">
        <f t="shared" si="1"/>
        <v>0.59770750273992945</v>
      </c>
    </row>
    <row r="35" spans="2:15" ht="12" customHeight="1" x14ac:dyDescent="0.2">
      <c r="B35" t="s">
        <v>75</v>
      </c>
      <c r="E35" s="6">
        <f>(Input!A29-Input!A203-Input!A207)/Input!A$7</f>
        <v>38.825032291002053</v>
      </c>
      <c r="F35" s="6">
        <f>(Input!B29-Input!B203-Input!B207)/Input!B$7</f>
        <v>40.642284445370109</v>
      </c>
      <c r="G35" s="6">
        <f>(Input!C29-Input!C203-Input!C207)/Input!C$7</f>
        <v>35.750161542791936</v>
      </c>
      <c r="H35" s="6">
        <f>(Input!D29-Input!D203-Input!D207)/Input!D$7</f>
        <v>30.598850832831737</v>
      </c>
      <c r="I35" s="6">
        <f>(Input!E29-Input!E203-Input!E207)/Input!E$7</f>
        <v>32.189767350059633</v>
      </c>
      <c r="J35" s="6">
        <f>(Input!F29-Input!F203-Input!F207)/Input!F$7</f>
        <v>24.671091162078341</v>
      </c>
      <c r="K35" s="6">
        <f>(Input!G29-Input!G203-Input!G207)/Input!G$7</f>
        <v>24.503372441585341</v>
      </c>
      <c r="L35" s="6">
        <f>(Input!H29-Input!H203-Input!H207)/Input!H$7</f>
        <v>21.827506857566</v>
      </c>
      <c r="M35" s="6">
        <f>(Input!I29-Input!I203-Input!I207)/Input!I$7</f>
        <v>21.39581690547168</v>
      </c>
      <c r="N35" s="6">
        <f>(Input!J29-Input!J203-Input!J207)/Input!J$7</f>
        <v>23.901362147918849</v>
      </c>
      <c r="O35" s="6">
        <f t="shared" si="1"/>
        <v>29.430524597667574</v>
      </c>
    </row>
    <row r="36" spans="2:15" ht="13.5" customHeight="1" x14ac:dyDescent="0.2">
      <c r="B36" s="1" t="s">
        <v>71</v>
      </c>
      <c r="E36" s="7">
        <f>SUM(E33:E35)</f>
        <v>624.41266213754841</v>
      </c>
      <c r="F36" s="7">
        <f t="shared" ref="F36:N36" si="7">SUM(F33:F35)</f>
        <v>655.11071673867025</v>
      </c>
      <c r="G36" s="7">
        <f t="shared" si="7"/>
        <v>618.09140961820663</v>
      </c>
      <c r="H36" s="7">
        <f t="shared" si="7"/>
        <v>534.17653990609938</v>
      </c>
      <c r="I36" s="7">
        <f t="shared" si="7"/>
        <v>421.73004263687068</v>
      </c>
      <c r="J36" s="7">
        <f t="shared" si="7"/>
        <v>433.88240286131236</v>
      </c>
      <c r="K36" s="7">
        <f t="shared" si="7"/>
        <v>464.91146426997665</v>
      </c>
      <c r="L36" s="7">
        <f t="shared" si="7"/>
        <v>460.17397119892587</v>
      </c>
      <c r="M36" s="7">
        <f t="shared" si="7"/>
        <v>446.85583953585279</v>
      </c>
      <c r="N36" s="7">
        <f t="shared" si="7"/>
        <v>460.9171957583975</v>
      </c>
      <c r="O36" s="7">
        <f t="shared" si="1"/>
        <v>512.02622446618602</v>
      </c>
    </row>
    <row r="37" spans="2:15" ht="6" customHeight="1" x14ac:dyDescent="0.2"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6"/>
    </row>
    <row r="38" spans="2:15" ht="13.5" customHeight="1" x14ac:dyDescent="0.2">
      <c r="B38" s="9" t="s">
        <v>73</v>
      </c>
      <c r="C38" s="10"/>
      <c r="D38" s="10"/>
      <c r="E38" s="11">
        <f>E36-E31</f>
        <v>124.7099341254073</v>
      </c>
      <c r="F38" s="11">
        <f t="shared" ref="F38:N38" si="8">F36-F31</f>
        <v>187.36574168658638</v>
      </c>
      <c r="G38" s="11">
        <f t="shared" si="8"/>
        <v>192.12501588037912</v>
      </c>
      <c r="H38" s="11">
        <f t="shared" si="8"/>
        <v>139.36870714835891</v>
      </c>
      <c r="I38" s="11">
        <f t="shared" si="8"/>
        <v>56.267412074880269</v>
      </c>
      <c r="J38" s="11">
        <f t="shared" si="8"/>
        <v>49.81505343818543</v>
      </c>
      <c r="K38" s="11">
        <f t="shared" si="8"/>
        <v>82.752865503540647</v>
      </c>
      <c r="L38" s="11">
        <f t="shared" si="8"/>
        <v>99.247482683040005</v>
      </c>
      <c r="M38" s="11">
        <f t="shared" si="8"/>
        <v>85.408346187133361</v>
      </c>
      <c r="N38" s="11">
        <f t="shared" si="8"/>
        <v>100.13308520299825</v>
      </c>
      <c r="O38" s="11">
        <f t="shared" si="1"/>
        <v>111.71936439305095</v>
      </c>
    </row>
    <row r="39" spans="2:15" ht="6" customHeight="1" x14ac:dyDescent="0.2"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6"/>
    </row>
    <row r="40" spans="2:15" ht="13.5" customHeight="1" x14ac:dyDescent="0.2">
      <c r="B40" s="4" t="s">
        <v>70</v>
      </c>
      <c r="E40" s="8">
        <f>(Input!A25 + Input!A26) / Input!A$7</f>
        <v>16.015444739198589</v>
      </c>
      <c r="F40" s="8">
        <f>(Input!B25 + Input!B26) / Input!B$7</f>
        <v>17.762378518486859</v>
      </c>
      <c r="G40" s="8">
        <f>(Input!C25 + Input!C26) / Input!C$7</f>
        <v>19.755549973950352</v>
      </c>
      <c r="H40" s="8">
        <f>(Input!D25 + Input!D26) / Input!D$7</f>
        <v>17.442673387131183</v>
      </c>
      <c r="I40" s="8">
        <f>(Input!E25 + Input!E26) / Input!E$7</f>
        <v>16.857290309016197</v>
      </c>
      <c r="J40" s="8">
        <f>(Input!F25 + Input!F26) / Input!F$7</f>
        <v>16.399333629757734</v>
      </c>
      <c r="K40" s="8">
        <f>(Input!G25 + Input!G26) / Input!G$7</f>
        <v>15.799644171951588</v>
      </c>
      <c r="L40" s="8">
        <f>(Input!H25 + Input!H26) / Input!H$7</f>
        <v>15.782475986854845</v>
      </c>
      <c r="M40" s="8">
        <f>(Input!I25 + Input!I26) / Input!I$7</f>
        <v>15.47529044459403</v>
      </c>
      <c r="N40" s="8">
        <f>(Input!J25 + Input!J26) / Input!J$7</f>
        <v>15.708864322443654</v>
      </c>
      <c r="O40" s="8">
        <f t="shared" si="1"/>
        <v>16.699894548338502</v>
      </c>
    </row>
    <row r="41" spans="2:15" ht="6" customHeight="1" x14ac:dyDescent="0.2"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6"/>
    </row>
    <row r="42" spans="2:15" x14ac:dyDescent="0.2">
      <c r="B42" s="9" t="s">
        <v>74</v>
      </c>
      <c r="C42" s="10"/>
      <c r="D42" s="10"/>
      <c r="E42" s="11">
        <f>+E38-E40</f>
        <v>108.69448938620872</v>
      </c>
      <c r="F42" s="11">
        <f t="shared" ref="F42:N42" si="9">+F38-F40</f>
        <v>169.60336316809952</v>
      </c>
      <c r="G42" s="11">
        <f t="shared" si="9"/>
        <v>172.36946590642879</v>
      </c>
      <c r="H42" s="11">
        <f t="shared" si="9"/>
        <v>121.92603376122773</v>
      </c>
      <c r="I42" s="11">
        <f t="shared" si="9"/>
        <v>39.410121765864076</v>
      </c>
      <c r="J42" s="11">
        <f t="shared" si="9"/>
        <v>33.415719808427696</v>
      </c>
      <c r="K42" s="11">
        <f t="shared" si="9"/>
        <v>66.953221331589063</v>
      </c>
      <c r="L42" s="11">
        <f t="shared" si="9"/>
        <v>83.465006696185156</v>
      </c>
      <c r="M42" s="11">
        <f t="shared" si="9"/>
        <v>69.933055742539324</v>
      </c>
      <c r="N42" s="11">
        <f t="shared" si="9"/>
        <v>84.424220880554586</v>
      </c>
      <c r="O42" s="11">
        <f t="shared" si="1"/>
        <v>95.019469844712461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O41"/>
  <sheetViews>
    <sheetView workbookViewId="0">
      <selection activeCell="D2" sqref="D2:M2"/>
    </sheetView>
  </sheetViews>
  <sheetFormatPr baseColWidth="10" defaultRowHeight="12.75" x14ac:dyDescent="0.2"/>
  <cols>
    <col min="1" max="1" width="0.7109375" customWidth="1"/>
    <col min="2" max="2" width="10.28515625" customWidth="1"/>
    <col min="3" max="3" width="8.7109375" customWidth="1"/>
    <col min="4" max="4" width="9.7109375" customWidth="1"/>
    <col min="5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14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251</v>
      </c>
    </row>
    <row r="2" spans="1:15" ht="15.75" customHeight="1" x14ac:dyDescent="0.2">
      <c r="D2" s="37" t="str">
        <f>Kenndat!D2</f>
        <v>Größenklasse 3: &gt; 5.000 ha</v>
      </c>
      <c r="E2" s="37"/>
      <c r="F2" s="37"/>
      <c r="G2" s="37"/>
      <c r="H2" s="37"/>
      <c r="I2" s="37"/>
      <c r="J2" s="37"/>
      <c r="K2" s="37"/>
      <c r="L2" s="37"/>
      <c r="M2" s="37"/>
    </row>
    <row r="3" spans="1:15" ht="15.75" customHeight="1" x14ac:dyDescent="0.2">
      <c r="D3" s="38" t="s">
        <v>168</v>
      </c>
      <c r="E3" s="38"/>
      <c r="F3" s="38"/>
      <c r="G3" s="38"/>
      <c r="H3" s="38"/>
      <c r="I3" s="38"/>
      <c r="J3" s="38"/>
      <c r="K3" s="38"/>
      <c r="L3" s="38"/>
      <c r="M3" s="38"/>
    </row>
    <row r="4" spans="1:15" ht="3.75" customHeight="1" x14ac:dyDescent="0.2"/>
    <row r="5" spans="1:15" x14ac:dyDescent="0.2">
      <c r="B5" t="s">
        <v>119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120</v>
      </c>
      <c r="E7" s="6">
        <f>Input!A37/Input!A$6</f>
        <v>2.9916082708205685</v>
      </c>
      <c r="F7" s="6">
        <f>Input!B37/Input!B$6</f>
        <v>3.0377476635007277</v>
      </c>
      <c r="G7" s="6">
        <f>Input!C37/Input!C$6</f>
        <v>2.8611971866164967</v>
      </c>
      <c r="H7" s="6">
        <f>Input!D37/Input!D$6</f>
        <v>2.8859272127811177</v>
      </c>
      <c r="I7" s="6">
        <f>Input!E37/Input!E$6</f>
        <v>2.6455106037670761</v>
      </c>
      <c r="J7" s="6">
        <f>Input!F37/Input!F$6</f>
        <v>3.0745419140873462</v>
      </c>
      <c r="K7" s="6">
        <f>Input!G37/Input!G$6</f>
        <v>3.0129334314998801</v>
      </c>
      <c r="L7" s="6">
        <f>Input!H37/Input!H$6</f>
        <v>2.8867804425338841</v>
      </c>
      <c r="M7" s="6">
        <f>Input!I37/Input!I$6</f>
        <v>3.3248366245821166</v>
      </c>
      <c r="N7" s="6">
        <f>Input!J37/Input!J$6</f>
        <v>3.5412982172239298</v>
      </c>
      <c r="O7" s="6">
        <f>AVERAGE(E7:N7)</f>
        <v>3.0262381567413144</v>
      </c>
    </row>
    <row r="8" spans="1:15" ht="12" customHeight="1" x14ac:dyDescent="0.2">
      <c r="B8" t="s">
        <v>121</v>
      </c>
      <c r="E8" s="6">
        <f>Input!A38/Input!A$6</f>
        <v>2.8887675367996266</v>
      </c>
      <c r="F8" s="6">
        <f>Input!B38/Input!B$6</f>
        <v>3.063099113134959</v>
      </c>
      <c r="G8" s="6">
        <f>Input!C38/Input!C$6</f>
        <v>2.9468162107156162</v>
      </c>
      <c r="H8" s="6">
        <f>Input!D38/Input!D$6</f>
        <v>2.6628182201040822</v>
      </c>
      <c r="I8" s="6">
        <f>Input!E38/Input!E$6</f>
        <v>2.4332095685923476</v>
      </c>
      <c r="J8" s="6">
        <f>Input!F38/Input!F$6</f>
        <v>3.0092076101482013</v>
      </c>
      <c r="K8" s="6">
        <f>Input!G38/Input!G$6</f>
        <v>2.8127040940413455</v>
      </c>
      <c r="L8" s="6">
        <f>Input!H38/Input!H$6</f>
        <v>2.836149733834477</v>
      </c>
      <c r="M8" s="6">
        <f>Input!I38/Input!I$6</f>
        <v>3.1975349300898421</v>
      </c>
      <c r="N8" s="6">
        <f>Input!J38/Input!J$6</f>
        <v>3.3359846112352924</v>
      </c>
      <c r="O8" s="6">
        <f t="shared" ref="O8:O40" si="1">AVERAGE(E8:N8)</f>
        <v>2.9186291628695789</v>
      </c>
    </row>
    <row r="9" spans="1:15" ht="12" customHeight="1" x14ac:dyDescent="0.2">
      <c r="B9" t="s">
        <v>122</v>
      </c>
      <c r="E9" s="6">
        <f>Input!A39/Input!A$6</f>
        <v>0.10908449141352658</v>
      </c>
      <c r="F9" s="6">
        <f>Input!B39/Input!B$6</f>
        <v>0.11783648853257993</v>
      </c>
      <c r="G9" s="6">
        <f>Input!C39/Input!C$6</f>
        <v>0.11979188928286214</v>
      </c>
      <c r="H9" s="6">
        <f>Input!D39/Input!D$6</f>
        <v>0.10927014847591439</v>
      </c>
      <c r="I9" s="6">
        <f>Input!E39/Input!E$6</f>
        <v>9.3968119757600985E-2</v>
      </c>
      <c r="J9" s="6">
        <f>Input!F39/Input!F$6</f>
        <v>0.10085502661483611</v>
      </c>
      <c r="K9" s="6">
        <f>Input!G39/Input!G$6</f>
        <v>0.10589244972411339</v>
      </c>
      <c r="L9" s="6">
        <f>Input!H39/Input!H$6</f>
        <v>0.11537408388825872</v>
      </c>
      <c r="M9" s="6">
        <f>Input!I39/Input!I$6</f>
        <v>0.13900922245114899</v>
      </c>
      <c r="N9" s="6">
        <f>Input!J39/Input!J$6</f>
        <v>0.16273760322560615</v>
      </c>
      <c r="O9" s="6">
        <f t="shared" si="1"/>
        <v>0.11738195233664475</v>
      </c>
    </row>
    <row r="10" spans="1:15" ht="13.5" customHeight="1" x14ac:dyDescent="0.2">
      <c r="B10" s="4" t="s">
        <v>123</v>
      </c>
      <c r="E10" s="8">
        <f>SUM(E7:E9)</f>
        <v>5.9894602990337225</v>
      </c>
      <c r="F10" s="8">
        <f t="shared" ref="F10:N10" si="2">SUM(F7:F9)</f>
        <v>6.2186832651682664</v>
      </c>
      <c r="G10" s="8">
        <f t="shared" si="2"/>
        <v>5.9278052866149746</v>
      </c>
      <c r="H10" s="8">
        <f t="shared" si="2"/>
        <v>5.6580155813611146</v>
      </c>
      <c r="I10" s="8">
        <f t="shared" si="2"/>
        <v>5.1726882921170239</v>
      </c>
      <c r="J10" s="8">
        <f t="shared" si="2"/>
        <v>6.1846045508503833</v>
      </c>
      <c r="K10" s="8">
        <f t="shared" si="2"/>
        <v>5.931529975265339</v>
      </c>
      <c r="L10" s="8">
        <f t="shared" si="2"/>
        <v>5.8383042602566206</v>
      </c>
      <c r="M10" s="8">
        <f t="shared" si="2"/>
        <v>6.6613807771231075</v>
      </c>
      <c r="N10" s="8">
        <f t="shared" si="2"/>
        <v>7.0400204316848285</v>
      </c>
      <c r="O10" s="8">
        <f t="shared" si="1"/>
        <v>6.0622492719475378</v>
      </c>
    </row>
    <row r="11" spans="1:15" ht="3" customHeight="1" x14ac:dyDescent="0.2">
      <c r="O11" s="6"/>
    </row>
    <row r="12" spans="1:15" ht="12" customHeight="1" x14ac:dyDescent="0.2">
      <c r="B12" t="s">
        <v>124</v>
      </c>
      <c r="E12" s="6">
        <f>Input!A40/Input!A$6</f>
        <v>7.9175964763705498</v>
      </c>
      <c r="F12" s="6">
        <f>Input!B40/Input!B$6</f>
        <v>7.5508077588244129</v>
      </c>
      <c r="G12" s="6">
        <f>Input!C40/Input!C$6</f>
        <v>7.2783100643582728</v>
      </c>
      <c r="H12" s="6">
        <f>Input!D40/Input!D$6</f>
        <v>7.1053915329445561</v>
      </c>
      <c r="I12" s="6">
        <f>Input!E40/Input!E$6</f>
        <v>6.2870767844186917</v>
      </c>
      <c r="J12" s="6">
        <f>Input!F40/Input!F$6</f>
        <v>7.0617366942796824</v>
      </c>
      <c r="K12" s="6">
        <f>Input!G40/Input!G$6</f>
        <v>6.7494117535137281</v>
      </c>
      <c r="L12" s="6">
        <f>Input!H40/Input!H$6</f>
        <v>6.4821862941074633</v>
      </c>
      <c r="M12" s="6">
        <f>Input!I40/Input!I$6</f>
        <v>6.7759425383374543</v>
      </c>
      <c r="N12" s="6">
        <f>Input!J40/Input!J$6</f>
        <v>6.890480940129148</v>
      </c>
      <c r="O12" s="6">
        <f t="shared" si="1"/>
        <v>7.0098940837283958</v>
      </c>
    </row>
    <row r="13" spans="1:15" ht="12" customHeight="1" x14ac:dyDescent="0.2">
      <c r="B13" t="s">
        <v>125</v>
      </c>
      <c r="E13" s="6">
        <f>Input!A41/Input!A$6</f>
        <v>2.0811524456584429</v>
      </c>
      <c r="F13" s="6">
        <f>Input!B41/Input!B$6</f>
        <v>2.0380001979949549</v>
      </c>
      <c r="G13" s="6">
        <f>Input!C41/Input!C$6</f>
        <v>1.9294606992403647</v>
      </c>
      <c r="H13" s="6">
        <f>Input!D41/Input!D$6</f>
        <v>1.9167020785427697</v>
      </c>
      <c r="I13" s="6">
        <f>Input!E41/Input!E$6</f>
        <v>1.680557002248297</v>
      </c>
      <c r="J13" s="6">
        <f>Input!F41/Input!F$6</f>
        <v>1.9335058547220763</v>
      </c>
      <c r="K13" s="6">
        <f>Input!G41/Input!G$6</f>
        <v>1.9259392056782176</v>
      </c>
      <c r="L13" s="6">
        <f>Input!H41/Input!H$6</f>
        <v>1.8674135825302327</v>
      </c>
      <c r="M13" s="6">
        <f>Input!I41/Input!I$6</f>
        <v>1.967785096633883</v>
      </c>
      <c r="N13" s="6">
        <f>Input!J41/Input!J$6</f>
        <v>2.0461482684486665</v>
      </c>
      <c r="O13" s="6">
        <f t="shared" si="1"/>
        <v>1.9386664431697902</v>
      </c>
    </row>
    <row r="14" spans="1:15" ht="12" customHeight="1" x14ac:dyDescent="0.2">
      <c r="B14" t="s">
        <v>126</v>
      </c>
      <c r="E14" s="6">
        <f>Input!A42/Input!A$6</f>
        <v>2.7108290494025987E-2</v>
      </c>
      <c r="F14" s="6">
        <f>Input!B42/Input!B$6</f>
        <v>0.10425021822310665</v>
      </c>
      <c r="G14" s="6">
        <f>Input!C42/Input!C$6</f>
        <v>9.3919253094682159E-2</v>
      </c>
      <c r="H14" s="6">
        <f>Input!D42/Input!D$6</f>
        <v>9.0612925789982382E-2</v>
      </c>
      <c r="I14" s="6">
        <f>Input!E42/Input!E$6</f>
        <v>0.1255816071316993</v>
      </c>
      <c r="J14" s="6">
        <f>Input!F42/Input!F$6</f>
        <v>0.13819028685064638</v>
      </c>
      <c r="K14" s="6">
        <f>Input!G42/Input!G$6</f>
        <v>0.13186529950447956</v>
      </c>
      <c r="L14" s="6">
        <f>Input!H42/Input!H$6</f>
        <v>0.1426106642170798</v>
      </c>
      <c r="M14" s="6">
        <f>Input!I42/Input!I$6</f>
        <v>0.14640064518926243</v>
      </c>
      <c r="N14" s="6">
        <f>Input!J42/Input!J$6</f>
        <v>0.13962546761975725</v>
      </c>
      <c r="O14" s="6">
        <f t="shared" si="1"/>
        <v>0.11401646581147218</v>
      </c>
    </row>
    <row r="15" spans="1:15" ht="13.5" customHeight="1" x14ac:dyDescent="0.2">
      <c r="B15" s="4" t="s">
        <v>130</v>
      </c>
      <c r="E15" s="8">
        <f>SUM(E12:E14)</f>
        <v>10.025857212523018</v>
      </c>
      <c r="F15" s="8">
        <f t="shared" ref="F15:N15" si="3">SUM(F12:F14)</f>
        <v>9.6930581750424736</v>
      </c>
      <c r="G15" s="8">
        <f t="shared" si="3"/>
        <v>9.3016900166933194</v>
      </c>
      <c r="H15" s="8">
        <f t="shared" si="3"/>
        <v>9.1127065372773082</v>
      </c>
      <c r="I15" s="8">
        <f t="shared" si="3"/>
        <v>8.0932153937986886</v>
      </c>
      <c r="J15" s="8">
        <f t="shared" si="3"/>
        <v>9.1334328358524051</v>
      </c>
      <c r="K15" s="8">
        <f t="shared" si="3"/>
        <v>8.8072162586964247</v>
      </c>
      <c r="L15" s="8">
        <f t="shared" si="3"/>
        <v>8.4922105408547743</v>
      </c>
      <c r="M15" s="8">
        <f t="shared" si="3"/>
        <v>8.8901282801605994</v>
      </c>
      <c r="N15" s="8">
        <f t="shared" si="3"/>
        <v>9.0762546761975713</v>
      </c>
      <c r="O15" s="8">
        <f t="shared" si="1"/>
        <v>9.0625769927096567</v>
      </c>
    </row>
    <row r="16" spans="1:15" ht="3" customHeight="1" x14ac:dyDescent="0.2">
      <c r="O16" s="6"/>
    </row>
    <row r="17" spans="2:15" ht="12" customHeight="1" x14ac:dyDescent="0.2">
      <c r="B17" t="s">
        <v>127</v>
      </c>
      <c r="E17" s="6">
        <f>Input!A43/Input!A$6</f>
        <v>1.5703218977469928</v>
      </c>
      <c r="F17" s="6">
        <f>Input!B43/Input!B$6</f>
        <v>1.7209544456316004</v>
      </c>
      <c r="G17" s="6">
        <f>Input!C43/Input!C$6</f>
        <v>1.6210077293445806</v>
      </c>
      <c r="H17" s="6">
        <f>Input!D43/Input!D$6</f>
        <v>1.2342125294753536</v>
      </c>
      <c r="I17" s="6">
        <f>Input!E43/Input!E$6</f>
        <v>1.0233886284577074</v>
      </c>
      <c r="J17" s="6">
        <f>Input!F43/Input!F$6</f>
        <v>1.2592752824405558</v>
      </c>
      <c r="K17" s="6">
        <f>Input!G43/Input!G$6</f>
        <v>1.1928586153553435</v>
      </c>
      <c r="L17" s="6">
        <f>Input!H43/Input!H$6</f>
        <v>1.1084343393731038</v>
      </c>
      <c r="M17" s="6">
        <f>Input!I43/Input!I$6</f>
        <v>1.1273880656945763</v>
      </c>
      <c r="N17" s="6">
        <f>Input!J43/Input!J$6</f>
        <v>1.2307609880941295</v>
      </c>
      <c r="O17" s="6">
        <f t="shared" si="1"/>
        <v>1.3088602521613941</v>
      </c>
    </row>
    <row r="18" spans="2:15" ht="12" customHeight="1" x14ac:dyDescent="0.2">
      <c r="B18" t="s">
        <v>128</v>
      </c>
      <c r="E18" s="6">
        <f>Input!A44/Input!A$6</f>
        <v>2.5547603875501261</v>
      </c>
      <c r="F18" s="6">
        <f>Input!B44/Input!B$6</f>
        <v>2.5042719552633645</v>
      </c>
      <c r="G18" s="6">
        <f>Input!C44/Input!C$6</f>
        <v>2.4760874559922934</v>
      </c>
      <c r="H18" s="6">
        <f>Input!D44/Input!D$6</f>
        <v>2.3491966925044943</v>
      </c>
      <c r="I18" s="6">
        <f>Input!E44/Input!E$6</f>
        <v>2.0956477063963161</v>
      </c>
      <c r="J18" s="6">
        <f>Input!F44/Input!F$6</f>
        <v>2.0084369570624627</v>
      </c>
      <c r="K18" s="6">
        <f>Input!G44/Input!G$6</f>
        <v>2.011973073136835</v>
      </c>
      <c r="L18" s="6">
        <f>Input!H44/Input!H$6</f>
        <v>1.8171665078913088</v>
      </c>
      <c r="M18" s="6">
        <f>Input!I44/Input!I$6</f>
        <v>2.1656586358727328</v>
      </c>
      <c r="N18" s="6">
        <f>Input!J44/Input!J$6</f>
        <v>2.0074308854118157</v>
      </c>
      <c r="O18" s="6">
        <f t="shared" si="1"/>
        <v>2.1990630257081749</v>
      </c>
    </row>
    <row r="19" spans="2:15" ht="13.5" customHeight="1" x14ac:dyDescent="0.2">
      <c r="B19" s="4" t="s">
        <v>129</v>
      </c>
      <c r="E19" s="8">
        <f>SUM(E17:E18)</f>
        <v>4.1250822852971192</v>
      </c>
      <c r="F19" s="8">
        <f t="shared" ref="F19:N19" si="4">SUM(F17:F18)</f>
        <v>4.2252264008949645</v>
      </c>
      <c r="G19" s="8">
        <f t="shared" si="4"/>
        <v>4.0970951853368742</v>
      </c>
      <c r="H19" s="8">
        <f t="shared" si="4"/>
        <v>3.5834092219798479</v>
      </c>
      <c r="I19" s="8">
        <f t="shared" si="4"/>
        <v>3.1190363348540235</v>
      </c>
      <c r="J19" s="8">
        <f t="shared" si="4"/>
        <v>3.2677122395030187</v>
      </c>
      <c r="K19" s="8">
        <f t="shared" si="4"/>
        <v>3.2048316884921784</v>
      </c>
      <c r="L19" s="8">
        <f t="shared" si="4"/>
        <v>2.9256008472644126</v>
      </c>
      <c r="M19" s="8">
        <f t="shared" si="4"/>
        <v>3.2930467015673091</v>
      </c>
      <c r="N19" s="8">
        <f t="shared" si="4"/>
        <v>3.2381918735059454</v>
      </c>
      <c r="O19" s="8">
        <f t="shared" si="1"/>
        <v>3.507923277869569</v>
      </c>
    </row>
    <row r="20" spans="2:15" ht="3" customHeight="1" x14ac:dyDescent="0.2">
      <c r="O20" s="6"/>
    </row>
    <row r="21" spans="2:15" ht="12" customHeight="1" x14ac:dyDescent="0.2">
      <c r="B21" t="s">
        <v>131</v>
      </c>
      <c r="E21" s="6">
        <f>Input!A45/Input!A$6</f>
        <v>33.204025385766066</v>
      </c>
      <c r="F21" s="6">
        <f>Input!B45/Input!B$6</f>
        <v>30.750529977585071</v>
      </c>
      <c r="G21" s="6">
        <f>Input!C45/Input!C$6</f>
        <v>28.380844911580983</v>
      </c>
      <c r="H21" s="6">
        <f>Input!D45/Input!D$6</f>
        <v>26.293052589166344</v>
      </c>
      <c r="I21" s="6">
        <f>Input!E45/Input!E$6</f>
        <v>23.782669609154073</v>
      </c>
      <c r="J21" s="6">
        <f>Input!F45/Input!F$6</f>
        <v>25.016952459022679</v>
      </c>
      <c r="K21" s="6">
        <f>Input!G45/Input!G$6</f>
        <v>23.143243483368217</v>
      </c>
      <c r="L21" s="6">
        <f>Input!H45/Input!H$6</f>
        <v>21.925197422257625</v>
      </c>
      <c r="M21" s="6">
        <f>Input!I45/Input!I$6</f>
        <v>21.529489750605915</v>
      </c>
      <c r="N21" s="6">
        <f>Input!J45/Input!J$6</f>
        <v>21.944014447704202</v>
      </c>
      <c r="O21" s="6">
        <f t="shared" si="1"/>
        <v>25.597002003621121</v>
      </c>
    </row>
    <row r="22" spans="2:15" ht="12" customHeight="1" x14ac:dyDescent="0.2">
      <c r="B22" t="s">
        <v>132</v>
      </c>
      <c r="E22" s="6">
        <f>Input!A46/Input!A$6</f>
        <v>7.1262999431592764</v>
      </c>
      <c r="F22" s="6">
        <f>Input!B46/Input!B$6</f>
        <v>6.2426916744479231</v>
      </c>
      <c r="G22" s="6">
        <f>Input!C46/Input!C$6</f>
        <v>5.5272910307976213</v>
      </c>
      <c r="H22" s="6">
        <f>Input!D46/Input!D$6</f>
        <v>4.4035146619747181</v>
      </c>
      <c r="I22" s="6">
        <f>Input!E46/Input!E$6</f>
        <v>3.8052763946637058</v>
      </c>
      <c r="J22" s="6">
        <f>Input!F46/Input!F$6</f>
        <v>4.6717540988930661</v>
      </c>
      <c r="K22" s="6">
        <f>Input!G46/Input!G$6</f>
        <v>4.473499052803124</v>
      </c>
      <c r="L22" s="6">
        <f>Input!H46/Input!H$6</f>
        <v>4.5651554185283745</v>
      </c>
      <c r="M22" s="6">
        <f>Input!I46/Input!I$6</f>
        <v>4.4672178937892806</v>
      </c>
      <c r="N22" s="6">
        <f>Input!J46/Input!J$6</f>
        <v>3.9992007679829871</v>
      </c>
      <c r="O22" s="6">
        <f t="shared" si="1"/>
        <v>4.928190093704008</v>
      </c>
    </row>
    <row r="23" spans="2:15" ht="12" customHeight="1" x14ac:dyDescent="0.2">
      <c r="B23" t="s">
        <v>133</v>
      </c>
      <c r="E23" s="6">
        <f>Input!A47/Input!A$6</f>
        <v>0.40764564338362513</v>
      </c>
      <c r="F23" s="6">
        <f>Input!B47/Input!B$6</f>
        <v>0.44843507347288053</v>
      </c>
      <c r="G23" s="6">
        <f>Input!C47/Input!C$6</f>
        <v>0.28576191474960355</v>
      </c>
      <c r="H23" s="6">
        <f>Input!D47/Input!D$6</f>
        <v>0.21081788015007141</v>
      </c>
      <c r="I23" s="6">
        <f>Input!E47/Input!E$6</f>
        <v>0.25674829175877495</v>
      </c>
      <c r="J23" s="6">
        <f>Input!F47/Input!F$6</f>
        <v>0.20933276122551644</v>
      </c>
      <c r="K23" s="6">
        <f>Input!G47/Input!G$6</f>
        <v>0.24005440798127112</v>
      </c>
      <c r="L23" s="6">
        <f>Input!H47/Input!H$6</f>
        <v>0.21437999562934168</v>
      </c>
      <c r="M23" s="6">
        <f>Input!I47/Input!I$6</f>
        <v>0.32653960726991821</v>
      </c>
      <c r="N23" s="6">
        <f>Input!J47/Input!J$6</f>
        <v>0.21288599003446029</v>
      </c>
      <c r="O23" s="6">
        <f t="shared" si="1"/>
        <v>0.28126015656554632</v>
      </c>
    </row>
    <row r="24" spans="2:15" ht="12" customHeight="1" x14ac:dyDescent="0.2">
      <c r="B24" t="s">
        <v>134</v>
      </c>
      <c r="E24" s="6">
        <f>Input!A48/Input!A$6</f>
        <v>0.40164300968797467</v>
      </c>
      <c r="F24" s="6">
        <f>Input!B48/Input!B$6</f>
        <v>0.40600765264829819</v>
      </c>
      <c r="G24" s="6">
        <f>Input!C48/Input!C$6</f>
        <v>0.33424120490967546</v>
      </c>
      <c r="H24" s="6">
        <f>Input!D48/Input!D$6</f>
        <v>0.3372364214167704</v>
      </c>
      <c r="I24" s="6">
        <f>Input!E48/Input!E$6</f>
        <v>0.32554945184801759</v>
      </c>
      <c r="J24" s="6">
        <f>Input!F48/Input!F$6</f>
        <v>0.40097295215972695</v>
      </c>
      <c r="K24" s="6">
        <f>Input!G48/Input!G$6</f>
        <v>0.28997040940413454</v>
      </c>
      <c r="L24" s="6">
        <f>Input!H48/Input!H$6</f>
        <v>0.35760470895861973</v>
      </c>
      <c r="M24" s="6">
        <f>Input!I48/Input!I$6</f>
        <v>0.3339376904982102</v>
      </c>
      <c r="N24" s="6">
        <f>Input!J48/Input!J$6</f>
        <v>0.33475996165906058</v>
      </c>
      <c r="O24" s="6">
        <f t="shared" si="1"/>
        <v>0.35219234631904883</v>
      </c>
    </row>
    <row r="25" spans="2:15" ht="12" customHeight="1" x14ac:dyDescent="0.2">
      <c r="B25" t="s">
        <v>135</v>
      </c>
      <c r="E25" s="6">
        <f>Input!A49/Input!A$6</f>
        <v>3.4797566846232963</v>
      </c>
      <c r="F25" s="6">
        <f>Input!B49/Input!B$6</f>
        <v>4.3015293119898255</v>
      </c>
      <c r="G25" s="6">
        <f>Input!C49/Input!C$6</f>
        <v>3.6325318268102795</v>
      </c>
      <c r="H25" s="6">
        <f>Input!D49/Input!D$6</f>
        <v>3.3879774819969923</v>
      </c>
      <c r="I25" s="6">
        <f>Input!E49/Input!E$6</f>
        <v>2.8591667791298727</v>
      </c>
      <c r="J25" s="6">
        <f>Input!F49/Input!F$6</f>
        <v>3.1385743906652381</v>
      </c>
      <c r="K25" s="6">
        <f>Input!G49/Input!G$6</f>
        <v>3.4364428496976416</v>
      </c>
      <c r="L25" s="6">
        <f>Input!H49/Input!H$6</f>
        <v>3.7387127181426782</v>
      </c>
      <c r="M25" s="6">
        <f>Input!I49/Input!I$6</f>
        <v>3.7452136969371534</v>
      </c>
      <c r="N25" s="6">
        <f>Input!J49/Input!J$6</f>
        <v>3.8411578730868339</v>
      </c>
      <c r="O25" s="6">
        <f t="shared" si="1"/>
        <v>3.5561063613079811</v>
      </c>
    </row>
    <row r="26" spans="2:15" ht="14.25" customHeight="1" x14ac:dyDescent="0.2">
      <c r="B26" s="4" t="s">
        <v>136</v>
      </c>
      <c r="E26" s="8">
        <f>SUM(E21:E25)</f>
        <v>44.619370666620235</v>
      </c>
      <c r="F26" s="8">
        <f t="shared" ref="F26:N26" si="5">SUM(F21:F25)</f>
        <v>42.149193690143996</v>
      </c>
      <c r="G26" s="8">
        <f t="shared" si="5"/>
        <v>38.160670888848166</v>
      </c>
      <c r="H26" s="8">
        <f t="shared" si="5"/>
        <v>34.632599034704896</v>
      </c>
      <c r="I26" s="8">
        <f t="shared" si="5"/>
        <v>31.029410526554447</v>
      </c>
      <c r="J26" s="8">
        <f t="shared" si="5"/>
        <v>33.437586661966229</v>
      </c>
      <c r="K26" s="8">
        <f t="shared" si="5"/>
        <v>31.583210203254389</v>
      </c>
      <c r="L26" s="8">
        <f t="shared" si="5"/>
        <v>30.801050263516636</v>
      </c>
      <c r="M26" s="8">
        <f t="shared" si="5"/>
        <v>30.402398639100475</v>
      </c>
      <c r="N26" s="8">
        <f t="shared" si="5"/>
        <v>30.332019040467543</v>
      </c>
      <c r="O26" s="8">
        <f t="shared" si="1"/>
        <v>34.714750961517701</v>
      </c>
    </row>
    <row r="27" spans="2:15" ht="3" customHeight="1" x14ac:dyDescent="0.2">
      <c r="B27" s="4"/>
      <c r="E27" s="8"/>
      <c r="F27" s="8"/>
      <c r="G27" s="8"/>
      <c r="H27" s="8"/>
      <c r="I27" s="8"/>
      <c r="J27" s="8"/>
      <c r="K27" s="8"/>
      <c r="L27" s="8"/>
      <c r="M27" s="8"/>
      <c r="N27" s="8"/>
      <c r="O27" s="6"/>
    </row>
    <row r="28" spans="2:15" ht="12" customHeight="1" x14ac:dyDescent="0.2">
      <c r="B28" t="s">
        <v>137</v>
      </c>
      <c r="E28" s="6">
        <f>Input!A50/Input!A$6</f>
        <v>1.5878352466832175</v>
      </c>
      <c r="F28" s="6">
        <f>Input!B50/Input!B$6</f>
        <v>1.6915261989285462</v>
      </c>
      <c r="G28" s="6">
        <f>Input!C50/Input!C$6</f>
        <v>1.7215170393606387</v>
      </c>
      <c r="H28" s="6">
        <f>Input!D50/Input!D$6</f>
        <v>1.7544009099754412</v>
      </c>
      <c r="I28" s="6">
        <f>Input!E50/Input!E$6</f>
        <v>1.7207391789138942</v>
      </c>
      <c r="J28" s="6">
        <f>Input!F50/Input!F$6</f>
        <v>1.694610180326559</v>
      </c>
      <c r="K28" s="6">
        <f>Input!G50/Input!G$6</f>
        <v>1.6580537792741741</v>
      </c>
      <c r="L28" s="6">
        <f>Input!H50/Input!H$6</f>
        <v>1.7166642984383884</v>
      </c>
      <c r="M28" s="6">
        <f>Input!I50/Input!I$6</f>
        <v>1.6820482194646575</v>
      </c>
      <c r="N28" s="6">
        <f>Input!J50/Input!J$6</f>
        <v>1.6538426216975568</v>
      </c>
      <c r="O28" s="6">
        <f t="shared" si="1"/>
        <v>1.6881237673063076</v>
      </c>
    </row>
    <row r="29" spans="2:15" ht="12" customHeight="1" x14ac:dyDescent="0.2">
      <c r="B29" t="s">
        <v>138</v>
      </c>
      <c r="E29" s="6">
        <f>Input!A51/Input!A$6</f>
        <v>0.12064485913450657</v>
      </c>
      <c r="F29" s="6">
        <f>Input!B51/Input!B$6</f>
        <v>0.10303055388313352</v>
      </c>
      <c r="G29" s="6">
        <f>Input!C51/Input!C$6</f>
        <v>0.10542456809425541</v>
      </c>
      <c r="H29" s="6">
        <f>Input!D51/Input!D$6</f>
        <v>0.1095385158213481</v>
      </c>
      <c r="I29" s="6">
        <f>Input!E51/Input!E$6</f>
        <v>0.10366176718931773</v>
      </c>
      <c r="J29" s="6">
        <f>Input!F51/Input!F$6</f>
        <v>0.1299933979710311</v>
      </c>
      <c r="K29" s="6">
        <f>Input!G51/Input!G$6</f>
        <v>0.10714848241688245</v>
      </c>
      <c r="L29" s="6">
        <f>Input!H51/Input!H$6</f>
        <v>0.10106807726037298</v>
      </c>
      <c r="M29" s="6">
        <f>Input!I51/Input!I$6</f>
        <v>0.11141025394884178</v>
      </c>
      <c r="N29" s="6">
        <f>Input!J51/Input!J$6</f>
        <v>0.10754786796436</v>
      </c>
      <c r="O29" s="6">
        <f t="shared" si="1"/>
        <v>0.10994683436840495</v>
      </c>
    </row>
    <row r="30" spans="2:15" ht="13.5" customHeight="1" x14ac:dyDescent="0.2">
      <c r="B30" s="4" t="s">
        <v>139</v>
      </c>
      <c r="E30" s="8">
        <f>SUM(E28:E29)</f>
        <v>1.7084801058177241</v>
      </c>
      <c r="F30" s="8">
        <f t="shared" ref="F30:N30" si="6">SUM(F28:F29)</f>
        <v>1.7945567528116797</v>
      </c>
      <c r="G30" s="8">
        <f t="shared" si="6"/>
        <v>1.8269416074548941</v>
      </c>
      <c r="H30" s="8">
        <f t="shared" si="6"/>
        <v>1.8639394257967892</v>
      </c>
      <c r="I30" s="8">
        <f t="shared" si="6"/>
        <v>1.8244009461032118</v>
      </c>
      <c r="J30" s="8">
        <f t="shared" si="6"/>
        <v>1.82460357829759</v>
      </c>
      <c r="K30" s="8">
        <f t="shared" si="6"/>
        <v>1.7652022616910565</v>
      </c>
      <c r="L30" s="8">
        <f t="shared" si="6"/>
        <v>1.8177323756987613</v>
      </c>
      <c r="M30" s="8">
        <f t="shared" si="6"/>
        <v>1.7934584734134993</v>
      </c>
      <c r="N30" s="8">
        <f t="shared" si="6"/>
        <v>1.7613904896619168</v>
      </c>
      <c r="O30" s="8">
        <f t="shared" si="1"/>
        <v>1.7980706016747123</v>
      </c>
    </row>
    <row r="31" spans="2:15" ht="3" customHeight="1" x14ac:dyDescent="0.2">
      <c r="B31" s="4"/>
      <c r="E31" s="8"/>
      <c r="F31" s="8"/>
      <c r="G31" s="8"/>
      <c r="H31" s="8"/>
      <c r="I31" s="8"/>
      <c r="J31" s="8"/>
      <c r="K31" s="8"/>
      <c r="L31" s="8"/>
      <c r="M31" s="8"/>
      <c r="N31" s="8"/>
      <c r="O31" s="6"/>
    </row>
    <row r="32" spans="2:15" ht="12" customHeight="1" x14ac:dyDescent="0.2">
      <c r="B32" t="s">
        <v>140</v>
      </c>
      <c r="E32" s="6">
        <f>Input!A52/Input!A$6</f>
        <v>5.6120677978480062E-2</v>
      </c>
      <c r="F32" s="6">
        <f>Input!B52/Input!B$6</f>
        <v>6.7426056288542591E-2</v>
      </c>
      <c r="G32" s="6">
        <f>Input!C52/Input!C$6</f>
        <v>7.7132558391883474E-2</v>
      </c>
      <c r="H32" s="6">
        <f>Input!D52/Input!D$6</f>
        <v>8.7600674204823037E-2</v>
      </c>
      <c r="I32" s="6">
        <f>Input!E52/Input!E$6</f>
        <v>8.0757046321652481E-2</v>
      </c>
      <c r="J32" s="6">
        <f>Input!F52/Input!F$6</f>
        <v>9.2101022267694038E-2</v>
      </c>
      <c r="K32" s="6">
        <f>Input!G52/Input!G$6</f>
        <v>0.10486972527154356</v>
      </c>
      <c r="L32" s="6">
        <f>Input!H52/Input!H$6</f>
        <v>0.1166354729061756</v>
      </c>
      <c r="M32" s="6">
        <f>Input!I52/Input!I$6</f>
        <v>0.10883670313873496</v>
      </c>
      <c r="N32" s="6">
        <f>Input!J52/Input!J$6</f>
        <v>0.1128080760454503</v>
      </c>
      <c r="O32" s="6">
        <f t="shared" si="1"/>
        <v>9.0428801281498009E-2</v>
      </c>
    </row>
    <row r="33" spans="2:15" ht="12" customHeight="1" x14ac:dyDescent="0.2">
      <c r="B33" t="s">
        <v>141</v>
      </c>
      <c r="E33" s="6">
        <f>Input!A53/Input!A$6</f>
        <v>0.41606112401680478</v>
      </c>
      <c r="F33" s="6">
        <f>Input!B53/Input!B$6</f>
        <v>0.37679249397154974</v>
      </c>
      <c r="G33" s="6">
        <f>Input!C53/Input!C$6</f>
        <v>0.38946942965482612</v>
      </c>
      <c r="H33" s="6">
        <f>Input!D53/Input!D$6</f>
        <v>0.35442956329048697</v>
      </c>
      <c r="I33" s="6">
        <f>Input!E53/Input!E$6</f>
        <v>0.33879436905708138</v>
      </c>
      <c r="J33" s="6">
        <f>Input!F53/Input!F$6</f>
        <v>0.34591998972837873</v>
      </c>
      <c r="K33" s="6">
        <f>Input!G53/Input!G$6</f>
        <v>0.33282342430283829</v>
      </c>
      <c r="L33" s="6">
        <f>Input!H53/Input!H$6</f>
        <v>0.34625790289759512</v>
      </c>
      <c r="M33" s="6">
        <f>Input!I53/Input!I$6</f>
        <v>0.37097112108285052</v>
      </c>
      <c r="N33" s="6">
        <f>Input!J53/Input!J$6</f>
        <v>0.36203795869423488</v>
      </c>
      <c r="O33" s="6">
        <f t="shared" si="1"/>
        <v>0.36335573766966467</v>
      </c>
    </row>
    <row r="34" spans="2:15" ht="12" customHeight="1" x14ac:dyDescent="0.2">
      <c r="B34" t="s">
        <v>142</v>
      </c>
      <c r="E34" s="6">
        <f>Input!A54/Input!A$6</f>
        <v>0.16148732824116316</v>
      </c>
      <c r="F34" s="6">
        <f>Input!B54/Input!B$6</f>
        <v>0.16119716569040921</v>
      </c>
      <c r="G34" s="6">
        <f>Input!C54/Input!C$6</f>
        <v>0.12049165400166605</v>
      </c>
      <c r="H34" s="6">
        <f>Input!D54/Input!D$6</f>
        <v>0.12413993220484268</v>
      </c>
      <c r="I34" s="6">
        <f>Input!E54/Input!E$6</f>
        <v>0.1238021497133929</v>
      </c>
      <c r="J34" s="6">
        <f>Input!F54/Input!F$6</f>
        <v>0.13072673585279634</v>
      </c>
      <c r="K34" s="6">
        <f>Input!G54/Input!G$6</f>
        <v>0.13082928120579401</v>
      </c>
      <c r="L34" s="6">
        <f>Input!H54/Input!H$6</f>
        <v>0.13539977806137654</v>
      </c>
      <c r="M34" s="6">
        <f>Input!I54/Input!I$6</f>
        <v>0.12811160422972229</v>
      </c>
      <c r="N34" s="6">
        <f>Input!J54/Input!J$6</f>
        <v>0.10676437203129366</v>
      </c>
      <c r="O34" s="6">
        <f t="shared" si="1"/>
        <v>0.13229500012324569</v>
      </c>
    </row>
    <row r="35" spans="2:15" ht="12" customHeight="1" x14ac:dyDescent="0.2">
      <c r="B35" t="s">
        <v>143</v>
      </c>
      <c r="E35" s="6">
        <f>Input!A55/Input!A$6</f>
        <v>1.0132814060209554</v>
      </c>
      <c r="F35" s="6">
        <f>Input!B55/Input!B$6</f>
        <v>0.92888132859056105</v>
      </c>
      <c r="G35" s="6">
        <f>Input!C55/Input!C$6</f>
        <v>0.89581454535349425</v>
      </c>
      <c r="H35" s="6">
        <f>Input!D55/Input!D$6</f>
        <v>1.0209431472352992</v>
      </c>
      <c r="I35" s="6">
        <f>Input!E55/Input!E$6</f>
        <v>0.7647650118815319</v>
      </c>
      <c r="J35" s="6">
        <f>Input!F55/Input!F$6</f>
        <v>0.89281095062074312</v>
      </c>
      <c r="K35" s="6">
        <f>Input!G55/Input!G$6</f>
        <v>0.85586116327357864</v>
      </c>
      <c r="L35" s="6">
        <f>Input!H55/Input!H$6</f>
        <v>0.81389510798458731</v>
      </c>
      <c r="M35" s="6">
        <f>Input!I55/Input!I$6</f>
        <v>0.9446311984382334</v>
      </c>
      <c r="N35" s="6">
        <f>Input!J55/Input!J$6</f>
        <v>0.98244233336437869</v>
      </c>
      <c r="O35" s="6">
        <f t="shared" si="1"/>
        <v>0.91133261927633635</v>
      </c>
    </row>
    <row r="36" spans="2:15" ht="13.5" customHeight="1" x14ac:dyDescent="0.2">
      <c r="B36" s="4" t="s">
        <v>144</v>
      </c>
      <c r="E36" s="8">
        <f>SUM(E32:E35)</f>
        <v>1.6469505362574033</v>
      </c>
      <c r="F36" s="8">
        <f t="shared" ref="F36:N36" si="7">SUM(F32:F35)</f>
        <v>1.5342970445410626</v>
      </c>
      <c r="G36" s="8">
        <f t="shared" si="7"/>
        <v>1.4829081874018699</v>
      </c>
      <c r="H36" s="8">
        <f t="shared" si="7"/>
        <v>1.5871133169354519</v>
      </c>
      <c r="I36" s="8">
        <f t="shared" si="7"/>
        <v>1.3081185769736585</v>
      </c>
      <c r="J36" s="8">
        <f t="shared" si="7"/>
        <v>1.4615586984696123</v>
      </c>
      <c r="K36" s="8">
        <f t="shared" si="7"/>
        <v>1.4243835940537546</v>
      </c>
      <c r="L36" s="8">
        <f t="shared" si="7"/>
        <v>1.4121882618497346</v>
      </c>
      <c r="M36" s="8">
        <f t="shared" si="7"/>
        <v>1.5525506268895413</v>
      </c>
      <c r="N36" s="8">
        <f t="shared" si="7"/>
        <v>1.5640527401353577</v>
      </c>
      <c r="O36" s="8">
        <f t="shared" si="1"/>
        <v>1.4974121583507447</v>
      </c>
    </row>
    <row r="37" spans="2:15" ht="6" customHeight="1" x14ac:dyDescent="0.2">
      <c r="B37" s="4"/>
      <c r="E37" s="8"/>
      <c r="F37" s="8"/>
      <c r="G37" s="8"/>
      <c r="H37" s="8"/>
      <c r="I37" s="8"/>
      <c r="J37" s="8"/>
      <c r="K37" s="8"/>
      <c r="L37" s="8"/>
      <c r="M37" s="8"/>
      <c r="N37" s="8"/>
      <c r="O37" s="6"/>
    </row>
    <row r="38" spans="2:15" ht="13.5" customHeight="1" x14ac:dyDescent="0.2">
      <c r="B38" s="4" t="s">
        <v>145</v>
      </c>
      <c r="E38" s="8">
        <f>Input!A56/Input!A$6</f>
        <v>3.1825713300828249</v>
      </c>
      <c r="F38" s="8">
        <f>Input!B56/Input!B$6</f>
        <v>3.1719796108942413</v>
      </c>
      <c r="G38" s="8">
        <f>Input!C56/Input!C$6</f>
        <v>3.1334081682141459</v>
      </c>
      <c r="H38" s="8">
        <f>Input!D56/Input!D$6</f>
        <v>3.2284566903388381</v>
      </c>
      <c r="I38" s="8">
        <f>Input!E56/Input!E$6</f>
        <v>3.1851352131076305</v>
      </c>
      <c r="J38" s="8">
        <f>Input!F56/Input!F$6</f>
        <v>3.3901486049409271</v>
      </c>
      <c r="K38" s="8">
        <f>Input!G56/Input!G$6</f>
        <v>3.235586360364981</v>
      </c>
      <c r="L38" s="8">
        <f>Input!H56/Input!H$6</f>
        <v>3.4254894711598047</v>
      </c>
      <c r="M38" s="8">
        <f>Input!I56/Input!I$6</f>
        <v>3.6899826922125771</v>
      </c>
      <c r="N38" s="8">
        <f>Input!J56/Input!J$6</f>
        <v>3.6041206614200121</v>
      </c>
      <c r="O38" s="8">
        <f t="shared" si="1"/>
        <v>3.324687880273598</v>
      </c>
    </row>
    <row r="39" spans="2:15" ht="6" customHeight="1" x14ac:dyDescent="0.2">
      <c r="B39" s="4"/>
      <c r="E39" s="8"/>
      <c r="F39" s="8"/>
      <c r="G39" s="8"/>
      <c r="H39" s="8"/>
      <c r="I39" s="8"/>
      <c r="J39" s="8"/>
      <c r="K39" s="8"/>
      <c r="L39" s="8"/>
      <c r="M39" s="8"/>
      <c r="N39" s="8"/>
      <c r="O39" s="6"/>
    </row>
    <row r="40" spans="2:15" x14ac:dyDescent="0.2">
      <c r="B40" s="9" t="s">
        <v>67</v>
      </c>
      <c r="C40" s="10"/>
      <c r="D40" s="10"/>
      <c r="E40" s="11">
        <f>SUM(E10,E15,E19,E26,E30,E36,E38)</f>
        <v>71.297772435632055</v>
      </c>
      <c r="F40" s="11">
        <f t="shared" ref="F40:N40" si="8">SUM(F10,F15,F19,F26,F30,F36,F38)</f>
        <v>68.786994939496694</v>
      </c>
      <c r="G40" s="11">
        <f t="shared" si="8"/>
        <v>63.930519340564238</v>
      </c>
      <c r="H40" s="11">
        <f t="shared" si="8"/>
        <v>59.666239808394238</v>
      </c>
      <c r="I40" s="11">
        <f t="shared" si="8"/>
        <v>53.732005283508684</v>
      </c>
      <c r="J40" s="11">
        <f t="shared" si="8"/>
        <v>58.699647169880159</v>
      </c>
      <c r="K40" s="11">
        <f t="shared" si="8"/>
        <v>55.951960341818129</v>
      </c>
      <c r="L40" s="11">
        <f t="shared" si="8"/>
        <v>54.712576020600743</v>
      </c>
      <c r="M40" s="11">
        <f t="shared" si="8"/>
        <v>56.282946190467108</v>
      </c>
      <c r="N40" s="11">
        <f t="shared" si="8"/>
        <v>56.616049913073176</v>
      </c>
      <c r="O40" s="11">
        <f t="shared" si="1"/>
        <v>59.967671144343527</v>
      </c>
    </row>
    <row r="41" spans="2:15" x14ac:dyDescent="0.2">
      <c r="F41" s="6"/>
      <c r="G41" s="6"/>
      <c r="H41" s="6"/>
      <c r="K41" s="6"/>
      <c r="M41" s="6"/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O40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5" width="8.42578125" customWidth="1"/>
    <col min="6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14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250</v>
      </c>
    </row>
    <row r="2" spans="1:15" ht="15.75" customHeight="1" x14ac:dyDescent="0.2">
      <c r="D2" s="37" t="str">
        <f>Kenndat!D2</f>
        <v>Größenklasse 3: &gt; 5.000 ha</v>
      </c>
      <c r="E2" s="37"/>
      <c r="F2" s="37"/>
      <c r="G2" s="37"/>
      <c r="H2" s="37"/>
      <c r="I2" s="37"/>
      <c r="J2" s="37"/>
      <c r="K2" s="37"/>
      <c r="L2" s="37"/>
      <c r="M2" s="37"/>
    </row>
    <row r="3" spans="1:15" ht="15.75" customHeight="1" x14ac:dyDescent="0.2">
      <c r="D3" s="38" t="s">
        <v>170</v>
      </c>
      <c r="E3" s="38"/>
      <c r="F3" s="38"/>
      <c r="G3" s="38"/>
      <c r="H3" s="38"/>
      <c r="I3" s="38"/>
      <c r="J3" s="38"/>
      <c r="K3" s="38"/>
      <c r="L3" s="38"/>
      <c r="M3" s="38"/>
    </row>
    <row r="4" spans="1:15" ht="3.75" customHeight="1" x14ac:dyDescent="0.2"/>
    <row r="5" spans="1:15" x14ac:dyDescent="0.2">
      <c r="B5" t="s">
        <v>119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120</v>
      </c>
      <c r="E7" s="6">
        <f>(Input!A37-Input!A57+Input!A77)/Input!A$5</f>
        <v>3.3108346327899247</v>
      </c>
      <c r="F7" s="6">
        <f>(Input!B37-Input!B57+Input!B77)/Input!B$5</f>
        <v>3.2791968826435181</v>
      </c>
      <c r="G7" s="6">
        <f>(Input!C37-Input!C57+Input!C77)/Input!C$5</f>
        <v>3.051191133563099</v>
      </c>
      <c r="H7" s="6">
        <f>(Input!D37-Input!D57+Input!D77)/Input!D$5</f>
        <v>3.0729229642757203</v>
      </c>
      <c r="I7" s="6">
        <f>(Input!E37-Input!E57+Input!E77)/Input!E$5</f>
        <v>3.0272289785060185</v>
      </c>
      <c r="J7" s="6">
        <f>(Input!F37-Input!F57+Input!F77)/Input!F$5</f>
        <v>3.3662729817439914</v>
      </c>
      <c r="K7" s="6">
        <f>(Input!G37-Input!G57+Input!G77)/Input!G$5</f>
        <v>3.2822894798974147</v>
      </c>
      <c r="L7" s="6">
        <f>(Input!H37-Input!H57+Input!H77)/Input!H$5</f>
        <v>3.1198171267970847</v>
      </c>
      <c r="M7" s="6">
        <f>(Input!I37-Input!I57+Input!I77)/Input!I$5</f>
        <v>3.5797522153410966</v>
      </c>
      <c r="N7" s="6">
        <f>(Input!J37-Input!J57+Input!J77)/Input!J$5</f>
        <v>3.7986488904853388</v>
      </c>
      <c r="O7" s="6">
        <f>AVERAGE(E7:N7)</f>
        <v>3.2888155286043199</v>
      </c>
    </row>
    <row r="8" spans="1:15" ht="12" customHeight="1" x14ac:dyDescent="0.2">
      <c r="B8" t="s">
        <v>121</v>
      </c>
      <c r="E8" s="6">
        <f>(Input!A38-Input!A58+Input!A78)/Input!A$5</f>
        <v>3.1964869745379203</v>
      </c>
      <c r="F8" s="6">
        <f>(Input!B38-Input!B58+Input!B78)/Input!B$5</f>
        <v>3.3046632103975826</v>
      </c>
      <c r="G8" s="6">
        <f>(Input!C38-Input!C58+Input!C78)/Input!C$5</f>
        <v>3.1668801378594025</v>
      </c>
      <c r="H8" s="6">
        <f>(Input!D38-Input!D58+Input!D78)/Input!D$5</f>
        <v>2.85763519261263</v>
      </c>
      <c r="I8" s="6">
        <f>(Input!E38-Input!E58+Input!E78)/Input!E$5</f>
        <v>2.8037311040983823</v>
      </c>
      <c r="J8" s="6">
        <f>(Input!F38-Input!F58+Input!F78)/Input!F$5</f>
        <v>3.3008315285243501</v>
      </c>
      <c r="K8" s="6">
        <f>(Input!G38-Input!G58+Input!G78)/Input!G$5</f>
        <v>3.0599380017760205</v>
      </c>
      <c r="L8" s="6">
        <f>(Input!H38-Input!H58+Input!H78)/Input!H$5</f>
        <v>3.0749844007183591</v>
      </c>
      <c r="M8" s="6">
        <f>(Input!I38-Input!I58+Input!I78)/Input!I$5</f>
        <v>3.4648777914259967</v>
      </c>
      <c r="N8" s="6">
        <f>(Input!J38-Input!J58+Input!J78)/Input!J$5</f>
        <v>3.6204779941180814</v>
      </c>
      <c r="O8" s="6">
        <f t="shared" ref="O8:O40" si="1">AVERAGE(E8:N8)</f>
        <v>3.1850506336068731</v>
      </c>
    </row>
    <row r="9" spans="1:15" ht="12" customHeight="1" x14ac:dyDescent="0.2">
      <c r="B9" t="s">
        <v>122</v>
      </c>
      <c r="E9" s="6">
        <f>(Input!A39-Input!A59+Input!A79)/Input!A$5</f>
        <v>0.10804850335314324</v>
      </c>
      <c r="F9" s="6">
        <f>(Input!B39-Input!B59+Input!B79)/Input!B$5</f>
        <v>0.12758492158649465</v>
      </c>
      <c r="G9" s="6">
        <f>(Input!C39-Input!C59+Input!C79)/Input!C$5</f>
        <v>0.12333551768094049</v>
      </c>
      <c r="H9" s="6">
        <f>(Input!D39-Input!D59+Input!D79)/Input!D$5</f>
        <v>0.10738491745173025</v>
      </c>
      <c r="I9" s="6">
        <f>(Input!E39-Input!E59+Input!E79)/Input!E$5</f>
        <v>0.10318501121101185</v>
      </c>
      <c r="J9" s="6">
        <f>(Input!F39-Input!F59+Input!F79)/Input!F$5</f>
        <v>9.8239874321567222E-2</v>
      </c>
      <c r="K9" s="6">
        <f>(Input!G39-Input!G59+Input!G79)/Input!G$5</f>
        <v>0.11282864268242207</v>
      </c>
      <c r="L9" s="6">
        <f>(Input!H39-Input!H59+Input!H79)/Input!H$5</f>
        <v>0.12110020598442288</v>
      </c>
      <c r="M9" s="6">
        <f>(Input!I39-Input!I59+Input!I79)/Input!I$5</f>
        <v>0.14102781777810564</v>
      </c>
      <c r="N9" s="6">
        <f>(Input!J39-Input!J59+Input!J79)/Input!J$5</f>
        <v>0.17159524870938808</v>
      </c>
      <c r="O9" s="6">
        <f t="shared" si="1"/>
        <v>0.12143306607592264</v>
      </c>
    </row>
    <row r="10" spans="1:15" ht="13.5" customHeight="1" x14ac:dyDescent="0.2">
      <c r="B10" s="4" t="s">
        <v>123</v>
      </c>
      <c r="E10" s="8">
        <f>SUM(E7:E9)</f>
        <v>6.6153701106809883</v>
      </c>
      <c r="F10" s="8">
        <f t="shared" ref="F10:N10" si="2">SUM(F7:F9)</f>
        <v>6.7114450146275955</v>
      </c>
      <c r="G10" s="8">
        <f t="shared" si="2"/>
        <v>6.3414067891034422</v>
      </c>
      <c r="H10" s="8">
        <f t="shared" si="2"/>
        <v>6.037943074340081</v>
      </c>
      <c r="I10" s="8">
        <f t="shared" si="2"/>
        <v>5.9341450938154123</v>
      </c>
      <c r="J10" s="8">
        <f t="shared" si="2"/>
        <v>6.7653443845899091</v>
      </c>
      <c r="K10" s="8">
        <f t="shared" si="2"/>
        <v>6.4550561243558571</v>
      </c>
      <c r="L10" s="8">
        <f t="shared" si="2"/>
        <v>6.3159017334998664</v>
      </c>
      <c r="M10" s="8">
        <f t="shared" si="2"/>
        <v>7.1856578245451992</v>
      </c>
      <c r="N10" s="8">
        <f t="shared" si="2"/>
        <v>7.5907221333128083</v>
      </c>
      <c r="O10" s="8">
        <f t="shared" si="1"/>
        <v>6.5952992282871161</v>
      </c>
    </row>
    <row r="11" spans="1:15" ht="2.25" customHeight="1" x14ac:dyDescent="0.2">
      <c r="O11" s="6"/>
    </row>
    <row r="12" spans="1:15" ht="12" customHeight="1" x14ac:dyDescent="0.2">
      <c r="B12" t="s">
        <v>124</v>
      </c>
      <c r="E12" s="6">
        <f>(Input!A40-Input!A60+Input!A80)/Input!A$5</f>
        <v>9.740688773785509</v>
      </c>
      <c r="F12" s="6">
        <f>(Input!B40-Input!B60+Input!B80)/Input!B$5</f>
        <v>8.6411385353220478</v>
      </c>
      <c r="G12" s="6">
        <f>(Input!C40-Input!C60+Input!C80)/Input!C$5</f>
        <v>8.3051542892214716</v>
      </c>
      <c r="H12" s="6">
        <f>(Input!D40-Input!D60+Input!D80)/Input!D$5</f>
        <v>7.816238196063801</v>
      </c>
      <c r="I12" s="6">
        <f>(Input!E40-Input!E60+Input!E80)/Input!E$5</f>
        <v>7.3989314458963431</v>
      </c>
      <c r="J12" s="6">
        <f>(Input!F40-Input!F60+Input!F80)/Input!F$5</f>
        <v>7.7509339560608268</v>
      </c>
      <c r="K12" s="6">
        <f>(Input!G40-Input!G60+Input!G80)/Input!G$5</f>
        <v>7.7969791781172848</v>
      </c>
      <c r="L12" s="6">
        <f>(Input!H40-Input!H60+Input!H80)/Input!H$5</f>
        <v>7.2328219021304765</v>
      </c>
      <c r="M12" s="6">
        <f>(Input!I40-Input!I60+Input!I80)/Input!I$5</f>
        <v>7.405754210190409</v>
      </c>
      <c r="N12" s="6">
        <f>(Input!J40-Input!J60+Input!J80)/Input!J$5</f>
        <v>7.5923831607350367</v>
      </c>
      <c r="O12" s="6">
        <f t="shared" si="1"/>
        <v>7.9681023647523208</v>
      </c>
    </row>
    <row r="13" spans="1:15" ht="12" customHeight="1" x14ac:dyDescent="0.2">
      <c r="B13" t="s">
        <v>125</v>
      </c>
      <c r="E13" s="6">
        <f>(Input!A41-Input!A61+Input!A81)/Input!A$5</f>
        <v>2.5618679025134945</v>
      </c>
      <c r="F13" s="6">
        <f>(Input!B41-Input!B61+Input!B81)/Input!B$5</f>
        <v>2.332238520934248</v>
      </c>
      <c r="G13" s="6">
        <f>(Input!C41-Input!C61+Input!C81)/Input!C$5</f>
        <v>2.2021320900807324</v>
      </c>
      <c r="H13" s="6">
        <f>(Input!D41-Input!D61+Input!D81)/Input!D$5</f>
        <v>2.1085183005316672</v>
      </c>
      <c r="I13" s="6">
        <f>(Input!E41-Input!E61+Input!E81)/Input!E$5</f>
        <v>1.9776786770135064</v>
      </c>
      <c r="J13" s="6">
        <f>(Input!F41-Input!F61+Input!F81)/Input!F$5</f>
        <v>2.1218709633190072</v>
      </c>
      <c r="K13" s="6">
        <f>(Input!G41-Input!G61+Input!G81)/Input!G$5</f>
        <v>2.2244670265227366</v>
      </c>
      <c r="L13" s="6">
        <f>(Input!H41-Input!H61+Input!H81)/Input!H$5</f>
        <v>2.0837897966444912</v>
      </c>
      <c r="M13" s="6">
        <f>(Input!I41-Input!I61+Input!I81)/Input!I$5</f>
        <v>2.1506981865686559</v>
      </c>
      <c r="N13" s="6">
        <f>(Input!J41-Input!J61+Input!J81)/Input!J$5</f>
        <v>2.2546129019498418</v>
      </c>
      <c r="O13" s="6">
        <f t="shared" si="1"/>
        <v>2.2017874366078383</v>
      </c>
    </row>
    <row r="14" spans="1:15" ht="12" customHeight="1" x14ac:dyDescent="0.2">
      <c r="B14" t="s">
        <v>126</v>
      </c>
      <c r="E14" s="6">
        <f>(Input!A42-Input!A62+Input!A82)/Input!A$5</f>
        <v>3.3416673027642986E-2</v>
      </c>
      <c r="F14" s="6">
        <f>(Input!B42-Input!B62+Input!B82)/Input!B$5</f>
        <v>0.11932079996163253</v>
      </c>
      <c r="G14" s="6">
        <f>(Input!C42-Input!C62+Input!C82)/Input!C$5</f>
        <v>0.10722663708040224</v>
      </c>
      <c r="H14" s="6">
        <f>(Input!D42-Input!D62+Input!D82)/Input!D$5</f>
        <v>9.9706249417032003E-2</v>
      </c>
      <c r="I14" s="6">
        <f>(Input!E42-Input!E62+Input!E82)/Input!E$5</f>
        <v>0.14783487635952269</v>
      </c>
      <c r="J14" s="6">
        <f>(Input!F42-Input!F62+Input!F82)/Input!F$5</f>
        <v>0.1516860279300426</v>
      </c>
      <c r="K14" s="6">
        <f>(Input!G42-Input!G62+Input!G82)/Input!G$5</f>
        <v>0.15236950597375734</v>
      </c>
      <c r="L14" s="6">
        <f>(Input!H42-Input!H62+Input!H82)/Input!H$5</f>
        <v>0.15915644574986881</v>
      </c>
      <c r="M14" s="6">
        <f>(Input!I42-Input!I62+Input!I82)/Input!I$5</f>
        <v>0.16002298459818112</v>
      </c>
      <c r="N14" s="6">
        <f>(Input!J42-Input!J62+Input!J82)/Input!J$5</f>
        <v>0.15385700800398544</v>
      </c>
      <c r="O14" s="6">
        <f t="shared" si="1"/>
        <v>0.12845972081020676</v>
      </c>
    </row>
    <row r="15" spans="1:15" ht="13.5" customHeight="1" x14ac:dyDescent="0.2">
      <c r="B15" s="4" t="s">
        <v>130</v>
      </c>
      <c r="E15" s="8">
        <f>SUM(E12:E14)</f>
        <v>12.335973349326647</v>
      </c>
      <c r="F15" s="8">
        <f t="shared" ref="F15:N15" si="3">SUM(F12:F14)</f>
        <v>11.09269785621793</v>
      </c>
      <c r="G15" s="8">
        <f t="shared" si="3"/>
        <v>10.614513016382606</v>
      </c>
      <c r="H15" s="8">
        <f t="shared" si="3"/>
        <v>10.0244627460125</v>
      </c>
      <c r="I15" s="8">
        <f t="shared" si="3"/>
        <v>9.524444999269372</v>
      </c>
      <c r="J15" s="8">
        <f t="shared" si="3"/>
        <v>10.024490947309877</v>
      </c>
      <c r="K15" s="8">
        <f t="shared" si="3"/>
        <v>10.173815710613779</v>
      </c>
      <c r="L15" s="8">
        <f t="shared" si="3"/>
        <v>9.4757681445248352</v>
      </c>
      <c r="M15" s="8">
        <f t="shared" si="3"/>
        <v>9.7164753813572453</v>
      </c>
      <c r="N15" s="8">
        <f t="shared" si="3"/>
        <v>10.000853070688864</v>
      </c>
      <c r="O15" s="8">
        <f t="shared" si="1"/>
        <v>10.298349522170366</v>
      </c>
    </row>
    <row r="16" spans="1:15" ht="3" customHeight="1" x14ac:dyDescent="0.2">
      <c r="O16" s="6"/>
    </row>
    <row r="17" spans="2:15" ht="12" customHeight="1" x14ac:dyDescent="0.2">
      <c r="B17" t="s">
        <v>127</v>
      </c>
      <c r="E17" s="6">
        <f>(Input!A43-Input!A63+Input!A83)/Input!A$5</f>
        <v>1.7863278774330735</v>
      </c>
      <c r="F17" s="6">
        <f>(Input!B43-Input!B63+Input!B83)/Input!B$5</f>
        <v>1.8981503812766773</v>
      </c>
      <c r="G17" s="6">
        <f>(Input!C43-Input!C63+Input!C83)/Input!C$5</f>
        <v>1.7604848590718096</v>
      </c>
      <c r="H17" s="6">
        <f>(Input!D43-Input!D63+Input!D83)/Input!D$5</f>
        <v>1.3258880048502937</v>
      </c>
      <c r="I17" s="6">
        <f>(Input!E43-Input!E63+Input!E83)/Input!E$5</f>
        <v>1.1775883792563862</v>
      </c>
      <c r="J17" s="6">
        <f>(Input!F43-Input!F63+Input!F83)/Input!F$5</f>
        <v>1.3835362604872838</v>
      </c>
      <c r="K17" s="6">
        <f>(Input!G43-Input!G63+Input!G83)/Input!G$5</f>
        <v>1.323931476955224</v>
      </c>
      <c r="L17" s="6">
        <f>(Input!H43-Input!H63+Input!H83)/Input!H$5</f>
        <v>1.2120677943196443</v>
      </c>
      <c r="M17" s="6">
        <f>(Input!I43-Input!I63+Input!I83)/Input!I$5</f>
        <v>1.2260231086081066</v>
      </c>
      <c r="N17" s="6">
        <f>(Input!J43-Input!J63+Input!J83)/Input!J$5</f>
        <v>1.3387563408092076</v>
      </c>
      <c r="O17" s="6">
        <f t="shared" si="1"/>
        <v>1.4432754483067707</v>
      </c>
    </row>
    <row r="18" spans="2:15" ht="12" customHeight="1" x14ac:dyDescent="0.2">
      <c r="B18" t="s">
        <v>128</v>
      </c>
      <c r="E18" s="6">
        <f>(Input!A44-Input!A64+Input!A84)/Input!A$5</f>
        <v>3.0820049615615286</v>
      </c>
      <c r="F18" s="6">
        <f>(Input!B44-Input!B64+Input!B84)/Input!B$5</f>
        <v>2.8182681981679534</v>
      </c>
      <c r="G18" s="6">
        <f>(Input!C44-Input!C64+Input!C84)/Input!C$5</f>
        <v>2.7745535243850621</v>
      </c>
      <c r="H18" s="6">
        <f>(Input!D44-Input!D64+Input!D84)/Input!D$5</f>
        <v>2.5689507508627929</v>
      </c>
      <c r="I18" s="6">
        <f>(Input!E44-Input!E64+Input!E84)/Input!E$5</f>
        <v>2.4517462372708807</v>
      </c>
      <c r="J18" s="6">
        <f>(Input!F44-Input!F64+Input!F84)/Input!F$5</f>
        <v>2.2088505579539213</v>
      </c>
      <c r="K18" s="6">
        <f>(Input!G44-Input!G64+Input!G84)/Input!G$5</f>
        <v>2.2998759748757123</v>
      </c>
      <c r="L18" s="6">
        <f>(Input!H44-Input!H64+Input!H84)/Input!H$5</f>
        <v>2.0121239834072209</v>
      </c>
      <c r="M18" s="6">
        <f>(Input!I44-Input!I64+Input!I84)/Input!I$5</f>
        <v>2.3557858647928338</v>
      </c>
      <c r="N18" s="6">
        <f>(Input!J44-Input!J64+Input!J84)/Input!J$5</f>
        <v>2.1822526082173677</v>
      </c>
      <c r="O18" s="6">
        <f t="shared" si="1"/>
        <v>2.4754412661495273</v>
      </c>
    </row>
    <row r="19" spans="2:15" ht="13.5" customHeight="1" x14ac:dyDescent="0.2">
      <c r="B19" s="4" t="s">
        <v>129</v>
      </c>
      <c r="E19" s="8">
        <f>SUM(E17:E18)</f>
        <v>4.8683328389946023</v>
      </c>
      <c r="F19" s="8">
        <f t="shared" ref="F19:N19" si="4">SUM(F17:F18)</f>
        <v>4.7164185794446309</v>
      </c>
      <c r="G19" s="8">
        <f t="shared" si="4"/>
        <v>4.5350383834568717</v>
      </c>
      <c r="H19" s="8">
        <f t="shared" si="4"/>
        <v>3.8948387557130868</v>
      </c>
      <c r="I19" s="8">
        <f t="shared" si="4"/>
        <v>3.6293346165272666</v>
      </c>
      <c r="J19" s="8">
        <f t="shared" si="4"/>
        <v>3.5923868184412049</v>
      </c>
      <c r="K19" s="8">
        <f t="shared" si="4"/>
        <v>3.6238074518309364</v>
      </c>
      <c r="L19" s="8">
        <f t="shared" si="4"/>
        <v>3.2241917777268654</v>
      </c>
      <c r="M19" s="8">
        <f t="shared" si="4"/>
        <v>3.5818089734009404</v>
      </c>
      <c r="N19" s="8">
        <f t="shared" si="4"/>
        <v>3.5210089490265752</v>
      </c>
      <c r="O19" s="8">
        <f t="shared" si="1"/>
        <v>3.9187167144562975</v>
      </c>
    </row>
    <row r="20" spans="2:15" ht="3" customHeight="1" x14ac:dyDescent="0.2">
      <c r="O20" s="6"/>
    </row>
    <row r="21" spans="2:15" ht="12" customHeight="1" x14ac:dyDescent="0.2">
      <c r="B21" t="s">
        <v>131</v>
      </c>
      <c r="E21" s="6">
        <f>(Input!A45-Input!A65+Input!A85)/Input!A$5</f>
        <v>34.831839856060192</v>
      </c>
      <c r="F21" s="6">
        <f>(Input!B45-Input!B65+Input!B85)/Input!B$5</f>
        <v>31.692019442712581</v>
      </c>
      <c r="G21" s="6">
        <f>(Input!C45-Input!C65+Input!C85)/Input!C$5</f>
        <v>29.132600906472781</v>
      </c>
      <c r="H21" s="6">
        <f>(Input!D45-Input!D65+Input!D85)/Input!D$5</f>
        <v>26.63868195131051</v>
      </c>
      <c r="I21" s="6">
        <f>(Input!E45-Input!E65+Input!E85)/Input!E$5</f>
        <v>25.366270347478469</v>
      </c>
      <c r="J21" s="6">
        <f>(Input!F45-Input!F65+Input!F85)/Input!F$5</f>
        <v>25.937080235869139</v>
      </c>
      <c r="K21" s="6">
        <f>(Input!G45-Input!G65+Input!G85)/Input!G$5</f>
        <v>24.628793290503641</v>
      </c>
      <c r="L21" s="6">
        <f>(Input!H45-Input!H65+Input!H85)/Input!H$5</f>
        <v>23.386487052332292</v>
      </c>
      <c r="M21" s="6">
        <f>(Input!I45-Input!I65+Input!I85)/Input!I$5</f>
        <v>22.469326604725847</v>
      </c>
      <c r="N21" s="6">
        <f>(Input!J45-Input!J65+Input!J85)/Input!J$5</f>
        <v>22.414708592711854</v>
      </c>
      <c r="O21" s="6">
        <f t="shared" si="1"/>
        <v>26.649780828017725</v>
      </c>
    </row>
    <row r="22" spans="2:15" ht="12" customHeight="1" x14ac:dyDescent="0.2">
      <c r="B22" t="s">
        <v>132</v>
      </c>
      <c r="E22" s="6">
        <f>(Input!A46-Input!A66+Input!A86)/Input!A$5</f>
        <v>8.6938857750395293</v>
      </c>
      <c r="F22" s="6">
        <f>(Input!B46-Input!B66+Input!B86)/Input!B$5</f>
        <v>7.1001767685003117</v>
      </c>
      <c r="G22" s="6">
        <f>(Input!C46-Input!C66+Input!C86)/Input!C$5</f>
        <v>6.2766094046551153</v>
      </c>
      <c r="H22" s="6">
        <f>(Input!D46-Input!D66+Input!D86)/Input!D$5</f>
        <v>4.8140106053539782</v>
      </c>
      <c r="I22" s="6">
        <f>(Input!E46-Input!E66+Input!E86)/Input!E$5</f>
        <v>4.4668124340137361</v>
      </c>
      <c r="J22" s="6">
        <f>(Input!F46-Input!F66+Input!F86)/Input!F$5</f>
        <v>5.1196598783962672</v>
      </c>
      <c r="K22" s="6">
        <f>(Input!G46-Input!G66+Input!G86)/Input!G$5</f>
        <v>5.1212558320484742</v>
      </c>
      <c r="L22" s="6">
        <f>(Input!H46-Input!H66+Input!H86)/Input!H$5</f>
        <v>5.0760565966221085</v>
      </c>
      <c r="M22" s="6">
        <f>(Input!I46-Input!I66+Input!I86)/Input!I$5</f>
        <v>4.8854442174492654</v>
      </c>
      <c r="N22" s="6">
        <f>(Input!J46-Input!J66+Input!J86)/Input!J$5</f>
        <v>4.419532632249636</v>
      </c>
      <c r="O22" s="6">
        <f t="shared" si="1"/>
        <v>5.5973444144328415</v>
      </c>
    </row>
    <row r="23" spans="2:15" ht="12" customHeight="1" x14ac:dyDescent="0.2">
      <c r="B23" t="s">
        <v>133</v>
      </c>
      <c r="E23" s="6">
        <f>(Input!A47-Input!A67+Input!A87)/Input!A$5</f>
        <v>0.50242530941606234</v>
      </c>
      <c r="F23" s="6">
        <f>(Input!B47-Input!B67+Input!B87)/Input!B$5</f>
        <v>0.51273227183348524</v>
      </c>
      <c r="G23" s="6">
        <f>(Input!C47-Input!C67+Input!C87)/Input!C$5</f>
        <v>0.3263414286388745</v>
      </c>
      <c r="H23" s="6">
        <f>(Input!D47-Input!D67+Input!D87)/Input!D$5</f>
        <v>0.23212248857382708</v>
      </c>
      <c r="I23" s="6">
        <f>(Input!E47-Input!E67+Input!E87)/Input!E$5</f>
        <v>0.3022316058601125</v>
      </c>
      <c r="J23" s="6">
        <f>(Input!F47-Input!F67+Input!F87)/Input!F$5</f>
        <v>0.22995626938982811</v>
      </c>
      <c r="K23" s="6">
        <f>(Input!G47-Input!G67+Input!G87)/Input!G$5</f>
        <v>0.27729882360138369</v>
      </c>
      <c r="L23" s="6">
        <f>(Input!H47-Input!H67+Input!H87)/Input!H$5</f>
        <v>0.23919340892078311</v>
      </c>
      <c r="M23" s="6">
        <f>(Input!I47-Input!I67+Input!I87)/Input!I$5</f>
        <v>0.35684826637331907</v>
      </c>
      <c r="N23" s="6">
        <f>(Input!J47-Input!J67+Input!J87)/Input!J$5</f>
        <v>0.23402141736930049</v>
      </c>
      <c r="O23" s="6">
        <f t="shared" si="1"/>
        <v>0.3213171289976976</v>
      </c>
    </row>
    <row r="24" spans="2:15" ht="12" customHeight="1" x14ac:dyDescent="0.2">
      <c r="B24" t="s">
        <v>134</v>
      </c>
      <c r="E24" s="6">
        <f>(Input!A48-Input!A68+Input!A88)/Input!A$5</f>
        <v>0.48430377841993349</v>
      </c>
      <c r="F24" s="6">
        <f>(Input!B48-Input!B68+Input!B88)/Input!B$5</f>
        <v>0.43979224977219322</v>
      </c>
      <c r="G24" s="6">
        <f>(Input!C48-Input!C68+Input!C88)/Input!C$5</f>
        <v>0.37439054813276051</v>
      </c>
      <c r="H24" s="6">
        <f>(Input!D48-Input!D68+Input!D88)/Input!D$5</f>
        <v>0.3647617666262476</v>
      </c>
      <c r="I24" s="6">
        <f>(Input!E48-Input!E68+Input!E88)/Input!E$5</f>
        <v>0.38597422580148821</v>
      </c>
      <c r="J24" s="6">
        <f>(Input!F48-Input!F68+Input!F88)/Input!F$5</f>
        <v>0.43764434046341505</v>
      </c>
      <c r="K24" s="6">
        <f>(Input!G48-Input!G68+Input!G88)/Input!G$5</f>
        <v>0.33434709255476458</v>
      </c>
      <c r="L24" s="6">
        <f>(Input!H48-Input!H68+Input!H88)/Input!H$5</f>
        <v>0.39905837351490087</v>
      </c>
      <c r="M24" s="6">
        <f>(Input!I48-Input!I68+Input!I88)/Input!I$5</f>
        <v>0.36369254518611643</v>
      </c>
      <c r="N24" s="6">
        <f>(Input!J48-Input!J68+Input!J88)/Input!J$5</f>
        <v>0.36897395684668416</v>
      </c>
      <c r="O24" s="6">
        <f t="shared" si="1"/>
        <v>0.39529388773185042</v>
      </c>
    </row>
    <row r="25" spans="2:15" ht="12" customHeight="1" x14ac:dyDescent="0.2">
      <c r="B25" t="s">
        <v>135</v>
      </c>
      <c r="E25" s="6">
        <f>(Input!A49-Input!A69+Input!A89)/Input!A$5</f>
        <v>4.2695873398397035</v>
      </c>
      <c r="F25" s="6">
        <f>(Input!B49-Input!B69+Input!B89)/Input!B$5</f>
        <v>4.894390436909501</v>
      </c>
      <c r="G25" s="6">
        <f>(Input!C49-Input!C69+Input!C89)/Input!C$5</f>
        <v>4.1216304518200282</v>
      </c>
      <c r="H25" s="6">
        <f>(Input!D49-Input!D69+Input!D89)/Input!D$5</f>
        <v>3.6877828933868111</v>
      </c>
      <c r="I25" s="6">
        <f>(Input!E49-Input!E69+Input!E89)/Input!E$5</f>
        <v>3.4263489842349073</v>
      </c>
      <c r="J25" s="6">
        <f>(Input!F49-Input!F69+Input!F89)/Input!F$5</f>
        <v>3.39098959213409</v>
      </c>
      <c r="K25" s="6">
        <f>(Input!G49-Input!G69+Input!G89)/Input!G$5</f>
        <v>3.901596248753775</v>
      </c>
      <c r="L25" s="6">
        <f>(Input!H49-Input!H69+Input!H89)/Input!H$5</f>
        <v>4.1182752842975674</v>
      </c>
      <c r="M25" s="6">
        <f>(Input!I49-Input!I69+Input!I89)/Input!I$5</f>
        <v>4.0277276677902396</v>
      </c>
      <c r="N25" s="6">
        <f>(Input!J49-Input!J69+Input!J89)/Input!J$5</f>
        <v>4.1423009400166135</v>
      </c>
      <c r="O25" s="6">
        <f t="shared" si="1"/>
        <v>3.9980629839183237</v>
      </c>
    </row>
    <row r="26" spans="2:15" ht="13.5" customHeight="1" x14ac:dyDescent="0.2">
      <c r="B26" s="4" t="s">
        <v>136</v>
      </c>
      <c r="E26" s="8">
        <f>SUM(E21:E25)</f>
        <v>48.782042058775417</v>
      </c>
      <c r="F26" s="8">
        <f t="shared" ref="F26:N26" si="5">SUM(F21:F25)</f>
        <v>44.639111169728082</v>
      </c>
      <c r="G26" s="8">
        <f t="shared" si="5"/>
        <v>40.231572739719553</v>
      </c>
      <c r="H26" s="8">
        <f t="shared" si="5"/>
        <v>35.737359705251372</v>
      </c>
      <c r="I26" s="8">
        <f t="shared" si="5"/>
        <v>33.947637597388713</v>
      </c>
      <c r="J26" s="8">
        <f t="shared" si="5"/>
        <v>35.115330316252738</v>
      </c>
      <c r="K26" s="8">
        <f t="shared" si="5"/>
        <v>34.263291287462039</v>
      </c>
      <c r="L26" s="8">
        <f t="shared" si="5"/>
        <v>33.21907071568765</v>
      </c>
      <c r="M26" s="8">
        <f t="shared" si="5"/>
        <v>32.103039301524788</v>
      </c>
      <c r="N26" s="8">
        <f t="shared" si="5"/>
        <v>31.579537539194089</v>
      </c>
      <c r="O26" s="8">
        <f t="shared" si="1"/>
        <v>36.96179924309844</v>
      </c>
    </row>
    <row r="27" spans="2:15" ht="3" customHeight="1" x14ac:dyDescent="0.2">
      <c r="B27" s="4"/>
      <c r="E27" s="8"/>
      <c r="F27" s="8"/>
      <c r="G27" s="8"/>
      <c r="H27" s="8"/>
      <c r="I27" s="8"/>
      <c r="J27" s="8"/>
      <c r="K27" s="8"/>
      <c r="L27" s="8"/>
      <c r="M27" s="8"/>
      <c r="N27" s="8"/>
      <c r="O27" s="6"/>
    </row>
    <row r="28" spans="2:15" ht="12" customHeight="1" x14ac:dyDescent="0.2">
      <c r="B28" t="s">
        <v>137</v>
      </c>
      <c r="E28" s="6">
        <f>(Input!A50-Input!A70+Input!A90)/Input!A$5</f>
        <v>1.9573411046289733</v>
      </c>
      <c r="F28" s="6">
        <f>(Input!B50-Input!B70+Input!B90)/Input!B$5</f>
        <v>1.9360559877224113</v>
      </c>
      <c r="G28" s="6">
        <f>(Input!C50-Input!C70+Input!C90)/Input!C$5</f>
        <v>1.9654381473962514</v>
      </c>
      <c r="H28" s="6">
        <f>(Input!D50-Input!D70+Input!D90)/Input!D$5</f>
        <v>1.9304587818300531</v>
      </c>
      <c r="I28" s="6">
        <f>(Input!E50-Input!E70+Input!E90)/Input!E$5</f>
        <v>2.0256749300098029</v>
      </c>
      <c r="J28" s="6">
        <f>(Input!F50-Input!F70+Input!F90)/Input!F$5</f>
        <v>1.8601225596455977</v>
      </c>
      <c r="K28" s="6">
        <f>(Input!G50-Input!G70+Input!G90)/Input!G$5</f>
        <v>1.915870532108408</v>
      </c>
      <c r="L28" s="6">
        <f>(Input!H50-Input!H70+Input!H90)/Input!H$5</f>
        <v>1.9158357678066724</v>
      </c>
      <c r="M28" s="6">
        <f>(Input!I50-Input!I70+Input!I90)/Input!I$5</f>
        <v>1.8385624256341344</v>
      </c>
      <c r="N28" s="6">
        <f>(Input!J50-Input!J70+Input!J90)/Input!J$5</f>
        <v>1.8224183218249985</v>
      </c>
      <c r="O28" s="6">
        <f t="shared" si="1"/>
        <v>1.9167778558607302</v>
      </c>
    </row>
    <row r="29" spans="2:15" ht="12" customHeight="1" x14ac:dyDescent="0.2">
      <c r="B29" t="s">
        <v>138</v>
      </c>
      <c r="E29" s="6">
        <f>(Input!A51-Input!A71+Input!A91)/Input!A$5</f>
        <v>0.14380829834796358</v>
      </c>
      <c r="F29" s="6">
        <f>(Input!B51-Input!B71+Input!B91)/Input!B$5</f>
        <v>0.11747046184835261</v>
      </c>
      <c r="G29" s="6">
        <f>(Input!C51-Input!C71+Input!C91)/Input!C$5</f>
        <v>0.11590512251546198</v>
      </c>
      <c r="H29" s="6">
        <f>(Input!D51-Input!D71+Input!D91)/Input!D$5</f>
        <v>0.11819622236731649</v>
      </c>
      <c r="I29" s="6">
        <f>(Input!E51-Input!E71+Input!E91)/Input!E$5</f>
        <v>0.12031404381246015</v>
      </c>
      <c r="J29" s="6">
        <f>(Input!F51-Input!F71+Input!F91)/Input!F$5</f>
        <v>0.14250035967437161</v>
      </c>
      <c r="K29" s="6">
        <f>(Input!G51-Input!G71+Input!G91)/Input!G$5</f>
        <v>0.12029475443025391</v>
      </c>
      <c r="L29" s="6">
        <f>(Input!H51-Input!H71+Input!H91)/Input!H$5</f>
        <v>0.11110630844451672</v>
      </c>
      <c r="M29" s="6">
        <f>(Input!I51-Input!I71+Input!I91)/Input!I$5</f>
        <v>0.12017503573303229</v>
      </c>
      <c r="N29" s="6">
        <f>(Input!J51-Input!J71+Input!J91)/Input!J$5</f>
        <v>0.1139166076015946</v>
      </c>
      <c r="O29" s="6">
        <f t="shared" si="1"/>
        <v>0.12236872147753239</v>
      </c>
    </row>
    <row r="30" spans="2:15" ht="13.5" customHeight="1" x14ac:dyDescent="0.2">
      <c r="B30" s="4" t="s">
        <v>139</v>
      </c>
      <c r="E30" s="8">
        <f>SUM(E28:E29)</f>
        <v>2.1011494029769366</v>
      </c>
      <c r="F30" s="8">
        <f t="shared" ref="F30:N30" si="6">SUM(F28:F29)</f>
        <v>2.0535264495707639</v>
      </c>
      <c r="G30" s="8">
        <f t="shared" si="6"/>
        <v>2.0813432699117134</v>
      </c>
      <c r="H30" s="8">
        <f t="shared" si="6"/>
        <v>2.0486550041973697</v>
      </c>
      <c r="I30" s="8">
        <f t="shared" si="6"/>
        <v>2.1459889738222633</v>
      </c>
      <c r="J30" s="8">
        <f t="shared" si="6"/>
        <v>2.0026229193199692</v>
      </c>
      <c r="K30" s="8">
        <f t="shared" si="6"/>
        <v>2.0361652865386617</v>
      </c>
      <c r="L30" s="8">
        <f t="shared" si="6"/>
        <v>2.0269420762511889</v>
      </c>
      <c r="M30" s="8">
        <f t="shared" si="6"/>
        <v>1.9587374613671666</v>
      </c>
      <c r="N30" s="8">
        <f t="shared" si="6"/>
        <v>1.936334929426593</v>
      </c>
      <c r="O30" s="8">
        <f t="shared" si="1"/>
        <v>2.0391465773382627</v>
      </c>
    </row>
    <row r="31" spans="2:15" ht="3" customHeight="1" x14ac:dyDescent="0.2">
      <c r="B31" s="4"/>
      <c r="E31" s="8"/>
      <c r="F31" s="8"/>
      <c r="G31" s="8"/>
      <c r="H31" s="8"/>
      <c r="I31" s="8"/>
      <c r="J31" s="8"/>
      <c r="K31" s="8"/>
      <c r="L31" s="8"/>
      <c r="M31" s="8"/>
      <c r="N31" s="8"/>
      <c r="O31" s="6"/>
    </row>
    <row r="32" spans="2:15" ht="12" customHeight="1" x14ac:dyDescent="0.2">
      <c r="B32" t="s">
        <v>140</v>
      </c>
      <c r="E32" s="6">
        <f>(Input!A52-Input!A72+Input!A92)/Input!A$5</f>
        <v>6.9094302382639985E-2</v>
      </c>
      <c r="F32" s="6">
        <f>(Input!B52-Input!B72+Input!B92)/Input!B$5</f>
        <v>7.7160040285837617E-2</v>
      </c>
      <c r="G32" s="6">
        <f>(Input!C52-Input!C72+Input!C92)/Input!C$5</f>
        <v>8.8035909541570284E-2</v>
      </c>
      <c r="H32" s="6">
        <f>(Input!D52-Input!D72+Input!D92)/Input!D$5</f>
        <v>9.6341068930137108E-2</v>
      </c>
      <c r="I32" s="6">
        <f>(Input!E52-Input!E72+Input!E92)/Input!E$5</f>
        <v>9.5064774197544125E-2</v>
      </c>
      <c r="J32" s="6">
        <f>(Input!F52-Input!F72+Input!F92)/Input!F$5</f>
        <v>0.10109289833815957</v>
      </c>
      <c r="K32" s="6">
        <f>(Input!G52-Input!G72+Input!G92)/Input!G$5</f>
        <v>0.12117409495114986</v>
      </c>
      <c r="L32" s="6">
        <f>(Input!H52-Input!H72+Input!H92)/Input!H$5</f>
        <v>0.1301663184322801</v>
      </c>
      <c r="M32" s="6">
        <f>(Input!I52-Input!I72+Input!I92)/Input!I$5</f>
        <v>0.1189600484921569</v>
      </c>
      <c r="N32" s="6">
        <f>(Input!J52-Input!J72+Input!J92)/Input!J$5</f>
        <v>0.12430669364951588</v>
      </c>
      <c r="O32" s="6">
        <f t="shared" si="1"/>
        <v>0.10213961492009915</v>
      </c>
    </row>
    <row r="33" spans="2:15" ht="12" customHeight="1" x14ac:dyDescent="0.2">
      <c r="B33" t="s">
        <v>141</v>
      </c>
      <c r="E33" s="6">
        <f>(Input!A53-Input!A73+Input!A93)/Input!A$5</f>
        <v>0.49428301619322834</v>
      </c>
      <c r="F33" s="6">
        <f>(Input!B53-Input!B73+Input!B93)/Input!B$5</f>
        <v>0.42123787827921921</v>
      </c>
      <c r="G33" s="6">
        <f>(Input!C53-Input!C73+Input!C93)/Input!C$5</f>
        <v>0.43569119493886033</v>
      </c>
      <c r="H33" s="6">
        <f>(Input!D53-Input!D73+Input!D93)/Input!D$5</f>
        <v>0.38440914093834533</v>
      </c>
      <c r="I33" s="6">
        <f>(Input!E53-Input!E73+Input!E93)/Input!E$5</f>
        <v>0.39148120836998573</v>
      </c>
      <c r="J33" s="6">
        <f>(Input!F53-Input!F73+Input!F93)/Input!F$5</f>
        <v>0.37748456779692929</v>
      </c>
      <c r="K33" s="6">
        <f>(Input!G53-Input!G73+Input!G93)/Input!G$5</f>
        <v>0.3789945887766582</v>
      </c>
      <c r="L33" s="6">
        <f>(Input!H53-Input!H73+Input!H93)/Input!H$5</f>
        <v>0.38278694495855498</v>
      </c>
      <c r="M33" s="6">
        <f>(Input!I53-Input!I73+Input!I93)/Input!I$5</f>
        <v>0.40326769359713238</v>
      </c>
      <c r="N33" s="6">
        <f>(Input!J53-Input!J73+Input!J93)/Input!J$5</f>
        <v>0.39646876393107183</v>
      </c>
      <c r="O33" s="6">
        <f t="shared" si="1"/>
        <v>0.40661049977799857</v>
      </c>
    </row>
    <row r="34" spans="2:15" ht="12" customHeight="1" x14ac:dyDescent="0.2">
      <c r="B34" t="s">
        <v>142</v>
      </c>
      <c r="E34" s="6">
        <f>(Input!A54-Input!A74+Input!A94)/Input!A$5</f>
        <v>0.19826121803609398</v>
      </c>
      <c r="F34" s="6">
        <f>(Input!B54-Input!B74+Input!B94)/Input!B$5</f>
        <v>0.18401550045561363</v>
      </c>
      <c r="G34" s="6">
        <f>(Input!C54-Input!C74+Input!C94)/Input!C$5</f>
        <v>0.1370324441716633</v>
      </c>
      <c r="H34" s="6">
        <f>(Input!D54-Input!D74+Input!D94)/Input!D$5</f>
        <v>0.13643259957093556</v>
      </c>
      <c r="I34" s="6">
        <f>(Input!E54-Input!E74+Input!E94)/Input!E$5</f>
        <v>0.14428022594277495</v>
      </c>
      <c r="J34" s="6">
        <f>(Input!F54-Input!F74+Input!F94)/Input!F$5</f>
        <v>0.14271886788991359</v>
      </c>
      <c r="K34" s="6">
        <f>(Input!G54-Input!G74+Input!G94)/Input!G$5</f>
        <v>0.14992071950822008</v>
      </c>
      <c r="L34" s="6">
        <f>(Input!H54-Input!H74+Input!H94)/Input!H$5</f>
        <v>0.14969062216586657</v>
      </c>
      <c r="M34" s="6">
        <f>(Input!I54-Input!I74+Input!I94)/Input!I$5</f>
        <v>0.13870689719684115</v>
      </c>
      <c r="N34" s="6">
        <f>(Input!J54-Input!J74+Input!J94)/Input!J$5</f>
        <v>0.1162916542389479</v>
      </c>
      <c r="O34" s="6">
        <f t="shared" si="1"/>
        <v>0.14973507491768706</v>
      </c>
    </row>
    <row r="35" spans="2:15" ht="12" customHeight="1" x14ac:dyDescent="0.2">
      <c r="B35" t="s">
        <v>143</v>
      </c>
      <c r="E35" s="6">
        <f>(Input!A55-Input!A75+Input!A95)/Input!A$5</f>
        <v>1.2442242625811026</v>
      </c>
      <c r="F35" s="6">
        <f>(Input!B55-Input!B75+Input!B95)/Input!B$5</f>
        <v>1.0606326027528654</v>
      </c>
      <c r="G35" s="6">
        <f>(Input!C55-Input!C75+Input!C95)/Input!C$5</f>
        <v>1.0232578726216892</v>
      </c>
      <c r="H35" s="6">
        <f>(Input!D55-Input!D75+Input!D95)/Input!D$5</f>
        <v>1.1224863445574105</v>
      </c>
      <c r="I35" s="6">
        <f>(Input!E55-Input!E75+Input!E95)/Input!E$5</f>
        <v>0.89947686138118521</v>
      </c>
      <c r="J35" s="6">
        <f>(Input!F55-Input!F75+Input!F95)/Input!F$5</f>
        <v>0.97320508005048001</v>
      </c>
      <c r="K35" s="6">
        <f>(Input!G55-Input!G75+Input!G95)/Input!G$5</f>
        <v>0.98770877084649655</v>
      </c>
      <c r="L35" s="6">
        <f>(Input!H55-Input!H75+Input!H95)/Input!H$5</f>
        <v>0.90668687094775002</v>
      </c>
      <c r="M35" s="6">
        <f>(Input!I55-Input!I75+Input!I95)/Input!I$5</f>
        <v>1.0283746040502069</v>
      </c>
      <c r="N35" s="6">
        <f>(Input!J55-Input!J75+Input!J95)/Input!J$5</f>
        <v>1.0805304096924446</v>
      </c>
      <c r="O35" s="6">
        <f t="shared" si="1"/>
        <v>1.0326583679481631</v>
      </c>
    </row>
    <row r="36" spans="2:15" ht="13.5" customHeight="1" x14ac:dyDescent="0.2">
      <c r="B36" s="4" t="s">
        <v>144</v>
      </c>
      <c r="E36" s="8">
        <f>SUM(E32:E35)</f>
        <v>2.0058627991930651</v>
      </c>
      <c r="F36" s="8">
        <f t="shared" ref="F36:N36" si="7">SUM(F32:F35)</f>
        <v>1.743046021773536</v>
      </c>
      <c r="G36" s="8">
        <f t="shared" si="7"/>
        <v>1.6840174212737831</v>
      </c>
      <c r="H36" s="8">
        <f t="shared" si="7"/>
        <v>1.7396691539968285</v>
      </c>
      <c r="I36" s="8">
        <f t="shared" si="7"/>
        <v>1.5303030698914899</v>
      </c>
      <c r="J36" s="8">
        <f t="shared" si="7"/>
        <v>1.5945014140754825</v>
      </c>
      <c r="K36" s="8">
        <f t="shared" si="7"/>
        <v>1.6377981740825247</v>
      </c>
      <c r="L36" s="8">
        <f t="shared" si="7"/>
        <v>1.5693307565044519</v>
      </c>
      <c r="M36" s="8">
        <f t="shared" si="7"/>
        <v>1.6893092433363373</v>
      </c>
      <c r="N36" s="8">
        <f t="shared" si="7"/>
        <v>1.7175975215119803</v>
      </c>
      <c r="O36" s="8">
        <f t="shared" si="1"/>
        <v>1.691143557563948</v>
      </c>
    </row>
    <row r="37" spans="2:15" ht="6" customHeight="1" x14ac:dyDescent="0.2">
      <c r="B37" s="4"/>
      <c r="E37" s="8"/>
      <c r="F37" s="8"/>
      <c r="G37" s="8"/>
      <c r="H37" s="8"/>
      <c r="I37" s="8"/>
      <c r="J37" s="8"/>
      <c r="K37" s="8"/>
      <c r="L37" s="8"/>
      <c r="M37" s="8"/>
      <c r="N37" s="8"/>
      <c r="O37" s="6"/>
    </row>
    <row r="38" spans="2:15" ht="13.5" customHeight="1" x14ac:dyDescent="0.2">
      <c r="B38" s="4" t="s">
        <v>145</v>
      </c>
      <c r="E38" s="8">
        <f>(Input!A56-Input!A76+Input!A96)/Input!A$5</f>
        <v>3.7247348345237445</v>
      </c>
      <c r="F38" s="8">
        <f>(Input!B56-Input!B76+Input!B96)/Input!B$5</f>
        <v>3.5770132559589469</v>
      </c>
      <c r="G38" s="8">
        <f>(Input!C56-Input!C76+Input!C96)/Input!C$5</f>
        <v>3.5304490911666115</v>
      </c>
      <c r="H38" s="8">
        <f>(Input!D56-Input!D76+Input!D96)/Input!D$5</f>
        <v>3.5211175450051302</v>
      </c>
      <c r="I38" s="8">
        <f>(Input!E56-Input!E76+Input!E96)/Input!E$5</f>
        <v>3.7100281025277759</v>
      </c>
      <c r="J38" s="8">
        <f>(Input!F56-Input!F76+Input!F96)/Input!F$5</f>
        <v>3.6999801189387624</v>
      </c>
      <c r="K38" s="8">
        <f>(Input!G56-Input!G76+Input!G96)/Input!G$5</f>
        <v>3.6695167751747104</v>
      </c>
      <c r="L38" s="8">
        <f>(Input!H56-Input!H76+Input!H96)/Input!H$5</f>
        <v>3.7906319319142829</v>
      </c>
      <c r="M38" s="8">
        <f>(Input!I56-Input!I76+Input!I96)/Input!I$5</f>
        <v>4.0384856036236556</v>
      </c>
      <c r="N38" s="8">
        <f>(Input!J56-Input!J76+Input!J96)/Input!J$5</f>
        <v>3.9599300626784646</v>
      </c>
      <c r="O38" s="8">
        <f t="shared" si="1"/>
        <v>3.7221887321512086</v>
      </c>
    </row>
    <row r="39" spans="2:15" ht="6" customHeight="1" x14ac:dyDescent="0.2">
      <c r="B39" s="4"/>
      <c r="E39" s="8"/>
      <c r="F39" s="8"/>
      <c r="G39" s="8"/>
      <c r="H39" s="8"/>
      <c r="I39" s="8"/>
      <c r="J39" s="8"/>
      <c r="K39" s="8"/>
      <c r="L39" s="8"/>
      <c r="M39" s="8"/>
      <c r="N39" s="8"/>
      <c r="O39" s="6"/>
    </row>
    <row r="40" spans="2:15" x14ac:dyDescent="0.2">
      <c r="B40" s="9" t="s">
        <v>67</v>
      </c>
      <c r="C40" s="10"/>
      <c r="D40" s="10"/>
      <c r="E40" s="11">
        <f>SUM(E10,E15,E19,E26,E30,E36,E38)</f>
        <v>80.433465394471412</v>
      </c>
      <c r="F40" s="11">
        <f t="shared" ref="F40:N40" si="8">SUM(F10,F15,F19,F26,F30,F36,F38)</f>
        <v>74.533258347321492</v>
      </c>
      <c r="G40" s="11">
        <f t="shared" si="8"/>
        <v>69.018340711014588</v>
      </c>
      <c r="H40" s="11">
        <f t="shared" si="8"/>
        <v>63.004045984516374</v>
      </c>
      <c r="I40" s="11">
        <f t="shared" si="8"/>
        <v>60.42188245324229</v>
      </c>
      <c r="J40" s="11">
        <f t="shared" si="8"/>
        <v>62.794656918927942</v>
      </c>
      <c r="K40" s="11">
        <f t="shared" si="8"/>
        <v>61.859450810058512</v>
      </c>
      <c r="L40" s="11">
        <f t="shared" si="8"/>
        <v>59.621837136109136</v>
      </c>
      <c r="M40" s="11">
        <f t="shared" si="8"/>
        <v>60.273513789155331</v>
      </c>
      <c r="N40" s="11">
        <f t="shared" si="8"/>
        <v>60.30598420583938</v>
      </c>
      <c r="O40" s="11">
        <f t="shared" si="1"/>
        <v>65.226643575065651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HVLFÖ&amp;C&amp;8DVR-Nr. 0890723&amp;R&amp;8&amp;D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O40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0" width="8.7109375" customWidth="1"/>
    <col min="11" max="11" width="8.85546875" customWidth="1"/>
    <col min="12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14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249</v>
      </c>
    </row>
    <row r="2" spans="1:15" ht="15.75" customHeight="1" x14ac:dyDescent="0.2">
      <c r="D2" s="37" t="str">
        <f>Kenndat!D2</f>
        <v>Größenklasse 3: &gt; 5.000 ha</v>
      </c>
      <c r="E2" s="37"/>
      <c r="F2" s="37"/>
      <c r="G2" s="37"/>
      <c r="H2" s="37"/>
      <c r="I2" s="37"/>
      <c r="J2" s="37"/>
      <c r="K2" s="37"/>
      <c r="L2" s="37"/>
      <c r="M2" s="37"/>
    </row>
    <row r="3" spans="1:15" ht="15.75" customHeight="1" x14ac:dyDescent="0.2">
      <c r="D3" s="38" t="s">
        <v>171</v>
      </c>
      <c r="E3" s="38"/>
      <c r="F3" s="38"/>
      <c r="G3" s="38"/>
      <c r="H3" s="38"/>
      <c r="I3" s="38"/>
      <c r="J3" s="38"/>
      <c r="K3" s="38"/>
      <c r="L3" s="38"/>
      <c r="M3" s="38"/>
    </row>
    <row r="4" spans="1:15" ht="3.75" customHeight="1" x14ac:dyDescent="0.2"/>
    <row r="5" spans="1:15" x14ac:dyDescent="0.2">
      <c r="B5" t="s">
        <v>119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120</v>
      </c>
      <c r="E7" s="6">
        <f>Input!A37/Input!A$7</f>
        <v>22.910825821799737</v>
      </c>
      <c r="F7" s="6">
        <f>Input!B37/Input!B$7</f>
        <v>21.819756618616822</v>
      </c>
      <c r="G7" s="6">
        <f>Input!C37/Input!C$7</f>
        <v>20.160749239198722</v>
      </c>
      <c r="H7" s="6">
        <f>Input!D37/Input!D$7</f>
        <v>19.899168074232009</v>
      </c>
      <c r="I7" s="6">
        <f>Input!E37/Input!E$7</f>
        <v>18.836885449854019</v>
      </c>
      <c r="J7" s="6">
        <f>Input!F37/Input!F$7</f>
        <v>20.641116017199387</v>
      </c>
      <c r="K7" s="6">
        <f>Input!G37/Input!G$7</f>
        <v>21.507733484697255</v>
      </c>
      <c r="L7" s="6">
        <f>Input!H37/Input!H$7</f>
        <v>19.502908625481602</v>
      </c>
      <c r="M7" s="6">
        <f>Input!I37/Input!I$7</f>
        <v>21.793570727954609</v>
      </c>
      <c r="N7" s="6">
        <f>Input!J37/Input!J$7</f>
        <v>23.345443858886131</v>
      </c>
      <c r="O7" s="6">
        <f>AVERAGE(E7:N7)</f>
        <v>21.041815791792033</v>
      </c>
    </row>
    <row r="8" spans="1:15" ht="12" customHeight="1" x14ac:dyDescent="0.2">
      <c r="B8" t="s">
        <v>121</v>
      </c>
      <c r="E8" s="6">
        <f>Input!A38/Input!A$7</f>
        <v>22.123234021255087</v>
      </c>
      <c r="F8" s="6">
        <f>Input!B38/Input!B$7</f>
        <v>22.001852869597251</v>
      </c>
      <c r="G8" s="6">
        <f>Input!C38/Input!C$7</f>
        <v>20.764043441723963</v>
      </c>
      <c r="H8" s="6">
        <f>Input!D38/Input!D$7</f>
        <v>18.360777457694425</v>
      </c>
      <c r="I8" s="6">
        <f>Input!E38/Input!E$7</f>
        <v>17.325233871222171</v>
      </c>
      <c r="J8" s="6">
        <f>Input!F38/Input!F$7</f>
        <v>20.202490366551469</v>
      </c>
      <c r="K8" s="6">
        <f>Input!G38/Input!G$7</f>
        <v>20.078402461033768</v>
      </c>
      <c r="L8" s="6">
        <f>Input!H38/Input!H$7</f>
        <v>19.160850715271714</v>
      </c>
      <c r="M8" s="6">
        <f>Input!I38/Input!I$7</f>
        <v>20.959136198993491</v>
      </c>
      <c r="N8" s="6">
        <f>Input!J38/Input!J$7</f>
        <v>21.991946647394407</v>
      </c>
      <c r="O8" s="6">
        <f t="shared" ref="O8:O40" si="1">AVERAGE(E8:N8)</f>
        <v>20.296796805073775</v>
      </c>
    </row>
    <row r="9" spans="1:15" ht="12" customHeight="1" x14ac:dyDescent="0.2">
      <c r="B9" t="s">
        <v>122</v>
      </c>
      <c r="E9" s="6">
        <f>Input!A39/Input!A$7</f>
        <v>0.83540876892595517</v>
      </c>
      <c r="F9" s="6">
        <f>Input!B39/Input!B$7</f>
        <v>0.84640456857772506</v>
      </c>
      <c r="G9" s="6">
        <f>Input!C39/Input!C$7</f>
        <v>0.84408521440551443</v>
      </c>
      <c r="H9" s="6">
        <f>Input!D39/Input!D$7</f>
        <v>0.75344417571886357</v>
      </c>
      <c r="I9" s="6">
        <f>Input!E39/Input!E$7</f>
        <v>0.66908320280085309</v>
      </c>
      <c r="J9" s="6">
        <f>Input!F39/Input!F$7</f>
        <v>0.67709608892826512</v>
      </c>
      <c r="K9" s="6">
        <f>Input!G39/Input!G$7</f>
        <v>0.75591002539148699</v>
      </c>
      <c r="L9" s="6">
        <f>Input!H39/Input!H$7</f>
        <v>0.77946011503607704</v>
      </c>
      <c r="M9" s="6">
        <f>Input!I39/Input!I$7</f>
        <v>0.91117479244799182</v>
      </c>
      <c r="N9" s="6">
        <f>Input!J39/Input!J$7</f>
        <v>1.0728217017575277</v>
      </c>
      <c r="O9" s="6">
        <f t="shared" si="1"/>
        <v>0.81448886539902587</v>
      </c>
    </row>
    <row r="10" spans="1:15" ht="13.5" customHeight="1" x14ac:dyDescent="0.2">
      <c r="B10" s="4" t="s">
        <v>123</v>
      </c>
      <c r="E10" s="8">
        <f>SUM(E7:E9)</f>
        <v>45.869468611980778</v>
      </c>
      <c r="F10" s="8">
        <f t="shared" ref="F10:N10" si="2">SUM(F7:F9)</f>
        <v>44.668014056791797</v>
      </c>
      <c r="G10" s="8">
        <f t="shared" si="2"/>
        <v>41.768877895328202</v>
      </c>
      <c r="H10" s="8">
        <f t="shared" si="2"/>
        <v>39.013389707645295</v>
      </c>
      <c r="I10" s="8">
        <f t="shared" si="2"/>
        <v>36.831202523877046</v>
      </c>
      <c r="J10" s="8">
        <f t="shared" si="2"/>
        <v>41.520702472679119</v>
      </c>
      <c r="K10" s="8">
        <f t="shared" si="2"/>
        <v>42.342045971122509</v>
      </c>
      <c r="L10" s="8">
        <f t="shared" si="2"/>
        <v>39.443219455789396</v>
      </c>
      <c r="M10" s="8">
        <f t="shared" si="2"/>
        <v>43.663881719396095</v>
      </c>
      <c r="N10" s="8">
        <f t="shared" si="2"/>
        <v>46.410212208038068</v>
      </c>
      <c r="O10" s="8">
        <f t="shared" si="1"/>
        <v>42.153101462264829</v>
      </c>
    </row>
    <row r="11" spans="1:15" ht="3" customHeight="1" x14ac:dyDescent="0.2"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6"/>
    </row>
    <row r="12" spans="1:15" ht="12" customHeight="1" x14ac:dyDescent="0.2">
      <c r="B12" t="s">
        <v>124</v>
      </c>
      <c r="E12" s="6">
        <f>Input!A40/Input!A$7</f>
        <v>60.635837775533744</v>
      </c>
      <c r="F12" s="6">
        <f>Input!B40/Input!B$7</f>
        <v>54.23649552960071</v>
      </c>
      <c r="G12" s="6">
        <f>Input!C40/Input!C$7</f>
        <v>51.284890387504561</v>
      </c>
      <c r="H12" s="6">
        <f>Input!D40/Input!D$7</f>
        <v>48.993397935020106</v>
      </c>
      <c r="I12" s="6">
        <f>Input!E40/Input!E$7</f>
        <v>44.766006620383415</v>
      </c>
      <c r="J12" s="6">
        <f>Input!F40/Input!F$7</f>
        <v>47.409380149175604</v>
      </c>
      <c r="K12" s="6">
        <f>Input!G40/Input!G$7</f>
        <v>48.180470121037992</v>
      </c>
      <c r="L12" s="6">
        <f>Input!H40/Input!H$7</f>
        <v>43.793246318504238</v>
      </c>
      <c r="M12" s="6">
        <f>Input!I40/Input!I$7</f>
        <v>44.414808795717541</v>
      </c>
      <c r="N12" s="6">
        <f>Input!J40/Input!J$7</f>
        <v>45.424396953107014</v>
      </c>
      <c r="O12" s="6">
        <f t="shared" si="1"/>
        <v>48.913893058558493</v>
      </c>
    </row>
    <row r="13" spans="1:15" ht="12" customHeight="1" x14ac:dyDescent="0.2">
      <c r="B13" t="s">
        <v>125</v>
      </c>
      <c r="E13" s="6">
        <f>Input!A41/Input!A$7</f>
        <v>15.938223482051921</v>
      </c>
      <c r="F13" s="6">
        <f>Input!B41/Input!B$7</f>
        <v>14.638697230597721</v>
      </c>
      <c r="G13" s="6">
        <f>Input!C41/Input!C$7</f>
        <v>13.595488457149782</v>
      </c>
      <c r="H13" s="6">
        <f>Input!D41/Input!D$7</f>
        <v>13.216125701381364</v>
      </c>
      <c r="I13" s="6">
        <f>Input!E41/Input!E$7</f>
        <v>11.966105786241794</v>
      </c>
      <c r="J13" s="6">
        <f>Input!F41/Input!F$7</f>
        <v>12.980704047126164</v>
      </c>
      <c r="K13" s="6">
        <f>Input!G41/Input!G$7</f>
        <v>13.748258328706552</v>
      </c>
      <c r="L13" s="6">
        <f>Input!H41/Input!H$7</f>
        <v>12.616129695718238</v>
      </c>
      <c r="M13" s="6">
        <f>Input!I41/Input!I$7</f>
        <v>12.898397281789915</v>
      </c>
      <c r="N13" s="6">
        <f>Input!J41/Input!J$7</f>
        <v>13.488906214024405</v>
      </c>
      <c r="O13" s="6">
        <f t="shared" si="1"/>
        <v>13.508703622478786</v>
      </c>
    </row>
    <row r="14" spans="1:15" ht="12" customHeight="1" x14ac:dyDescent="0.2">
      <c r="B14" t="s">
        <v>126</v>
      </c>
      <c r="E14" s="6">
        <f>Input!A42/Input!A$7</f>
        <v>0.20760516271237101</v>
      </c>
      <c r="F14" s="6">
        <f>Input!B42/Input!B$7</f>
        <v>0.74881611017173089</v>
      </c>
      <c r="G14" s="6">
        <f>Input!C42/Input!C$7</f>
        <v>0.66177980295509087</v>
      </c>
      <c r="H14" s="6">
        <f>Input!D42/Input!D$7</f>
        <v>0.62479810024561722</v>
      </c>
      <c r="I14" s="6">
        <f>Input!E42/Input!E$7</f>
        <v>0.89418138970221506</v>
      </c>
      <c r="J14" s="6">
        <f>Input!F42/Input!F$7</f>
        <v>0.92774853068834096</v>
      </c>
      <c r="K14" s="6">
        <f>Input!G42/Input!G$7</f>
        <v>0.94131642205259924</v>
      </c>
      <c r="L14" s="6">
        <f>Input!H42/Input!H$7</f>
        <v>0.96346875303188206</v>
      </c>
      <c r="M14" s="6">
        <f>Input!I42/Input!I$7</f>
        <v>0.95962393819918579</v>
      </c>
      <c r="N14" s="6">
        <f>Input!J42/Input!J$7</f>
        <v>0.92045863286346552</v>
      </c>
      <c r="O14" s="6">
        <f t="shared" si="1"/>
        <v>0.78497968426224984</v>
      </c>
    </row>
    <row r="15" spans="1:15" ht="13.5" customHeight="1" x14ac:dyDescent="0.2">
      <c r="B15" s="4" t="s">
        <v>130</v>
      </c>
      <c r="E15" s="8">
        <f>SUM(E12:E14)</f>
        <v>76.781666420298038</v>
      </c>
      <c r="F15" s="8">
        <f t="shared" ref="F15:N15" si="3">SUM(F12:F14)</f>
        <v>69.624008870370162</v>
      </c>
      <c r="G15" s="8">
        <f t="shared" si="3"/>
        <v>65.54215864760944</v>
      </c>
      <c r="H15" s="8">
        <f t="shared" si="3"/>
        <v>62.834321736647091</v>
      </c>
      <c r="I15" s="8">
        <f t="shared" si="3"/>
        <v>57.626293796327417</v>
      </c>
      <c r="J15" s="8">
        <f t="shared" si="3"/>
        <v>61.317832726990112</v>
      </c>
      <c r="K15" s="8">
        <f t="shared" si="3"/>
        <v>62.870044871797141</v>
      </c>
      <c r="L15" s="8">
        <f t="shared" si="3"/>
        <v>57.372844767254357</v>
      </c>
      <c r="M15" s="8">
        <f t="shared" si="3"/>
        <v>58.272830015706646</v>
      </c>
      <c r="N15" s="8">
        <f t="shared" si="3"/>
        <v>59.833761799994882</v>
      </c>
      <c r="O15" s="8">
        <f t="shared" si="1"/>
        <v>63.207576365299531</v>
      </c>
    </row>
    <row r="16" spans="1:15" ht="3" customHeight="1" x14ac:dyDescent="0.2"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6"/>
    </row>
    <row r="17" spans="2:15" ht="12" customHeight="1" x14ac:dyDescent="0.2">
      <c r="B17" t="s">
        <v>127</v>
      </c>
      <c r="E17" s="6">
        <f>Input!A43/Input!A$7</f>
        <v>12.026097077733754</v>
      </c>
      <c r="F17" s="6">
        <f>Input!B43/Input!B$7</f>
        <v>12.361397757486632</v>
      </c>
      <c r="G17" s="6">
        <f>Input!C43/Input!C$7</f>
        <v>11.422047560715498</v>
      </c>
      <c r="H17" s="6">
        <f>Input!D43/Input!D$7</f>
        <v>8.5101947320719962</v>
      </c>
      <c r="I17" s="6">
        <f>Input!E43/Input!E$7</f>
        <v>7.2868558294534544</v>
      </c>
      <c r="J17" s="6">
        <f>Input!F43/Input!F$7</f>
        <v>8.4542178733519755</v>
      </c>
      <c r="K17" s="6">
        <f>Input!G43/Input!G$7</f>
        <v>8.5151848745678969</v>
      </c>
      <c r="L17" s="6">
        <f>Input!H43/Input!H$7</f>
        <v>7.4885132653748609</v>
      </c>
      <c r="M17" s="6">
        <f>Input!I43/Input!I$7</f>
        <v>7.3897801070615774</v>
      </c>
      <c r="N17" s="6">
        <f>Input!J43/Input!J$7</f>
        <v>8.1135955767607264</v>
      </c>
      <c r="O17" s="6">
        <f t="shared" si="1"/>
        <v>9.1567884654578382</v>
      </c>
    </row>
    <row r="18" spans="2:15" ht="12" customHeight="1" x14ac:dyDescent="0.2">
      <c r="B18" t="s">
        <v>128</v>
      </c>
      <c r="E18" s="6">
        <f>Input!A44/Input!A$7</f>
        <v>19.565285611254136</v>
      </c>
      <c r="F18" s="6">
        <f>Input!B44/Input!B$7</f>
        <v>17.987868191692936</v>
      </c>
      <c r="G18" s="6">
        <f>Input!C44/Input!C$7</f>
        <v>17.447164609307709</v>
      </c>
      <c r="H18" s="6">
        <f>Input!D44/Input!D$7</f>
        <v>16.198280960290585</v>
      </c>
      <c r="I18" s="6">
        <f>Input!E44/Input!E$7</f>
        <v>14.921684960334535</v>
      </c>
      <c r="J18" s="6">
        <f>Input!F44/Input!F$7</f>
        <v>13.48375836218294</v>
      </c>
      <c r="K18" s="6">
        <f>Input!G44/Input!G$7</f>
        <v>14.362408469765777</v>
      </c>
      <c r="L18" s="6">
        <f>Input!H44/Input!H$7</f>
        <v>12.276663593294279</v>
      </c>
      <c r="M18" s="6">
        <f>Input!I44/Input!I$7</f>
        <v>14.195414687309675</v>
      </c>
      <c r="N18" s="6">
        <f>Input!J44/Input!J$7</f>
        <v>13.233668039601934</v>
      </c>
      <c r="O18" s="6">
        <f t="shared" si="1"/>
        <v>15.36721974850345</v>
      </c>
    </row>
    <row r="19" spans="2:15" ht="13.5" customHeight="1" x14ac:dyDescent="0.2">
      <c r="B19" s="4" t="s">
        <v>129</v>
      </c>
      <c r="E19" s="8">
        <f>SUM(E17:E18)</f>
        <v>31.591382688987892</v>
      </c>
      <c r="F19" s="8">
        <f t="shared" ref="F19:N19" si="4">SUM(F17:F18)</f>
        <v>30.349265949179568</v>
      </c>
      <c r="G19" s="8">
        <f t="shared" si="4"/>
        <v>28.869212170023207</v>
      </c>
      <c r="H19" s="8">
        <f t="shared" si="4"/>
        <v>24.708475692362583</v>
      </c>
      <c r="I19" s="8">
        <f t="shared" si="4"/>
        <v>22.208540789787989</v>
      </c>
      <c r="J19" s="8">
        <f t="shared" si="4"/>
        <v>21.937976235534915</v>
      </c>
      <c r="K19" s="8">
        <f t="shared" si="4"/>
        <v>22.877593344333675</v>
      </c>
      <c r="L19" s="8">
        <f t="shared" si="4"/>
        <v>19.76517685866914</v>
      </c>
      <c r="M19" s="8">
        <f t="shared" si="4"/>
        <v>21.585194794371255</v>
      </c>
      <c r="N19" s="8">
        <f t="shared" si="4"/>
        <v>21.34726361636266</v>
      </c>
      <c r="O19" s="8">
        <f t="shared" si="1"/>
        <v>24.524008213961288</v>
      </c>
    </row>
    <row r="20" spans="2:15" ht="3" customHeight="1" x14ac:dyDescent="0.2"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6"/>
    </row>
    <row r="21" spans="2:15" ht="12" customHeight="1" x14ac:dyDescent="0.2">
      <c r="B21" t="s">
        <v>131</v>
      </c>
      <c r="E21" s="6">
        <f>Input!A45/Input!A$7</f>
        <v>254.28852086548147</v>
      </c>
      <c r="F21" s="6">
        <f>Input!B45/Input!B$7</f>
        <v>220.87716108426071</v>
      </c>
      <c r="G21" s="6">
        <f>Input!C45/Input!C$7</f>
        <v>199.97891097313797</v>
      </c>
      <c r="H21" s="6">
        <f>Input!D45/Input!D$7</f>
        <v>181.29697462197387</v>
      </c>
      <c r="I21" s="6">
        <f>Input!E45/Input!E$7</f>
        <v>169.34024852572585</v>
      </c>
      <c r="J21" s="6">
        <f>Input!F45/Input!F$7</f>
        <v>167.95276582096341</v>
      </c>
      <c r="K21" s="6">
        <f>Input!G45/Input!G$7</f>
        <v>165.2073383393502</v>
      </c>
      <c r="L21" s="6">
        <f>Input!H45/Input!H$7</f>
        <v>148.12526634225182</v>
      </c>
      <c r="M21" s="6">
        <f>Input!I45/Input!I$7</f>
        <v>141.12105664006154</v>
      </c>
      <c r="N21" s="6">
        <f>Input!J45/Input!J$7</f>
        <v>144.66241640870834</v>
      </c>
      <c r="O21" s="6">
        <f t="shared" si="1"/>
        <v>179.28506596219151</v>
      </c>
    </row>
    <row r="22" spans="2:15" ht="12" customHeight="1" x14ac:dyDescent="0.2">
      <c r="B22" t="s">
        <v>132</v>
      </c>
      <c r="E22" s="6">
        <f>Input!A46/Input!A$7</f>
        <v>54.575800696940966</v>
      </c>
      <c r="F22" s="6">
        <f>Input!B46/Input!B$7</f>
        <v>44.840463419053357</v>
      </c>
      <c r="G22" s="6">
        <f>Input!C46/Input!C$7</f>
        <v>38.946748922173903</v>
      </c>
      <c r="H22" s="6">
        <f>Input!D46/Input!D$7</f>
        <v>30.363301606465654</v>
      </c>
      <c r="I22" s="6">
        <f>Input!E46/Input!E$7</f>
        <v>27.094790491198783</v>
      </c>
      <c r="J22" s="6">
        <f>Input!F46/Input!F$7</f>
        <v>31.36409294576266</v>
      </c>
      <c r="K22" s="6">
        <f>Input!G46/Input!G$7</f>
        <v>31.933936663127049</v>
      </c>
      <c r="L22" s="6">
        <f>Input!H46/Input!H$7</f>
        <v>30.84190528550598</v>
      </c>
      <c r="M22" s="6">
        <f>Input!I46/Input!I$7</f>
        <v>29.281627977049077</v>
      </c>
      <c r="N22" s="6">
        <f>Input!J46/Input!J$7</f>
        <v>26.364093415027245</v>
      </c>
      <c r="O22" s="6">
        <f t="shared" si="1"/>
        <v>34.560676142230463</v>
      </c>
    </row>
    <row r="23" spans="2:15" ht="12" customHeight="1" x14ac:dyDescent="0.2">
      <c r="B23" t="s">
        <v>133</v>
      </c>
      <c r="E23" s="6">
        <f>Input!A47/Input!A$7</f>
        <v>3.1218988206687883</v>
      </c>
      <c r="F23" s="6">
        <f>Input!B47/Input!B$7</f>
        <v>3.22105232109825</v>
      </c>
      <c r="G23" s="6">
        <f>Input!C47/Input!C$7</f>
        <v>2.0135537432821624</v>
      </c>
      <c r="H23" s="6">
        <f>Input!D47/Input!D$7</f>
        <v>1.4536404146232176</v>
      </c>
      <c r="I23" s="6">
        <f>Input!E47/Input!E$7</f>
        <v>1.8281303255481327</v>
      </c>
      <c r="J23" s="6">
        <f>Input!F47/Input!F$7</f>
        <v>1.4053676714760925</v>
      </c>
      <c r="K23" s="6">
        <f>Input!G47/Input!G$7</f>
        <v>1.7136210759617529</v>
      </c>
      <c r="L23" s="6">
        <f>Input!H47/Input!H$7</f>
        <v>1.4483378799048103</v>
      </c>
      <c r="M23" s="6">
        <f>Input!I47/Input!I$7</f>
        <v>2.1403951020931502</v>
      </c>
      <c r="N23" s="6">
        <f>Input!J47/Input!J$7</f>
        <v>1.4034169459438717</v>
      </c>
      <c r="O23" s="6">
        <f t="shared" si="1"/>
        <v>1.974941430060023</v>
      </c>
    </row>
    <row r="24" spans="2:15" ht="12" customHeight="1" x14ac:dyDescent="0.2">
      <c r="B24" t="s">
        <v>134</v>
      </c>
      <c r="E24" s="6">
        <f>Input!A48/Input!A$7</f>
        <v>3.0759284653871486</v>
      </c>
      <c r="F24" s="6">
        <f>Input!B48/Input!B$7</f>
        <v>2.916301532390154</v>
      </c>
      <c r="G24" s="6">
        <f>Input!C48/Input!C$7</f>
        <v>2.3551515949728254</v>
      </c>
      <c r="H24" s="6">
        <f>Input!D48/Input!D$7</f>
        <v>2.3253269177422671</v>
      </c>
      <c r="I24" s="6">
        <f>Input!E48/Input!E$7</f>
        <v>2.3180166898562904</v>
      </c>
      <c r="J24" s="6">
        <f>Input!F48/Input!F$7</f>
        <v>2.6919552429470412</v>
      </c>
      <c r="K24" s="6">
        <f>Input!G48/Input!G$7</f>
        <v>2.0699449309797755</v>
      </c>
      <c r="L24" s="6">
        <f>Input!H48/Input!H$7</f>
        <v>2.4159551104413577</v>
      </c>
      <c r="M24" s="6">
        <f>Input!I48/Input!I$7</f>
        <v>2.1888879058883868</v>
      </c>
      <c r="N24" s="6">
        <f>Input!J48/Input!J$7</f>
        <v>2.2068516718258335</v>
      </c>
      <c r="O24" s="6">
        <f t="shared" si="1"/>
        <v>2.4564320062431082</v>
      </c>
    </row>
    <row r="25" spans="2:15" ht="12" customHeight="1" x14ac:dyDescent="0.2">
      <c r="B25" t="s">
        <v>135</v>
      </c>
      <c r="E25" s="6">
        <f>Input!A49/Input!A$7</f>
        <v>26.649244181217661</v>
      </c>
      <c r="F25" s="6">
        <f>Input!B49/Input!B$7</f>
        <v>30.897340092857174</v>
      </c>
      <c r="G25" s="6">
        <f>Input!C49/Input!C$7</f>
        <v>25.595776343654904</v>
      </c>
      <c r="H25" s="6">
        <f>Input!D49/Input!D$7</f>
        <v>23.360926445889813</v>
      </c>
      <c r="I25" s="6">
        <f>Input!E49/Input!E$7</f>
        <v>20.358186062005061</v>
      </c>
      <c r="J25" s="6">
        <f>Input!F49/Input!F$7</f>
        <v>21.071001774117164</v>
      </c>
      <c r="K25" s="6">
        <f>Input!G49/Input!G$7</f>
        <v>24.530942560485631</v>
      </c>
      <c r="L25" s="6">
        <f>Input!H49/Input!H$7</f>
        <v>25.258509945723638</v>
      </c>
      <c r="M25" s="6">
        <f>Input!I49/Input!I$7</f>
        <v>24.549049716318876</v>
      </c>
      <c r="N25" s="6">
        <f>Input!J49/Input!J$7</f>
        <v>25.322220829389344</v>
      </c>
      <c r="O25" s="6">
        <f t="shared" si="1"/>
        <v>24.759319795165929</v>
      </c>
    </row>
    <row r="26" spans="2:15" ht="13.5" customHeight="1" x14ac:dyDescent="0.2">
      <c r="B26" s="4" t="s">
        <v>136</v>
      </c>
      <c r="E26" s="8">
        <f>SUM(E21:E25)</f>
        <v>341.71139302969607</v>
      </c>
      <c r="F26" s="8">
        <f t="shared" ref="F26:N26" si="5">SUM(F21:F25)</f>
        <v>302.75231844965964</v>
      </c>
      <c r="G26" s="8">
        <f t="shared" si="5"/>
        <v>268.89014157722175</v>
      </c>
      <c r="H26" s="8">
        <f t="shared" si="5"/>
        <v>238.80017000669483</v>
      </c>
      <c r="I26" s="8">
        <f t="shared" si="5"/>
        <v>220.93937209433409</v>
      </c>
      <c r="J26" s="8">
        <f t="shared" si="5"/>
        <v>224.48518345526634</v>
      </c>
      <c r="K26" s="8">
        <f t="shared" si="5"/>
        <v>225.45578356990441</v>
      </c>
      <c r="L26" s="8">
        <f t="shared" si="5"/>
        <v>208.08997456382761</v>
      </c>
      <c r="M26" s="8">
        <f t="shared" si="5"/>
        <v>199.28101734141103</v>
      </c>
      <c r="N26" s="8">
        <f t="shared" si="5"/>
        <v>199.95899927089462</v>
      </c>
      <c r="O26" s="8">
        <f t="shared" si="1"/>
        <v>243.03643533589107</v>
      </c>
    </row>
    <row r="27" spans="2:15" ht="3" customHeight="1" x14ac:dyDescent="0.2">
      <c r="B27" s="4"/>
      <c r="E27" s="8"/>
      <c r="F27" s="8"/>
      <c r="G27" s="8"/>
      <c r="H27" s="8"/>
      <c r="I27" s="8"/>
      <c r="J27" s="8"/>
      <c r="K27" s="8"/>
      <c r="L27" s="8"/>
      <c r="M27" s="8"/>
      <c r="N27" s="8"/>
      <c r="O27" s="6"/>
    </row>
    <row r="28" spans="2:15" ht="12" customHeight="1" x14ac:dyDescent="0.2">
      <c r="B28" t="s">
        <v>137</v>
      </c>
      <c r="E28" s="6">
        <f>Input!A50/Input!A$7</f>
        <v>12.160220683069353</v>
      </c>
      <c r="F28" s="6">
        <f>Input!B50/Input!B$7</f>
        <v>12.150018389644973</v>
      </c>
      <c r="G28" s="6">
        <f>Input!C50/Input!C$7</f>
        <v>12.130262641073129</v>
      </c>
      <c r="H28" s="6">
        <f>Input!D50/Input!D$7</f>
        <v>12.097019780184839</v>
      </c>
      <c r="I28" s="6">
        <f>Input!E50/Input!E$7</f>
        <v>12.252215793851612</v>
      </c>
      <c r="J28" s="6">
        <f>Input!F50/Input!F$7</f>
        <v>11.376864038111776</v>
      </c>
      <c r="K28" s="6">
        <f>Input!G50/Input!G$7</f>
        <v>11.835966375855659</v>
      </c>
      <c r="L28" s="6">
        <f>Input!H50/Input!H$7</f>
        <v>11.597676934406275</v>
      </c>
      <c r="M28" s="6">
        <f>Input!I50/Input!I$7</f>
        <v>11.025455075808573</v>
      </c>
      <c r="N28" s="6">
        <f>Input!J50/Input!J$7</f>
        <v>10.90269378853386</v>
      </c>
      <c r="O28" s="6">
        <f t="shared" si="1"/>
        <v>11.752839350054007</v>
      </c>
    </row>
    <row r="29" spans="2:15" ht="12" customHeight="1" x14ac:dyDescent="0.2">
      <c r="B29" t="s">
        <v>138</v>
      </c>
      <c r="E29" s="6">
        <f>Input!A51/Input!A$7</f>
        <v>0.9239422757606186</v>
      </c>
      <c r="F29" s="6">
        <f>Input!B51/Input!B$7</f>
        <v>0.74005541573539613</v>
      </c>
      <c r="G29" s="6">
        <f>Input!C51/Input!C$7</f>
        <v>0.74284928383861115</v>
      </c>
      <c r="H29" s="6">
        <f>Input!D51/Input!D$7</f>
        <v>0.75529463365445193</v>
      </c>
      <c r="I29" s="6">
        <f>Input!E51/Input!E$7</f>
        <v>0.73810508689480048</v>
      </c>
      <c r="J29" s="6">
        <f>Input!F51/Input!F$7</f>
        <v>0.87271824029971423</v>
      </c>
      <c r="K29" s="6">
        <f>Input!G51/Input!G$7</f>
        <v>0.76487617649250728</v>
      </c>
      <c r="L29" s="6">
        <f>Input!H51/Input!H$7</f>
        <v>0.68280962650280685</v>
      </c>
      <c r="M29" s="6">
        <f>Input!I51/Input!I$7</f>
        <v>0.73026964131166461</v>
      </c>
      <c r="N29" s="6">
        <f>Input!J51/Input!J$7</f>
        <v>0.70899217171071138</v>
      </c>
      <c r="O29" s="6">
        <f t="shared" si="1"/>
        <v>0.76599125522012834</v>
      </c>
    </row>
    <row r="30" spans="2:15" ht="13.5" customHeight="1" x14ac:dyDescent="0.2">
      <c r="B30" s="4" t="s">
        <v>139</v>
      </c>
      <c r="E30" s="8">
        <f>SUM(E28:E29)</f>
        <v>13.084162958829971</v>
      </c>
      <c r="F30" s="8">
        <f t="shared" ref="F30:N30" si="6">SUM(F28:F29)</f>
        <v>12.89007380538037</v>
      </c>
      <c r="G30" s="8">
        <f t="shared" si="6"/>
        <v>12.87311192491174</v>
      </c>
      <c r="H30" s="8">
        <f t="shared" si="6"/>
        <v>12.852314413839292</v>
      </c>
      <c r="I30" s="8">
        <f t="shared" si="6"/>
        <v>12.990320880746411</v>
      </c>
      <c r="J30" s="8">
        <f t="shared" si="6"/>
        <v>12.249582278411491</v>
      </c>
      <c r="K30" s="8">
        <f t="shared" si="6"/>
        <v>12.600842552348166</v>
      </c>
      <c r="L30" s="8">
        <f t="shared" si="6"/>
        <v>12.280486560909083</v>
      </c>
      <c r="M30" s="8">
        <f t="shared" si="6"/>
        <v>11.755724717120238</v>
      </c>
      <c r="N30" s="8">
        <f t="shared" si="6"/>
        <v>11.611685960244571</v>
      </c>
      <c r="O30" s="8">
        <f t="shared" si="1"/>
        <v>12.518830605274134</v>
      </c>
    </row>
    <row r="31" spans="2:15" ht="3" customHeight="1" x14ac:dyDescent="0.2">
      <c r="B31" s="4"/>
      <c r="E31" s="8"/>
      <c r="F31" s="8"/>
      <c r="G31" s="8"/>
      <c r="H31" s="8"/>
      <c r="I31" s="8"/>
      <c r="J31" s="8"/>
      <c r="K31" s="8"/>
      <c r="L31" s="8"/>
      <c r="M31" s="8"/>
      <c r="N31" s="8"/>
      <c r="O31" s="6"/>
    </row>
    <row r="32" spans="2:15" ht="12" customHeight="1" x14ac:dyDescent="0.2">
      <c r="B32" t="s">
        <v>140</v>
      </c>
      <c r="E32" s="6">
        <f>Input!A52/Input!A$7</f>
        <v>0.42979259373874995</v>
      </c>
      <c r="F32" s="6">
        <f>Input!B52/Input!B$7</f>
        <v>0.48431282020104005</v>
      </c>
      <c r="G32" s="6">
        <f>Input!C52/Input!C$7</f>
        <v>0.54349632915567669</v>
      </c>
      <c r="H32" s="6">
        <f>Input!D52/Input!D$7</f>
        <v>0.60402789498559162</v>
      </c>
      <c r="I32" s="6">
        <f>Input!E52/Input!E$7</f>
        <v>0.5750161154763066</v>
      </c>
      <c r="J32" s="6">
        <f>Input!F52/Input!F$7</f>
        <v>0.61832557143539668</v>
      </c>
      <c r="K32" s="6">
        <f>Input!G52/Input!G$7</f>
        <v>0.74860933805329888</v>
      </c>
      <c r="L32" s="6">
        <f>Input!H52/Input!H$7</f>
        <v>0.7879819805701338</v>
      </c>
      <c r="M32" s="6">
        <f>Input!I52/Input!I$7</f>
        <v>0.71340058338942847</v>
      </c>
      <c r="N32" s="6">
        <f>Input!J52/Input!J$7</f>
        <v>0.74366925477755885</v>
      </c>
      <c r="O32" s="6">
        <f t="shared" si="1"/>
        <v>0.62486324817831806</v>
      </c>
    </row>
    <row r="33" spans="2:15" ht="12" customHeight="1" x14ac:dyDescent="0.2">
      <c r="B33" t="s">
        <v>141</v>
      </c>
      <c r="E33" s="6">
        <f>Input!A53/Input!A$7</f>
        <v>3.1863476366698964</v>
      </c>
      <c r="F33" s="6">
        <f>Input!B53/Input!B$7</f>
        <v>2.7064527488456056</v>
      </c>
      <c r="G33" s="6">
        <f>Input!C53/Input!C$7</f>
        <v>2.7443042179452362</v>
      </c>
      <c r="H33" s="6">
        <f>Input!D53/Input!D$7</f>
        <v>2.4438778009225461</v>
      </c>
      <c r="I33" s="6">
        <f>Input!E53/Input!E$7</f>
        <v>2.4123247557187626</v>
      </c>
      <c r="J33" s="6">
        <f>Input!F53/Input!F$7</f>
        <v>2.3223539766805845</v>
      </c>
      <c r="K33" s="6">
        <f>Input!G53/Input!G$7</f>
        <v>2.375849871932374</v>
      </c>
      <c r="L33" s="6">
        <f>Input!H53/Input!H$7</f>
        <v>2.3392967963767868</v>
      </c>
      <c r="M33" s="6">
        <f>Input!I53/Input!I$7</f>
        <v>2.4316338750520883</v>
      </c>
      <c r="N33" s="6">
        <f>Input!J53/Input!J$7</f>
        <v>2.3866775179718078</v>
      </c>
      <c r="O33" s="6">
        <f t="shared" si="1"/>
        <v>2.5349119198115688</v>
      </c>
    </row>
    <row r="34" spans="2:15" ht="12" customHeight="1" x14ac:dyDescent="0.2">
      <c r="B34" t="s">
        <v>142</v>
      </c>
      <c r="E34" s="6">
        <f>Input!A54/Input!A$7</f>
        <v>1.2367287809196592</v>
      </c>
      <c r="F34" s="6">
        <f>Input!B54/Input!B$7</f>
        <v>1.1578588192944999</v>
      </c>
      <c r="G34" s="6">
        <f>Input!C54/Input!C$7</f>
        <v>0.84901594098676314</v>
      </c>
      <c r="H34" s="6">
        <f>Input!D54/Input!D$7</f>
        <v>0.855974940992141</v>
      </c>
      <c r="I34" s="6">
        <f>Input!E54/Input!E$7</f>
        <v>0.88151108117886212</v>
      </c>
      <c r="J34" s="6">
        <f>Input!F54/Input!F$7</f>
        <v>0.87764154683457307</v>
      </c>
      <c r="K34" s="6">
        <f>Input!G54/Input!G$7</f>
        <v>0.93392083699903061</v>
      </c>
      <c r="L34" s="6">
        <f>Input!H54/Input!H$7</f>
        <v>0.91475245589638199</v>
      </c>
      <c r="M34" s="6">
        <f>Input!I54/Input!I$7</f>
        <v>0.83974330865147295</v>
      </c>
      <c r="N34" s="6">
        <f>Input!J54/Input!J$7</f>
        <v>0.70382709969556656</v>
      </c>
      <c r="O34" s="6">
        <f t="shared" si="1"/>
        <v>0.92509748114489498</v>
      </c>
    </row>
    <row r="35" spans="2:15" ht="12" customHeight="1" x14ac:dyDescent="0.2">
      <c r="B35" t="s">
        <v>143</v>
      </c>
      <c r="E35" s="6">
        <f>Input!A55/Input!A$7</f>
        <v>7.7600780918575181</v>
      </c>
      <c r="F35" s="6">
        <f>Input!B55/Input!B$7</f>
        <v>6.6720369044960419</v>
      </c>
      <c r="G35" s="6">
        <f>Input!C55/Input!C$7</f>
        <v>6.3121453139186725</v>
      </c>
      <c r="H35" s="6">
        <f>Input!D55/Input!D$7</f>
        <v>7.0396506159601007</v>
      </c>
      <c r="I35" s="6">
        <f>Input!E55/Input!E$7</f>
        <v>5.4453725887000912</v>
      </c>
      <c r="J35" s="6">
        <f>Input!F55/Input!F$7</f>
        <v>5.9939382607698883</v>
      </c>
      <c r="K35" s="6">
        <f>Input!G55/Input!G$7</f>
        <v>6.1095388325348816</v>
      </c>
      <c r="L35" s="6">
        <f>Input!H55/Input!H$7</f>
        <v>5.4986245880954518</v>
      </c>
      <c r="M35" s="6">
        <f>Input!I55/Input!I$7</f>
        <v>6.1918491521620664</v>
      </c>
      <c r="N35" s="6">
        <f>Input!J55/Input!J$7</f>
        <v>6.4765944383330352</v>
      </c>
      <c r="O35" s="6">
        <f t="shared" si="1"/>
        <v>6.3499828786827743</v>
      </c>
    </row>
    <row r="36" spans="2:15" ht="13.5" customHeight="1" x14ac:dyDescent="0.2">
      <c r="B36" s="4" t="s">
        <v>144</v>
      </c>
      <c r="E36" s="8">
        <f>SUM(E32:E35)</f>
        <v>12.612947103185824</v>
      </c>
      <c r="F36" s="8">
        <f t="shared" ref="F36:N36" si="7">SUM(F32:F35)</f>
        <v>11.020661292837186</v>
      </c>
      <c r="G36" s="8">
        <f t="shared" si="7"/>
        <v>10.448961802006348</v>
      </c>
      <c r="H36" s="8">
        <f t="shared" si="7"/>
        <v>10.94353125286038</v>
      </c>
      <c r="I36" s="8">
        <f t="shared" si="7"/>
        <v>9.3142245410740223</v>
      </c>
      <c r="J36" s="8">
        <f t="shared" si="7"/>
        <v>9.8122593557204425</v>
      </c>
      <c r="K36" s="8">
        <f t="shared" si="7"/>
        <v>10.167918879519586</v>
      </c>
      <c r="L36" s="8">
        <f t="shared" si="7"/>
        <v>9.5406558209387544</v>
      </c>
      <c r="M36" s="8">
        <f t="shared" si="7"/>
        <v>10.176626919255057</v>
      </c>
      <c r="N36" s="8">
        <f t="shared" si="7"/>
        <v>10.310768310777968</v>
      </c>
      <c r="O36" s="8">
        <f t="shared" si="1"/>
        <v>10.434855527817557</v>
      </c>
    </row>
    <row r="37" spans="2:15" ht="6" customHeight="1" x14ac:dyDescent="0.2">
      <c r="B37" s="4"/>
      <c r="E37" s="8"/>
      <c r="F37" s="8"/>
      <c r="G37" s="8"/>
      <c r="H37" s="8"/>
      <c r="I37" s="8"/>
      <c r="J37" s="8"/>
      <c r="K37" s="8"/>
      <c r="L37" s="8"/>
      <c r="M37" s="8"/>
      <c r="N37" s="8"/>
      <c r="O37" s="6"/>
    </row>
    <row r="38" spans="2:15" ht="13.5" customHeight="1" x14ac:dyDescent="0.2">
      <c r="B38" s="4" t="s">
        <v>145</v>
      </c>
      <c r="E38" s="8">
        <f>Input!A56/Input!A$7</f>
        <v>24.373290487320777</v>
      </c>
      <c r="F38" s="8">
        <f>Input!B56/Input!B$7</f>
        <v>22.783927691073224</v>
      </c>
      <c r="G38" s="8">
        <f>Input!C56/Input!C$7</f>
        <v>22.078819537120459</v>
      </c>
      <c r="H38" s="8">
        <f>Input!D56/Input!D$7</f>
        <v>22.260991897824372</v>
      </c>
      <c r="I38" s="8">
        <f>Input!E56/Input!E$7</f>
        <v>22.679186039235894</v>
      </c>
      <c r="J38" s="8">
        <f>Input!F56/Input!F$7</f>
        <v>22.759959898255051</v>
      </c>
      <c r="K38" s="8">
        <f>Input!G56/Input!G$7</f>
        <v>23.097134632280504</v>
      </c>
      <c r="L38" s="8">
        <f>Input!H56/Input!H$7</f>
        <v>23.142393224383497</v>
      </c>
      <c r="M38" s="8">
        <f>Input!I56/Input!I$7</f>
        <v>24.187022662435492</v>
      </c>
      <c r="N38" s="8">
        <f>Input!J56/Input!J$7</f>
        <v>23.759590805597483</v>
      </c>
      <c r="O38" s="8">
        <f t="shared" si="1"/>
        <v>23.112231687552679</v>
      </c>
    </row>
    <row r="39" spans="2:15" ht="6" customHeight="1" x14ac:dyDescent="0.2">
      <c r="B39" s="4"/>
      <c r="E39" s="8"/>
      <c r="F39" s="8"/>
      <c r="G39" s="8"/>
      <c r="H39" s="8"/>
      <c r="I39" s="8"/>
      <c r="J39" s="8"/>
      <c r="K39" s="8"/>
      <c r="L39" s="8"/>
      <c r="M39" s="8"/>
      <c r="N39" s="8"/>
      <c r="O39" s="6"/>
    </row>
    <row r="40" spans="2:15" x14ac:dyDescent="0.2">
      <c r="B40" s="9" t="s">
        <v>67</v>
      </c>
      <c r="C40" s="10"/>
      <c r="D40" s="10"/>
      <c r="E40" s="11">
        <f>SUM(E10,E15,E19,E26,E30,E36,E38)</f>
        <v>546.02431130029936</v>
      </c>
      <c r="F40" s="11">
        <f t="shared" ref="F40:N40" si="8">SUM(F10,F15,F19,F26,F30,F36,F38)</f>
        <v>494.088270115292</v>
      </c>
      <c r="G40" s="11">
        <f t="shared" si="8"/>
        <v>450.47128355422115</v>
      </c>
      <c r="H40" s="11">
        <f t="shared" si="8"/>
        <v>411.41319470787386</v>
      </c>
      <c r="I40" s="11">
        <f t="shared" si="8"/>
        <v>382.58914066538284</v>
      </c>
      <c r="J40" s="11">
        <f t="shared" si="8"/>
        <v>394.08349642285748</v>
      </c>
      <c r="K40" s="11">
        <f t="shared" si="8"/>
        <v>399.41136382130605</v>
      </c>
      <c r="L40" s="11">
        <f t="shared" si="8"/>
        <v>369.63475125177183</v>
      </c>
      <c r="M40" s="11">
        <f t="shared" si="8"/>
        <v>368.92229816969581</v>
      </c>
      <c r="N40" s="11">
        <f t="shared" si="8"/>
        <v>373.23228197191031</v>
      </c>
      <c r="O40" s="11">
        <f t="shared" si="1"/>
        <v>418.9870391980611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34"/>
  <sheetViews>
    <sheetView tabSelected="1" workbookViewId="0">
      <selection activeCell="D3" sqref="D3:M3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85546875" customWidth="1"/>
    <col min="4" max="4" width="9.7109375" customWidth="1"/>
    <col min="5" max="14" width="9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258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259</v>
      </c>
    </row>
    <row r="2" spans="1:15" ht="15.75" customHeight="1" x14ac:dyDescent="0.2">
      <c r="D2" s="37" t="str">
        <f>Input!O10</f>
        <v>Größenklasse 3: &gt; 5.000 ha</v>
      </c>
      <c r="E2" s="37"/>
      <c r="F2" s="37"/>
      <c r="G2" s="37"/>
      <c r="H2" s="37"/>
      <c r="I2" s="37"/>
      <c r="J2" s="37"/>
      <c r="K2" s="37"/>
      <c r="L2" s="37"/>
      <c r="M2" s="37"/>
    </row>
    <row r="3" spans="1:15" ht="15.75" customHeight="1" x14ac:dyDescent="0.2">
      <c r="D3" s="38"/>
      <c r="E3" s="38"/>
      <c r="F3" s="38"/>
      <c r="G3" s="38"/>
      <c r="H3" s="38"/>
      <c r="I3" s="38"/>
      <c r="J3" s="38"/>
      <c r="K3" s="38"/>
      <c r="L3" s="38"/>
      <c r="M3" s="38"/>
    </row>
    <row r="4" spans="1:15" ht="36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12.75" customHeight="1" x14ac:dyDescent="0.2">
      <c r="A6" s="4"/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12" customHeight="1" x14ac:dyDescent="0.2">
      <c r="B7" t="s">
        <v>260</v>
      </c>
      <c r="E7" s="20">
        <f>Input!A1</f>
        <v>15</v>
      </c>
      <c r="F7" s="20">
        <f>Input!B1</f>
        <v>18</v>
      </c>
      <c r="G7" s="20">
        <f>Input!C1</f>
        <v>19</v>
      </c>
      <c r="H7" s="20">
        <f>Input!D1</f>
        <v>19</v>
      </c>
      <c r="I7" s="20">
        <f>Input!E1</f>
        <v>19</v>
      </c>
      <c r="J7" s="20">
        <f>Input!F1</f>
        <v>19</v>
      </c>
      <c r="K7" s="20">
        <f>Input!G1</f>
        <v>19</v>
      </c>
      <c r="L7" s="20">
        <f>Input!H1</f>
        <v>18</v>
      </c>
      <c r="M7" s="20">
        <f>Input!I1</f>
        <v>19</v>
      </c>
      <c r="N7" s="20">
        <f>Input!J1</f>
        <v>19</v>
      </c>
      <c r="O7" s="6">
        <f>AVERAGE(E7:N7)</f>
        <v>18.399999999999999</v>
      </c>
    </row>
    <row r="8" spans="1:15" ht="12" customHeight="1" x14ac:dyDescent="0.2">
      <c r="E8" s="20"/>
      <c r="F8" s="20"/>
      <c r="G8" s="20"/>
      <c r="H8" s="20"/>
      <c r="I8" s="20"/>
      <c r="J8" s="20"/>
      <c r="K8" s="20"/>
      <c r="L8" s="20"/>
      <c r="M8" s="20"/>
      <c r="N8" s="20"/>
      <c r="O8" s="6"/>
    </row>
    <row r="9" spans="1:15" ht="12" customHeight="1" x14ac:dyDescent="0.2">
      <c r="B9" t="s">
        <v>261</v>
      </c>
      <c r="E9" s="20">
        <f>IF(Input!A123=0,"***",Input!A123)</f>
        <v>164417.57</v>
      </c>
      <c r="F9" s="20">
        <f>IF(Input!B123=0,"***",Input!B123)</f>
        <v>183411.29</v>
      </c>
      <c r="G9" s="20">
        <f>IF(Input!C123=0,"***",Input!C123)</f>
        <v>191167.66</v>
      </c>
      <c r="H9" s="20">
        <f>IF(Input!D123=0,"***",Input!D123)</f>
        <v>191114.75</v>
      </c>
      <c r="I9" s="20">
        <f>IF(Input!E123=0,"***",Input!E123)</f>
        <v>190630.46</v>
      </c>
      <c r="J9" s="20">
        <f>IF(Input!F123=0,"***",Input!F123)</f>
        <v>188567.39</v>
      </c>
      <c r="K9" s="20">
        <f>IF(Input!G123=0,"***",Input!G123)</f>
        <v>188549.75</v>
      </c>
      <c r="L9" s="20">
        <f>IF(Input!H123=0,"***",Input!H123)</f>
        <v>175776.75</v>
      </c>
      <c r="M9" s="20">
        <f>IF(Input!I123=0,"***",Input!I123)</f>
        <v>174433</v>
      </c>
      <c r="N9" s="20">
        <f>IF(Input!J123=0,"***",Input!J123)</f>
        <v>174640</v>
      </c>
      <c r="O9" s="20">
        <f>AVERAGE(E9:N9)</f>
        <v>182270.86200000002</v>
      </c>
    </row>
    <row r="10" spans="1:15" ht="12" customHeight="1" x14ac:dyDescent="0.2">
      <c r="B10" t="s">
        <v>262</v>
      </c>
      <c r="E10" s="20">
        <f>IF(Input!A123=0,"***",E9/E7)</f>
        <v>10961.171333333334</v>
      </c>
      <c r="F10" s="20">
        <f>IF(Input!B123=0,"***",F9/F7)</f>
        <v>10189.516111111112</v>
      </c>
      <c r="G10" s="20">
        <f>IF(Input!C123=0,"***",G9/G7)</f>
        <v>10061.455789473684</v>
      </c>
      <c r="H10" s="20">
        <f>IF(Input!D123=0,"***",H9/H7)</f>
        <v>10058.671052631578</v>
      </c>
      <c r="I10" s="20">
        <f>IF(Input!E123=0,"***",I9/I7)</f>
        <v>10033.182105263157</v>
      </c>
      <c r="J10" s="20">
        <f>IF(Input!F123=0,"***",J9/J7)</f>
        <v>9924.5994736842113</v>
      </c>
      <c r="K10" s="20">
        <f>IF(Input!G123=0,"***",K9/K7)</f>
        <v>9923.6710526315783</v>
      </c>
      <c r="L10" s="20">
        <f>IF(Input!H123=0,"***",L9/L7)</f>
        <v>9765.375</v>
      </c>
      <c r="M10" s="20">
        <f>IF(Input!I123=0,"***",M9/M7)</f>
        <v>9180.6842105263149</v>
      </c>
      <c r="N10" s="20">
        <f>IF(Input!J123=0,"***",N9/N7)</f>
        <v>9191.5789473684217</v>
      </c>
      <c r="O10" s="20">
        <f>AVERAGE(E10:N10)</f>
        <v>9928.9905076023406</v>
      </c>
    </row>
    <row r="11" spans="1:15" ht="12" customHeight="1" x14ac:dyDescent="0.2"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</row>
    <row r="12" spans="1:15" ht="12" customHeight="1" x14ac:dyDescent="0.2">
      <c r="B12" t="s">
        <v>263</v>
      </c>
      <c r="E12" s="20">
        <f>Input!A7</f>
        <v>147610.78</v>
      </c>
      <c r="F12" s="20">
        <f>Input!B7</f>
        <v>166126.1</v>
      </c>
      <c r="G12" s="20">
        <f>Input!C7</f>
        <v>171595.4</v>
      </c>
      <c r="H12" s="20">
        <f>Input!D7</f>
        <v>171087.38</v>
      </c>
      <c r="I12" s="20">
        <f>Input!E7</f>
        <v>170845.09</v>
      </c>
      <c r="J12" s="20">
        <f>Input!F7</f>
        <v>169329.29</v>
      </c>
      <c r="K12" s="20">
        <f>Input!G7</f>
        <v>169340.22</v>
      </c>
      <c r="L12" s="20">
        <f>Input!H7</f>
        <v>156462.22</v>
      </c>
      <c r="M12" s="20">
        <f>Input!I7</f>
        <v>155985</v>
      </c>
      <c r="N12" s="20">
        <f>Input!J7</f>
        <v>156356</v>
      </c>
      <c r="O12" s="20">
        <f>AVERAGE(E12:N12)</f>
        <v>163473.74799999999</v>
      </c>
    </row>
    <row r="13" spans="1:15" ht="12" customHeight="1" x14ac:dyDescent="0.2">
      <c r="B13" t="s">
        <v>264</v>
      </c>
      <c r="E13" s="20">
        <f t="shared" ref="E13:N13" si="1">+E12/E7</f>
        <v>9840.7186666666657</v>
      </c>
      <c r="F13" s="20">
        <f t="shared" si="1"/>
        <v>9229.2277777777781</v>
      </c>
      <c r="G13" s="20">
        <f t="shared" si="1"/>
        <v>9031.3368421052637</v>
      </c>
      <c r="H13" s="20">
        <f t="shared" si="1"/>
        <v>9004.5989473684222</v>
      </c>
      <c r="I13" s="20">
        <f t="shared" si="1"/>
        <v>8991.8468421052621</v>
      </c>
      <c r="J13" s="20">
        <f t="shared" si="1"/>
        <v>8912.0678947368433</v>
      </c>
      <c r="K13" s="20">
        <f t="shared" si="1"/>
        <v>8912.6431578947377</v>
      </c>
      <c r="L13" s="20">
        <f t="shared" si="1"/>
        <v>8692.3455555555556</v>
      </c>
      <c r="M13" s="20">
        <f t="shared" si="1"/>
        <v>8209.7368421052633</v>
      </c>
      <c r="N13" s="20">
        <f t="shared" si="1"/>
        <v>8229.2631578947367</v>
      </c>
      <c r="O13" s="20">
        <f>AVERAGE(E13:N13)</f>
        <v>8905.3785684210543</v>
      </c>
    </row>
    <row r="14" spans="1:15" ht="12" customHeight="1" x14ac:dyDescent="0.2"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</row>
    <row r="15" spans="1:15" ht="12" customHeight="1" x14ac:dyDescent="0.2">
      <c r="B15" t="s">
        <v>265</v>
      </c>
      <c r="E15" s="20">
        <f>Input!A5</f>
        <v>917050</v>
      </c>
      <c r="F15" s="20">
        <f>Input!B5</f>
        <v>1042550</v>
      </c>
      <c r="G15" s="20">
        <f>Input!C5</f>
        <v>1059050</v>
      </c>
      <c r="H15" s="20">
        <f>Input!D5</f>
        <v>1072100</v>
      </c>
      <c r="I15" s="20">
        <f>Input!E5</f>
        <v>1033359</v>
      </c>
      <c r="J15" s="20">
        <f>Input!F5</f>
        <v>1035659</v>
      </c>
      <c r="K15" s="20">
        <f>Input!G5</f>
        <v>1046159</v>
      </c>
      <c r="L15" s="20">
        <f>Input!H5</f>
        <v>947159</v>
      </c>
      <c r="M15" s="20">
        <f>Input!I5</f>
        <v>935409</v>
      </c>
      <c r="N15" s="20">
        <f>Input!J5</f>
        <v>935409</v>
      </c>
      <c r="O15" s="20">
        <f>AVERAGE(E15:N15)</f>
        <v>1002390.4</v>
      </c>
    </row>
    <row r="16" spans="1:15" ht="12" customHeight="1" x14ac:dyDescent="0.2">
      <c r="B16" t="s">
        <v>266</v>
      </c>
      <c r="E16" s="20">
        <f t="shared" ref="E16:N16" si="2">+E15/E7</f>
        <v>61136.666666666664</v>
      </c>
      <c r="F16" s="20">
        <f t="shared" si="2"/>
        <v>57919.444444444445</v>
      </c>
      <c r="G16" s="20">
        <f t="shared" si="2"/>
        <v>55739.473684210527</v>
      </c>
      <c r="H16" s="20">
        <f t="shared" si="2"/>
        <v>56426.315789473687</v>
      </c>
      <c r="I16" s="20">
        <f t="shared" si="2"/>
        <v>54387.315789473687</v>
      </c>
      <c r="J16" s="20">
        <f t="shared" si="2"/>
        <v>54508.368421052633</v>
      </c>
      <c r="K16" s="20">
        <f t="shared" si="2"/>
        <v>55061</v>
      </c>
      <c r="L16" s="20">
        <f t="shared" si="2"/>
        <v>52619.944444444445</v>
      </c>
      <c r="M16" s="20">
        <f t="shared" si="2"/>
        <v>49232.052631578947</v>
      </c>
      <c r="N16" s="20">
        <f t="shared" si="2"/>
        <v>49232.052631578947</v>
      </c>
      <c r="O16" s="20">
        <f>AVERAGE(E16:N16)</f>
        <v>54626.26345029239</v>
      </c>
    </row>
    <row r="17" spans="2:15" ht="12" customHeight="1" x14ac:dyDescent="0.2">
      <c r="B17" t="s">
        <v>267</v>
      </c>
      <c r="E17" s="6">
        <f>+E15/E12</f>
        <v>6.2126221404696862</v>
      </c>
      <c r="F17" s="6">
        <f t="shared" ref="F17:N17" si="3">+F15/F12</f>
        <v>6.2756544576679998</v>
      </c>
      <c r="G17" s="6">
        <f t="shared" si="3"/>
        <v>6.1717854907532486</v>
      </c>
      <c r="H17" s="6">
        <f t="shared" si="3"/>
        <v>6.2663885553686072</v>
      </c>
      <c r="I17" s="6">
        <f t="shared" si="3"/>
        <v>6.0485144758915812</v>
      </c>
      <c r="J17" s="6">
        <f t="shared" si="3"/>
        <v>6.1162425000423726</v>
      </c>
      <c r="K17" s="6">
        <f t="shared" si="3"/>
        <v>6.1778530818018309</v>
      </c>
      <c r="L17" s="6">
        <f t="shared" si="3"/>
        <v>6.0535955580842451</v>
      </c>
      <c r="M17" s="6">
        <f t="shared" si="3"/>
        <v>5.9967881527069906</v>
      </c>
      <c r="N17" s="6">
        <f t="shared" si="3"/>
        <v>5.9825590319527233</v>
      </c>
      <c r="O17" s="6">
        <f>AVERAGE(E17:N17)</f>
        <v>6.1302003444739288</v>
      </c>
    </row>
    <row r="18" spans="2:15" ht="12" customHeight="1" x14ac:dyDescent="0.2">
      <c r="B18" t="s">
        <v>268</v>
      </c>
      <c r="E18" s="6">
        <f t="shared" ref="E18:M18" si="4">+(E17-F17)/F17*100</f>
        <v>-1.0043943245042219</v>
      </c>
      <c r="F18" s="6">
        <f t="shared" si="4"/>
        <v>1.682964631067797</v>
      </c>
      <c r="G18" s="6">
        <f t="shared" si="4"/>
        <v>-1.5096903707688101</v>
      </c>
      <c r="H18" s="6">
        <f t="shared" si="4"/>
        <v>3.6021089202222711</v>
      </c>
      <c r="I18" s="6">
        <f t="shared" si="4"/>
        <v>-1.1073469397317415</v>
      </c>
      <c r="J18" s="6">
        <f t="shared" si="4"/>
        <v>-0.99728143326919327</v>
      </c>
      <c r="K18" s="6">
        <f t="shared" si="4"/>
        <v>2.0526234784820847</v>
      </c>
      <c r="L18" s="6">
        <f t="shared" si="4"/>
        <v>0.94729718527093931</v>
      </c>
      <c r="M18" s="6">
        <f t="shared" si="4"/>
        <v>0.23784338237650246</v>
      </c>
      <c r="N18" s="6">
        <f>+(N17-(Input!K5/Input!K7))/(Input!K5/Input!K7)*100</f>
        <v>1.3599653081384775</v>
      </c>
      <c r="O18" s="6">
        <f>AVERAGE(E18:N18)</f>
        <v>0.5264089837284105</v>
      </c>
    </row>
    <row r="19" spans="2:15" ht="12" customHeight="1" x14ac:dyDescent="0.2"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</row>
    <row r="20" spans="2:15" ht="12" customHeight="1" x14ac:dyDescent="0.2">
      <c r="B20" t="s">
        <v>269</v>
      </c>
      <c r="E20" s="20">
        <f>Input!A6</f>
        <v>1130457.1200000001</v>
      </c>
      <c r="F20" s="20">
        <f>Input!B6</f>
        <v>1193262.73</v>
      </c>
      <c r="G20" s="20">
        <f>Input!C6</f>
        <v>1209106.3999999999</v>
      </c>
      <c r="H20" s="20">
        <f>Input!D6</f>
        <v>1179688.98</v>
      </c>
      <c r="I20" s="20">
        <f>Input!E6</f>
        <v>1216471.93</v>
      </c>
      <c r="J20" s="20">
        <f>Input!F6</f>
        <v>1136802.04</v>
      </c>
      <c r="K20" s="20">
        <f>Input!G6</f>
        <v>1208830</v>
      </c>
      <c r="L20" s="20">
        <f>Input!H6</f>
        <v>1057049</v>
      </c>
      <c r="M20" s="20">
        <f>Input!I6</f>
        <v>1022447.27</v>
      </c>
      <c r="N20" s="20">
        <f>Input!J6</f>
        <v>1030752</v>
      </c>
      <c r="O20" s="20">
        <f>AVERAGE(E20:N20)</f>
        <v>1138486.747</v>
      </c>
    </row>
    <row r="21" spans="2:15" ht="12" customHeight="1" x14ac:dyDescent="0.2">
      <c r="B21" t="s">
        <v>270</v>
      </c>
      <c r="E21" s="20">
        <f t="shared" ref="E21:N21" si="5">+E20/E7</f>
        <v>75363.808000000005</v>
      </c>
      <c r="F21" s="20">
        <f t="shared" si="5"/>
        <v>66292.373888888891</v>
      </c>
      <c r="G21" s="20">
        <f t="shared" si="5"/>
        <v>63637.178947368418</v>
      </c>
      <c r="H21" s="20">
        <f t="shared" si="5"/>
        <v>62088.893684210525</v>
      </c>
      <c r="I21" s="20">
        <f t="shared" si="5"/>
        <v>64024.838421052627</v>
      </c>
      <c r="J21" s="20">
        <f t="shared" si="5"/>
        <v>59831.686315789477</v>
      </c>
      <c r="K21" s="20">
        <f t="shared" si="5"/>
        <v>63622.631578947367</v>
      </c>
      <c r="L21" s="20">
        <f t="shared" si="5"/>
        <v>58724.944444444445</v>
      </c>
      <c r="M21" s="20">
        <f t="shared" si="5"/>
        <v>53813.014210526315</v>
      </c>
      <c r="N21" s="20">
        <f t="shared" si="5"/>
        <v>54250.105263157893</v>
      </c>
      <c r="O21" s="20">
        <f>AVERAGE(E21:N21)</f>
        <v>62164.947475438588</v>
      </c>
    </row>
    <row r="22" spans="2:15" ht="12" customHeight="1" x14ac:dyDescent="0.2">
      <c r="B22" t="s">
        <v>271</v>
      </c>
      <c r="E22" s="6">
        <f>+E20/E12</f>
        <v>7.6583642468388833</v>
      </c>
      <c r="F22" s="6">
        <f t="shared" ref="F22:N22" si="6">+F20/F12</f>
        <v>7.1828733112978629</v>
      </c>
      <c r="G22" s="6">
        <f t="shared" si="6"/>
        <v>7.0462634779253985</v>
      </c>
      <c r="H22" s="6">
        <f t="shared" si="6"/>
        <v>6.8952425362992873</v>
      </c>
      <c r="I22" s="6">
        <f t="shared" si="6"/>
        <v>7.1203212805237772</v>
      </c>
      <c r="J22" s="6">
        <f t="shared" si="6"/>
        <v>6.7135581800407946</v>
      </c>
      <c r="K22" s="6">
        <f t="shared" si="6"/>
        <v>7.1384695260228197</v>
      </c>
      <c r="L22" s="6">
        <f t="shared" si="6"/>
        <v>6.7559376314614479</v>
      </c>
      <c r="M22" s="6">
        <f t="shared" si="6"/>
        <v>6.5547794339199283</v>
      </c>
      <c r="N22" s="6">
        <f t="shared" si="6"/>
        <v>6.5923405561666968</v>
      </c>
      <c r="O22" s="6">
        <f>AVERAGE(E22:N22)</f>
        <v>6.9658150180496889</v>
      </c>
    </row>
    <row r="23" spans="2:15" ht="12" customHeight="1" x14ac:dyDescent="0.2">
      <c r="B23" t="s">
        <v>272</v>
      </c>
      <c r="E23" s="6">
        <f t="shared" ref="E23:M23" si="7">+(E22-F22)/F22*100</f>
        <v>6.6197873042411297</v>
      </c>
      <c r="F23" s="6">
        <f t="shared" si="7"/>
        <v>1.9387556795234375</v>
      </c>
      <c r="G23" s="6">
        <f t="shared" si="7"/>
        <v>2.1902194278312503</v>
      </c>
      <c r="H23" s="6">
        <f t="shared" si="7"/>
        <v>-3.1610756784268714</v>
      </c>
      <c r="I23" s="6">
        <f t="shared" si="7"/>
        <v>6.058830348596322</v>
      </c>
      <c r="J23" s="6">
        <f t="shared" si="7"/>
        <v>-5.9524152121549134</v>
      </c>
      <c r="K23" s="6">
        <f t="shared" si="7"/>
        <v>5.6621584660576909</v>
      </c>
      <c r="L23" s="6">
        <f t="shared" si="7"/>
        <v>3.0688782066496127</v>
      </c>
      <c r="M23" s="6">
        <f t="shared" si="7"/>
        <v>-0.56976914233644238</v>
      </c>
      <c r="N23" s="6">
        <f>+(N22-(Input!K6/Input!K7))/(Input!K6/Input!K7)*100</f>
        <v>-0.95170758222288854</v>
      </c>
      <c r="O23" s="6">
        <f>AVERAGE(E23:N23)</f>
        <v>1.4903661817758327</v>
      </c>
    </row>
    <row r="24" spans="2:15" ht="12" customHeight="1" x14ac:dyDescent="0.2"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</row>
    <row r="25" spans="2:15" ht="12" customHeight="1" x14ac:dyDescent="0.2">
      <c r="B25" t="s">
        <v>273</v>
      </c>
      <c r="E25" s="20">
        <f>+E20-E15</f>
        <v>213407.12000000011</v>
      </c>
      <c r="F25" s="20">
        <f t="shared" ref="F25:N25" si="8">+F20-F15</f>
        <v>150712.72999999998</v>
      </c>
      <c r="G25" s="20">
        <f t="shared" si="8"/>
        <v>150056.39999999991</v>
      </c>
      <c r="H25" s="20">
        <f t="shared" si="8"/>
        <v>107588.97999999998</v>
      </c>
      <c r="I25" s="20">
        <f t="shared" si="8"/>
        <v>183112.92999999993</v>
      </c>
      <c r="J25" s="20">
        <f t="shared" si="8"/>
        <v>101143.04000000004</v>
      </c>
      <c r="K25" s="20">
        <f t="shared" si="8"/>
        <v>162671</v>
      </c>
      <c r="L25" s="20">
        <f t="shared" si="8"/>
        <v>109890</v>
      </c>
      <c r="M25" s="20">
        <f t="shared" si="8"/>
        <v>87038.270000000019</v>
      </c>
      <c r="N25" s="20">
        <f t="shared" si="8"/>
        <v>95343</v>
      </c>
      <c r="O25" s="20">
        <f>AVERAGE(E25:N25)</f>
        <v>136096.34700000001</v>
      </c>
    </row>
    <row r="26" spans="2:15" ht="12" customHeight="1" x14ac:dyDescent="0.2">
      <c r="B26" t="s">
        <v>274</v>
      </c>
      <c r="E26" s="20">
        <f t="shared" ref="E26:N26" si="9">+E25/E7</f>
        <v>14227.14133333334</v>
      </c>
      <c r="F26" s="20">
        <f t="shared" si="9"/>
        <v>8372.929444444444</v>
      </c>
      <c r="G26" s="20">
        <f t="shared" si="9"/>
        <v>7897.7052631578899</v>
      </c>
      <c r="H26" s="20">
        <f t="shared" si="9"/>
        <v>5662.5778947368408</v>
      </c>
      <c r="I26" s="20">
        <f t="shared" si="9"/>
        <v>9637.5226315789441</v>
      </c>
      <c r="J26" s="20">
        <f t="shared" si="9"/>
        <v>5323.3178947368442</v>
      </c>
      <c r="K26" s="20">
        <f t="shared" si="9"/>
        <v>8561.6315789473683</v>
      </c>
      <c r="L26" s="20">
        <f t="shared" si="9"/>
        <v>6105</v>
      </c>
      <c r="M26" s="20">
        <f t="shared" si="9"/>
        <v>4580.9615789473692</v>
      </c>
      <c r="N26" s="20">
        <f t="shared" si="9"/>
        <v>5018.0526315789475</v>
      </c>
      <c r="O26" s="20">
        <f>AVERAGE(E26:N26)</f>
        <v>7538.6840251461999</v>
      </c>
    </row>
    <row r="27" spans="2:15" ht="12" customHeight="1" x14ac:dyDescent="0.2">
      <c r="B27" t="s">
        <v>275</v>
      </c>
      <c r="E27" s="6">
        <f>+E25/E12</f>
        <v>1.4457421063691969</v>
      </c>
      <c r="F27" s="6">
        <f t="shared" ref="F27:N27" si="10">+F25/F12</f>
        <v>0.90721885362986299</v>
      </c>
      <c r="G27" s="6">
        <f t="shared" si="10"/>
        <v>0.87447798717214975</v>
      </c>
      <c r="H27" s="6">
        <f t="shared" si="10"/>
        <v>0.6288539809306799</v>
      </c>
      <c r="I27" s="6">
        <f t="shared" si="10"/>
        <v>1.071806804632196</v>
      </c>
      <c r="J27" s="6">
        <f t="shared" si="10"/>
        <v>0.59731567999842217</v>
      </c>
      <c r="K27" s="6">
        <f t="shared" si="10"/>
        <v>0.96061644422098891</v>
      </c>
      <c r="L27" s="6">
        <f t="shared" si="10"/>
        <v>0.70234207337720245</v>
      </c>
      <c r="M27" s="6">
        <f t="shared" si="10"/>
        <v>0.55799128121293728</v>
      </c>
      <c r="N27" s="6">
        <f t="shared" si="10"/>
        <v>0.60978152421397325</v>
      </c>
      <c r="O27" s="6">
        <f>AVERAGE(E27:N27)</f>
        <v>0.83561467357576102</v>
      </c>
    </row>
    <row r="28" spans="2:15" ht="12" customHeight="1" x14ac:dyDescent="0.2"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</row>
    <row r="29" spans="2:15" ht="12" customHeight="1" x14ac:dyDescent="0.2">
      <c r="B29" t="s">
        <v>276</v>
      </c>
      <c r="E29" s="6">
        <f>+E20/E15*100</f>
        <v>123.27104519928031</v>
      </c>
      <c r="F29" s="6">
        <f t="shared" ref="F29:N29" si="11">+F20/F15*100</f>
        <v>114.45616325356099</v>
      </c>
      <c r="G29" s="6">
        <f t="shared" si="11"/>
        <v>114.1689627496341</v>
      </c>
      <c r="H29" s="6">
        <f t="shared" si="11"/>
        <v>110.03534931442962</v>
      </c>
      <c r="I29" s="6">
        <f t="shared" si="11"/>
        <v>117.72016598297397</v>
      </c>
      <c r="J29" s="6">
        <f t="shared" si="11"/>
        <v>109.76605620189656</v>
      </c>
      <c r="K29" s="6">
        <f t="shared" si="11"/>
        <v>115.54935722007839</v>
      </c>
      <c r="L29" s="6">
        <f t="shared" si="11"/>
        <v>111.60206470085805</v>
      </c>
      <c r="M29" s="6">
        <f t="shared" si="11"/>
        <v>109.30483563874198</v>
      </c>
      <c r="N29" s="6">
        <f t="shared" si="11"/>
        <v>110.1926536948009</v>
      </c>
      <c r="O29" s="6">
        <f>AVERAGE(E29:N29)</f>
        <v>113.60666539562547</v>
      </c>
    </row>
    <row r="30" spans="2:15" ht="12" customHeight="1" x14ac:dyDescent="0.2">
      <c r="B30" t="s">
        <v>277</v>
      </c>
      <c r="E30" s="6">
        <f>+E25/E20*100</f>
        <v>18.87794912557144</v>
      </c>
      <c r="F30" s="6">
        <f t="shared" ref="F30:N30" si="12">+F25/F20*100</f>
        <v>12.630305649452403</v>
      </c>
      <c r="G30" s="6">
        <f t="shared" si="12"/>
        <v>12.410520695283717</v>
      </c>
      <c r="H30" s="6">
        <f t="shared" si="12"/>
        <v>9.1201140151364282</v>
      </c>
      <c r="I30" s="6">
        <f t="shared" si="12"/>
        <v>15.052787120209175</v>
      </c>
      <c r="J30" s="6">
        <f t="shared" si="12"/>
        <v>8.8971550402918034</v>
      </c>
      <c r="K30" s="6">
        <f t="shared" si="12"/>
        <v>13.45689633778116</v>
      </c>
      <c r="L30" s="6">
        <f t="shared" si="12"/>
        <v>10.395922989378922</v>
      </c>
      <c r="M30" s="6">
        <f t="shared" si="12"/>
        <v>8.5127392437558189</v>
      </c>
      <c r="N30" s="6">
        <f t="shared" si="12"/>
        <v>9.249848654186458</v>
      </c>
      <c r="O30" s="16">
        <f>AVERAGE(E30:N30)</f>
        <v>11.860423887104734</v>
      </c>
    </row>
    <row r="31" spans="2:15" ht="12" customHeight="1" x14ac:dyDescent="0.2"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</row>
    <row r="32" spans="2:15" ht="12" customHeight="1" x14ac:dyDescent="0.2"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</row>
    <row r="33" spans="5:15" ht="12" customHeight="1" x14ac:dyDescent="0.2">
      <c r="E33" s="22"/>
      <c r="F33" s="22"/>
      <c r="G33" s="22"/>
      <c r="H33" s="22"/>
      <c r="I33" s="22"/>
      <c r="J33" s="22"/>
      <c r="K33" s="22"/>
      <c r="L33" s="22"/>
      <c r="M33" s="22"/>
      <c r="N33" s="22"/>
      <c r="O33" s="22"/>
    </row>
    <row r="34" spans="5:15" ht="12" customHeight="1" x14ac:dyDescent="0.2">
      <c r="E34" s="22"/>
      <c r="F34" s="22"/>
      <c r="G34" s="22"/>
      <c r="H34" s="22"/>
      <c r="I34" s="22"/>
      <c r="J34" s="22"/>
      <c r="K34" s="22"/>
      <c r="L34" s="22"/>
      <c r="M34" s="22"/>
      <c r="N34" s="22"/>
      <c r="O34" s="22"/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O40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14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248</v>
      </c>
    </row>
    <row r="2" spans="1:15" ht="15.75" customHeight="1" x14ac:dyDescent="0.2">
      <c r="D2" s="37" t="str">
        <f>Kenndat!D2</f>
        <v>Größenklasse 3: &gt; 5.000 ha</v>
      </c>
      <c r="E2" s="37"/>
      <c r="F2" s="37"/>
      <c r="G2" s="37"/>
      <c r="H2" s="37"/>
      <c r="I2" s="37"/>
      <c r="J2" s="37"/>
      <c r="K2" s="37"/>
      <c r="L2" s="37"/>
      <c r="M2" s="37"/>
    </row>
    <row r="3" spans="1:15" ht="15.75" customHeight="1" x14ac:dyDescent="0.2">
      <c r="D3" s="38" t="s">
        <v>172</v>
      </c>
      <c r="E3" s="38"/>
      <c r="F3" s="38"/>
      <c r="G3" s="38"/>
      <c r="H3" s="38"/>
      <c r="I3" s="38"/>
      <c r="J3" s="38"/>
      <c r="K3" s="38"/>
      <c r="L3" s="38"/>
      <c r="M3" s="38"/>
    </row>
    <row r="4" spans="1:15" ht="3.75" customHeight="1" x14ac:dyDescent="0.2"/>
    <row r="5" spans="1:15" x14ac:dyDescent="0.2">
      <c r="B5" t="s">
        <v>119</v>
      </c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120</v>
      </c>
      <c r="E7" s="6">
        <f>(Input!A37-Input!A57+Input!A77)/Input!A$7</f>
        <v>20.56896454310451</v>
      </c>
      <c r="F7" s="6">
        <f>(Input!B37-Input!B57+Input!B77)/Input!B$7</f>
        <v>20.579106534132805</v>
      </c>
      <c r="G7" s="6">
        <f>(Input!C37-Input!C57+Input!C77)/Input!C$7</f>
        <v>18.831297167639693</v>
      </c>
      <c r="H7" s="6">
        <f>(Input!D37-Input!D57+Input!D77)/Input!D$7</f>
        <v>19.256129294866749</v>
      </c>
      <c r="I7" s="6">
        <f>(Input!E37-Input!E57+Input!E77)/Input!E$7</f>
        <v>18.310238298332134</v>
      </c>
      <c r="J7" s="6">
        <f>(Input!F37-Input!F57+Input!F77)/Input!F$7</f>
        <v>20.58894187768696</v>
      </c>
      <c r="K7" s="6">
        <f>(Input!G37-Input!G57+Input!G77)/Input!G$7</f>
        <v>20.277502178749973</v>
      </c>
      <c r="L7" s="6">
        <f>(Input!H37-Input!H57+Input!H77)/Input!H$7</f>
        <v>18.886111100813988</v>
      </c>
      <c r="M7" s="6">
        <f>(Input!I37-Input!I57+Input!I77)/Input!I$7</f>
        <v>21.467015674584093</v>
      </c>
      <c r="N7" s="6">
        <f>(Input!J37-Input!J57+Input!J77)/Input!J$7</f>
        <v>22.725641228990256</v>
      </c>
      <c r="O7" s="6">
        <f>AVERAGE(E7:N7)</f>
        <v>20.149094789890121</v>
      </c>
    </row>
    <row r="8" spans="1:15" ht="12" customHeight="1" x14ac:dyDescent="0.2">
      <c r="B8" t="s">
        <v>121</v>
      </c>
      <c r="E8" s="6">
        <f>(Input!A38-Input!A58+Input!A78)/Input!A$7</f>
        <v>19.858565749737249</v>
      </c>
      <c r="F8" s="6">
        <f>(Input!B38-Input!B58+Input!B78)/Input!B$7</f>
        <v>20.738924407423035</v>
      </c>
      <c r="G8" s="6">
        <f>(Input!C38-Input!C58+Input!C78)/Input!C$7</f>
        <v>19.545304885795307</v>
      </c>
      <c r="H8" s="6">
        <f>(Input!D38-Input!D58+Input!D78)/Input!D$7</f>
        <v>17.907052466406348</v>
      </c>
      <c r="I8" s="6">
        <f>(Input!E38-Input!E58+Input!E78)/Input!E$7</f>
        <v>16.958408169646553</v>
      </c>
      <c r="J8" s="6">
        <f>(Input!F38-Input!F58+Input!F78)/Input!F$7</f>
        <v>20.188686080240458</v>
      </c>
      <c r="K8" s="6">
        <f>(Input!G38-Input!G58+Input!G78)/Input!G$7</f>
        <v>18.903847414394523</v>
      </c>
      <c r="L8" s="6">
        <f>(Input!H38-Input!H58+Input!H78)/Input!H$7</f>
        <v>18.614711909367006</v>
      </c>
      <c r="M8" s="6">
        <f>(Input!I38-Input!I58+Input!I78)/Input!I$7</f>
        <v>20.778138090200983</v>
      </c>
      <c r="N8" s="6">
        <f>(Input!J38-Input!J58+Input!J78)/Input!J$7</f>
        <v>21.659723323697204</v>
      </c>
      <c r="O8" s="6">
        <f t="shared" ref="O8:O40" si="1">AVERAGE(E8:N8)</f>
        <v>19.515336249690868</v>
      </c>
    </row>
    <row r="9" spans="1:15" ht="12" customHeight="1" x14ac:dyDescent="0.2">
      <c r="B9" t="s">
        <v>122</v>
      </c>
      <c r="E9" s="6">
        <f>(Input!A39-Input!A59+Input!A79)/Input!A$7</f>
        <v>0.67126452417635085</v>
      </c>
      <c r="F9" s="6">
        <f>(Input!B39-Input!B59+Input!B79)/Input!B$7</f>
        <v>0.8006788818855074</v>
      </c>
      <c r="G9" s="6">
        <f>(Input!C39-Input!C59+Input!C79)/Input!C$7</f>
        <v>0.76120035851776935</v>
      </c>
      <c r="H9" s="6">
        <f>(Input!D39-Input!D59+Input!D79)/Input!D$7</f>
        <v>0.67291561773872499</v>
      </c>
      <c r="I9" s="6">
        <f>(Input!E39-Input!E59+Input!E79)/Input!E$7</f>
        <v>0.62411603400484028</v>
      </c>
      <c r="J9" s="6">
        <f>(Input!F39-Input!F59+Input!F79)/Input!F$7</f>
        <v>0.6008588945243909</v>
      </c>
      <c r="K9" s="6">
        <f>(Input!G39-Input!G59+Input!G79)/Input!G$7</f>
        <v>0.69703877791111879</v>
      </c>
      <c r="L9" s="6">
        <f>(Input!H39-Input!H59+Input!H79)/Input!H$7</f>
        <v>0.73309166903038958</v>
      </c>
      <c r="M9" s="6">
        <f>(Input!I39-Input!I59+Input!I79)/Input!I$7</f>
        <v>0.84571394685386414</v>
      </c>
      <c r="N9" s="6">
        <f>(Input!J39-Input!J59+Input!J79)/Input!J$7</f>
        <v>1.0265787050065236</v>
      </c>
      <c r="O9" s="6">
        <f t="shared" si="1"/>
        <v>0.74334574096494799</v>
      </c>
    </row>
    <row r="10" spans="1:15" ht="13.5" customHeight="1" x14ac:dyDescent="0.2">
      <c r="B10" s="4" t="s">
        <v>123</v>
      </c>
      <c r="E10" s="8">
        <f>SUM(E7:E9)</f>
        <v>41.09879481701811</v>
      </c>
      <c r="F10" s="8">
        <f t="shared" ref="F10:N10" si="2">SUM(F7:F9)</f>
        <v>42.11870982344135</v>
      </c>
      <c r="G10" s="8">
        <f t="shared" si="2"/>
        <v>39.137802411952769</v>
      </c>
      <c r="H10" s="8">
        <f t="shared" si="2"/>
        <v>37.836097379011818</v>
      </c>
      <c r="I10" s="8">
        <f t="shared" si="2"/>
        <v>35.892762501983526</v>
      </c>
      <c r="J10" s="8">
        <f t="shared" si="2"/>
        <v>41.378486852451815</v>
      </c>
      <c r="K10" s="8">
        <f t="shared" si="2"/>
        <v>39.878388371055614</v>
      </c>
      <c r="L10" s="8">
        <f t="shared" si="2"/>
        <v>38.233914679211381</v>
      </c>
      <c r="M10" s="8">
        <f t="shared" si="2"/>
        <v>43.090867711638936</v>
      </c>
      <c r="N10" s="8">
        <f t="shared" si="2"/>
        <v>45.411943257693984</v>
      </c>
      <c r="O10" s="8">
        <f t="shared" si="1"/>
        <v>40.407776780545923</v>
      </c>
    </row>
    <row r="11" spans="1:15" ht="3" customHeight="1" x14ac:dyDescent="0.2"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6"/>
    </row>
    <row r="12" spans="1:15" ht="12" customHeight="1" x14ac:dyDescent="0.2">
      <c r="B12" t="s">
        <v>124</v>
      </c>
      <c r="E12" s="6">
        <f>(Input!A40-Input!A60+Input!A80)/Input!A$7</f>
        <v>60.515218739444371</v>
      </c>
      <c r="F12" s="6">
        <f>(Input!B40-Input!B60+Input!B80)/Input!B$7</f>
        <v>54.228799568520543</v>
      </c>
      <c r="G12" s="6">
        <f>(Input!C40-Input!C60+Input!C80)/Input!C$7</f>
        <v>51.257630740684192</v>
      </c>
      <c r="H12" s="6">
        <f>(Input!D40-Input!D60+Input!D80)/Input!D$7</f>
        <v>48.979585577849171</v>
      </c>
      <c r="I12" s="6">
        <f>(Input!E40-Input!E60+Input!E80)/Input!E$7</f>
        <v>44.75254395663346</v>
      </c>
      <c r="J12" s="6">
        <f>(Input!F40-Input!F60+Input!F80)/Input!F$7</f>
        <v>47.40659167708079</v>
      </c>
      <c r="K12" s="6">
        <f>(Input!G40-Input!G60+Input!G80)/Input!G$7</f>
        <v>48.16859184427657</v>
      </c>
      <c r="L12" s="6">
        <f>(Input!H40-Input!H60+Input!H80)/Input!H$7</f>
        <v>43.784578539151497</v>
      </c>
      <c r="M12" s="6">
        <f>(Input!I40-Input!I60+Input!I80)/Input!I$7</f>
        <v>44.410739109529764</v>
      </c>
      <c r="N12" s="6">
        <f>(Input!J40-Input!J60+Input!J80)/Input!J$7</f>
        <v>45.42188045230116</v>
      </c>
      <c r="O12" s="6">
        <f t="shared" si="1"/>
        <v>48.892616020547152</v>
      </c>
    </row>
    <row r="13" spans="1:15" ht="12" customHeight="1" x14ac:dyDescent="0.2">
      <c r="B13" t="s">
        <v>125</v>
      </c>
      <c r="E13" s="6">
        <f>(Input!A41-Input!A61+Input!A81)/Input!A$7</f>
        <v>15.915917252113971</v>
      </c>
      <c r="F13" s="6">
        <f>(Input!B41-Input!B61+Input!B81)/Input!B$7</f>
        <v>14.636323070246036</v>
      </c>
      <c r="G13" s="6">
        <f>(Input!C41-Input!C61+Input!C81)/Input!C$7</f>
        <v>13.591086882282392</v>
      </c>
      <c r="H13" s="6">
        <f>(Input!D41-Input!D61+Input!D81)/Input!D$7</f>
        <v>13.212794947236905</v>
      </c>
      <c r="I13" s="6">
        <f>(Input!E41-Input!E61+Input!E81)/Input!E$7</f>
        <v>11.962018106578306</v>
      </c>
      <c r="J13" s="6">
        <f>(Input!F41-Input!F61+Input!F81)/Input!F$7</f>
        <v>12.977877365457562</v>
      </c>
      <c r="K13" s="6">
        <f>(Input!G41-Input!G61+Input!G81)/Input!G$7</f>
        <v>13.742430475170044</v>
      </c>
      <c r="L13" s="6">
        <f>(Input!H41-Input!H61+Input!H81)/Input!H$7</f>
        <v>12.614420656948367</v>
      </c>
      <c r="M13" s="6">
        <f>(Input!I41-Input!I61+Input!I81)/Input!I$7</f>
        <v>12.897281405263326</v>
      </c>
      <c r="N13" s="6">
        <f>(Input!J41-Input!J61+Input!J81)/Input!J$7</f>
        <v>13.488354780117167</v>
      </c>
      <c r="O13" s="6">
        <f t="shared" si="1"/>
        <v>13.503850494141409</v>
      </c>
    </row>
    <row r="14" spans="1:15" ht="12" customHeight="1" x14ac:dyDescent="0.2">
      <c r="B14" t="s">
        <v>126</v>
      </c>
      <c r="E14" s="6">
        <f>(Input!A42-Input!A62+Input!A82)/Input!A$7</f>
        <v>0.20760516271237101</v>
      </c>
      <c r="F14" s="6">
        <f>(Input!B42-Input!B62+Input!B82)/Input!B$7</f>
        <v>0.74881611017173089</v>
      </c>
      <c r="G14" s="6">
        <f>(Input!C42-Input!C62+Input!C82)/Input!C$7</f>
        <v>0.66177980295509087</v>
      </c>
      <c r="H14" s="6">
        <f>(Input!D42-Input!D62+Input!D82)/Input!D$7</f>
        <v>0.62479810024561722</v>
      </c>
      <c r="I14" s="6">
        <f>(Input!E42-Input!E62+Input!E82)/Input!E$7</f>
        <v>0.89418138970221506</v>
      </c>
      <c r="J14" s="6">
        <f>(Input!F42-Input!F62+Input!F82)/Input!F$7</f>
        <v>0.92774853068834096</v>
      </c>
      <c r="K14" s="6">
        <f>(Input!G42-Input!G62+Input!G82)/Input!G$7</f>
        <v>0.94131642205259924</v>
      </c>
      <c r="L14" s="6">
        <f>(Input!H42-Input!H62+Input!H82)/Input!H$7</f>
        <v>0.96346875303188206</v>
      </c>
      <c r="M14" s="6">
        <f>(Input!I42-Input!I62+Input!I82)/Input!I$7</f>
        <v>0.95962393819918579</v>
      </c>
      <c r="N14" s="6">
        <f>(Input!J42-Input!J62+Input!J82)/Input!J$7</f>
        <v>0.92045863286346552</v>
      </c>
      <c r="O14" s="6">
        <f t="shared" si="1"/>
        <v>0.78497968426224984</v>
      </c>
    </row>
    <row r="15" spans="1:15" ht="13.5" customHeight="1" x14ac:dyDescent="0.2">
      <c r="B15" s="4" t="s">
        <v>130</v>
      </c>
      <c r="E15" s="8">
        <f>SUM(E12:E14)</f>
        <v>76.638741154270704</v>
      </c>
      <c r="F15" s="8">
        <f t="shared" ref="F15:N15" si="3">SUM(F12:F14)</f>
        <v>69.61393874893831</v>
      </c>
      <c r="G15" s="8">
        <f t="shared" si="3"/>
        <v>65.510497425921685</v>
      </c>
      <c r="H15" s="8">
        <f t="shared" si="3"/>
        <v>62.817178625331699</v>
      </c>
      <c r="I15" s="8">
        <f t="shared" si="3"/>
        <v>57.608743452913984</v>
      </c>
      <c r="J15" s="8">
        <f t="shared" si="3"/>
        <v>61.312217573226697</v>
      </c>
      <c r="K15" s="8">
        <f t="shared" si="3"/>
        <v>62.852338741499217</v>
      </c>
      <c r="L15" s="8">
        <f t="shared" si="3"/>
        <v>57.362467949131748</v>
      </c>
      <c r="M15" s="8">
        <f t="shared" si="3"/>
        <v>58.267644452992279</v>
      </c>
      <c r="N15" s="8">
        <f t="shared" si="3"/>
        <v>59.830693865281795</v>
      </c>
      <c r="O15" s="8">
        <f t="shared" si="1"/>
        <v>63.181446198950809</v>
      </c>
    </row>
    <row r="16" spans="1:15" ht="3" customHeight="1" x14ac:dyDescent="0.2"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6"/>
    </row>
    <row r="17" spans="2:15" ht="12" customHeight="1" x14ac:dyDescent="0.2">
      <c r="B17" t="s">
        <v>127</v>
      </c>
      <c r="E17" s="6">
        <f>(Input!A43-Input!A63+Input!A83)/Input!A$7</f>
        <v>11.097780121478932</v>
      </c>
      <c r="F17" s="6">
        <f>(Input!B43-Input!B63+Input!B83)/Input!B$7</f>
        <v>11.912135901583195</v>
      </c>
      <c r="G17" s="6">
        <f>(Input!C43-Input!C63+Input!C83)/Input!C$7</f>
        <v>10.865334909910173</v>
      </c>
      <c r="H17" s="6">
        <f>(Input!D43-Input!D63+Input!D83)/Input!D$7</f>
        <v>8.3085294192943966</v>
      </c>
      <c r="I17" s="6">
        <f>(Input!E43-Input!E63+Input!E83)/Input!E$7</f>
        <v>7.1226603585739579</v>
      </c>
      <c r="J17" s="6">
        <f>(Input!F43-Input!F63+Input!F83)/Input!F$7</f>
        <v>8.4620432767420191</v>
      </c>
      <c r="K17" s="6">
        <f>(Input!G43-Input!G63+Input!G83)/Input!G$7</f>
        <v>8.1790541550022784</v>
      </c>
      <c r="L17" s="6">
        <f>(Input!H43-Input!H63+Input!H83)/Input!H$7</f>
        <v>7.3373682157903675</v>
      </c>
      <c r="M17" s="6">
        <f>(Input!I43-Input!I63+Input!I83)/Input!I$7</f>
        <v>7.3522008526460896</v>
      </c>
      <c r="N17" s="6">
        <f>(Input!J43-Input!J63+Input!J83)/Input!J$7</f>
        <v>8.0091888382921024</v>
      </c>
      <c r="O17" s="6">
        <f t="shared" si="1"/>
        <v>8.8646296049313502</v>
      </c>
    </row>
    <row r="18" spans="2:15" ht="12" customHeight="1" x14ac:dyDescent="0.2">
      <c r="B18" t="s">
        <v>128</v>
      </c>
      <c r="E18" s="6">
        <f>(Input!A44-Input!A64+Input!A84)/Input!A$7</f>
        <v>19.147332261234578</v>
      </c>
      <c r="F18" s="6">
        <f>(Input!B44-Input!B64+Input!B84)/Input!B$7</f>
        <v>17.68647738073668</v>
      </c>
      <c r="G18" s="6">
        <f>(Input!C44-Input!C64+Input!C84)/Input!C$7</f>
        <v>17.123949185118018</v>
      </c>
      <c r="H18" s="6">
        <f>(Input!D44-Input!D64+Input!D84)/Input!D$7</f>
        <v>16.098043584512194</v>
      </c>
      <c r="I18" s="6">
        <f>(Input!E44-Input!E64+Input!E84)/Input!E$7</f>
        <v>14.829422607345638</v>
      </c>
      <c r="J18" s="6">
        <f>(Input!F44-Input!F64+Input!F84)/Input!F$7</f>
        <v>13.509865658800081</v>
      </c>
      <c r="K18" s="6">
        <f>(Input!G44-Input!G64+Input!G84)/Input!G$7</f>
        <v>14.208295879147908</v>
      </c>
      <c r="L18" s="6">
        <f>(Input!H44-Input!H64+Input!H84)/Input!H$7</f>
        <v>12.18058480826873</v>
      </c>
      <c r="M18" s="6">
        <f>(Input!I44-Input!I64+Input!I84)/Input!I$7</f>
        <v>14.127148764304259</v>
      </c>
      <c r="N18" s="6">
        <f>(Input!J44-Input!J64+Input!J84)/Input!J$7</f>
        <v>13.055455051293201</v>
      </c>
      <c r="O18" s="6">
        <f t="shared" si="1"/>
        <v>15.196657518076128</v>
      </c>
    </row>
    <row r="19" spans="2:15" ht="13.5" customHeight="1" x14ac:dyDescent="0.2">
      <c r="B19" s="4" t="s">
        <v>129</v>
      </c>
      <c r="E19" s="8">
        <f>SUM(E17:E18)</f>
        <v>30.245112382713508</v>
      </c>
      <c r="F19" s="8">
        <f t="shared" ref="F19:N19" si="4">SUM(F17:F18)</f>
        <v>29.598613282319874</v>
      </c>
      <c r="G19" s="8">
        <f t="shared" si="4"/>
        <v>27.989284095028189</v>
      </c>
      <c r="H19" s="8">
        <f t="shared" si="4"/>
        <v>24.406573003806592</v>
      </c>
      <c r="I19" s="8">
        <f t="shared" si="4"/>
        <v>21.952082965919594</v>
      </c>
      <c r="J19" s="8">
        <f t="shared" si="4"/>
        <v>21.9719089355421</v>
      </c>
      <c r="K19" s="8">
        <f t="shared" si="4"/>
        <v>22.387350034150188</v>
      </c>
      <c r="L19" s="8">
        <f t="shared" si="4"/>
        <v>19.517953024059096</v>
      </c>
      <c r="M19" s="8">
        <f t="shared" si="4"/>
        <v>21.479349616950348</v>
      </c>
      <c r="N19" s="8">
        <f t="shared" si="4"/>
        <v>21.064643889585305</v>
      </c>
      <c r="O19" s="8">
        <f t="shared" si="1"/>
        <v>24.061287123007482</v>
      </c>
    </row>
    <row r="20" spans="2:15" ht="3" customHeight="1" x14ac:dyDescent="0.2"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6"/>
    </row>
    <row r="21" spans="2:15" ht="12" customHeight="1" x14ac:dyDescent="0.2">
      <c r="B21" t="s">
        <v>131</v>
      </c>
      <c r="E21" s="6">
        <f>(Input!A45-Input!A65+Input!A85)/Input!A$7</f>
        <v>216.39705948305399</v>
      </c>
      <c r="F21" s="6">
        <f>(Input!B45-Input!B65+Input!B85)/Input!B$7</f>
        <v>198.88816308816013</v>
      </c>
      <c r="G21" s="6">
        <f>(Input!C45-Input!C65+Input!C85)/Input!C$7</f>
        <v>179.80016358247366</v>
      </c>
      <c r="H21" s="6">
        <f>(Input!D45-Input!D65+Input!D85)/Input!D$7</f>
        <v>166.92833170979645</v>
      </c>
      <c r="I21" s="6">
        <f>(Input!E45-Input!E65+Input!E85)/Input!E$7</f>
        <v>153.42825339610289</v>
      </c>
      <c r="J21" s="6">
        <f>(Input!F45-Input!F65+Input!F85)/Input!F$7</f>
        <v>158.6374724656319</v>
      </c>
      <c r="K21" s="6">
        <f>(Input!G45-Input!G65+Input!G85)/Input!G$7</f>
        <v>152.15306653079816</v>
      </c>
      <c r="L21" s="6">
        <f>(Input!H45-Input!H65+Input!H85)/Input!H$7</f>
        <v>141.57233413919349</v>
      </c>
      <c r="M21" s="6">
        <f>(Input!I45-Input!I65+Input!I85)/Input!I$7</f>
        <v>134.74379158252395</v>
      </c>
      <c r="N21" s="6">
        <f>(Input!J45-Input!J65+Input!J85)/Input!J$7</f>
        <v>134.09731733991663</v>
      </c>
      <c r="O21" s="6">
        <f t="shared" si="1"/>
        <v>163.66459533176513</v>
      </c>
    </row>
    <row r="22" spans="2:15" ht="12" customHeight="1" x14ac:dyDescent="0.2">
      <c r="B22" t="s">
        <v>132</v>
      </c>
      <c r="E22" s="6">
        <f>(Input!A46-Input!A66+Input!A86)/Input!A$7</f>
        <v>54.011827252725041</v>
      </c>
      <c r="F22" s="6">
        <f>(Input!B46-Input!B66+Input!B86)/Input!B$7</f>
        <v>44.558255987469757</v>
      </c>
      <c r="G22" s="6">
        <f>(Input!C46-Input!C66+Input!C86)/Input!C$7</f>
        <v>38.737886854775823</v>
      </c>
      <c r="H22" s="6">
        <f>(Input!D46-Input!D66+Input!D86)/Input!D$7</f>
        <v>30.166460962813268</v>
      </c>
      <c r="I22" s="6">
        <f>(Input!E46-Input!E66+Input!E86)/Input!E$7</f>
        <v>27.017579668224588</v>
      </c>
      <c r="J22" s="6">
        <f>(Input!F46-Input!F66+Input!F86)/Input!F$7</f>
        <v>31.313081334009016</v>
      </c>
      <c r="K22" s="6">
        <f>(Input!G46-Input!G66+Input!G86)/Input!G$7</f>
        <v>31.638366124716267</v>
      </c>
      <c r="L22" s="6">
        <f>(Input!H46-Input!H66+Input!H86)/Input!H$7</f>
        <v>30.728393665895826</v>
      </c>
      <c r="M22" s="6">
        <f>(Input!I46-Input!I66+Input!I86)/Input!I$7</f>
        <v>29.296974003910634</v>
      </c>
      <c r="N22" s="6">
        <f>(Input!J46-Input!J66+Input!J86)/Input!J$7</f>
        <v>26.440114866074854</v>
      </c>
      <c r="O22" s="6">
        <f t="shared" si="1"/>
        <v>34.390894072061506</v>
      </c>
    </row>
    <row r="23" spans="2:15" ht="12" customHeight="1" x14ac:dyDescent="0.2">
      <c r="B23" t="s">
        <v>133</v>
      </c>
      <c r="E23" s="6">
        <f>(Input!A47-Input!A67+Input!A87)/Input!A$7</f>
        <v>3.1213786012105622</v>
      </c>
      <c r="F23" s="6">
        <f>(Input!B47-Input!B67+Input!B87)/Input!B$7</f>
        <v>3.2177305673220524</v>
      </c>
      <c r="G23" s="6">
        <f>(Input!C47-Input!C67+Input!C87)/Input!C$7</f>
        <v>2.0141092943050922</v>
      </c>
      <c r="H23" s="6">
        <f>(Input!D47-Input!D67+Input!D87)/Input!D$7</f>
        <v>1.4545697058427103</v>
      </c>
      <c r="I23" s="6">
        <f>(Input!E47-Input!E67+Input!E87)/Input!E$7</f>
        <v>1.8280522431168493</v>
      </c>
      <c r="J23" s="6">
        <f>(Input!F47-Input!F67+Input!F87)/Input!F$7</f>
        <v>1.4064683079932596</v>
      </c>
      <c r="K23" s="6">
        <f>(Input!G47-Input!G67+Input!G87)/Input!G$7</f>
        <v>1.7131113919658305</v>
      </c>
      <c r="L23" s="6">
        <f>(Input!H47-Input!H67+Input!H87)/Input!H$7</f>
        <v>1.4479801577658811</v>
      </c>
      <c r="M23" s="6">
        <f>(Input!I47-Input!I67+Input!I87)/Input!I$7</f>
        <v>2.1399434561015482</v>
      </c>
      <c r="N23" s="6">
        <f>(Input!J47-Input!J67+Input!J87)/Input!J$7</f>
        <v>1.4000469441530865</v>
      </c>
      <c r="O23" s="6">
        <f t="shared" si="1"/>
        <v>1.9743390669776868</v>
      </c>
    </row>
    <row r="24" spans="2:15" ht="12" customHeight="1" x14ac:dyDescent="0.2">
      <c r="B24" t="s">
        <v>134</v>
      </c>
      <c r="E24" s="6">
        <f>(Input!A48-Input!A68+Input!A88)/Input!A$7</f>
        <v>3.008796376524804</v>
      </c>
      <c r="F24" s="6">
        <f>(Input!B48-Input!B68+Input!B88)/Input!B$7</f>
        <v>2.7599841927307027</v>
      </c>
      <c r="G24" s="6">
        <f>(Input!C48-Input!C68+Input!C88)/Input!C$7</f>
        <v>2.3106581528409271</v>
      </c>
      <c r="H24" s="6">
        <f>(Input!D48-Input!D68+Input!D88)/Input!D$7</f>
        <v>2.2857389598227527</v>
      </c>
      <c r="I24" s="6">
        <f>(Input!E48-Input!E68+Input!E88)/Input!E$7</f>
        <v>2.3345706920813472</v>
      </c>
      <c r="J24" s="6">
        <f>(Input!F48-Input!F68+Input!F88)/Input!F$7</f>
        <v>2.6767389150453531</v>
      </c>
      <c r="K24" s="6">
        <f>(Input!G48-Input!G68+Input!G88)/Input!G$7</f>
        <v>2.0655472161309345</v>
      </c>
      <c r="L24" s="6">
        <f>(Input!H48-Input!H68+Input!H88)/Input!H$7</f>
        <v>2.4157379973261275</v>
      </c>
      <c r="M24" s="6">
        <f>(Input!I48-Input!I68+Input!I88)/Input!I$7</f>
        <v>2.1809871461999548</v>
      </c>
      <c r="N24" s="6">
        <f>(Input!J48-Input!J68+Input!J88)/Input!J$7</f>
        <v>2.2074084780884649</v>
      </c>
      <c r="O24" s="6">
        <f t="shared" si="1"/>
        <v>2.4246168126791372</v>
      </c>
    </row>
    <row r="25" spans="2:15" ht="12" customHeight="1" x14ac:dyDescent="0.2">
      <c r="B25" t="s">
        <v>135</v>
      </c>
      <c r="E25" s="6">
        <f>(Input!A49-Input!A69+Input!A89)/Input!A$7</f>
        <v>26.525332838157215</v>
      </c>
      <c r="F25" s="6">
        <f>(Input!B49-Input!B69+Input!B89)/Input!B$7</f>
        <v>30.71550316295874</v>
      </c>
      <c r="G25" s="6">
        <f>(Input!C49-Input!C69+Input!C89)/Input!C$7</f>
        <v>25.437819020789604</v>
      </c>
      <c r="H25" s="6">
        <f>(Input!D49-Input!D69+Input!D89)/Input!D$7</f>
        <v>23.109080517803243</v>
      </c>
      <c r="I25" s="6">
        <f>(Input!E49-Input!E69+Input!E89)/Input!E$7</f>
        <v>20.72432143060125</v>
      </c>
      <c r="J25" s="6">
        <f>(Input!F49-Input!F69+Input!F89)/Input!F$7</f>
        <v>20.740114660611873</v>
      </c>
      <c r="K25" s="6">
        <f>(Input!G49-Input!G69+Input!G89)/Input!G$7</f>
        <v>24.103488409309968</v>
      </c>
      <c r="L25" s="6">
        <f>(Input!H49-Input!H69+Input!H89)/Input!H$7</f>
        <v>24.93037296799189</v>
      </c>
      <c r="M25" s="6">
        <f>(Input!I49-Input!I69+Input!I89)/Input!I$7</f>
        <v>24.153429560534665</v>
      </c>
      <c r="N25" s="6">
        <f>(Input!J49-Input!J69+Input!J89)/Input!J$7</f>
        <v>24.781559901762648</v>
      </c>
      <c r="O25" s="6">
        <f t="shared" si="1"/>
        <v>24.522102247052111</v>
      </c>
    </row>
    <row r="26" spans="2:15" ht="13.5" customHeight="1" x14ac:dyDescent="0.2">
      <c r="B26" s="4" t="s">
        <v>136</v>
      </c>
      <c r="E26" s="8">
        <f>SUM(E21:E25)</f>
        <v>303.06439455167163</v>
      </c>
      <c r="F26" s="8">
        <f t="shared" ref="F26:N26" si="5">SUM(F21:F25)</f>
        <v>280.13963699864138</v>
      </c>
      <c r="G26" s="8">
        <f t="shared" si="5"/>
        <v>248.30063690518506</v>
      </c>
      <c r="H26" s="8">
        <f t="shared" si="5"/>
        <v>223.94418185607844</v>
      </c>
      <c r="I26" s="8">
        <f t="shared" si="5"/>
        <v>205.3327774301269</v>
      </c>
      <c r="J26" s="8">
        <f t="shared" si="5"/>
        <v>214.77387568329141</v>
      </c>
      <c r="K26" s="8">
        <f t="shared" si="5"/>
        <v>211.67357967292116</v>
      </c>
      <c r="L26" s="8">
        <f t="shared" si="5"/>
        <v>201.0948189281732</v>
      </c>
      <c r="M26" s="8">
        <f t="shared" si="5"/>
        <v>192.51512574927077</v>
      </c>
      <c r="N26" s="8">
        <f t="shared" si="5"/>
        <v>188.92644752999567</v>
      </c>
      <c r="O26" s="8">
        <f t="shared" si="1"/>
        <v>226.97654753053558</v>
      </c>
    </row>
    <row r="27" spans="2:15" ht="3" customHeight="1" x14ac:dyDescent="0.2">
      <c r="B27" s="4"/>
      <c r="E27" s="8"/>
      <c r="F27" s="8"/>
      <c r="G27" s="8"/>
      <c r="H27" s="8"/>
      <c r="I27" s="8"/>
      <c r="J27" s="8"/>
      <c r="K27" s="8"/>
      <c r="L27" s="8"/>
      <c r="M27" s="8"/>
      <c r="N27" s="8"/>
      <c r="O27" s="6"/>
    </row>
    <row r="28" spans="2:15" ht="12" customHeight="1" x14ac:dyDescent="0.2">
      <c r="B28" t="s">
        <v>137</v>
      </c>
      <c r="E28" s="6">
        <f>(Input!A50-Input!A70+Input!A90)/Input!A$7</f>
        <v>12.160220683069353</v>
      </c>
      <c r="F28" s="6">
        <f>(Input!B50-Input!B70+Input!B90)/Input!B$7</f>
        <v>12.150018389644973</v>
      </c>
      <c r="G28" s="6">
        <f>(Input!C50-Input!C70+Input!C90)/Input!C$7</f>
        <v>12.130262641073129</v>
      </c>
      <c r="H28" s="6">
        <f>(Input!D50-Input!D70+Input!D90)/Input!D$7</f>
        <v>12.097004817070667</v>
      </c>
      <c r="I28" s="6">
        <f>(Input!E50-Input!E70+Input!E90)/Input!E$7</f>
        <v>12.252324137614959</v>
      </c>
      <c r="J28" s="6">
        <f>(Input!F50-Input!F70+Input!F90)/Input!F$7</f>
        <v>11.376960654592009</v>
      </c>
      <c r="K28" s="6">
        <f>(Input!G50-Input!G70+Input!G90)/Input!G$7</f>
        <v>11.835966671119241</v>
      </c>
      <c r="L28" s="6">
        <f>(Input!H50-Input!H70+Input!H90)/Input!H$7</f>
        <v>11.597694894013392</v>
      </c>
      <c r="M28" s="6">
        <f>(Input!I50-Input!I70+Input!I90)/Input!I$7</f>
        <v>11.025469372055007</v>
      </c>
      <c r="N28" s="6">
        <f>(Input!J50-Input!J70+Input!J90)/Input!J$7</f>
        <v>10.902725191230269</v>
      </c>
      <c r="O28" s="6">
        <f t="shared" si="1"/>
        <v>11.752864745148301</v>
      </c>
    </row>
    <row r="29" spans="2:15" ht="12" customHeight="1" x14ac:dyDescent="0.2">
      <c r="B29" t="s">
        <v>138</v>
      </c>
      <c r="E29" s="6">
        <f>(Input!A51-Input!A71+Input!A91)/Input!A$7</f>
        <v>0.89342661829982872</v>
      </c>
      <c r="F29" s="6">
        <f>(Input!B51-Input!B71+Input!B91)/Input!B$7</f>
        <v>0.73720402754293279</v>
      </c>
      <c r="G29" s="6">
        <f>(Input!C51-Input!C71+Input!C91)/Input!C$7</f>
        <v>0.71534155344490591</v>
      </c>
      <c r="H29" s="6">
        <f>(Input!D51-Input!D71+Input!D91)/Input!D$7</f>
        <v>0.74066345513035503</v>
      </c>
      <c r="I29" s="6">
        <f>(Input!E51-Input!E71+Input!E91)/Input!E$7</f>
        <v>0.72772123565271918</v>
      </c>
      <c r="J29" s="6">
        <f>(Input!F51-Input!F71+Input!F91)/Input!F$7</f>
        <v>0.87156675611171597</v>
      </c>
      <c r="K29" s="6">
        <f>(Input!G51-Input!G71+Input!G91)/Input!G$7</f>
        <v>0.74316331938153857</v>
      </c>
      <c r="L29" s="6">
        <f>(Input!H51-Input!H71+Input!H91)/Input!H$7</f>
        <v>0.67259265527486445</v>
      </c>
      <c r="M29" s="6">
        <f>(Input!I51-Input!I71+Input!I91)/Input!I$7</f>
        <v>0.72066423053498729</v>
      </c>
      <c r="N29" s="6">
        <f>(Input!J51-Input!J71+Input!J91)/Input!J$7</f>
        <v>0.68151282969633398</v>
      </c>
      <c r="O29" s="6">
        <f t="shared" si="1"/>
        <v>0.75038566810701823</v>
      </c>
    </row>
    <row r="30" spans="2:15" ht="14.25" customHeight="1" x14ac:dyDescent="0.2">
      <c r="B30" s="4" t="s">
        <v>139</v>
      </c>
      <c r="E30" s="8">
        <f>SUM(E28:E29)</f>
        <v>13.053647301369182</v>
      </c>
      <c r="F30" s="8">
        <f t="shared" ref="F30:N30" si="6">SUM(F28:F29)</f>
        <v>12.887222417187907</v>
      </c>
      <c r="G30" s="8">
        <f t="shared" si="6"/>
        <v>12.845604194518035</v>
      </c>
      <c r="H30" s="8">
        <f t="shared" si="6"/>
        <v>12.837668272201022</v>
      </c>
      <c r="I30" s="8">
        <f t="shared" si="6"/>
        <v>12.980045373267679</v>
      </c>
      <c r="J30" s="8">
        <f t="shared" si="6"/>
        <v>12.248527410703726</v>
      </c>
      <c r="K30" s="8">
        <f t="shared" si="6"/>
        <v>12.57912999050078</v>
      </c>
      <c r="L30" s="8">
        <f t="shared" si="6"/>
        <v>12.270287549288255</v>
      </c>
      <c r="M30" s="8">
        <f t="shared" si="6"/>
        <v>11.746133602589994</v>
      </c>
      <c r="N30" s="8">
        <f t="shared" si="6"/>
        <v>11.584238020926604</v>
      </c>
      <c r="O30" s="8">
        <f t="shared" si="1"/>
        <v>12.503250413255319</v>
      </c>
    </row>
    <row r="31" spans="2:15" ht="3" customHeight="1" x14ac:dyDescent="0.2">
      <c r="B31" s="4"/>
      <c r="E31" s="8"/>
      <c r="F31" s="8"/>
      <c r="G31" s="8"/>
      <c r="H31" s="8"/>
      <c r="I31" s="8"/>
      <c r="J31" s="8"/>
      <c r="K31" s="8"/>
      <c r="L31" s="8"/>
      <c r="M31" s="8"/>
      <c r="N31" s="8"/>
      <c r="O31" s="6"/>
    </row>
    <row r="32" spans="2:15" ht="12" customHeight="1" x14ac:dyDescent="0.2">
      <c r="B32" t="s">
        <v>140</v>
      </c>
      <c r="E32" s="6">
        <f>(Input!A52-Input!A72+Input!A92)/Input!A$7</f>
        <v>0.42925679276269663</v>
      </c>
      <c r="F32" s="6">
        <f>(Input!B52-Input!B72+Input!B92)/Input!B$7</f>
        <v>0.48422975077365932</v>
      </c>
      <c r="G32" s="6">
        <f>(Input!C52-Input!C72+Input!C92)/Input!C$7</f>
        <v>0.54333874917392899</v>
      </c>
      <c r="H32" s="6">
        <f>(Input!D52-Input!D72+Input!D92)/Input!D$7</f>
        <v>0.60371057175578935</v>
      </c>
      <c r="I32" s="6">
        <f>(Input!E52-Input!E72+Input!E92)/Input!E$7</f>
        <v>0.5750006628812101</v>
      </c>
      <c r="J32" s="6">
        <f>(Input!F52-Input!F72+Input!F92)/Input!F$7</f>
        <v>0.61830868126831451</v>
      </c>
      <c r="K32" s="6">
        <f>(Input!G52-Input!G72+Input!G92)/Input!G$7</f>
        <v>0.74859575592850891</v>
      </c>
      <c r="L32" s="6">
        <f>(Input!H52-Input!H72+Input!H92)/Input!H$7</f>
        <v>0.78797424707383035</v>
      </c>
      <c r="M32" s="6">
        <f>(Input!I52-Input!I72+Input!I92)/Input!I$7</f>
        <v>0.71337820944321562</v>
      </c>
      <c r="N32" s="6">
        <f>(Input!J52-Input!J72+Input!J92)/Input!J$7</f>
        <v>0.74367213282509148</v>
      </c>
      <c r="O32" s="6">
        <f t="shared" si="1"/>
        <v>0.62474655538862445</v>
      </c>
    </row>
    <row r="33" spans="2:15" ht="12" customHeight="1" x14ac:dyDescent="0.2">
      <c r="B33" t="s">
        <v>141</v>
      </c>
      <c r="E33" s="6">
        <f>(Input!A53-Input!A73+Input!A93)/Input!A$7</f>
        <v>3.0707936100601869</v>
      </c>
      <c r="F33" s="6">
        <f>(Input!B53-Input!B73+Input!B93)/Input!B$7</f>
        <v>2.6435433685615926</v>
      </c>
      <c r="G33" s="6">
        <f>(Input!C53-Input!C73+Input!C93)/Input!C$7</f>
        <v>2.6889925953726035</v>
      </c>
      <c r="H33" s="6">
        <f>(Input!D53-Input!D73+Input!D93)/Input!D$7</f>
        <v>2.4088570413551254</v>
      </c>
      <c r="I33" s="6">
        <f>(Input!E53-Input!E73+Input!E93)/Input!E$7</f>
        <v>2.367879755865387</v>
      </c>
      <c r="J33" s="6">
        <f>(Input!F53-Input!F73+Input!F93)/Input!F$7</f>
        <v>2.3087871566697054</v>
      </c>
      <c r="K33" s="6">
        <f>(Input!G53-Input!G73+Input!G93)/Input!G$7</f>
        <v>2.3413728882600955</v>
      </c>
      <c r="L33" s="6">
        <f>(Input!H53-Input!H73+Input!H93)/Input!H$7</f>
        <v>2.3172373496937468</v>
      </c>
      <c r="M33" s="6">
        <f>(Input!I53-Input!I73+Input!I93)/Input!I$7</f>
        <v>2.4183109273327563</v>
      </c>
      <c r="N33" s="6">
        <f>(Input!J53-Input!J73+Input!J93)/Input!J$7</f>
        <v>2.3718977845429658</v>
      </c>
      <c r="O33" s="6">
        <f t="shared" si="1"/>
        <v>2.4937672477714168</v>
      </c>
    </row>
    <row r="34" spans="2:15" ht="12" customHeight="1" x14ac:dyDescent="0.2">
      <c r="B34" t="s">
        <v>142</v>
      </c>
      <c r="E34" s="6">
        <f>(Input!A54-Input!A74+Input!A94)/Input!A$7</f>
        <v>1.2317220327675253</v>
      </c>
      <c r="F34" s="6">
        <f>(Input!B54-Input!B74+Input!B94)/Input!B$7</f>
        <v>1.1548176957142795</v>
      </c>
      <c r="G34" s="6">
        <f>(Input!C54-Input!C74+Input!C94)/Input!C$7</f>
        <v>0.8457348507011262</v>
      </c>
      <c r="H34" s="6">
        <f>(Input!D54-Input!D74+Input!D94)/Input!D$7</f>
        <v>0.85493968053049851</v>
      </c>
      <c r="I34" s="6">
        <f>(Input!E54-Input!E74+Input!E94)/Input!E$7</f>
        <v>0.87268103519978235</v>
      </c>
      <c r="J34" s="6">
        <f>(Input!F54-Input!F74+Input!F94)/Input!F$7</f>
        <v>0.87290320534622223</v>
      </c>
      <c r="K34" s="6">
        <f>(Input!G54-Input!G74+Input!G94)/Input!G$7</f>
        <v>0.92618817903980521</v>
      </c>
      <c r="L34" s="6">
        <f>(Input!H54-Input!H74+Input!H94)/Input!H$7</f>
        <v>0.90616648543015688</v>
      </c>
      <c r="M34" s="6">
        <f>(Input!I54-Input!I74+Input!I94)/Input!I$7</f>
        <v>0.83179587780876363</v>
      </c>
      <c r="N34" s="6">
        <f>(Input!J54-Input!J74+Input!J94)/Input!J$7</f>
        <v>0.69572168640794096</v>
      </c>
      <c r="O34" s="6">
        <f t="shared" si="1"/>
        <v>0.91926707289461018</v>
      </c>
    </row>
    <row r="35" spans="2:15" ht="12" customHeight="1" x14ac:dyDescent="0.2">
      <c r="B35" t="s">
        <v>143</v>
      </c>
      <c r="E35" s="6">
        <f>(Input!A55-Input!A75+Input!A95)/Input!A$7</f>
        <v>7.729895201420927</v>
      </c>
      <c r="F35" s="6">
        <f>(Input!B55-Input!B75+Input!B95)/Input!B$7</f>
        <v>6.6561637214140328</v>
      </c>
      <c r="G35" s="6">
        <f>(Input!C55-Input!C75+Input!C95)/Input!C$7</f>
        <v>6.3153280915455774</v>
      </c>
      <c r="H35" s="6">
        <f>(Input!D55-Input!D75+Input!D95)/Input!D$7</f>
        <v>7.0339355830921004</v>
      </c>
      <c r="I35" s="6">
        <f>(Input!E55-Input!E75+Input!E95)/Input!E$7</f>
        <v>5.4404988167936237</v>
      </c>
      <c r="J35" s="6">
        <f>(Input!F55-Input!F75+Input!F95)/Input!F$7</f>
        <v>5.9523582718618853</v>
      </c>
      <c r="K35" s="6">
        <f>(Input!G55-Input!G75+Input!G95)/Input!G$7</f>
        <v>6.1019196738967274</v>
      </c>
      <c r="L35" s="6">
        <f>(Input!H55-Input!H75+Input!H95)/Input!H$7</f>
        <v>5.4887156145426035</v>
      </c>
      <c r="M35" s="6">
        <f>(Input!I55-Input!I75+Input!I95)/Input!I$7</f>
        <v>6.1669446421130232</v>
      </c>
      <c r="N35" s="6">
        <f>(Input!J55-Input!J75+Input!J95)/Input!J$7</f>
        <v>6.4643369618051114</v>
      </c>
      <c r="O35" s="6">
        <f t="shared" si="1"/>
        <v>6.3350096578485608</v>
      </c>
    </row>
    <row r="36" spans="2:15" ht="13.5" customHeight="1" x14ac:dyDescent="0.2">
      <c r="B36" s="4" t="s">
        <v>144</v>
      </c>
      <c r="E36" s="8">
        <f>SUM(E32:E35)</f>
        <v>12.461667637011335</v>
      </c>
      <c r="F36" s="8">
        <f t="shared" ref="F36:N36" si="7">SUM(F32:F35)</f>
        <v>10.938754536463563</v>
      </c>
      <c r="G36" s="8">
        <f t="shared" si="7"/>
        <v>10.393394286793235</v>
      </c>
      <c r="H36" s="8">
        <f t="shared" si="7"/>
        <v>10.901442876733514</v>
      </c>
      <c r="I36" s="8">
        <f t="shared" si="7"/>
        <v>9.2560602707400026</v>
      </c>
      <c r="J36" s="8">
        <f t="shared" si="7"/>
        <v>9.7523573151461278</v>
      </c>
      <c r="K36" s="8">
        <f t="shared" si="7"/>
        <v>10.118076497125138</v>
      </c>
      <c r="L36" s="8">
        <f t="shared" si="7"/>
        <v>9.500093696740338</v>
      </c>
      <c r="M36" s="8">
        <f t="shared" si="7"/>
        <v>10.130429656697759</v>
      </c>
      <c r="N36" s="8">
        <f t="shared" si="7"/>
        <v>10.27562856558111</v>
      </c>
      <c r="O36" s="8">
        <f t="shared" si="1"/>
        <v>10.372790533903212</v>
      </c>
    </row>
    <row r="37" spans="2:15" ht="6" customHeight="1" x14ac:dyDescent="0.2">
      <c r="B37" s="4"/>
      <c r="E37" s="8"/>
      <c r="F37" s="8"/>
      <c r="G37" s="8"/>
      <c r="H37" s="8"/>
      <c r="I37" s="8"/>
      <c r="J37" s="8"/>
      <c r="K37" s="8"/>
      <c r="L37" s="8"/>
      <c r="M37" s="8"/>
      <c r="N37" s="8"/>
      <c r="O37" s="6"/>
    </row>
    <row r="38" spans="2:15" ht="13.5" customHeight="1" x14ac:dyDescent="0.2">
      <c r="B38" s="4" t="s">
        <v>145</v>
      </c>
      <c r="E38" s="8">
        <f>(Input!A56-Input!A76+Input!A96)/Input!A$7</f>
        <v>23.14037010034091</v>
      </c>
      <c r="F38" s="8">
        <f>(Input!B56-Input!B76+Input!B96)/Input!B$7</f>
        <v>22.448099184896293</v>
      </c>
      <c r="G38" s="8">
        <f>(Input!C56-Input!C76+Input!C96)/Input!C$7</f>
        <v>21.789174476705085</v>
      </c>
      <c r="H38" s="8">
        <f>(Input!D56-Input!D76+Input!D96)/Input!D$7</f>
        <v>22.064690686127754</v>
      </c>
      <c r="I38" s="8">
        <f>(Input!E56-Input!E76+Input!E96)/Input!E$7</f>
        <v>22.440158684103828</v>
      </c>
      <c r="J38" s="8">
        <f>(Input!F56-Input!F76+Input!F96)/Input!F$7</f>
        <v>22.629975652765093</v>
      </c>
      <c r="K38" s="8">
        <f>(Input!G56-Input!G76+Input!G96)/Input!G$7</f>
        <v>22.6697355182366</v>
      </c>
      <c r="L38" s="8">
        <f>(Input!H56-Input!H76+Input!H96)/Input!H$7</f>
        <v>22.946952625368606</v>
      </c>
      <c r="M38" s="8">
        <f>(Input!I56-Input!I76+Input!I96)/Input!I$7</f>
        <v>24.217942622688081</v>
      </c>
      <c r="N38" s="8">
        <f>(Input!J56-Input!J76+Input!J96)/Input!J$7</f>
        <v>23.690515362378161</v>
      </c>
      <c r="O38" s="8">
        <f t="shared" si="1"/>
        <v>22.80376149136104</v>
      </c>
    </row>
    <row r="39" spans="2:15" ht="6" customHeight="1" x14ac:dyDescent="0.2">
      <c r="B39" s="4"/>
      <c r="E39" s="8"/>
      <c r="F39" s="8"/>
      <c r="G39" s="8"/>
      <c r="H39" s="8"/>
      <c r="I39" s="8"/>
      <c r="J39" s="8"/>
      <c r="K39" s="8"/>
      <c r="L39" s="8"/>
      <c r="M39" s="8"/>
      <c r="N39" s="8"/>
      <c r="O39" s="6"/>
    </row>
    <row r="40" spans="2:15" x14ac:dyDescent="0.2">
      <c r="B40" s="9" t="s">
        <v>67</v>
      </c>
      <c r="C40" s="10"/>
      <c r="D40" s="10"/>
      <c r="E40" s="11">
        <f>SUM(E10,E15,E19,E26,E30,E36,E38)</f>
        <v>499.70272794439541</v>
      </c>
      <c r="F40" s="11">
        <f t="shared" ref="F40:N40" si="8">SUM(F10,F15,F19,F26,F30,F36,F38)</f>
        <v>467.74497499188868</v>
      </c>
      <c r="G40" s="11">
        <f t="shared" si="8"/>
        <v>425.96639379610406</v>
      </c>
      <c r="H40" s="11">
        <f t="shared" si="8"/>
        <v>394.80783269929083</v>
      </c>
      <c r="I40" s="11">
        <f t="shared" si="8"/>
        <v>365.46263067905556</v>
      </c>
      <c r="J40" s="11">
        <f t="shared" si="8"/>
        <v>384.06734942312698</v>
      </c>
      <c r="K40" s="11">
        <f t="shared" si="8"/>
        <v>382.1585988254887</v>
      </c>
      <c r="L40" s="11">
        <f t="shared" si="8"/>
        <v>360.9264884519726</v>
      </c>
      <c r="M40" s="11">
        <f t="shared" si="8"/>
        <v>361.44749341282818</v>
      </c>
      <c r="N40" s="11">
        <f t="shared" si="8"/>
        <v>360.78411049144256</v>
      </c>
      <c r="O40" s="11">
        <f t="shared" si="1"/>
        <v>400.3068600715593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O32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5703125" customWidth="1"/>
    <col min="4" max="4" width="9.7109375" customWidth="1"/>
    <col min="5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17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247</v>
      </c>
    </row>
    <row r="2" spans="1:15" ht="15.75" customHeight="1" x14ac:dyDescent="0.2">
      <c r="D2" s="37" t="str">
        <f>Kenndat!D2</f>
        <v>Größenklasse 3: &gt; 5.000 ha</v>
      </c>
      <c r="E2" s="37"/>
      <c r="F2" s="37"/>
      <c r="G2" s="37"/>
      <c r="H2" s="37"/>
      <c r="I2" s="37"/>
      <c r="J2" s="37"/>
      <c r="K2" s="37"/>
      <c r="L2" s="37"/>
      <c r="M2" s="37"/>
      <c r="N2" s="5"/>
    </row>
    <row r="3" spans="1:15" ht="15.75" customHeight="1" x14ac:dyDescent="0.2">
      <c r="D3" s="38" t="s">
        <v>18</v>
      </c>
      <c r="E3" s="38"/>
      <c r="F3" s="38"/>
      <c r="G3" s="38"/>
      <c r="H3" s="38"/>
      <c r="I3" s="38"/>
      <c r="J3" s="38"/>
      <c r="K3" s="38"/>
      <c r="L3" s="38"/>
      <c r="M3" s="38"/>
      <c r="N3" s="2"/>
    </row>
    <row r="4" spans="1:15" ht="28.5" customHeight="1" x14ac:dyDescent="0.2"/>
    <row r="5" spans="1:15" x14ac:dyDescent="0.2"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12.75" customHeight="1" x14ac:dyDescent="0.2">
      <c r="E6" s="12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x14ac:dyDescent="0.2">
      <c r="B7" t="s">
        <v>72</v>
      </c>
      <c r="E7" s="12"/>
      <c r="F7" s="3"/>
      <c r="G7" s="3"/>
      <c r="H7" s="3"/>
      <c r="I7" s="3"/>
      <c r="J7" s="3"/>
      <c r="K7" s="3"/>
      <c r="L7" s="3"/>
      <c r="M7" s="3"/>
      <c r="N7" s="3"/>
      <c r="O7" s="3"/>
    </row>
    <row r="8" spans="1:15" ht="6" customHeight="1" x14ac:dyDescent="0.2"/>
    <row r="9" spans="1:15" s="13" customFormat="1" ht="13.5" customHeight="1" x14ac:dyDescent="0.2">
      <c r="B9" s="13" t="s">
        <v>55</v>
      </c>
      <c r="E9" s="16">
        <f>'Kst-ha-ES'!E13/'Kst-ha-ES'!E31*100</f>
        <v>10.201422388566186</v>
      </c>
      <c r="F9" s="16">
        <f>'Kst-ha-ES'!F13/'Kst-ha-ES'!F31*100</f>
        <v>9.8952493005016731</v>
      </c>
      <c r="G9" s="16">
        <f>'Kst-ha-ES'!G13/'Kst-ha-ES'!G31*100</f>
        <v>9.8553881834260686</v>
      </c>
      <c r="H9" s="16">
        <f>'Kst-ha-ES'!H13/'Kst-ha-ES'!H31*100</f>
        <v>9.4588309051555033</v>
      </c>
      <c r="I9" s="16">
        <f>'Kst-ha-ES'!I13/'Kst-ha-ES'!I31*100</f>
        <v>9.790620228575273</v>
      </c>
      <c r="J9" s="16">
        <f>'Kst-ha-ES'!J13/'Kst-ha-ES'!J31*100</f>
        <v>9.4305916140010861</v>
      </c>
      <c r="K9" s="16">
        <f>'Kst-ha-ES'!K13/'Kst-ha-ES'!K31*100</f>
        <v>8.8433588616128311</v>
      </c>
      <c r="L9" s="16">
        <f>'Kst-ha-ES'!L13/'Kst-ha-ES'!L31*100</f>
        <v>9.343908747131465</v>
      </c>
      <c r="M9" s="16">
        <f>'Kst-ha-ES'!M13/'Kst-ha-ES'!M31*100</f>
        <v>9.7695477814664926</v>
      </c>
      <c r="N9" s="16">
        <f>'Kst-ha-ES'!N13/'Kst-ha-ES'!N31*100</f>
        <v>8.8829506034722439</v>
      </c>
      <c r="O9" s="16">
        <f t="shared" ref="O9:O28" si="1">AVERAGE(E9:N9)</f>
        <v>9.5471868613908804</v>
      </c>
    </row>
    <row r="10" spans="1:15" s="13" customFormat="1" ht="13.5" customHeight="1" x14ac:dyDescent="0.2">
      <c r="B10" s="13" t="s">
        <v>60</v>
      </c>
      <c r="E10" s="16">
        <f>'Kst-ha-ES'!E19/'Kst-ha-ES'!E31*100</f>
        <v>50.283752743374713</v>
      </c>
      <c r="F10" s="16">
        <f>'Kst-ha-ES'!F19/'Kst-ha-ES'!F31*100</f>
        <v>49.465058718771132</v>
      </c>
      <c r="G10" s="16">
        <f>'Kst-ha-ES'!G19/'Kst-ha-ES'!G31*100</f>
        <v>49.215134420853076</v>
      </c>
      <c r="H10" s="16">
        <f>'Kst-ha-ES'!H19/'Kst-ha-ES'!H31*100</f>
        <v>49.056725449702398</v>
      </c>
      <c r="I10" s="16">
        <f>'Kst-ha-ES'!I19/'Kst-ha-ES'!I31*100</f>
        <v>49.022150836443188</v>
      </c>
      <c r="J10" s="16">
        <f>'Kst-ha-ES'!J19/'Kst-ha-ES'!J31*100</f>
        <v>48.172902394450858</v>
      </c>
      <c r="K10" s="16">
        <f>'Kst-ha-ES'!K19/'Kst-ha-ES'!K31*100</f>
        <v>47.950109790735432</v>
      </c>
      <c r="L10" s="16">
        <f>'Kst-ha-ES'!L19/'Kst-ha-ES'!L31*100</f>
        <v>46.96595857995213</v>
      </c>
      <c r="M10" s="16">
        <f>'Kst-ha-ES'!M19/'Kst-ha-ES'!M31*100</f>
        <v>46.3165124530721</v>
      </c>
      <c r="N10" s="16">
        <f>'Kst-ha-ES'!N19/'Kst-ha-ES'!N31*100</f>
        <v>47.874552285805684</v>
      </c>
      <c r="O10" s="16">
        <f t="shared" si="1"/>
        <v>48.432285767316074</v>
      </c>
    </row>
    <row r="11" spans="1:15" s="13" customFormat="1" ht="13.5" customHeight="1" x14ac:dyDescent="0.2">
      <c r="B11" s="13" t="s">
        <v>63</v>
      </c>
      <c r="E11" s="16">
        <f>'Kst-ha-ES'!E24/'Kst-ha-ES'!E31*100</f>
        <v>15.909679076514664</v>
      </c>
      <c r="F11" s="16">
        <f>'Kst-ha-ES'!F24/'Kst-ha-ES'!F31*100</f>
        <v>16.088219318000384</v>
      </c>
      <c r="G11" s="16">
        <f>'Kst-ha-ES'!G24/'Kst-ha-ES'!G31*100</f>
        <v>15.611530988772945</v>
      </c>
      <c r="H11" s="16">
        <f>'Kst-ha-ES'!H24/'Kst-ha-ES'!H31*100</f>
        <v>14.996080720494371</v>
      </c>
      <c r="I11" s="16">
        <f>'Kst-ha-ES'!I24/'Kst-ha-ES'!I31*100</f>
        <v>14.72882550640513</v>
      </c>
      <c r="J11" s="16">
        <f>'Kst-ha-ES'!J24/'Kst-ha-ES'!J31*100</f>
        <v>15.429674020544617</v>
      </c>
      <c r="K11" s="16">
        <f>'Kst-ha-ES'!K24/'Kst-ha-ES'!K31*100</f>
        <v>15.679528790921356</v>
      </c>
      <c r="L11" s="16">
        <f>'Kst-ha-ES'!L24/'Kst-ha-ES'!L31*100</f>
        <v>16.08468839039692</v>
      </c>
      <c r="M11" s="16">
        <f>'Kst-ha-ES'!M24/'Kst-ha-ES'!M31*100</f>
        <v>16.034701841291653</v>
      </c>
      <c r="N11" s="16">
        <f>'Kst-ha-ES'!N24/'Kst-ha-ES'!N31*100</f>
        <v>15.196495567590057</v>
      </c>
      <c r="O11" s="16">
        <f t="shared" si="1"/>
        <v>15.57594242209321</v>
      </c>
    </row>
    <row r="12" spans="1:15" s="13" customFormat="1" ht="13.5" customHeight="1" x14ac:dyDescent="0.2">
      <c r="B12" s="13" t="s">
        <v>15</v>
      </c>
      <c r="E12" s="16">
        <f>'Kst-ha-ES'!E29/'Kst-ha-ES'!E31*100</f>
        <v>23.605145791544437</v>
      </c>
      <c r="F12" s="16">
        <f>'Kst-ha-ES'!F29/'Kst-ha-ES'!F31*100</f>
        <v>24.551472662726823</v>
      </c>
      <c r="G12" s="16">
        <f>'Kst-ha-ES'!G29/'Kst-ha-ES'!G31*100</f>
        <v>25.317946406947911</v>
      </c>
      <c r="H12" s="16">
        <f>'Kst-ha-ES'!H29/'Kst-ha-ES'!H31*100</f>
        <v>26.488362924647735</v>
      </c>
      <c r="I12" s="16">
        <f>'Kst-ha-ES'!I29/'Kst-ha-ES'!I31*100</f>
        <v>26.458403428576403</v>
      </c>
      <c r="J12" s="16">
        <f>'Kst-ha-ES'!J29/'Kst-ha-ES'!J31*100</f>
        <v>26.96683197100344</v>
      </c>
      <c r="K12" s="16">
        <f>'Kst-ha-ES'!K29/'Kst-ha-ES'!K31*100</f>
        <v>27.527002556730384</v>
      </c>
      <c r="L12" s="16">
        <f>'Kst-ha-ES'!L29/'Kst-ha-ES'!L31*100</f>
        <v>27.605444282519485</v>
      </c>
      <c r="M12" s="16">
        <f>'Kst-ha-ES'!M29/'Kst-ha-ES'!M31*100</f>
        <v>27.879237924169747</v>
      </c>
      <c r="N12" s="16">
        <f>'Kst-ha-ES'!N29/'Kst-ha-ES'!N31*100</f>
        <v>28.046001543132022</v>
      </c>
      <c r="O12" s="16">
        <f t="shared" si="1"/>
        <v>26.444584949199839</v>
      </c>
    </row>
    <row r="13" spans="1:15" s="13" customFormat="1" ht="12.75" customHeight="1" x14ac:dyDescent="0.2"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</row>
    <row r="14" spans="1:15" s="13" customFormat="1" x14ac:dyDescent="0.2">
      <c r="B14" s="13" t="s">
        <v>119</v>
      </c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</row>
    <row r="15" spans="1:15" s="13" customFormat="1" ht="6" customHeight="1" x14ac:dyDescent="0.2"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</row>
    <row r="16" spans="1:15" s="13" customFormat="1" ht="13.5" customHeight="1" x14ac:dyDescent="0.2">
      <c r="B16" s="13" t="s">
        <v>123</v>
      </c>
      <c r="E16" s="16">
        <f>'KOA-ha-ES'!E10/'KOA-ha-ES'!E40*100</f>
        <v>8.4006275293397596</v>
      </c>
      <c r="F16" s="16">
        <f>'KOA-ha-ES'!F10/'KOA-ha-ES'!F40*100</f>
        <v>9.0404927132491597</v>
      </c>
      <c r="G16" s="16">
        <f>'KOA-ha-ES'!G10/'KOA-ha-ES'!G40*100</f>
        <v>9.2722620553682145</v>
      </c>
      <c r="H16" s="16">
        <f>'KOA-ha-ES'!H10/'KOA-ha-ES'!H40*100</f>
        <v>9.4827755185020166</v>
      </c>
      <c r="I16" s="16">
        <f>'KOA-ha-ES'!I10/'KOA-ha-ES'!I40*100</f>
        <v>9.62682904690441</v>
      </c>
      <c r="J16" s="16">
        <f>'KOA-ha-ES'!J10/'KOA-ha-ES'!J40*100</f>
        <v>10.536016567445083</v>
      </c>
      <c r="K16" s="16">
        <f>'KOA-ha-ES'!K10/'KOA-ha-ES'!K40*100</f>
        <v>10.601111987906798</v>
      </c>
      <c r="L16" s="16">
        <f>'KOA-ha-ES'!L10/'KOA-ha-ES'!L40*100</f>
        <v>10.670863419149454</v>
      </c>
      <c r="M16" s="16">
        <f>'KOA-ha-ES'!M10/'KOA-ha-ES'!M40*100</f>
        <v>11.83552253035996</v>
      </c>
      <c r="N16" s="16">
        <f>'KOA-ha-ES'!N10/'KOA-ha-ES'!N40*100</f>
        <v>12.434672575168868</v>
      </c>
      <c r="O16" s="16">
        <f t="shared" si="1"/>
        <v>10.190117394339373</v>
      </c>
    </row>
    <row r="17" spans="1:15" s="13" customFormat="1" ht="13.5" customHeight="1" x14ac:dyDescent="0.2">
      <c r="B17" s="13" t="s">
        <v>130</v>
      </c>
      <c r="E17" s="16">
        <f>'KOA-ha-ES'!E15/'KOA-ha-ES'!E40*100</f>
        <v>14.061950142375638</v>
      </c>
      <c r="F17" s="16">
        <f>'KOA-ha-ES'!F15/'KOA-ha-ES'!F40*100</f>
        <v>14.091411005188181</v>
      </c>
      <c r="G17" s="16">
        <f>'KOA-ha-ES'!G15/'KOA-ha-ES'!G40*100</f>
        <v>14.549686304192669</v>
      </c>
      <c r="H17" s="16">
        <f>'KOA-ha-ES'!H15/'KOA-ha-ES'!H40*100</f>
        <v>15.272801782952767</v>
      </c>
      <c r="I17" s="16">
        <f>'KOA-ha-ES'!I15/'KOA-ha-ES'!I40*100</f>
        <v>15.062187519516682</v>
      </c>
      <c r="J17" s="16">
        <f>'KOA-ha-ES'!J15/'KOA-ha-ES'!J40*100</f>
        <v>15.559604318267406</v>
      </c>
      <c r="K17" s="16">
        <f>'KOA-ha-ES'!K15/'KOA-ha-ES'!K40*100</f>
        <v>15.740675044970622</v>
      </c>
      <c r="L17" s="16">
        <f>'KOA-ha-ES'!L15/'KOA-ha-ES'!L40*100</f>
        <v>15.521496442896844</v>
      </c>
      <c r="M17" s="16">
        <f>'KOA-ha-ES'!M15/'KOA-ha-ES'!M40*100</f>
        <v>15.795420961218905</v>
      </c>
      <c r="N17" s="16">
        <f>'KOA-ha-ES'!N15/'KOA-ha-ES'!N40*100</f>
        <v>16.031239710529114</v>
      </c>
      <c r="O17" s="16">
        <f t="shared" si="1"/>
        <v>15.168647323210882</v>
      </c>
    </row>
    <row r="18" spans="1:15" s="13" customFormat="1" ht="13.5" customHeight="1" x14ac:dyDescent="0.2">
      <c r="B18" s="13" t="s">
        <v>129</v>
      </c>
      <c r="E18" s="16">
        <f>'KOA-ha-ES'!E19/'KOA-ha-ES'!E40*100</f>
        <v>5.7857099098310005</v>
      </c>
      <c r="F18" s="16">
        <f>'KOA-ha-ES'!F19/'KOA-ha-ES'!F40*100</f>
        <v>6.1424785377110416</v>
      </c>
      <c r="G18" s="16">
        <f>'KOA-ha-ES'!G19/'KOA-ha-ES'!G40*100</f>
        <v>6.4086687040836328</v>
      </c>
      <c r="H18" s="16">
        <f>'KOA-ha-ES'!H19/'KOA-ha-ES'!H40*100</f>
        <v>6.0057567453340841</v>
      </c>
      <c r="I18" s="16">
        <f>'KOA-ha-ES'!I19/'KOA-ha-ES'!I40*100</f>
        <v>5.8048016603826849</v>
      </c>
      <c r="J18" s="16">
        <f>'KOA-ha-ES'!J19/'KOA-ha-ES'!J40*100</f>
        <v>5.5668345502078926</v>
      </c>
      <c r="K18" s="16">
        <f>'KOA-ha-ES'!K19/'KOA-ha-ES'!K40*100</f>
        <v>5.7278273520953089</v>
      </c>
      <c r="L18" s="16">
        <f>'KOA-ha-ES'!L19/'KOA-ha-ES'!L40*100</f>
        <v>5.3472182449659202</v>
      </c>
      <c r="M18" s="16">
        <f>'KOA-ha-ES'!M19/'KOA-ha-ES'!M40*100</f>
        <v>5.8508783289760817</v>
      </c>
      <c r="N18" s="16">
        <f>'KOA-ha-ES'!N19/'KOA-ha-ES'!N40*100</f>
        <v>5.7195651736173421</v>
      </c>
      <c r="O18" s="16">
        <f t="shared" si="1"/>
        <v>5.835973920720499</v>
      </c>
    </row>
    <row r="19" spans="1:15" s="13" customFormat="1" ht="13.5" customHeight="1" x14ac:dyDescent="0.2">
      <c r="B19" s="13" t="s">
        <v>136</v>
      </c>
      <c r="E19" s="16">
        <f>'KOA-ha-ES'!E26/'KOA-ha-ES'!E40*100</f>
        <v>62.581717692376436</v>
      </c>
      <c r="F19" s="16">
        <f>'KOA-ha-ES'!F26/'KOA-ha-ES'!F40*100</f>
        <v>61.274945543437923</v>
      </c>
      <c r="G19" s="16">
        <f>'KOA-ha-ES'!G26/'KOA-ha-ES'!G40*100</f>
        <v>59.690850758715833</v>
      </c>
      <c r="H19" s="16">
        <f>'KOA-ha-ES'!H26/'KOA-ha-ES'!H40*100</f>
        <v>58.043877318095291</v>
      </c>
      <c r="I19" s="16">
        <f>'KOA-ha-ES'!I26/'KOA-ha-ES'!I40*100</f>
        <v>57.748469209054306</v>
      </c>
      <c r="J19" s="16">
        <f>'KOA-ha-ES'!J26/'KOA-ha-ES'!J40*100</f>
        <v>56.963863113513987</v>
      </c>
      <c r="K19" s="16">
        <f>'KOA-ha-ES'!K26/'KOA-ha-ES'!K40*100</f>
        <v>56.447012777225794</v>
      </c>
      <c r="L19" s="16">
        <f>'KOA-ha-ES'!L26/'KOA-ha-ES'!L40*100</f>
        <v>56.296106862011428</v>
      </c>
      <c r="M19" s="16">
        <f>'KOA-ha-ES'!M26/'KOA-ha-ES'!M40*100</f>
        <v>54.017070350609799</v>
      </c>
      <c r="N19" s="16">
        <f>'KOA-ha-ES'!N26/'KOA-ha-ES'!N40*100</f>
        <v>53.574947540562334</v>
      </c>
      <c r="O19" s="16">
        <f t="shared" si="1"/>
        <v>57.663886116560306</v>
      </c>
    </row>
    <row r="20" spans="1:15" s="13" customFormat="1" ht="13.5" customHeight="1" x14ac:dyDescent="0.2">
      <c r="B20" s="13" t="s">
        <v>139</v>
      </c>
      <c r="E20" s="16">
        <f>'KOA-ha-ES'!E30/'KOA-ha-ES'!E40*100</f>
        <v>2.3962601459395492</v>
      </c>
      <c r="F20" s="16">
        <f>'KOA-ha-ES'!F30/'KOA-ha-ES'!F40*100</f>
        <v>2.6088605184601046</v>
      </c>
      <c r="G20" s="16">
        <f>'KOA-ha-ES'!G30/'KOA-ha-ES'!G40*100</f>
        <v>2.8576986802228124</v>
      </c>
      <c r="H20" s="16">
        <f>'KOA-ha-ES'!H30/'KOA-ha-ES'!H40*100</f>
        <v>3.1239431742010964</v>
      </c>
      <c r="I20" s="16">
        <f>'KOA-ha-ES'!I30/'KOA-ha-ES'!I40*100</f>
        <v>3.3953710390614318</v>
      </c>
      <c r="J20" s="16">
        <f>'KOA-ha-ES'!J30/'KOA-ha-ES'!J40*100</f>
        <v>3.1083723093208415</v>
      </c>
      <c r="K20" s="16">
        <f>'KOA-ha-ES'!K30/'KOA-ha-ES'!K40*100</f>
        <v>3.1548532900495285</v>
      </c>
      <c r="L20" s="16">
        <f>'KOA-ha-ES'!L30/'KOA-ha-ES'!L40*100</f>
        <v>3.3223300891815741</v>
      </c>
      <c r="M20" s="16">
        <f>'KOA-ha-ES'!M30/'KOA-ha-ES'!M40*100</f>
        <v>3.1865042518283553</v>
      </c>
      <c r="N20" s="16">
        <f>'KOA-ha-ES'!N30/'KOA-ha-ES'!N40*100</f>
        <v>3.1111151208293593</v>
      </c>
      <c r="O20" s="16">
        <f t="shared" si="1"/>
        <v>3.0265308619094653</v>
      </c>
    </row>
    <row r="21" spans="1:15" s="13" customFormat="1" ht="13.5" customHeight="1" x14ac:dyDescent="0.2">
      <c r="B21" s="13" t="s">
        <v>144</v>
      </c>
      <c r="E21" s="16">
        <f>'KOA-ha-ES'!E36/'KOA-ha-ES'!E40*100</f>
        <v>2.3099607182598554</v>
      </c>
      <c r="F21" s="16">
        <f>'KOA-ha-ES'!F36/'KOA-ha-ES'!F40*100</f>
        <v>2.2305045392527925</v>
      </c>
      <c r="G21" s="16">
        <f>'KOA-ha-ES'!G36/'KOA-ha-ES'!G40*100</f>
        <v>2.3195622414738577</v>
      </c>
      <c r="H21" s="16">
        <f>'KOA-ha-ES'!H36/'KOA-ha-ES'!H40*100</f>
        <v>2.6599854826316141</v>
      </c>
      <c r="I21" s="16">
        <f>'KOA-ha-ES'!I36/'KOA-ha-ES'!I40*100</f>
        <v>2.4345240235713739</v>
      </c>
      <c r="J21" s="16">
        <f>'KOA-ha-ES'!J36/'KOA-ha-ES'!J40*100</f>
        <v>2.4898934984051557</v>
      </c>
      <c r="K21" s="16">
        <f>'KOA-ha-ES'!K36/'KOA-ha-ES'!K40*100</f>
        <v>2.5457259859207824</v>
      </c>
      <c r="L21" s="16">
        <f>'KOA-ha-ES'!L36/'KOA-ha-ES'!L40*100</f>
        <v>2.5811035863455007</v>
      </c>
      <c r="M21" s="16">
        <f>'KOA-ha-ES'!M36/'KOA-ha-ES'!M40*100</f>
        <v>2.7584743372096314</v>
      </c>
      <c r="N21" s="16">
        <f>'KOA-ha-ES'!N36/'KOA-ha-ES'!N40*100</f>
        <v>2.7625606917769141</v>
      </c>
      <c r="O21" s="16">
        <f t="shared" si="1"/>
        <v>2.5092295104847482</v>
      </c>
    </row>
    <row r="22" spans="1:15" s="13" customFormat="1" ht="13.5" customHeight="1" x14ac:dyDescent="0.2">
      <c r="B22" s="13" t="s">
        <v>145</v>
      </c>
      <c r="E22" s="16">
        <f>'KOA-ha-ES'!E38/'KOA-ha-ES'!E40*100</f>
        <v>4.4637738618777529</v>
      </c>
      <c r="F22" s="16">
        <f>'KOA-ha-ES'!F38/'KOA-ha-ES'!F40*100</f>
        <v>4.6113071427007881</v>
      </c>
      <c r="G22" s="16">
        <f>'KOA-ha-ES'!G38/'KOA-ha-ES'!G40*100</f>
        <v>4.9012712559429854</v>
      </c>
      <c r="H22" s="16">
        <f>'KOA-ha-ES'!H38/'KOA-ha-ES'!H40*100</f>
        <v>5.4108599782831241</v>
      </c>
      <c r="I22" s="16">
        <f>'KOA-ha-ES'!I38/'KOA-ha-ES'!I40*100</f>
        <v>5.9278175015091161</v>
      </c>
      <c r="J22" s="16">
        <f>'KOA-ha-ES'!J38/'KOA-ha-ES'!J40*100</f>
        <v>5.7754156428396266</v>
      </c>
      <c r="K22" s="16">
        <f>'KOA-ha-ES'!K38/'KOA-ha-ES'!K40*100</f>
        <v>5.7827935618311566</v>
      </c>
      <c r="L22" s="16">
        <f>'KOA-ha-ES'!L38/'KOA-ha-ES'!L40*100</f>
        <v>6.2608813554492766</v>
      </c>
      <c r="M22" s="16">
        <f>'KOA-ha-ES'!M38/'KOA-ha-ES'!M40*100</f>
        <v>6.5561292397972686</v>
      </c>
      <c r="N22" s="16">
        <f>'KOA-ha-ES'!N38/'KOA-ha-ES'!N40*100</f>
        <v>6.3658991875160584</v>
      </c>
      <c r="O22" s="16">
        <f t="shared" si="1"/>
        <v>5.6056148727747148</v>
      </c>
    </row>
    <row r="23" spans="1:15" s="13" customFormat="1" ht="12.75" customHeight="1" x14ac:dyDescent="0.2">
      <c r="O23" s="16"/>
    </row>
    <row r="24" spans="1:15" s="14" customFormat="1" x14ac:dyDescent="0.2">
      <c r="B24" s="14" t="s">
        <v>19</v>
      </c>
      <c r="E24" s="15">
        <v>100</v>
      </c>
      <c r="F24" s="15">
        <v>100</v>
      </c>
      <c r="G24" s="15">
        <v>100</v>
      </c>
      <c r="H24" s="15">
        <v>100</v>
      </c>
      <c r="I24" s="15">
        <v>100</v>
      </c>
      <c r="J24" s="15">
        <v>100</v>
      </c>
      <c r="K24" s="15">
        <v>100</v>
      </c>
      <c r="L24" s="15">
        <v>100</v>
      </c>
      <c r="M24" s="15">
        <v>100</v>
      </c>
      <c r="N24" s="15">
        <v>100</v>
      </c>
      <c r="O24" s="15">
        <v>100</v>
      </c>
    </row>
    <row r="25" spans="1:15" s="13" customFormat="1" ht="24" customHeight="1" x14ac:dyDescent="0.2">
      <c r="O25" s="16"/>
    </row>
    <row r="26" spans="1:15" s="13" customFormat="1" ht="13.5" customHeight="1" x14ac:dyDescent="0.2">
      <c r="B26" s="13" t="s">
        <v>68</v>
      </c>
      <c r="E26" s="16">
        <f>'Kst-ha-ES'!E33/'Kst-ha-ES'!E36*100</f>
        <v>94.789355984030635</v>
      </c>
      <c r="F26" s="16">
        <f>'Kst-ha-ES'!F33/'Kst-ha-ES'!F36*100</f>
        <v>94.414357403187239</v>
      </c>
      <c r="G26" s="16">
        <f>'Kst-ha-ES'!G33/'Kst-ha-ES'!G36*100</f>
        <v>94.816268242230933</v>
      </c>
      <c r="H26" s="16">
        <f>'Kst-ha-ES'!H33/'Kst-ha-ES'!H36*100</f>
        <v>94.673145750964537</v>
      </c>
      <c r="I26" s="16">
        <f>'Kst-ha-ES'!I33/'Kst-ha-ES'!I36*100</f>
        <v>93.069609824058432</v>
      </c>
      <c r="J26" s="16">
        <f>'Kst-ha-ES'!J33/'Kst-ha-ES'!J36*100</f>
        <v>94.592078984856627</v>
      </c>
      <c r="K26" s="16">
        <f>'Kst-ha-ES'!K33/'Kst-ha-ES'!K36*100</f>
        <v>95.10783439156954</v>
      </c>
      <c r="L26" s="16">
        <f>'Kst-ha-ES'!L33/'Kst-ha-ES'!L36*100</f>
        <v>95.495715052147062</v>
      </c>
      <c r="M26" s="16">
        <f>'Kst-ha-ES'!M33/'Kst-ha-ES'!M36*100</f>
        <v>95.36017415909977</v>
      </c>
      <c r="N26" s="16">
        <f>'Kst-ha-ES'!N33/'Kst-ha-ES'!N36*100</f>
        <v>95.014739014366484</v>
      </c>
      <c r="O26" s="16">
        <f t="shared" si="1"/>
        <v>94.733327880651117</v>
      </c>
    </row>
    <row r="27" spans="1:15" s="13" customFormat="1" ht="13.5" customHeight="1" x14ac:dyDescent="0.2">
      <c r="B27" s="13" t="s">
        <v>69</v>
      </c>
      <c r="E27" s="16">
        <f>'Kst-ha-ES'!E34/'Kst-ha-ES'!E36*100</f>
        <v>5.6083741023326167E-2</v>
      </c>
      <c r="F27" s="16">
        <f>'Kst-ha-ES'!F34/'Kst-ha-ES'!F36*100</f>
        <v>7.8230700640237377E-2</v>
      </c>
      <c r="G27" s="16">
        <f>'Kst-ha-ES'!G34/'Kst-ha-ES'!G36*100</f>
        <v>8.0788347938161809E-2</v>
      </c>
      <c r="H27" s="16">
        <f>'Kst-ha-ES'!H34/'Kst-ha-ES'!H36*100</f>
        <v>9.5998986750619617E-2</v>
      </c>
      <c r="I27" s="16">
        <f>'Kst-ha-ES'!I34/'Kst-ha-ES'!I36*100</f>
        <v>0.10863487846966811</v>
      </c>
      <c r="J27" s="16">
        <f>'Kst-ha-ES'!J34/'Kst-ha-ES'!J36*100</f>
        <v>9.0539330981176835E-2</v>
      </c>
      <c r="K27" s="16">
        <f>'Kst-ha-ES'!K34/'Kst-ha-ES'!K36*100</f>
        <v>0.19202554558540644</v>
      </c>
      <c r="L27" s="16">
        <f>'Kst-ha-ES'!L34/'Kst-ha-ES'!L36*100</f>
        <v>9.041217906685009E-2</v>
      </c>
      <c r="M27" s="16">
        <f>'Kst-ha-ES'!M34/'Kst-ha-ES'!M36*100</f>
        <v>0.12383062577066828</v>
      </c>
      <c r="N27" s="16">
        <f>'Kst-ha-ES'!N34/'Kst-ha-ES'!N36*100</f>
        <v>0.17745851071243809</v>
      </c>
      <c r="O27" s="16">
        <f t="shared" si="1"/>
        <v>0.10940028469385528</v>
      </c>
    </row>
    <row r="28" spans="1:15" s="13" customFormat="1" ht="13.5" customHeight="1" x14ac:dyDescent="0.2">
      <c r="B28" s="13" t="s">
        <v>75</v>
      </c>
      <c r="E28" s="16">
        <f>'Kst-ha-ES'!E35/'Kst-ha-ES'!E36*100</f>
        <v>5.1545602749460455</v>
      </c>
      <c r="F28" s="16">
        <f>'Kst-ha-ES'!F35/'Kst-ha-ES'!F36*100</f>
        <v>5.5074118961725311</v>
      </c>
      <c r="G28" s="16">
        <f>'Kst-ha-ES'!G35/'Kst-ha-ES'!G36*100</f>
        <v>5.1029434098309006</v>
      </c>
      <c r="H28" s="16">
        <f>'Kst-ha-ES'!H35/'Kst-ha-ES'!H36*100</f>
        <v>5.2308552622848294</v>
      </c>
      <c r="I28" s="16">
        <f>'Kst-ha-ES'!I35/'Kst-ha-ES'!I36*100</f>
        <v>6.8217552974718929</v>
      </c>
      <c r="J28" s="16">
        <f>'Kst-ha-ES'!J35/'Kst-ha-ES'!J36*100</f>
        <v>5.3173816841621786</v>
      </c>
      <c r="K28" s="16">
        <f>'Kst-ha-ES'!K35/'Kst-ha-ES'!K36*100</f>
        <v>4.7001400628450662</v>
      </c>
      <c r="L28" s="16">
        <f>'Kst-ha-ES'!L35/'Kst-ha-ES'!L36*100</f>
        <v>4.4138727687860957</v>
      </c>
      <c r="M28" s="16">
        <f>'Kst-ha-ES'!M35/'Kst-ha-ES'!M36*100</f>
        <v>4.5159952151295668</v>
      </c>
      <c r="N28" s="16">
        <f>'Kst-ha-ES'!N35/'Kst-ha-ES'!N36*100</f>
        <v>4.8078024749210826</v>
      </c>
      <c r="O28" s="16">
        <f t="shared" si="1"/>
        <v>5.1572718346550186</v>
      </c>
    </row>
    <row r="29" spans="1:15" s="13" customFormat="1" ht="12.75" customHeight="1" x14ac:dyDescent="0.2"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</row>
    <row r="30" spans="1:15" s="14" customFormat="1" x14ac:dyDescent="0.2">
      <c r="B30" s="14" t="s">
        <v>20</v>
      </c>
      <c r="E30" s="15">
        <v>100</v>
      </c>
      <c r="F30" s="15">
        <v>100</v>
      </c>
      <c r="G30" s="15">
        <v>100</v>
      </c>
      <c r="H30" s="15">
        <v>100</v>
      </c>
      <c r="I30" s="15">
        <v>100</v>
      </c>
      <c r="J30" s="15">
        <v>100</v>
      </c>
      <c r="K30" s="15">
        <v>100</v>
      </c>
      <c r="L30" s="15">
        <v>100</v>
      </c>
      <c r="M30" s="15">
        <v>100</v>
      </c>
      <c r="N30" s="15">
        <v>100</v>
      </c>
      <c r="O30" s="15">
        <v>100</v>
      </c>
    </row>
    <row r="31" spans="1:15" x14ac:dyDescent="0.2">
      <c r="A31" s="13"/>
    </row>
    <row r="32" spans="1:15" x14ac:dyDescent="0.2">
      <c r="A32" s="13"/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O31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5703125" customWidth="1"/>
    <col min="5" max="5" width="8.7109375" customWidth="1"/>
    <col min="6" max="7" width="8.5703125" customWidth="1"/>
    <col min="8" max="9" width="8.7109375" customWidth="1"/>
    <col min="10" max="10" width="8.5703125" customWidth="1"/>
    <col min="11" max="14" width="8.7109375" customWidth="1"/>
    <col min="15" max="15" width="10.7109375" customWidth="1"/>
  </cols>
  <sheetData>
    <row r="1" spans="1:15" ht="13.7" customHeight="1" x14ac:dyDescent="0.25">
      <c r="A1" t="s">
        <v>48</v>
      </c>
      <c r="C1" s="12">
        <f>Input!A3</f>
        <v>2024</v>
      </c>
      <c r="D1" s="36" t="s">
        <v>17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246</v>
      </c>
    </row>
    <row r="2" spans="1:15" ht="13.7" customHeight="1" x14ac:dyDescent="0.2">
      <c r="D2" s="37" t="str">
        <f>Kenndat!D2</f>
        <v>Größenklasse 3: &gt; 5.000 ha</v>
      </c>
      <c r="E2" s="37"/>
      <c r="F2" s="37"/>
      <c r="G2" s="37"/>
      <c r="H2" s="37"/>
      <c r="I2" s="37"/>
      <c r="J2" s="37"/>
      <c r="K2" s="37"/>
      <c r="L2" s="37"/>
      <c r="M2" s="37"/>
      <c r="N2" s="5"/>
    </row>
    <row r="3" spans="1:15" ht="13.7" customHeight="1" x14ac:dyDescent="0.2">
      <c r="D3" s="38" t="s">
        <v>21</v>
      </c>
      <c r="E3" s="38"/>
      <c r="F3" s="38"/>
      <c r="G3" s="38"/>
      <c r="H3" s="38"/>
      <c r="I3" s="38"/>
      <c r="J3" s="38"/>
      <c r="K3" s="38"/>
      <c r="L3" s="38"/>
      <c r="M3" s="38"/>
      <c r="N3" s="2"/>
    </row>
    <row r="4" spans="1:15" ht="28.5" customHeight="1" x14ac:dyDescent="0.2"/>
    <row r="5" spans="1:15" x14ac:dyDescent="0.2">
      <c r="E5" s="3">
        <f>Input!A3</f>
        <v>2024</v>
      </c>
      <c r="F5" s="3">
        <f>+E5-1</f>
        <v>2023</v>
      </c>
      <c r="G5" s="3">
        <f t="shared" ref="G5:N5" si="0">+F5-1</f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x14ac:dyDescent="0.2">
      <c r="E6" s="12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x14ac:dyDescent="0.2">
      <c r="B7" t="s">
        <v>72</v>
      </c>
      <c r="E7" s="12"/>
      <c r="F7" s="3"/>
      <c r="G7" s="3"/>
      <c r="H7" s="3"/>
      <c r="I7" s="3"/>
      <c r="J7" s="3"/>
      <c r="K7" s="3"/>
      <c r="L7" s="3"/>
      <c r="M7" s="3"/>
      <c r="N7" s="3"/>
      <c r="O7" s="3"/>
    </row>
    <row r="8" spans="1:15" ht="5.25" customHeight="1" x14ac:dyDescent="0.2"/>
    <row r="9" spans="1:15" ht="13.5" customHeight="1" x14ac:dyDescent="0.2">
      <c r="A9" s="13"/>
      <c r="B9" s="13" t="s">
        <v>55</v>
      </c>
      <c r="C9" s="13"/>
      <c r="D9" s="13"/>
      <c r="E9" s="16">
        <f>'Kst-ha-HS'!E13/'Kst-ha-HS'!E31*100</f>
        <v>11.147076695296668</v>
      </c>
      <c r="F9" s="16">
        <f>'Kst-ha-HS'!F13/'Kst-ha-HS'!F31*100</f>
        <v>10.452547584717534</v>
      </c>
      <c r="G9" s="16">
        <f>'Kst-ha-HS'!G13/'Kst-ha-HS'!G31*100</f>
        <v>10.422346528222828</v>
      </c>
      <c r="H9" s="16">
        <f>'Kst-ha-HS'!H13/'Kst-ha-HS'!H31*100</f>
        <v>9.8566632118453086</v>
      </c>
      <c r="I9" s="16">
        <f>'Kst-ha-HS'!I13/'Kst-ha-HS'!I31*100</f>
        <v>10.249433639963806</v>
      </c>
      <c r="J9" s="16">
        <f>'Kst-ha-HS'!J13/'Kst-ha-HS'!J31*100</f>
        <v>9.6765333532354614</v>
      </c>
      <c r="K9" s="16">
        <f>'Kst-ha-HS'!K13/'Kst-ha-HS'!K31*100</f>
        <v>9.242597275265684</v>
      </c>
      <c r="L9" s="16">
        <f>'Kst-ha-HS'!L13/'Kst-ha-HS'!L31*100</f>
        <v>9.5693541354285401</v>
      </c>
      <c r="M9" s="16">
        <f>'Kst-ha-HS'!M13/'Kst-ha-HS'!M31*100</f>
        <v>9.971583939413259</v>
      </c>
      <c r="N9" s="16">
        <f>'Kst-ha-HS'!N13/'Kst-ha-HS'!N31*100</f>
        <v>9.1894399652853167</v>
      </c>
      <c r="O9" s="16">
        <f t="shared" ref="O9:O28" si="1">AVERAGE(E9:N9)</f>
        <v>9.9777576328674407</v>
      </c>
    </row>
    <row r="10" spans="1:15" ht="13.5" customHeight="1" x14ac:dyDescent="0.2">
      <c r="A10" s="13"/>
      <c r="B10" s="13" t="s">
        <v>60</v>
      </c>
      <c r="C10" s="13"/>
      <c r="D10" s="13"/>
      <c r="E10" s="16">
        <f>'Kst-ha-HS'!E19/'Kst-ha-HS'!E31*100</f>
        <v>45.675142145562489</v>
      </c>
      <c r="F10" s="16">
        <f>'Kst-ha-HS'!F19/'Kst-ha-HS'!F31*100</f>
        <v>46.618941838466718</v>
      </c>
      <c r="G10" s="16">
        <f>'Kst-ha-HS'!G19/'Kst-ha-HS'!G31*100</f>
        <v>46.293595178197926</v>
      </c>
      <c r="H10" s="16">
        <f>'Kst-ha-HS'!H19/'Kst-ha-HS'!H31*100</f>
        <v>46.914084289510974</v>
      </c>
      <c r="I10" s="16">
        <f>'Kst-ha-HS'!I19/'Kst-ha-HS'!I31*100</f>
        <v>46.633198927991401</v>
      </c>
      <c r="J10" s="16">
        <f>'Kst-ha-HS'!J19/'Kst-ha-HS'!J31*100</f>
        <v>46.821296148915359</v>
      </c>
      <c r="K10" s="16">
        <f>'Kst-ha-HS'!K19/'Kst-ha-HS'!K31*100</f>
        <v>45.600288198833859</v>
      </c>
      <c r="L10" s="16">
        <f>'Kst-ha-HS'!L19/'Kst-ha-HS'!L31*100</f>
        <v>45.686378440155011</v>
      </c>
      <c r="M10" s="16">
        <f>'Kst-ha-HS'!M19/'Kst-ha-HS'!M31*100</f>
        <v>45.20632743614226</v>
      </c>
      <c r="N10" s="16">
        <f>'Kst-ha-HS'!N19/'Kst-ha-HS'!N31*100</f>
        <v>46.076062581506363</v>
      </c>
      <c r="O10" s="16">
        <f t="shared" si="1"/>
        <v>46.152531518528235</v>
      </c>
    </row>
    <row r="11" spans="1:15" ht="13.5" customHeight="1" x14ac:dyDescent="0.2">
      <c r="A11" s="13"/>
      <c r="B11" s="13" t="s">
        <v>63</v>
      </c>
      <c r="C11" s="13"/>
      <c r="D11" s="13"/>
      <c r="E11" s="16">
        <f>'Kst-ha-HS'!E24/'Kst-ha-HS'!E31*100</f>
        <v>17.384478958761328</v>
      </c>
      <c r="F11" s="16">
        <f>'Kst-ha-HS'!F24/'Kst-ha-HS'!F31*100</f>
        <v>16.994304324019943</v>
      </c>
      <c r="G11" s="16">
        <f>'Kst-ha-HS'!G24/'Kst-ha-HS'!G31*100</f>
        <v>16.509627299583212</v>
      </c>
      <c r="H11" s="16">
        <f>'Kst-ha-HS'!H24/'Kst-ha-HS'!H31*100</f>
        <v>15.626806171045459</v>
      </c>
      <c r="I11" s="16">
        <f>'Kst-ha-HS'!I24/'Kst-ha-HS'!I31*100</f>
        <v>15.419055800152675</v>
      </c>
      <c r="J11" s="16">
        <f>'Kst-ha-HS'!J24/'Kst-ha-HS'!J31*100</f>
        <v>15.832066682612425</v>
      </c>
      <c r="K11" s="16">
        <f>'Kst-ha-HS'!K24/'Kst-ha-HS'!K31*100</f>
        <v>16.38738994405</v>
      </c>
      <c r="L11" s="16">
        <f>'Kst-ha-HS'!L24/'Kst-ha-HS'!L31*100</f>
        <v>16.472772105461424</v>
      </c>
      <c r="M11" s="16">
        <f>'Kst-ha-HS'!M24/'Kst-ha-HS'!M31*100</f>
        <v>16.366302609955913</v>
      </c>
      <c r="N11" s="16">
        <f>'Kst-ha-HS'!N24/'Kst-ha-HS'!N31*100</f>
        <v>15.720821823157133</v>
      </c>
      <c r="O11" s="16">
        <f t="shared" si="1"/>
        <v>16.271362571879951</v>
      </c>
    </row>
    <row r="12" spans="1:15" ht="13.5" customHeight="1" x14ac:dyDescent="0.2">
      <c r="A12" s="13"/>
      <c r="B12" s="13" t="s">
        <v>15</v>
      </c>
      <c r="C12" s="13"/>
      <c r="D12" s="13"/>
      <c r="E12" s="16">
        <f>'Kst-ha-HS'!E29/'Kst-ha-HS'!E31*100</f>
        <v>25.793302200379525</v>
      </c>
      <c r="F12" s="16">
        <f>'Kst-ha-HS'!F29/'Kst-ha-HS'!F31*100</f>
        <v>25.934206252795811</v>
      </c>
      <c r="G12" s="16">
        <f>'Kst-ha-HS'!G29/'Kst-ha-HS'!G31*100</f>
        <v>26.774430993996035</v>
      </c>
      <c r="H12" s="16">
        <f>'Kst-ha-HS'!H29/'Kst-ha-HS'!H31*100</f>
        <v>27.602446327598269</v>
      </c>
      <c r="I12" s="16">
        <f>'Kst-ha-HS'!I29/'Kst-ha-HS'!I31*100</f>
        <v>27.698311631892107</v>
      </c>
      <c r="J12" s="16">
        <f>'Kst-ha-HS'!J29/'Kst-ha-HS'!J31*100</f>
        <v>27.670103815236757</v>
      </c>
      <c r="K12" s="16">
        <f>'Kst-ha-HS'!K29/'Kst-ha-HS'!K31*100</f>
        <v>28.769724581850458</v>
      </c>
      <c r="L12" s="16">
        <f>'Kst-ha-HS'!L29/'Kst-ha-HS'!L31*100</f>
        <v>28.271495318955015</v>
      </c>
      <c r="M12" s="16">
        <f>'Kst-ha-HS'!M29/'Kst-ha-HS'!M31*100</f>
        <v>28.455786014488577</v>
      </c>
      <c r="N12" s="16">
        <f>'Kst-ha-HS'!N29/'Kst-ha-HS'!N31*100</f>
        <v>29.013675630051182</v>
      </c>
      <c r="O12" s="16">
        <f t="shared" si="1"/>
        <v>27.598348276724369</v>
      </c>
    </row>
    <row r="13" spans="1:15" x14ac:dyDescent="0.2">
      <c r="A13" s="13"/>
      <c r="B13" s="13"/>
      <c r="C13" s="13"/>
      <c r="D13" s="13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</row>
    <row r="14" spans="1:15" x14ac:dyDescent="0.2">
      <c r="A14" s="13"/>
      <c r="B14" s="13" t="s">
        <v>119</v>
      </c>
      <c r="C14" s="13"/>
      <c r="D14" s="13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</row>
    <row r="15" spans="1:15" ht="6" customHeight="1" x14ac:dyDescent="0.2">
      <c r="A15" s="13"/>
      <c r="B15" s="13"/>
      <c r="C15" s="13"/>
      <c r="D15" s="13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</row>
    <row r="16" spans="1:15" ht="13.5" customHeight="1" x14ac:dyDescent="0.2">
      <c r="A16" s="13"/>
      <c r="B16" s="13" t="s">
        <v>123</v>
      </c>
      <c r="C16" s="13"/>
      <c r="D16" s="13"/>
      <c r="E16" s="16">
        <f>'KOA-ha-HS'!E10/'KOA-ha-HS'!E40*100</f>
        <v>8.2246488799619666</v>
      </c>
      <c r="F16" s="16">
        <f>'KOA-ha-HS'!F10/'KOA-ha-HS'!F40*100</f>
        <v>9.0046311719696703</v>
      </c>
      <c r="G16" s="16">
        <f>'KOA-ha-HS'!G10/'KOA-ha-HS'!G40*100</f>
        <v>9.1880023828092732</v>
      </c>
      <c r="H16" s="16">
        <f>'KOA-ha-HS'!H10/'KOA-ha-HS'!H40*100</f>
        <v>9.5834211596886032</v>
      </c>
      <c r="I16" s="16">
        <f>'KOA-ha-HS'!I10/'KOA-ha-HS'!I40*100</f>
        <v>9.8211853932349307</v>
      </c>
      <c r="J16" s="16">
        <f>'KOA-ha-HS'!J10/'KOA-ha-HS'!J40*100</f>
        <v>10.773758017858773</v>
      </c>
      <c r="K16" s="16">
        <f>'KOA-ha-HS'!K10/'KOA-ha-HS'!K40*100</f>
        <v>10.435036263377638</v>
      </c>
      <c r="L16" s="16">
        <f>'KOA-ha-HS'!L10/'KOA-ha-HS'!L40*100</f>
        <v>10.593269239727483</v>
      </c>
      <c r="M16" s="16">
        <f>'KOA-ha-HS'!M10/'KOA-ha-HS'!M40*100</f>
        <v>11.921750322507449</v>
      </c>
      <c r="N16" s="16">
        <f>'KOA-ha-HS'!N10/'KOA-ha-HS'!N40*100</f>
        <v>12.587013102055977</v>
      </c>
      <c r="O16" s="16">
        <f t="shared" si="1"/>
        <v>10.213271593319178</v>
      </c>
    </row>
    <row r="17" spans="1:15" ht="13.5" customHeight="1" x14ac:dyDescent="0.2">
      <c r="A17" s="13"/>
      <c r="B17" s="13" t="s">
        <v>130</v>
      </c>
      <c r="C17" s="13"/>
      <c r="D17" s="13"/>
      <c r="E17" s="16">
        <f>'KOA-ha-HS'!E15/'KOA-ha-HS'!E40*100</f>
        <v>15.336866674619937</v>
      </c>
      <c r="F17" s="16">
        <f>'KOA-ha-HS'!F15/'KOA-ha-HS'!F40*100</f>
        <v>14.882883295570521</v>
      </c>
      <c r="G17" s="16">
        <f>'KOA-ha-HS'!G15/'KOA-ha-HS'!G40*100</f>
        <v>15.379264275312615</v>
      </c>
      <c r="H17" s="16">
        <f>'KOA-ha-HS'!H15/'KOA-ha-HS'!H40*100</f>
        <v>15.910823804039623</v>
      </c>
      <c r="I17" s="16">
        <f>'KOA-ha-HS'!I15/'KOA-ha-HS'!I40*100</f>
        <v>15.763237775055918</v>
      </c>
      <c r="J17" s="16">
        <f>'KOA-ha-HS'!J15/'KOA-ha-HS'!J40*100</f>
        <v>15.963923427835839</v>
      </c>
      <c r="K17" s="16">
        <f>'KOA-ha-HS'!K15/'KOA-ha-HS'!K40*100</f>
        <v>16.446663488579645</v>
      </c>
      <c r="L17" s="16">
        <f>'KOA-ha-HS'!L15/'KOA-ha-HS'!L40*100</f>
        <v>15.893116682890621</v>
      </c>
      <c r="M17" s="16">
        <f>'KOA-ha-HS'!M15/'KOA-ha-HS'!M40*100</f>
        <v>16.120638686084828</v>
      </c>
      <c r="N17" s="16">
        <f>'KOA-ha-HS'!N15/'KOA-ha-HS'!N40*100</f>
        <v>16.583516880436704</v>
      </c>
      <c r="O17" s="16">
        <f t="shared" si="1"/>
        <v>15.828093499042627</v>
      </c>
    </row>
    <row r="18" spans="1:15" ht="13.5" customHeight="1" x14ac:dyDescent="0.2">
      <c r="A18" s="13"/>
      <c r="B18" s="13" t="s">
        <v>129</v>
      </c>
      <c r="C18" s="13"/>
      <c r="D18" s="13"/>
      <c r="E18" s="16">
        <f>'KOA-ha-HS'!E19/'KOA-ha-HS'!E40*100</f>
        <v>6.0526210267315257</v>
      </c>
      <c r="F18" s="16">
        <f>'KOA-ha-HS'!F19/'KOA-ha-HS'!F40*100</f>
        <v>6.3279382708137391</v>
      </c>
      <c r="G18" s="16">
        <f>'KOA-ha-HS'!G19/'KOA-ha-HS'!G40*100</f>
        <v>6.5707728362312379</v>
      </c>
      <c r="H18" s="16">
        <f>'KOA-ha-HS'!H19/'KOA-ha-HS'!H40*100</f>
        <v>6.1818867262433708</v>
      </c>
      <c r="I18" s="16">
        <f>'KOA-ha-HS'!I19/'KOA-ha-HS'!I40*100</f>
        <v>6.006655981524311</v>
      </c>
      <c r="J18" s="16">
        <f>'KOA-ha-HS'!J19/'KOA-ha-HS'!J40*100</f>
        <v>5.720847910801095</v>
      </c>
      <c r="K18" s="16">
        <f>'KOA-ha-HS'!K19/'KOA-ha-HS'!K40*100</f>
        <v>5.8581306564747182</v>
      </c>
      <c r="L18" s="16">
        <f>'KOA-ha-HS'!L19/'KOA-ha-HS'!L40*100</f>
        <v>5.4077363808271146</v>
      </c>
      <c r="M18" s="16">
        <f>'KOA-ha-HS'!M19/'KOA-ha-HS'!M40*100</f>
        <v>5.9425919416786916</v>
      </c>
      <c r="N18" s="16">
        <f>'KOA-ha-HS'!N19/'KOA-ha-HS'!N40*100</f>
        <v>5.8385730626806351</v>
      </c>
      <c r="O18" s="16">
        <f t="shared" si="1"/>
        <v>5.9907754794006447</v>
      </c>
    </row>
    <row r="19" spans="1:15" ht="13.5" customHeight="1" x14ac:dyDescent="0.2">
      <c r="A19" s="13"/>
      <c r="B19" s="13" t="s">
        <v>136</v>
      </c>
      <c r="C19" s="13"/>
      <c r="D19" s="13"/>
      <c r="E19" s="16">
        <f>'KOA-ha-HS'!E26/'KOA-ha-HS'!E40*100</f>
        <v>60.648937378904044</v>
      </c>
      <c r="F19" s="16">
        <f>'KOA-ha-HS'!F26/'KOA-ha-HS'!F40*100</f>
        <v>59.891533202147038</v>
      </c>
      <c r="G19" s="16">
        <f>'KOA-ha-HS'!G26/'KOA-ha-HS'!G40*100</f>
        <v>58.291132944172666</v>
      </c>
      <c r="H19" s="16">
        <f>'KOA-ha-HS'!H26/'KOA-ha-HS'!H40*100</f>
        <v>56.722324966295105</v>
      </c>
      <c r="I19" s="16">
        <f>'KOA-ha-HS'!I26/'KOA-ha-HS'!I40*100</f>
        <v>56.184342855685131</v>
      </c>
      <c r="J19" s="16">
        <f>'KOA-ha-HS'!J26/'KOA-ha-HS'!J40*100</f>
        <v>55.920888876881605</v>
      </c>
      <c r="K19" s="16">
        <f>'KOA-ha-HS'!K26/'KOA-ha-HS'!K40*100</f>
        <v>55.388935463828496</v>
      </c>
      <c r="L19" s="16">
        <f>'KOA-ha-HS'!L26/'KOA-ha-HS'!L40*100</f>
        <v>55.716281670175135</v>
      </c>
      <c r="M19" s="16">
        <f>'KOA-ha-HS'!M26/'KOA-ha-HS'!M40*100</f>
        <v>53.262266098879572</v>
      </c>
      <c r="N19" s="16">
        <f>'KOA-ha-HS'!N26/'KOA-ha-HS'!N40*100</f>
        <v>52.365512237401269</v>
      </c>
      <c r="O19" s="16">
        <f t="shared" si="1"/>
        <v>56.439215569436996</v>
      </c>
    </row>
    <row r="20" spans="1:15" ht="13.5" customHeight="1" x14ac:dyDescent="0.2">
      <c r="A20" s="13"/>
      <c r="B20" s="13" t="s">
        <v>139</v>
      </c>
      <c r="C20" s="13"/>
      <c r="D20" s="13"/>
      <c r="E20" s="16">
        <f>'KOA-ha-HS'!E30/'KOA-ha-HS'!E40*100</f>
        <v>2.6122825774971017</v>
      </c>
      <c r="F20" s="16">
        <f>'KOA-ha-HS'!F30/'KOA-ha-HS'!F40*100</f>
        <v>2.7551813715179705</v>
      </c>
      <c r="G20" s="16">
        <f>'KOA-ha-HS'!G30/'KOA-ha-HS'!G40*100</f>
        <v>3.015637942712166</v>
      </c>
      <c r="H20" s="16">
        <f>'KOA-ha-HS'!H30/'KOA-ha-HS'!H40*100</f>
        <v>3.2516245142428457</v>
      </c>
      <c r="I20" s="16">
        <f>'KOA-ha-HS'!I30/'KOA-ha-HS'!I40*100</f>
        <v>3.5516751327351397</v>
      </c>
      <c r="J20" s="16">
        <f>'KOA-ha-HS'!J30/'KOA-ha-HS'!J40*100</f>
        <v>3.1891613356618671</v>
      </c>
      <c r="K20" s="16">
        <f>'KOA-ha-HS'!K30/'KOA-ha-HS'!K40*100</f>
        <v>3.291599359313381</v>
      </c>
      <c r="L20" s="16">
        <f>'KOA-ha-HS'!L30/'KOA-ha-HS'!L40*100</f>
        <v>3.3996639043911641</v>
      </c>
      <c r="M20" s="16">
        <f>'KOA-ha-HS'!M30/'KOA-ha-HS'!M40*100</f>
        <v>3.249748252970762</v>
      </c>
      <c r="N20" s="16">
        <f>'KOA-ha-HS'!N30/'KOA-ha-HS'!N40*100</f>
        <v>3.210850390597058</v>
      </c>
      <c r="O20" s="16">
        <f t="shared" si="1"/>
        <v>3.1527424781639457</v>
      </c>
    </row>
    <row r="21" spans="1:15" ht="13.5" customHeight="1" x14ac:dyDescent="0.2">
      <c r="A21" s="13"/>
      <c r="B21" s="13" t="s">
        <v>144</v>
      </c>
      <c r="C21" s="13"/>
      <c r="D21" s="13"/>
      <c r="E21" s="16">
        <f>'KOA-ha-HS'!E36/'KOA-ha-HS'!E40*100</f>
        <v>2.4938162111450413</v>
      </c>
      <c r="F21" s="16">
        <f>'KOA-ha-HS'!F36/'KOA-ha-HS'!F40*100</f>
        <v>2.33861508328406</v>
      </c>
      <c r="G21" s="16">
        <f>'KOA-ha-HS'!G36/'KOA-ha-HS'!G40*100</f>
        <v>2.4399563998863742</v>
      </c>
      <c r="H21" s="16">
        <f>'KOA-ha-HS'!H36/'KOA-ha-HS'!H40*100</f>
        <v>2.7612022796509974</v>
      </c>
      <c r="I21" s="16">
        <f>'KOA-ha-HS'!I36/'KOA-ha-HS'!I40*100</f>
        <v>2.5326967776545537</v>
      </c>
      <c r="J21" s="16">
        <f>'KOA-ha-HS'!J36/'KOA-ha-HS'!J40*100</f>
        <v>2.5392310306497716</v>
      </c>
      <c r="K21" s="16">
        <f>'KOA-ha-HS'!K36/'KOA-ha-HS'!K40*100</f>
        <v>2.6476118889439197</v>
      </c>
      <c r="L21" s="16">
        <f>'KOA-ha-HS'!L36/'KOA-ha-HS'!L40*100</f>
        <v>2.6321408931460253</v>
      </c>
      <c r="M21" s="16">
        <f>'KOA-ha-HS'!M36/'KOA-ha-HS'!M40*100</f>
        <v>2.8027389430882739</v>
      </c>
      <c r="N21" s="16">
        <f>'KOA-ha-HS'!N36/'KOA-ha-HS'!N40*100</f>
        <v>2.8481377828929739</v>
      </c>
      <c r="O21" s="16">
        <f t="shared" si="1"/>
        <v>2.6036147290341991</v>
      </c>
    </row>
    <row r="22" spans="1:15" ht="13.5" customHeight="1" x14ac:dyDescent="0.2">
      <c r="A22" s="13"/>
      <c r="B22" s="13" t="s">
        <v>145</v>
      </c>
      <c r="C22" s="13"/>
      <c r="D22" s="13"/>
      <c r="E22" s="16">
        <f>'KOA-ha-HS'!E38/'KOA-ha-HS'!E40*100</f>
        <v>4.6308272511403743</v>
      </c>
      <c r="F22" s="16">
        <f>'KOA-ha-HS'!F38/'KOA-ha-HS'!F40*100</f>
        <v>4.7992176046969979</v>
      </c>
      <c r="G22" s="16">
        <f>'KOA-ha-HS'!G38/'KOA-ha-HS'!G40*100</f>
        <v>5.1152332188756748</v>
      </c>
      <c r="H22" s="16">
        <f>'KOA-ha-HS'!H38/'KOA-ha-HS'!H40*100</f>
        <v>5.58871654983946</v>
      </c>
      <c r="I22" s="16">
        <f>'KOA-ha-HS'!I38/'KOA-ha-HS'!I40*100</f>
        <v>6.1402060841099999</v>
      </c>
      <c r="J22" s="16">
        <f>'KOA-ha-HS'!J38/'KOA-ha-HS'!J40*100</f>
        <v>5.8921894003110511</v>
      </c>
      <c r="K22" s="16">
        <f>'KOA-ha-HS'!K38/'KOA-ha-HS'!K40*100</f>
        <v>5.9320228794822043</v>
      </c>
      <c r="L22" s="16">
        <f>'KOA-ha-HS'!L38/'KOA-ha-HS'!L40*100</f>
        <v>6.3577912288424594</v>
      </c>
      <c r="M22" s="16">
        <f>'KOA-ha-HS'!M38/'KOA-ha-HS'!M40*100</f>
        <v>6.7002657547904185</v>
      </c>
      <c r="N22" s="16">
        <f>'KOA-ha-HS'!N38/'KOA-ha-HS'!N40*100</f>
        <v>6.5663965439354</v>
      </c>
      <c r="O22" s="16">
        <f t="shared" si="1"/>
        <v>5.7722866516024043</v>
      </c>
    </row>
    <row r="23" spans="1:15" x14ac:dyDescent="0.2">
      <c r="A23" s="13"/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6"/>
    </row>
    <row r="24" spans="1:15" x14ac:dyDescent="0.2">
      <c r="A24" s="14"/>
      <c r="B24" s="14" t="s">
        <v>19</v>
      </c>
      <c r="C24" s="14"/>
      <c r="D24" s="14"/>
      <c r="E24" s="15">
        <v>100</v>
      </c>
      <c r="F24" s="15">
        <v>100</v>
      </c>
      <c r="G24" s="15">
        <v>100</v>
      </c>
      <c r="H24" s="15">
        <v>100</v>
      </c>
      <c r="I24" s="15">
        <v>100</v>
      </c>
      <c r="J24" s="15">
        <v>100</v>
      </c>
      <c r="K24" s="15">
        <v>100</v>
      </c>
      <c r="L24" s="15">
        <v>100</v>
      </c>
      <c r="M24" s="15">
        <v>100</v>
      </c>
      <c r="N24" s="15">
        <v>100</v>
      </c>
      <c r="O24" s="15">
        <v>100</v>
      </c>
    </row>
    <row r="25" spans="1:15" ht="23.25" customHeight="1" x14ac:dyDescent="0.2">
      <c r="A25" s="13"/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6"/>
    </row>
    <row r="26" spans="1:15" ht="13.5" customHeight="1" x14ac:dyDescent="0.2">
      <c r="A26" s="13"/>
      <c r="B26" s="13" t="s">
        <v>68</v>
      </c>
      <c r="C26" s="13"/>
      <c r="D26" s="13"/>
      <c r="E26" s="16">
        <f>'Kst-ha-HS'!E33/'Kst-ha-HS'!E36*100</f>
        <v>93.71449891557549</v>
      </c>
      <c r="F26" s="16">
        <f>'Kst-ha-HS'!F33/'Kst-ha-HS'!F36*100</f>
        <v>93.707995968652625</v>
      </c>
      <c r="G26" s="16">
        <f>'Kst-ha-HS'!G33/'Kst-ha-HS'!G36*100</f>
        <v>94.124469720510305</v>
      </c>
      <c r="H26" s="16">
        <f>'Kst-ha-HS'!H33/'Kst-ha-HS'!H36*100</f>
        <v>94.16664487282172</v>
      </c>
      <c r="I26" s="16">
        <f>'Kst-ha-HS'!I33/'Kst-ha-HS'!I36*100</f>
        <v>92.24565986326634</v>
      </c>
      <c r="J26" s="16">
        <f>'Kst-ha-HS'!J33/'Kst-ha-HS'!J36*100</f>
        <v>94.217058140022388</v>
      </c>
      <c r="K26" s="16">
        <f>'Kst-ha-HS'!K33/'Kst-ha-HS'!K36*100</f>
        <v>94.514124391054807</v>
      </c>
      <c r="L26" s="16">
        <f>'Kst-ha-HS'!L33/'Kst-ha-HS'!L36*100</f>
        <v>95.159523346459295</v>
      </c>
      <c r="M26" s="16">
        <f>'Kst-ha-HS'!M33/'Kst-ha-HS'!M36*100</f>
        <v>95.080628267365043</v>
      </c>
      <c r="N26" s="16">
        <f>'Kst-ha-HS'!N33/'Kst-ha-HS'!N36*100</f>
        <v>94.622987775787621</v>
      </c>
      <c r="O26" s="16">
        <f t="shared" si="1"/>
        <v>94.155359126151552</v>
      </c>
    </row>
    <row r="27" spans="1:15" ht="13.5" customHeight="1" x14ac:dyDescent="0.2">
      <c r="A27" s="13"/>
      <c r="B27" s="13" t="s">
        <v>69</v>
      </c>
      <c r="C27" s="13"/>
      <c r="D27" s="13"/>
      <c r="E27" s="16">
        <f>'Kst-ha-HS'!E34/'Kst-ha-HS'!E36*100</f>
        <v>6.7652753467772456E-2</v>
      </c>
      <c r="F27" s="16">
        <f>'Kst-ha-HS'!F34/'Kst-ha-HS'!F36*100</f>
        <v>8.8123770053668365E-2</v>
      </c>
      <c r="G27" s="16">
        <f>'Kst-ha-HS'!G34/'Kst-ha-HS'!G36*100</f>
        <v>9.1570013017977708E-2</v>
      </c>
      <c r="H27" s="16">
        <f>'Kst-ha-HS'!H34/'Kst-ha-HS'!H36*100</f>
        <v>0.10512699529315003</v>
      </c>
      <c r="I27" s="16">
        <f>'Kst-ha-HS'!I34/'Kst-ha-HS'!I36*100</f>
        <v>0.12155041447606275</v>
      </c>
      <c r="J27" s="16">
        <f>'Kst-ha-HS'!J34/'Kst-ha-HS'!J36*100</f>
        <v>9.6817924233594879E-2</v>
      </c>
      <c r="K27" s="16">
        <f>'Kst-ha-HS'!K34/'Kst-ha-HS'!K36*100</f>
        <v>0.21532963949667691</v>
      </c>
      <c r="L27" s="16">
        <f>'Kst-ha-HS'!L34/'Kst-ha-HS'!L36*100</f>
        <v>9.7160381067240884E-2</v>
      </c>
      <c r="M27" s="16">
        <f>'Kst-ha-HS'!M34/'Kst-ha-HS'!M36*100</f>
        <v>0.13129132448913863</v>
      </c>
      <c r="N27" s="16">
        <f>'Kst-ha-HS'!N34/'Kst-ha-HS'!N36*100</f>
        <v>0.19140353617214778</v>
      </c>
      <c r="O27" s="16">
        <f t="shared" si="1"/>
        <v>0.12060267517674306</v>
      </c>
    </row>
    <row r="28" spans="1:15" ht="13.5" customHeight="1" x14ac:dyDescent="0.2">
      <c r="A28" s="13"/>
      <c r="B28" s="13" t="s">
        <v>75</v>
      </c>
      <c r="C28" s="13"/>
      <c r="D28" s="13"/>
      <c r="E28" s="16">
        <f>'Kst-ha-HS'!E35/'Kst-ha-HS'!E36*100</f>
        <v>6.2178483309567323</v>
      </c>
      <c r="F28" s="16">
        <f>'Kst-ha-HS'!F35/'Kst-ha-HS'!F36*100</f>
        <v>6.2038802612937092</v>
      </c>
      <c r="G28" s="16">
        <f>'Kst-ha-HS'!G35/'Kst-ha-HS'!G36*100</f>
        <v>5.7839602664717038</v>
      </c>
      <c r="H28" s="16">
        <f>'Kst-ha-HS'!H35/'Kst-ha-HS'!H36*100</f>
        <v>5.7282281318851211</v>
      </c>
      <c r="I28" s="16">
        <f>'Kst-ha-HS'!I35/'Kst-ha-HS'!I36*100</f>
        <v>7.6327897222575931</v>
      </c>
      <c r="J28" s="16">
        <f>'Kst-ha-HS'!J35/'Kst-ha-HS'!J36*100</f>
        <v>5.6861239357440114</v>
      </c>
      <c r="K28" s="16">
        <f>'Kst-ha-HS'!K35/'Kst-ha-HS'!K36*100</f>
        <v>5.2705459694485182</v>
      </c>
      <c r="L28" s="16">
        <f>'Kst-ha-HS'!L35/'Kst-ha-HS'!L36*100</f>
        <v>4.7433162724734634</v>
      </c>
      <c r="M28" s="16">
        <f>'Kst-ha-HS'!M35/'Kst-ha-HS'!M36*100</f>
        <v>4.7880804081458175</v>
      </c>
      <c r="N28" s="16">
        <f>'Kst-ha-HS'!N35/'Kst-ha-HS'!N36*100</f>
        <v>5.1856086880402286</v>
      </c>
      <c r="O28" s="16">
        <f t="shared" si="1"/>
        <v>5.7240381986716908</v>
      </c>
    </row>
    <row r="29" spans="1:15" x14ac:dyDescent="0.2">
      <c r="A29" s="13"/>
      <c r="B29" s="13"/>
      <c r="C29" s="13"/>
      <c r="D29" s="13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</row>
    <row r="30" spans="1:15" x14ac:dyDescent="0.2">
      <c r="A30" s="14"/>
      <c r="B30" s="14" t="s">
        <v>20</v>
      </c>
      <c r="C30" s="14"/>
      <c r="D30" s="14"/>
      <c r="E30" s="15">
        <v>100</v>
      </c>
      <c r="F30" s="15">
        <v>100</v>
      </c>
      <c r="G30" s="15">
        <v>100</v>
      </c>
      <c r="H30" s="15">
        <v>100</v>
      </c>
      <c r="I30" s="15">
        <v>100</v>
      </c>
      <c r="J30" s="15">
        <v>100</v>
      </c>
      <c r="K30" s="15">
        <v>100</v>
      </c>
      <c r="L30" s="15">
        <v>100</v>
      </c>
      <c r="M30" s="15">
        <v>100</v>
      </c>
      <c r="N30" s="15">
        <v>100</v>
      </c>
      <c r="O30" s="15">
        <v>100</v>
      </c>
    </row>
    <row r="31" spans="1:15" x14ac:dyDescent="0.2">
      <c r="A31" s="13"/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O42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85546875" customWidth="1"/>
    <col min="4" max="4" width="9.7109375" customWidth="1"/>
    <col min="5" max="9" width="8.7109375" customWidth="1"/>
    <col min="10" max="10" width="8.85546875" customWidth="1"/>
    <col min="11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89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90</v>
      </c>
    </row>
    <row r="2" spans="1:15" ht="15.75" customHeight="1" x14ac:dyDescent="0.2">
      <c r="D2" s="37" t="str">
        <f>Kenndat!D2</f>
        <v>Größenklasse 3: &gt; 5.000 ha</v>
      </c>
      <c r="E2" s="37"/>
      <c r="F2" s="37"/>
      <c r="G2" s="37"/>
      <c r="H2" s="37"/>
      <c r="I2" s="37"/>
      <c r="J2" s="37"/>
      <c r="K2" s="37"/>
      <c r="L2" s="37"/>
      <c r="M2" s="37"/>
    </row>
    <row r="3" spans="1:15" ht="15.75" customHeight="1" x14ac:dyDescent="0.2">
      <c r="D3" s="38"/>
      <c r="E3" s="38"/>
      <c r="F3" s="38"/>
      <c r="G3" s="38"/>
      <c r="H3" s="38"/>
      <c r="I3" s="38"/>
      <c r="J3" s="38"/>
      <c r="K3" s="38"/>
      <c r="L3" s="38"/>
      <c r="M3" s="38"/>
    </row>
    <row r="4" spans="1:15" ht="3.75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12.75" customHeight="1" x14ac:dyDescent="0.2">
      <c r="A6" s="4" t="s">
        <v>91</v>
      </c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12" customHeight="1" x14ac:dyDescent="0.2">
      <c r="B7" t="s">
        <v>92</v>
      </c>
      <c r="E7" s="6">
        <f>Input!A56/Input!A$7</f>
        <v>24.373290487320777</v>
      </c>
      <c r="F7" s="6">
        <f>Input!B56/Input!B$7</f>
        <v>22.783927691073224</v>
      </c>
      <c r="G7" s="6">
        <f>Input!C56/Input!C$7</f>
        <v>22.078819537120459</v>
      </c>
      <c r="H7" s="6">
        <f>Input!D56/Input!D$7</f>
        <v>22.260991897824372</v>
      </c>
      <c r="I7" s="6">
        <f>Input!E56/Input!E$7</f>
        <v>22.679186039235894</v>
      </c>
      <c r="J7" s="6">
        <f>Input!F56/Input!F$7</f>
        <v>22.759959898255051</v>
      </c>
      <c r="K7" s="6">
        <f>Input!G56/Input!G$7</f>
        <v>23.097134632280504</v>
      </c>
      <c r="L7" s="6">
        <f>Input!H56/Input!H$7</f>
        <v>23.142393224383497</v>
      </c>
      <c r="M7" s="6">
        <f>Input!I56/Input!I$7</f>
        <v>24.187022662435492</v>
      </c>
      <c r="N7" s="6">
        <f>Input!J56/Input!J$7</f>
        <v>23.759590805597483</v>
      </c>
      <c r="O7" s="6">
        <f t="shared" ref="O7:O12" si="1">AVERAGE(E7:N7)</f>
        <v>23.112231687552679</v>
      </c>
    </row>
    <row r="8" spans="1:15" ht="12" customHeight="1" x14ac:dyDescent="0.2">
      <c r="B8" t="s">
        <v>84</v>
      </c>
      <c r="E8" s="6">
        <f>Input!A100/Input!A$7</f>
        <v>43.641212247506587</v>
      </c>
      <c r="F8" s="6">
        <f>Input!B100/Input!B$7</f>
        <v>28.99368263024293</v>
      </c>
      <c r="G8" s="6">
        <f>Input!C100/Input!C$7</f>
        <v>29.367068697645745</v>
      </c>
      <c r="H8" s="6">
        <f>Input!D100/Input!D$7</f>
        <v>19.899322205997894</v>
      </c>
      <c r="I8" s="6">
        <f>Input!E100/Input!E$7</f>
        <v>14.723141531313543</v>
      </c>
      <c r="J8" s="6">
        <f>Input!F100/Input!F$7</f>
        <v>28.585316515530181</v>
      </c>
      <c r="K8" s="6">
        <f>Input!G100/Input!G$7</f>
        <v>35.966593523972037</v>
      </c>
      <c r="L8" s="6">
        <f>Input!H100/Input!H$7</f>
        <v>21.418840599347241</v>
      </c>
      <c r="M8" s="6">
        <f>Input!I100/Input!I$7</f>
        <v>22.220007693047407</v>
      </c>
      <c r="N8" s="6">
        <f>Input!J100/Input!J$7</f>
        <v>24.716703036659929</v>
      </c>
      <c r="O8" s="6">
        <f t="shared" si="1"/>
        <v>26.953188868126347</v>
      </c>
    </row>
    <row r="9" spans="1:15" ht="12" customHeight="1" x14ac:dyDescent="0.2">
      <c r="B9" t="s">
        <v>93</v>
      </c>
      <c r="E9" s="6">
        <f t="shared" ref="E9:N9" si="2">+E8-E7</f>
        <v>19.267921760185811</v>
      </c>
      <c r="F9" s="6">
        <f t="shared" si="2"/>
        <v>6.2097549391697058</v>
      </c>
      <c r="G9" s="6">
        <f t="shared" si="2"/>
        <v>7.2882491605252859</v>
      </c>
      <c r="H9" s="6">
        <f t="shared" si="2"/>
        <v>-2.3616696918264779</v>
      </c>
      <c r="I9" s="6">
        <f t="shared" si="2"/>
        <v>-7.9560445079223516</v>
      </c>
      <c r="J9" s="6">
        <f t="shared" si="2"/>
        <v>5.8253566172751299</v>
      </c>
      <c r="K9" s="6">
        <f t="shared" si="2"/>
        <v>12.869458891691533</v>
      </c>
      <c r="L9" s="6">
        <f t="shared" si="2"/>
        <v>-1.7235526250362554</v>
      </c>
      <c r="M9" s="6">
        <f t="shared" si="2"/>
        <v>-1.9670149693880852</v>
      </c>
      <c r="N9" s="6">
        <f t="shared" si="2"/>
        <v>0.95711223106244603</v>
      </c>
      <c r="O9" s="6">
        <f t="shared" si="1"/>
        <v>3.8409571805736737</v>
      </c>
    </row>
    <row r="10" spans="1:15" ht="12" customHeight="1" x14ac:dyDescent="0.2">
      <c r="B10" t="s">
        <v>85</v>
      </c>
      <c r="E10" s="6">
        <f>Input!A101/Input!A$7</f>
        <v>135.80208877698499</v>
      </c>
      <c r="F10" s="6">
        <f>Input!B101/Input!B$7</f>
        <v>177.2550418025825</v>
      </c>
      <c r="G10" s="6">
        <f>Input!C101/Input!C$7</f>
        <v>229.8533544605508</v>
      </c>
      <c r="H10" s="6">
        <f>Input!D101/Input!D$7</f>
        <v>168.6689156733828</v>
      </c>
      <c r="I10" s="6">
        <f>Input!E101/Input!E$7</f>
        <v>169.42912810663742</v>
      </c>
      <c r="J10" s="6">
        <f>Input!F101/Input!F$7</f>
        <v>186.15262468767216</v>
      </c>
      <c r="K10" s="6">
        <f>Input!G101/Input!G$7</f>
        <v>174.65514613126169</v>
      </c>
      <c r="L10" s="6">
        <f>Input!H101/Input!H$7</f>
        <v>163.43467036323531</v>
      </c>
      <c r="M10" s="6">
        <f>Input!I101/Input!I$7</f>
        <v>157.29100195531623</v>
      </c>
      <c r="N10" s="6">
        <f>Input!J101/Input!J$7</f>
        <v>166.61158861828136</v>
      </c>
      <c r="O10" s="6">
        <f t="shared" si="1"/>
        <v>172.91535605759051</v>
      </c>
    </row>
    <row r="11" spans="1:15" ht="12" customHeight="1" x14ac:dyDescent="0.2">
      <c r="B11" t="s">
        <v>94</v>
      </c>
      <c r="E11" s="6">
        <f>Input!A26/Input!A$7/0.04</f>
        <v>274.21798733127753</v>
      </c>
      <c r="F11" s="6">
        <f>Input!B26/Input!B$7/0.04</f>
        <v>269.90929631165722</v>
      </c>
      <c r="G11" s="6">
        <f>Input!C26/Input!C$7/0.04</f>
        <v>267.67951384477675</v>
      </c>
      <c r="H11" s="6">
        <f>Input!D26/Input!D$7/0.04</f>
        <v>266.21708889340641</v>
      </c>
      <c r="I11" s="6">
        <f>Input!E26/Input!E$7/0.04</f>
        <v>248.02510859399001</v>
      </c>
      <c r="J11" s="6">
        <f>Input!F26/Input!F$7/0.04</f>
        <v>226.74339448302177</v>
      </c>
      <c r="K11" s="6">
        <f>Input!G26/Input!G$7/0.04</f>
        <v>226.77068684568852</v>
      </c>
      <c r="L11" s="6">
        <f>Input!H26/Input!H$7/0.04</f>
        <v>230.26545321931388</v>
      </c>
      <c r="M11" s="6">
        <f>Input!I26/Input!I$7/0.04</f>
        <v>228.60775074526396</v>
      </c>
      <c r="N11" s="6">
        <f>Input!J26/Input!J$7/0.04</f>
        <v>226.58857351172966</v>
      </c>
      <c r="O11" s="6">
        <f t="shared" si="1"/>
        <v>246.50248537801252</v>
      </c>
    </row>
    <row r="12" spans="1:15" ht="12" customHeight="1" x14ac:dyDescent="0.2">
      <c r="B12" s="19" t="s">
        <v>95</v>
      </c>
      <c r="E12" s="6">
        <f t="shared" ref="E12:N12" si="3">+E10+E11</f>
        <v>410.02007610826251</v>
      </c>
      <c r="F12" s="6">
        <f t="shared" si="3"/>
        <v>447.16433811423974</v>
      </c>
      <c r="G12" s="6">
        <f t="shared" si="3"/>
        <v>497.53286830532755</v>
      </c>
      <c r="H12" s="6">
        <f t="shared" si="3"/>
        <v>434.88600456678921</v>
      </c>
      <c r="I12" s="6">
        <f t="shared" si="3"/>
        <v>417.45423670062746</v>
      </c>
      <c r="J12" s="6">
        <f t="shared" si="3"/>
        <v>412.89601917069393</v>
      </c>
      <c r="K12" s="6">
        <f t="shared" si="3"/>
        <v>401.42583297695023</v>
      </c>
      <c r="L12" s="6">
        <f t="shared" si="3"/>
        <v>393.70012358254917</v>
      </c>
      <c r="M12" s="6">
        <f t="shared" si="3"/>
        <v>385.89875270058019</v>
      </c>
      <c r="N12" s="6">
        <f t="shared" si="3"/>
        <v>393.20016213001099</v>
      </c>
      <c r="O12" s="6">
        <f t="shared" si="1"/>
        <v>419.41784143560307</v>
      </c>
    </row>
    <row r="13" spans="1:15" ht="3" customHeight="1" x14ac:dyDescent="0.2">
      <c r="B13" s="19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</row>
    <row r="14" spans="1:15" ht="12.75" customHeight="1" x14ac:dyDescent="0.2">
      <c r="A14" s="21" t="s">
        <v>96</v>
      </c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</row>
    <row r="15" spans="1:15" ht="12" customHeight="1" x14ac:dyDescent="0.2">
      <c r="B15" t="s">
        <v>92</v>
      </c>
      <c r="E15" s="22">
        <f>+E7/E$10*100</f>
        <v>17.947655081614204</v>
      </c>
      <c r="F15" s="22">
        <f t="shared" ref="F15:N15" si="4">+F7/F$10*100</f>
        <v>12.853754375262728</v>
      </c>
      <c r="G15" s="22">
        <f t="shared" si="4"/>
        <v>9.6056111902033585</v>
      </c>
      <c r="H15" s="22">
        <f t="shared" si="4"/>
        <v>13.198040557118091</v>
      </c>
      <c r="I15" s="22">
        <f t="shared" si="4"/>
        <v>13.385647611290183</v>
      </c>
      <c r="J15" s="22">
        <f t="shared" si="4"/>
        <v>12.22650496410772</v>
      </c>
      <c r="K15" s="22">
        <f t="shared" si="4"/>
        <v>13.224422608722849</v>
      </c>
      <c r="L15" s="22">
        <f t="shared" si="4"/>
        <v>14.160026861466591</v>
      </c>
      <c r="M15" s="22">
        <f t="shared" si="4"/>
        <v>15.377244954741037</v>
      </c>
      <c r="N15" s="22">
        <f t="shared" si="4"/>
        <v>14.260467115545211</v>
      </c>
      <c r="O15" s="22">
        <f>AVERAGE(E15:N15)</f>
        <v>13.623937532007199</v>
      </c>
    </row>
    <row r="16" spans="1:15" ht="12" customHeight="1" x14ac:dyDescent="0.2">
      <c r="B16" t="s">
        <v>84</v>
      </c>
      <c r="E16" s="22">
        <f>+E8/E$10*100</f>
        <v>32.13589175286873</v>
      </c>
      <c r="F16" s="22">
        <f t="shared" ref="F16:N16" si="5">+F8/F$10*100</f>
        <v>16.35704256160713</v>
      </c>
      <c r="G16" s="22">
        <f t="shared" si="5"/>
        <v>12.776436857564308</v>
      </c>
      <c r="H16" s="22">
        <f t="shared" si="5"/>
        <v>11.797859805141412</v>
      </c>
      <c r="I16" s="22">
        <f t="shared" si="5"/>
        <v>8.6898526220632544</v>
      </c>
      <c r="J16" s="22">
        <f t="shared" si="5"/>
        <v>15.355849300266797</v>
      </c>
      <c r="K16" s="22">
        <f t="shared" si="5"/>
        <v>20.592919430465233</v>
      </c>
      <c r="L16" s="22">
        <f t="shared" si="5"/>
        <v>13.105444855576629</v>
      </c>
      <c r="M16" s="22">
        <f t="shared" si="5"/>
        <v>14.126687106589698</v>
      </c>
      <c r="N16" s="22">
        <f t="shared" si="5"/>
        <v>14.834924294064322</v>
      </c>
      <c r="O16" s="22">
        <f>AVERAGE(E16:N16)</f>
        <v>15.977290858620751</v>
      </c>
    </row>
    <row r="17" spans="1:15" ht="12" customHeight="1" x14ac:dyDescent="0.2">
      <c r="B17" t="s">
        <v>93</v>
      </c>
      <c r="E17" s="22">
        <f>+E9/E$10*100</f>
        <v>14.188236671254526</v>
      </c>
      <c r="F17" s="22">
        <f t="shared" ref="F17:N17" si="6">+F9/F$10*100</f>
        <v>3.5032881863444034</v>
      </c>
      <c r="G17" s="22">
        <f t="shared" si="6"/>
        <v>3.1708256673609485</v>
      </c>
      <c r="H17" s="22">
        <f t="shared" si="6"/>
        <v>-1.4001807519766767</v>
      </c>
      <c r="I17" s="22">
        <f t="shared" si="6"/>
        <v>-4.6957949892269273</v>
      </c>
      <c r="J17" s="22">
        <f t="shared" si="6"/>
        <v>3.1293443361590754</v>
      </c>
      <c r="K17" s="22">
        <f t="shared" si="6"/>
        <v>7.368496821742383</v>
      </c>
      <c r="L17" s="22">
        <f t="shared" si="6"/>
        <v>-1.0545820058899626</v>
      </c>
      <c r="M17" s="22">
        <f t="shared" si="6"/>
        <v>-1.2505578481513402</v>
      </c>
      <c r="N17" s="22">
        <f t="shared" si="6"/>
        <v>0.57445717851911016</v>
      </c>
      <c r="O17" s="22">
        <f>AVERAGE(E17:N17)</f>
        <v>2.3533533266135538</v>
      </c>
    </row>
    <row r="18" spans="1:15" ht="3" customHeight="1" x14ac:dyDescent="0.2"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</row>
    <row r="19" spans="1:15" ht="12.75" customHeight="1" x14ac:dyDescent="0.2">
      <c r="A19" s="4" t="s">
        <v>97</v>
      </c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</row>
    <row r="20" spans="1:15" ht="12" customHeight="1" x14ac:dyDescent="0.2">
      <c r="B20" t="s">
        <v>85</v>
      </c>
      <c r="E20" s="22">
        <f>+E10/E$12*100</f>
        <v>33.120838878418127</v>
      </c>
      <c r="F20" s="22">
        <f t="shared" ref="F20:N20" si="7">+F10/F$12*100</f>
        <v>39.639798323384653</v>
      </c>
      <c r="G20" s="22">
        <f t="shared" si="7"/>
        <v>46.198627086380483</v>
      </c>
      <c r="H20" s="22">
        <f t="shared" si="7"/>
        <v>38.784627213147957</v>
      </c>
      <c r="I20" s="22">
        <f t="shared" si="7"/>
        <v>40.586275862410659</v>
      </c>
      <c r="J20" s="22">
        <f t="shared" si="7"/>
        <v>45.084625679259801</v>
      </c>
      <c r="K20" s="22">
        <f t="shared" si="7"/>
        <v>43.508696198256466</v>
      </c>
      <c r="L20" s="22">
        <f t="shared" si="7"/>
        <v>41.512476266461498</v>
      </c>
      <c r="M20" s="22">
        <f t="shared" si="7"/>
        <v>40.759655441892221</v>
      </c>
      <c r="N20" s="22">
        <f t="shared" si="7"/>
        <v>42.373224801263312</v>
      </c>
      <c r="O20" s="22">
        <f>AVERAGE(E20:N20)</f>
        <v>41.156884575087517</v>
      </c>
    </row>
    <row r="21" spans="1:15" ht="12" customHeight="1" x14ac:dyDescent="0.2">
      <c r="B21" t="s">
        <v>94</v>
      </c>
      <c r="E21" s="22">
        <f>+E11/E$12*100</f>
        <v>66.879161121581873</v>
      </c>
      <c r="F21" s="22">
        <f t="shared" ref="F21:N21" si="8">+F11/F$12*100</f>
        <v>60.360201676615333</v>
      </c>
      <c r="G21" s="22">
        <f t="shared" si="8"/>
        <v>53.801372913619517</v>
      </c>
      <c r="H21" s="22">
        <f t="shared" si="8"/>
        <v>61.215372786852043</v>
      </c>
      <c r="I21" s="22">
        <f t="shared" si="8"/>
        <v>59.413724137589327</v>
      </c>
      <c r="J21" s="22">
        <f t="shared" si="8"/>
        <v>54.915374320740199</v>
      </c>
      <c r="K21" s="22">
        <f t="shared" si="8"/>
        <v>56.491303801743534</v>
      </c>
      <c r="L21" s="22">
        <f t="shared" si="8"/>
        <v>58.487523733538502</v>
      </c>
      <c r="M21" s="22">
        <f t="shared" si="8"/>
        <v>59.240344558107779</v>
      </c>
      <c r="N21" s="22">
        <f t="shared" si="8"/>
        <v>57.626775198736702</v>
      </c>
      <c r="O21" s="22">
        <f>AVERAGE(E21:N21)</f>
        <v>58.843115424912483</v>
      </c>
    </row>
    <row r="22" spans="1:15" ht="3" customHeight="1" x14ac:dyDescent="0.2"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</row>
    <row r="23" spans="1:15" ht="12.75" customHeight="1" x14ac:dyDescent="0.2">
      <c r="A23" s="4" t="s">
        <v>98</v>
      </c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</row>
    <row r="24" spans="1:15" ht="12" customHeight="1" x14ac:dyDescent="0.2">
      <c r="B24" t="s">
        <v>55</v>
      </c>
      <c r="E24" s="22">
        <f>Input!A108/Input!A$56*100</f>
        <v>1.8377321522704393</v>
      </c>
      <c r="F24" s="22">
        <f>Input!B108/Input!B$56*100</f>
        <v>1.80381635157924</v>
      </c>
      <c r="G24" s="22">
        <f>Input!C108/Input!C$56*100</f>
        <v>1.5999168056764632</v>
      </c>
      <c r="H24" s="22">
        <f>Input!D108/Input!D$56*100</f>
        <v>1.6175097919437467</v>
      </c>
      <c r="I24" s="22">
        <f>Input!E108/Input!E$56*100</f>
        <v>1.4389148079103902</v>
      </c>
      <c r="J24" s="22">
        <f>Input!F108/Input!F$56*100</f>
        <v>1.6284482336637411</v>
      </c>
      <c r="K24" s="22">
        <f>Input!G108/Input!G$56*100</f>
        <v>1.6498029110137535</v>
      </c>
      <c r="L24" s="22">
        <f>Input!H108/Input!H$56*100</f>
        <v>2.6430334966990698</v>
      </c>
      <c r="M24" s="22">
        <f>Input!I108/Input!I$56*100</f>
        <v>3.0017182962590354</v>
      </c>
      <c r="N24" s="22">
        <f>Input!J108/Input!J$56*100</f>
        <v>2.8988728578210501</v>
      </c>
      <c r="O24" s="22">
        <f>AVERAGE(E24:N24)</f>
        <v>2.0119765704836934</v>
      </c>
    </row>
    <row r="25" spans="1:15" ht="12" customHeight="1" x14ac:dyDescent="0.2">
      <c r="B25" t="s">
        <v>60</v>
      </c>
      <c r="E25" s="22">
        <f>Input!A109/Input!A$56*100</f>
        <v>21.918568996876118</v>
      </c>
      <c r="F25" s="22">
        <f>Input!B109/Input!B$56*100</f>
        <v>16.300620523610664</v>
      </c>
      <c r="G25" s="22">
        <f>Input!C109/Input!C$56*100</f>
        <v>13.321491320277195</v>
      </c>
      <c r="H25" s="22">
        <f>Input!D109/Input!D$56*100</f>
        <v>13.05373003599</v>
      </c>
      <c r="I25" s="22">
        <f>Input!E109/Input!E$56*100</f>
        <v>14.016477939797248</v>
      </c>
      <c r="J25" s="22">
        <f>Input!F109/Input!F$56*100</f>
        <v>15.296170892249577</v>
      </c>
      <c r="K25" s="22">
        <f>Input!G109/Input!G$56*100</f>
        <v>16.796859374096602</v>
      </c>
      <c r="L25" s="22">
        <f>Input!H109/Input!H$56*100</f>
        <v>16.666382023689057</v>
      </c>
      <c r="M25" s="22">
        <f>Input!I109/Input!I$56*100</f>
        <v>17.989243266786794</v>
      </c>
      <c r="N25" s="22">
        <f>Input!J109/Input!J$56*100</f>
        <v>16.606471942383745</v>
      </c>
      <c r="O25" s="22">
        <f>AVERAGE(E25:N25)</f>
        <v>16.1966016315757</v>
      </c>
    </row>
    <row r="26" spans="1:15" ht="12" customHeight="1" x14ac:dyDescent="0.2">
      <c r="B26" t="s">
        <v>99</v>
      </c>
      <c r="E26" s="22">
        <f>Input!A110/Input!A$56*100</f>
        <v>27.309681726945012</v>
      </c>
      <c r="F26" s="22">
        <f>Input!B110/Input!B$56*100</f>
        <v>30.247815653508841</v>
      </c>
      <c r="G26" s="22">
        <f>Input!C110/Input!C$56*100</f>
        <v>33.434931876729159</v>
      </c>
      <c r="H26" s="22">
        <f>Input!D110/Input!D$56*100</f>
        <v>34.248959921957997</v>
      </c>
      <c r="I26" s="22">
        <f>Input!E110/Input!E$56*100</f>
        <v>34.59178391539762</v>
      </c>
      <c r="J26" s="22">
        <f>Input!F110/Input!F$56*100</f>
        <v>33.792360695076326</v>
      </c>
      <c r="K26" s="22">
        <f>Input!G110/Input!G$56*100</f>
        <v>33.472753554515869</v>
      </c>
      <c r="L26" s="22">
        <f>Input!H110/Input!H$56*100</f>
        <v>36.729901853241756</v>
      </c>
      <c r="M26" s="22">
        <f>Input!I110/Input!I$56*100</f>
        <v>36.748392226719403</v>
      </c>
      <c r="N26" s="22">
        <f>Input!J110/Input!J$56*100</f>
        <v>37.419932601167901</v>
      </c>
      <c r="O26" s="22">
        <f>AVERAGE(E26:N26)</f>
        <v>33.799651402525981</v>
      </c>
    </row>
    <row r="27" spans="1:15" ht="12" customHeight="1" x14ac:dyDescent="0.2">
      <c r="B27" t="s">
        <v>255</v>
      </c>
      <c r="E27" s="22">
        <f>Input!A111/Input!A$56*100</f>
        <v>31.95963198683474</v>
      </c>
      <c r="F27" s="22">
        <f>Input!B111/Input!B$56*100</f>
        <v>32.887007112447577</v>
      </c>
      <c r="G27" s="22">
        <f>Input!C111/Input!C$56*100</f>
        <v>33.801993387113406</v>
      </c>
      <c r="H27" s="22">
        <f>Input!D111/Input!D$56*100</f>
        <v>33.553109071420153</v>
      </c>
      <c r="I27" s="22">
        <f>Input!E111/Input!E$56*100</f>
        <v>34.04960251689532</v>
      </c>
      <c r="J27" s="22">
        <f>Input!F111/Input!F$56*100</f>
        <v>34.017898907993313</v>
      </c>
      <c r="K27" s="22">
        <f>Input!G111/Input!G$56*100</f>
        <v>32.448874853268393</v>
      </c>
      <c r="L27" s="22">
        <f>Input!H111/Input!H$56*100</f>
        <v>28.672715061131782</v>
      </c>
      <c r="M27" s="22">
        <f>Input!I111/Input!I$56*100</f>
        <v>25.869611874427704</v>
      </c>
      <c r="N27" s="22">
        <f>Input!J111/Input!J$56*100</f>
        <v>26.385775354486295</v>
      </c>
      <c r="O27" s="22">
        <f>AVERAGE(E27:N27)</f>
        <v>31.36462201260187</v>
      </c>
    </row>
    <row r="28" spans="1:15" ht="12" customHeight="1" x14ac:dyDescent="0.2">
      <c r="B28" t="s">
        <v>15</v>
      </c>
      <c r="E28" s="22">
        <f>Input!A112/Input!A$56*100</f>
        <v>16.974385137073693</v>
      </c>
      <c r="F28" s="22">
        <f>Input!B112/Input!B$56*100</f>
        <v>18.760740358853685</v>
      </c>
      <c r="G28" s="22">
        <f>Input!C112/Input!C$56*100</f>
        <v>17.841666610203774</v>
      </c>
      <c r="H28" s="22">
        <f>Input!D112/Input!D$56*100</f>
        <v>17.526691178688107</v>
      </c>
      <c r="I28" s="22">
        <f>Input!E112/Input!E$56*100</f>
        <v>15.903220819999428</v>
      </c>
      <c r="J28" s="22">
        <f>Input!F112/Input!F$56*100</f>
        <v>15.265121271017049</v>
      </c>
      <c r="K28" s="22">
        <f>Input!G112/Input!G$56*100</f>
        <v>15.631709307105385</v>
      </c>
      <c r="L28" s="22">
        <f>Input!H112/Input!H$56*100</f>
        <v>15.287967565238331</v>
      </c>
      <c r="M28" s="22">
        <f>Input!I112/Input!I$56*100</f>
        <v>16.39103433580707</v>
      </c>
      <c r="N28" s="22">
        <f>Input!J112/Input!J$56*100</f>
        <v>16.688947244141005</v>
      </c>
      <c r="O28" s="22">
        <f>AVERAGE(E28:N28)</f>
        <v>16.627148382812756</v>
      </c>
    </row>
    <row r="29" spans="1:15" ht="3" customHeight="1" x14ac:dyDescent="0.2"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</row>
    <row r="30" spans="1:15" ht="12" customHeight="1" x14ac:dyDescent="0.2">
      <c r="A30" s="4" t="s">
        <v>100</v>
      </c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</row>
    <row r="31" spans="1:15" ht="12" customHeight="1" x14ac:dyDescent="0.2">
      <c r="B31" t="s">
        <v>55</v>
      </c>
      <c r="E31" s="22">
        <f>Input!A113/Input!A$100*100</f>
        <v>1.6711773917084245</v>
      </c>
      <c r="F31" s="22">
        <f>Input!B113/Input!B$100*100</f>
        <v>2.7403242259673304</v>
      </c>
      <c r="G31" s="22">
        <f>Input!C113/Input!C$100*100</f>
        <v>1.7056249140373736</v>
      </c>
      <c r="H31" s="22">
        <f>Input!D113/Input!D$100*100</f>
        <v>2.0824224739390065</v>
      </c>
      <c r="I31" s="22">
        <f>Input!E113/Input!E$100*100</f>
        <v>0.82100753078533251</v>
      </c>
      <c r="J31" s="22">
        <f>Input!F113/Input!F$100*100</f>
        <v>0.30709199278268423</v>
      </c>
      <c r="K31" s="22">
        <f>Input!G113/Input!G$100*100</f>
        <v>1.2595365829580614</v>
      </c>
      <c r="L31" s="22">
        <f>Input!H113/Input!H$100*100</f>
        <v>1.6934391749726858</v>
      </c>
      <c r="M31" s="22">
        <f>Input!I113/Input!I$100*100</f>
        <v>3.8073442206765931</v>
      </c>
      <c r="N31" s="22">
        <f>Input!J113/Input!J$100*100</f>
        <v>0.75821387605680213</v>
      </c>
      <c r="O31" s="22">
        <f>AVERAGE(E31:N31)</f>
        <v>1.6846182383884298</v>
      </c>
    </row>
    <row r="32" spans="1:15" ht="12" customHeight="1" x14ac:dyDescent="0.2">
      <c r="B32" t="s">
        <v>60</v>
      </c>
      <c r="E32" s="22">
        <f>Input!A114/Input!A$100*100</f>
        <v>40.383108970024679</v>
      </c>
      <c r="F32" s="22">
        <f>Input!B114/Input!B$100*100</f>
        <v>27.407985224587812</v>
      </c>
      <c r="G32" s="22">
        <f>Input!C114/Input!C$100*100</f>
        <v>16.162878000650053</v>
      </c>
      <c r="H32" s="22">
        <f>Input!D114/Input!D$100*100</f>
        <v>11.860511791534726</v>
      </c>
      <c r="I32" s="22">
        <f>Input!E114/Input!E$100*100</f>
        <v>5.1431192541502853</v>
      </c>
      <c r="J32" s="22">
        <f>Input!F114/Input!F$100*100</f>
        <v>2.1522361273882624</v>
      </c>
      <c r="K32" s="22">
        <f>Input!G114/Input!G$100*100</f>
        <v>7.2016160678374632</v>
      </c>
      <c r="L32" s="22">
        <f>Input!H114/Input!H$100*100</f>
        <v>22.063867804607867</v>
      </c>
      <c r="M32" s="22">
        <f>Input!I114/Input!I$100*100</f>
        <v>18.401347563850408</v>
      </c>
      <c r="N32" s="22">
        <f>Input!J114/Input!J$100*100</f>
        <v>16.447009710038092</v>
      </c>
      <c r="O32" s="22">
        <f>AVERAGE(E32:N32)</f>
        <v>16.722368051466965</v>
      </c>
    </row>
    <row r="33" spans="1:15" ht="12" customHeight="1" x14ac:dyDescent="0.2">
      <c r="B33" t="s">
        <v>99</v>
      </c>
      <c r="E33" s="22">
        <f>Input!A115/Input!A$100*100</f>
        <v>15.997604581264953</v>
      </c>
      <c r="F33" s="22">
        <f>Input!B115/Input!B$100*100</f>
        <v>26.660626412438653</v>
      </c>
      <c r="G33" s="22">
        <f>Input!C115/Input!C$100*100</f>
        <v>28.103442852919159</v>
      </c>
      <c r="H33" s="22">
        <f>Input!D115/Input!D$100*100</f>
        <v>33.252488329568884</v>
      </c>
      <c r="I33" s="22">
        <f>Input!E115/Input!E$100*100</f>
        <v>38.47568795706777</v>
      </c>
      <c r="J33" s="22">
        <f>Input!F115/Input!F$100*100</f>
        <v>23.661431567076498</v>
      </c>
      <c r="K33" s="22">
        <f>Input!G115/Input!G$100*100</f>
        <v>24.034706215679051</v>
      </c>
      <c r="L33" s="22">
        <f>Input!H115/Input!H$100*100</f>
        <v>24.745251931945713</v>
      </c>
      <c r="M33" s="22">
        <f>Input!I115/Input!I$100*100</f>
        <v>22.879405031967945</v>
      </c>
      <c r="N33" s="22">
        <f>Input!J115/Input!J$100*100</f>
        <v>32.109452267360162</v>
      </c>
      <c r="O33" s="22">
        <f>AVERAGE(E33:N33)</f>
        <v>26.99200971472888</v>
      </c>
    </row>
    <row r="34" spans="1:15" ht="12" customHeight="1" x14ac:dyDescent="0.2">
      <c r="B34" t="s">
        <v>255</v>
      </c>
      <c r="E34" s="22">
        <f>Input!A116/Input!A$100*100</f>
        <v>33.714181049730293</v>
      </c>
      <c r="F34" s="22">
        <f>Input!B116/Input!B$100*100</f>
        <v>23.442739080445961</v>
      </c>
      <c r="G34" s="22">
        <f>Input!C116/Input!C$100*100</f>
        <v>36.279900284444885</v>
      </c>
      <c r="H34" s="22">
        <f>Input!D116/Input!D$100*100</f>
        <v>32.727379510356648</v>
      </c>
      <c r="I34" s="22">
        <f>Input!E116/Input!E$100*100</f>
        <v>38.774464310399601</v>
      </c>
      <c r="J34" s="22">
        <f>Input!F116/Input!F$100*100</f>
        <v>61.543679442524116</v>
      </c>
      <c r="K34" s="22">
        <f>Input!G116/Input!G$100*100</f>
        <v>58.761314825865675</v>
      </c>
      <c r="L34" s="22">
        <f>Input!H116/Input!H$100*100</f>
        <v>40.290484474049876</v>
      </c>
      <c r="M34" s="22">
        <f>Input!I116/Input!I$100*100</f>
        <v>38.679836418355649</v>
      </c>
      <c r="N34" s="22">
        <f>Input!J116/Input!J$100*100</f>
        <v>39.245873527632767</v>
      </c>
      <c r="O34" s="22">
        <f>AVERAGE(E34:N34)</f>
        <v>40.345985292380547</v>
      </c>
    </row>
    <row r="35" spans="1:15" ht="12" customHeight="1" x14ac:dyDescent="0.2">
      <c r="B35" t="s">
        <v>15</v>
      </c>
      <c r="E35" s="22">
        <f>Input!A117/Input!A$100*100</f>
        <v>8.2339280072716523</v>
      </c>
      <c r="F35" s="22">
        <f>Input!B117/Input!B$100*100</f>
        <v>19.748325056560248</v>
      </c>
      <c r="G35" s="22">
        <f>Input!C117/Input!C$100*100</f>
        <v>17.748153947948524</v>
      </c>
      <c r="H35" s="22">
        <f>Input!D117/Input!D$100*100</f>
        <v>20.07719789460074</v>
      </c>
      <c r="I35" s="22">
        <f>Input!E117/Input!E$100*100</f>
        <v>16.785720947597014</v>
      </c>
      <c r="J35" s="22">
        <f>Input!F117/Input!F$100*100</f>
        <v>12.335560870228441</v>
      </c>
      <c r="K35" s="22">
        <f>Input!G117/Input!G$100*100</f>
        <v>8.7428263076597474</v>
      </c>
      <c r="L35" s="22">
        <f>Input!H117/Input!H$100*100</f>
        <v>11.206956614423854</v>
      </c>
      <c r="M35" s="22">
        <f>Input!I117/Input!I$100*100</f>
        <v>16.232066765149412</v>
      </c>
      <c r="N35" s="22">
        <f>Input!J117/Input!J$100*100</f>
        <v>11.439450618912183</v>
      </c>
      <c r="O35" s="22">
        <f>AVERAGE(E35:N35)</f>
        <v>14.255018703035182</v>
      </c>
    </row>
    <row r="36" spans="1:15" ht="3" customHeight="1" x14ac:dyDescent="0.2">
      <c r="B36" s="1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</row>
    <row r="37" spans="1:15" ht="12.75" customHeight="1" x14ac:dyDescent="0.2">
      <c r="A37" s="4" t="s">
        <v>101</v>
      </c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</row>
    <row r="38" spans="1:15" ht="12" customHeight="1" x14ac:dyDescent="0.2">
      <c r="B38" t="s">
        <v>55</v>
      </c>
      <c r="E38" s="22">
        <f>Input!A118/Input!A$101*100</f>
        <v>1.294707637087368</v>
      </c>
      <c r="F38" s="22">
        <f>Input!B118/Input!B$101*100</f>
        <v>0.92906938317628418</v>
      </c>
      <c r="G38" s="22">
        <f>Input!C118/Input!C$101*100</f>
        <v>0.53685203641033596</v>
      </c>
      <c r="H38" s="22">
        <f>Input!D118/Input!D$101*100</f>
        <v>0.76087983888464483</v>
      </c>
      <c r="I38" s="22">
        <f>Input!E118/Input!E$101*100</f>
        <v>0.62405126710900982</v>
      </c>
      <c r="J38" s="22">
        <f>Input!F118/Input!F$101*100</f>
        <v>0.71692792765217095</v>
      </c>
      <c r="K38" s="22">
        <f>Input!G118/Input!G$101*100</f>
        <v>0.86464799827686234</v>
      </c>
      <c r="L38" s="22">
        <f>Input!H118/Input!H$101*100</f>
        <v>1.229331041982652</v>
      </c>
      <c r="M38" s="22">
        <f>Input!I118/Input!I$101*100</f>
        <v>1.7235795529232247</v>
      </c>
      <c r="N38" s="22">
        <f>Input!J118/Input!J$101*100</f>
        <v>1.4164500944504548</v>
      </c>
      <c r="O38" s="25">
        <f>AVERAGE(E38:N38)</f>
        <v>1.0096496777953008</v>
      </c>
    </row>
    <row r="39" spans="1:15" ht="12" customHeight="1" x14ac:dyDescent="0.2">
      <c r="B39" t="s">
        <v>60</v>
      </c>
      <c r="E39" s="22">
        <f>Input!A119/Input!A$101*100</f>
        <v>19.125761789449484</v>
      </c>
      <c r="F39" s="22">
        <f>Input!B119/Input!B$101*100</f>
        <v>7.8910871296334006</v>
      </c>
      <c r="G39" s="22">
        <f>Input!C119/Input!C$101*100</f>
        <v>4.182337006848396</v>
      </c>
      <c r="H39" s="22">
        <f>Input!D119/Input!D$101*100</f>
        <v>5.0532091732400763</v>
      </c>
      <c r="I39" s="22">
        <f>Input!E119/Input!E$101*100</f>
        <v>4.8032097110427872</v>
      </c>
      <c r="J39" s="22">
        <f>Input!F119/Input!F$101*100</f>
        <v>5.7918252112623447</v>
      </c>
      <c r="K39" s="22">
        <f>Input!G119/Input!G$101*100</f>
        <v>7.5070598958774841</v>
      </c>
      <c r="L39" s="22">
        <f>Input!H119/Input!H$101*100</f>
        <v>8.6044453806310077</v>
      </c>
      <c r="M39" s="22">
        <f>Input!I119/Input!I$101*100</f>
        <v>8.5864728272139281</v>
      </c>
      <c r="N39" s="22">
        <f>Input!J119/Input!J$101*100</f>
        <v>9.4391117162741303</v>
      </c>
      <c r="O39" s="22">
        <f>AVERAGE(E39:N39)</f>
        <v>8.0984519841473031</v>
      </c>
    </row>
    <row r="40" spans="1:15" ht="12" customHeight="1" x14ac:dyDescent="0.2">
      <c r="B40" t="s">
        <v>99</v>
      </c>
      <c r="E40" s="22">
        <f>Input!A120/Input!A$101*100</f>
        <v>22.0284862171425</v>
      </c>
      <c r="F40" s="22">
        <f>Input!B120/Input!B$101*100</f>
        <v>21.689148560567528</v>
      </c>
      <c r="G40" s="22">
        <f>Input!C120/Input!C$101*100</f>
        <v>16.903220867199089</v>
      </c>
      <c r="H40" s="22">
        <f>Input!D120/Input!D$101*100</f>
        <v>23.806755583184028</v>
      </c>
      <c r="I40" s="22">
        <f>Input!E120/Input!E$101*100</f>
        <v>23.813288564182539</v>
      </c>
      <c r="J40" s="22">
        <f>Input!F120/Input!F$101*100</f>
        <v>26.85515258090313</v>
      </c>
      <c r="K40" s="22">
        <f>Input!G120/Input!G$101*100</f>
        <v>24.852762340795547</v>
      </c>
      <c r="L40" s="22">
        <f>Input!H120/Input!H$101*100</f>
        <v>27.514198345250922</v>
      </c>
      <c r="M40" s="22">
        <f>Input!I120/Input!I$101*100</f>
        <v>30.805557857863981</v>
      </c>
      <c r="N40" s="22">
        <f>Input!J120/Input!J$101*100</f>
        <v>31.327425708099057</v>
      </c>
      <c r="O40" s="22">
        <f>AVERAGE(E40:N40)</f>
        <v>24.959599662518833</v>
      </c>
    </row>
    <row r="41" spans="1:15" ht="12" customHeight="1" x14ac:dyDescent="0.2">
      <c r="B41" t="s">
        <v>255</v>
      </c>
      <c r="E41" s="22">
        <f>Input!A121/Input!A$101*100</f>
        <v>43.087663633757458</v>
      </c>
      <c r="F41" s="22">
        <f>Input!B121/Input!B$101*100</f>
        <v>60.772551445580532</v>
      </c>
      <c r="G41" s="22">
        <f>Input!C121/Input!C$101*100</f>
        <v>47.45260289138637</v>
      </c>
      <c r="H41" s="22">
        <f>Input!D121/Input!D$101*100</f>
        <v>62.314146323624811</v>
      </c>
      <c r="I41" s="22">
        <f>Input!E121/Input!E$101*100</f>
        <v>63.375142892653948</v>
      </c>
      <c r="J41" s="22">
        <f>Input!F121/Input!F$101*100</f>
        <v>59.584158337672967</v>
      </c>
      <c r="K41" s="22">
        <f>Input!G121/Input!G$101*100</f>
        <v>59.915414786161726</v>
      </c>
      <c r="L41" s="22">
        <f>Input!H121/Input!H$101*100</f>
        <v>54.90470733374049</v>
      </c>
      <c r="M41" s="22">
        <f>Input!I121/Input!I$101*100</f>
        <v>49.664408982952196</v>
      </c>
      <c r="N41" s="22">
        <f>Input!J121/Input!J$101*100</f>
        <v>48.390968617911469</v>
      </c>
      <c r="O41" s="22">
        <f>AVERAGE(E41:N41)</f>
        <v>54.946176524544192</v>
      </c>
    </row>
    <row r="42" spans="1:15" ht="12" customHeight="1" x14ac:dyDescent="0.2">
      <c r="B42" t="s">
        <v>15</v>
      </c>
      <c r="E42" s="22">
        <f>Input!A122/Input!A$101*100</f>
        <v>14.463380722563194</v>
      </c>
      <c r="F42" s="22">
        <f>Input!B122/Input!B$101*100</f>
        <v>8.7181434810422545</v>
      </c>
      <c r="G42" s="22">
        <f>Input!C122/Input!C$101*100</f>
        <v>30.924987198155822</v>
      </c>
      <c r="H42" s="22">
        <f>Input!D122/Input!D$101*100</f>
        <v>8.065009081066437</v>
      </c>
      <c r="I42" s="22">
        <f>Input!E122/Input!E$101*100</f>
        <v>7.384307565011726</v>
      </c>
      <c r="J42" s="22">
        <f>Input!F122/Input!F$101*100</f>
        <v>7.0519359425093935</v>
      </c>
      <c r="K42" s="22">
        <f>Input!G122/Input!G$101*100</f>
        <v>6.8601149788883857</v>
      </c>
      <c r="L42" s="22">
        <f>Input!H122/Input!H$101*100</f>
        <v>7.7473178983949147</v>
      </c>
      <c r="M42" s="22">
        <f>Input!I122/Input!I$101*100</f>
        <v>9.2199807790466686</v>
      </c>
      <c r="N42" s="22">
        <f>Input!J122/Input!J$101*100</f>
        <v>9.4260438632648924</v>
      </c>
      <c r="O42" s="22">
        <f>AVERAGE(E42:N42)</f>
        <v>10.986122150994367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O33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3" max="3" width="10.28515625" customWidth="1"/>
    <col min="4" max="4" width="8.85546875" customWidth="1"/>
    <col min="5" max="5" width="8.7109375" customWidth="1"/>
    <col min="6" max="14" width="8.5703125" customWidth="1"/>
    <col min="15" max="15" width="9.140625" customWidth="1"/>
  </cols>
  <sheetData>
    <row r="1" spans="1:15" ht="15.75" x14ac:dyDescent="0.25">
      <c r="A1" t="s">
        <v>48</v>
      </c>
      <c r="C1" s="12">
        <f>Input!A3</f>
        <v>2024</v>
      </c>
      <c r="D1" s="36" t="s">
        <v>177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196</v>
      </c>
    </row>
    <row r="2" spans="1:15" x14ac:dyDescent="0.2">
      <c r="D2" s="37" t="str">
        <f>Kenndat!D2</f>
        <v>Größenklasse 3: &gt; 5.000 ha</v>
      </c>
      <c r="E2" s="37"/>
      <c r="F2" s="37"/>
      <c r="G2" s="37"/>
      <c r="H2" s="37"/>
      <c r="I2" s="37"/>
      <c r="J2" s="37"/>
      <c r="K2" s="37"/>
      <c r="L2" s="37"/>
      <c r="M2" s="37"/>
      <c r="N2" s="5"/>
    </row>
    <row r="4" spans="1:15" x14ac:dyDescent="0.2">
      <c r="B4" t="s">
        <v>295</v>
      </c>
      <c r="E4" s="6">
        <f>IF(Input!A158=0,"***",Input!A159/Input!A158)</f>
        <v>109.50514860650213</v>
      </c>
      <c r="F4" s="6">
        <f>IF(Input!B158=0,"***",Input!B159/Input!B158)</f>
        <v>112.65524488945216</v>
      </c>
      <c r="G4" s="6">
        <f>IF(Input!C158=0,"***",Input!C159/Input!C158)</f>
        <v>118.50691957613094</v>
      </c>
      <c r="H4" s="6">
        <f>IF(Input!D158=0,"***",Input!D159/Input!D158)</f>
        <v>101.36062631233733</v>
      </c>
      <c r="I4" s="6">
        <f>IF(Input!E158=0,"***",Input!E159/Input!E158)</f>
        <v>77.905283731985861</v>
      </c>
      <c r="J4" s="6">
        <f>IF(Input!F158=0,"***",Input!F159/Input!F158)</f>
        <v>80.209268441172213</v>
      </c>
      <c r="K4" s="6">
        <f>IF(Input!G158=0,"***",Input!G159/Input!G158)</f>
        <v>88.480166946251003</v>
      </c>
      <c r="L4" s="6">
        <f>IF(Input!H158=0,"***",Input!H159/Input!H158)</f>
        <v>89.298765555692967</v>
      </c>
      <c r="M4" s="6">
        <f>IF(Input!I158=0,"***",Input!I159/Input!I158)</f>
        <v>87.351299099374486</v>
      </c>
      <c r="N4" s="6">
        <f>IF(Input!J158=0,"***",Input!J159/Input!J158)</f>
        <v>92.187522653058551</v>
      </c>
    </row>
    <row r="5" spans="1:15" x14ac:dyDescent="0.2">
      <c r="B5" t="s">
        <v>296</v>
      </c>
      <c r="E5" s="6">
        <f>IF(Input!A160=0,"***",Input!A161/Input!A160)</f>
        <v>128.08925178077661</v>
      </c>
      <c r="F5" s="6">
        <f>IF(Input!B160=0,"***",Input!B161/Input!B160)</f>
        <v>133.81183714906763</v>
      </c>
      <c r="G5" s="6">
        <f>IF(Input!C160=0,"***",Input!C161/Input!C160)</f>
        <v>102.08979638869364</v>
      </c>
      <c r="H5" s="6">
        <f>IF(Input!D160=0,"***",Input!D161/Input!D160)</f>
        <v>98.824447611140968</v>
      </c>
      <c r="I5" s="6">
        <f>IF(Input!E160=0,"***",Input!E161/Input!E160)</f>
        <v>94.28713288922647</v>
      </c>
      <c r="J5" s="6">
        <f>IF(Input!F160=0,"***",Input!F161/Input!F160)</f>
        <v>89.106580259157838</v>
      </c>
      <c r="K5" s="6">
        <f>IF(Input!G160=0,"***",Input!G161/Input!G160)</f>
        <v>89.95807710375928</v>
      </c>
      <c r="L5" s="6">
        <f>IF(Input!H160=0,"***",Input!H161/Input!H160)</f>
        <v>89.798399612233368</v>
      </c>
      <c r="M5" s="6">
        <f>IF(Input!I160=0,"***",Input!I161/Input!I160)</f>
        <v>80.674824205148425</v>
      </c>
      <c r="N5" s="6">
        <f>IF(Input!J160=0,"***",Input!J161/Input!J160)</f>
        <v>75.472583387967902</v>
      </c>
    </row>
    <row r="6" spans="1:15" x14ac:dyDescent="0.2">
      <c r="B6" t="s">
        <v>197</v>
      </c>
      <c r="E6" s="6">
        <f>IF(Input!A162=0,"***",Input!A163/Input!A162)</f>
        <v>48.663143114925894</v>
      </c>
      <c r="F6" s="6">
        <f>IF(Input!B162=0,"***",Input!B163/Input!B162)</f>
        <v>55.823320680827564</v>
      </c>
      <c r="G6" s="6">
        <f>IF(Input!C162=0,"***",Input!C163/Input!C162)</f>
        <v>44.834418411949649</v>
      </c>
      <c r="H6" s="6">
        <f>IF(Input!D162=0,"***",Input!D163/Input!D162)</f>
        <v>36.116601206889108</v>
      </c>
      <c r="I6" s="6">
        <f>IF(Input!E162=0,"***",Input!E163/Input!E162)</f>
        <v>36.59686430571265</v>
      </c>
      <c r="J6" s="6">
        <f>IF(Input!F162=0,"***",Input!F163/Input!F162)</f>
        <v>41.302859630295785</v>
      </c>
      <c r="K6" s="6">
        <f>IF(Input!G162=0,"***",Input!G163/Input!G162)</f>
        <v>42.730562477277196</v>
      </c>
      <c r="L6" s="6">
        <f>IF(Input!H162=0,"***",Input!H163/Input!H162)</f>
        <v>42.633000540418521</v>
      </c>
      <c r="M6" s="6">
        <f>IF(Input!I162=0,"***",Input!I163/Input!I162)</f>
        <v>43.121520894203734</v>
      </c>
      <c r="N6" s="6">
        <f>IF(Input!J162=0,"***",Input!J163/Input!J162)</f>
        <v>43.205180258482713</v>
      </c>
    </row>
    <row r="7" spans="1:15" x14ac:dyDescent="0.2">
      <c r="B7" t="s">
        <v>198</v>
      </c>
      <c r="E7" s="6">
        <f>IF(Input!A164=0,"***",Input!A165/Input!A164)</f>
        <v>73.13403848425925</v>
      </c>
      <c r="F7" s="6">
        <f>IF(Input!B164=0,"***",Input!B165/Input!B164)</f>
        <v>86.107468528367903</v>
      </c>
      <c r="G7" s="6">
        <f>IF(Input!C164=0,"***",Input!C165/Input!C164)</f>
        <v>59.961400124122029</v>
      </c>
      <c r="H7" s="6">
        <f>IF(Input!D164=0,"***",Input!D165/Input!D164)</f>
        <v>47.391461440250339</v>
      </c>
      <c r="I7" s="6">
        <f>IF(Input!E164=0,"***",Input!E165/Input!E164)</f>
        <v>50.959386392926056</v>
      </c>
      <c r="J7" s="6">
        <f>IF(Input!F164=0,"***",Input!F165/Input!F164)</f>
        <v>51.640210238304988</v>
      </c>
      <c r="K7" s="6">
        <f>IF(Input!G164=0,"***",Input!G165/Input!G164)</f>
        <v>53.306892080011806</v>
      </c>
      <c r="L7" s="6">
        <f>IF(Input!H164=0,"***",Input!H165/Input!H164)</f>
        <v>48.712658307418153</v>
      </c>
      <c r="M7" s="6">
        <f>IF(Input!I164=0,"***",Input!I165/Input!I164)</f>
        <v>49.024957125964235</v>
      </c>
      <c r="N7" s="6">
        <f>IF(Input!J164=0,"***",Input!J165/Input!J164)</f>
        <v>48.834016392707866</v>
      </c>
    </row>
    <row r="8" spans="1:15" x14ac:dyDescent="0.2">
      <c r="B8" t="s">
        <v>199</v>
      </c>
      <c r="E8" s="6">
        <f>IF(Input!A166=0,"***",Input!A167/Input!A166)</f>
        <v>31.520894983648457</v>
      </c>
      <c r="F8" s="6">
        <f>IF(Input!B166=0,"***",Input!B167/Input!B166)</f>
        <v>35.465461083881536</v>
      </c>
      <c r="G8" s="6">
        <f>IF(Input!C166=0,"***",Input!C167/Input!C166)</f>
        <v>29.639807652369424</v>
      </c>
      <c r="H8" s="6">
        <f>IF(Input!D166=0,"***",Input!D167/Input!D166)</f>
        <v>18.074030183694855</v>
      </c>
      <c r="I8" s="6">
        <f>IF(Input!E166=0,"***",Input!E167/Input!E166)</f>
        <v>20.621307500924328</v>
      </c>
      <c r="J8" s="6">
        <f>IF(Input!F166=0,"***",Input!F167/Input!F166)</f>
        <v>18.65771142406523</v>
      </c>
      <c r="K8" s="6">
        <f>IF(Input!G166=0,"***",Input!G167/Input!G166)</f>
        <v>23.583442014086337</v>
      </c>
      <c r="L8" s="6">
        <f>IF(Input!H166=0,"***",Input!H167/Input!H166)</f>
        <v>21.174934136392139</v>
      </c>
      <c r="M8" s="6">
        <f>IF(Input!I166=0,"***",Input!I167/Input!I166)</f>
        <v>17.102512508308394</v>
      </c>
      <c r="N8" s="6">
        <f>IF(Input!J166=0,"***",Input!J167/Input!J166)</f>
        <v>19.788017160356755</v>
      </c>
    </row>
    <row r="9" spans="1:15" x14ac:dyDescent="0.2">
      <c r="B9" t="s">
        <v>200</v>
      </c>
      <c r="E9" s="6">
        <f>IF(Input!A168=0,"***",Input!A169/Input!A168)</f>
        <v>64.122837061785347</v>
      </c>
      <c r="F9" s="6">
        <f>IF(Input!B168=0,"***",Input!B169/Input!B168)</f>
        <v>72.816226573582668</v>
      </c>
      <c r="G9" s="6">
        <f>IF(Input!C168=0,"***",Input!C169/Input!C168)</f>
        <v>52.613544350386455</v>
      </c>
      <c r="H9" s="6">
        <f>IF(Input!D168=0,"***",Input!D169/Input!D168)</f>
        <v>46.934358255275548</v>
      </c>
      <c r="I9" s="6">
        <f>IF(Input!E168=0,"***",Input!E169/Input!E168)</f>
        <v>49.559771567875039</v>
      </c>
      <c r="J9" s="6">
        <f>IF(Input!F168=0,"***",Input!F169/Input!F168)</f>
        <v>48.994747716591291</v>
      </c>
      <c r="K9" s="6">
        <f>IF(Input!G168=0,"***",Input!G169/Input!G168)</f>
        <v>39.307390832958028</v>
      </c>
      <c r="L9" s="6">
        <f>IF(Input!H168=0,"***",Input!H169/Input!H168)</f>
        <v>37.18019433184179</v>
      </c>
      <c r="M9" s="6">
        <f>IF(Input!I168=0,"***",Input!I169/Input!I168)</f>
        <v>46.762309308800077</v>
      </c>
      <c r="N9" s="6">
        <f>IF(Input!J168=0,"***",Input!J169/Input!J168)</f>
        <v>51.674690416473119</v>
      </c>
    </row>
    <row r="11" spans="1:15" x14ac:dyDescent="0.2">
      <c r="B11" t="s">
        <v>201</v>
      </c>
    </row>
    <row r="14" spans="1:15" ht="15.75" x14ac:dyDescent="0.25">
      <c r="A14" t="s">
        <v>48</v>
      </c>
      <c r="C14" s="12">
        <f>Input!A3</f>
        <v>2024</v>
      </c>
      <c r="D14" s="36" t="s">
        <v>14</v>
      </c>
      <c r="E14" s="36"/>
      <c r="F14" s="36"/>
      <c r="G14" s="36"/>
      <c r="H14" s="36"/>
      <c r="I14" s="36"/>
      <c r="J14" s="36"/>
      <c r="K14" s="36"/>
      <c r="L14" s="36"/>
      <c r="M14" s="36"/>
      <c r="O14" s="3" t="s">
        <v>176</v>
      </c>
    </row>
    <row r="15" spans="1:15" x14ac:dyDescent="0.2">
      <c r="D15" s="37" t="str">
        <f>Kenndat!D2</f>
        <v>Größenklasse 3: &gt; 5.000 ha</v>
      </c>
      <c r="E15" s="37"/>
      <c r="F15" s="37"/>
      <c r="G15" s="37"/>
      <c r="H15" s="37"/>
      <c r="I15" s="37"/>
      <c r="J15" s="37"/>
      <c r="K15" s="37"/>
      <c r="L15" s="37"/>
      <c r="M15" s="37"/>
      <c r="N15" s="5"/>
    </row>
    <row r="16" spans="1:15" x14ac:dyDescent="0.2">
      <c r="D16" s="38" t="s">
        <v>169</v>
      </c>
      <c r="E16" s="38"/>
      <c r="F16" s="38"/>
      <c r="G16" s="38"/>
      <c r="H16" s="38"/>
      <c r="I16" s="38"/>
      <c r="J16" s="38"/>
      <c r="K16" s="38"/>
      <c r="L16" s="38"/>
      <c r="M16" s="38"/>
      <c r="N16" s="2"/>
    </row>
    <row r="18" spans="2:15" x14ac:dyDescent="0.2">
      <c r="E18" s="3">
        <f>Input!A3</f>
        <v>2024</v>
      </c>
      <c r="F18" s="3">
        <f t="shared" ref="F18:N18" si="0">+E18-1</f>
        <v>2023</v>
      </c>
      <c r="G18" s="3">
        <f t="shared" si="0"/>
        <v>2022</v>
      </c>
      <c r="H18" s="3">
        <f t="shared" si="0"/>
        <v>2021</v>
      </c>
      <c r="I18" s="3">
        <f t="shared" si="0"/>
        <v>2020</v>
      </c>
      <c r="J18" s="3">
        <f t="shared" si="0"/>
        <v>2019</v>
      </c>
      <c r="K18" s="3">
        <f t="shared" si="0"/>
        <v>2018</v>
      </c>
      <c r="L18" s="3">
        <f t="shared" si="0"/>
        <v>2017</v>
      </c>
      <c r="M18" s="3">
        <f t="shared" si="0"/>
        <v>2016</v>
      </c>
      <c r="N18" s="3">
        <f t="shared" si="0"/>
        <v>2015</v>
      </c>
      <c r="O18" s="3" t="s">
        <v>16</v>
      </c>
    </row>
    <row r="20" spans="2:15" x14ac:dyDescent="0.2">
      <c r="B20" t="s">
        <v>175</v>
      </c>
      <c r="E20" s="6">
        <f>Input!A14/(Input!A97 + Input!A98)*2</f>
        <v>31.627828138746715</v>
      </c>
      <c r="F20" s="6">
        <f>Input!B14/(Input!B97 + Input!B98)*2</f>
        <v>30.270390706240637</v>
      </c>
      <c r="G20" s="6">
        <f>Input!C14/(Input!C97 + Input!C98)*2</f>
        <v>27.910367865848318</v>
      </c>
      <c r="H20" s="6">
        <f>Input!D14/(Input!D97 + Input!D98)*2</f>
        <v>26.022884413207716</v>
      </c>
      <c r="I20" s="6">
        <f>Input!E14/(Input!E97 + Input!E98)*2</f>
        <v>27.71716309670429</v>
      </c>
      <c r="J20" s="6">
        <f>Input!F14/(Input!F97 + Input!F98)*2</f>
        <v>28.90782868900293</v>
      </c>
      <c r="K20" s="6">
        <f>Input!G14/(Input!G97 + Input!G98)*2</f>
        <v>27.452608440610238</v>
      </c>
      <c r="L20" s="6">
        <f>Input!H14/(Input!H97 + Input!H98)*2</f>
        <v>26.954835271848335</v>
      </c>
      <c r="M20" s="6">
        <f>Input!I14/(Input!I97 + Input!I98)*2</f>
        <v>27.174096585951805</v>
      </c>
      <c r="N20" s="6">
        <f>Input!J14/(Input!J97 + Input!J98)*2</f>
        <v>27.876282350324384</v>
      </c>
      <c r="O20" s="6">
        <f t="shared" ref="O20:O25" si="1">AVERAGE(E20:N20)</f>
        <v>28.191428555848539</v>
      </c>
    </row>
    <row r="21" spans="2:15" x14ac:dyDescent="0.2">
      <c r="B21" t="s">
        <v>81</v>
      </c>
      <c r="E21" s="6">
        <f>Input!A25/Input!A$6</f>
        <v>0.65898213812833517</v>
      </c>
      <c r="F21" s="6">
        <f>Input!B25/Input!B$6</f>
        <v>0.96980781424389251</v>
      </c>
      <c r="G21" s="6">
        <f>Input!C25/Input!C$6</f>
        <v>1.2841372521061838</v>
      </c>
      <c r="H21" s="6">
        <f>Input!D25/Input!D$6</f>
        <v>0.98531557021071769</v>
      </c>
      <c r="I21" s="6">
        <f>Input!E25/Input!E$6</f>
        <v>0.97415350964982805</v>
      </c>
      <c r="J21" s="6">
        <f>Input!F25/Input!F$6</f>
        <v>1.0917605320271946</v>
      </c>
      <c r="K21" s="6">
        <f>Input!G25/Input!G$6</f>
        <v>0.94261335340784069</v>
      </c>
      <c r="L21" s="6">
        <f>Input!H25/Input!H$6</f>
        <v>0.97275289035796819</v>
      </c>
      <c r="M21" s="6">
        <f>Input!I25/Input!I$6</f>
        <v>0.96585712434832949</v>
      </c>
      <c r="N21" s="6">
        <f>Input!J25/Input!J$6</f>
        <v>1.0080367246437552</v>
      </c>
      <c r="O21" s="6">
        <f t="shared" si="1"/>
        <v>0.98534169091240442</v>
      </c>
    </row>
    <row r="22" spans="2:15" x14ac:dyDescent="0.2">
      <c r="B22" t="s">
        <v>82</v>
      </c>
      <c r="E22" s="6">
        <f>Input!A26/Input!A$6</f>
        <v>1.4322535648234052</v>
      </c>
      <c r="F22" s="6">
        <f>Input!B26/Input!B$6</f>
        <v>1.5030714568618093</v>
      </c>
      <c r="G22" s="6">
        <f>Input!C26/Input!C$6</f>
        <v>1.5195543833032394</v>
      </c>
      <c r="H22" s="6">
        <f>Input!D26/Input!D$6</f>
        <v>1.5443522834298242</v>
      </c>
      <c r="I22" s="6">
        <f>Input!E26/Input!E$6</f>
        <v>1.3933366140228161</v>
      </c>
      <c r="J22" s="6">
        <f>Input!F26/Input!F$6</f>
        <v>1.350958096450988</v>
      </c>
      <c r="K22" s="6">
        <f>Input!G26/Input!G$6</f>
        <v>1.2706963923794081</v>
      </c>
      <c r="L22" s="6">
        <f>Input!H26/Input!H$6</f>
        <v>1.3633367611151423</v>
      </c>
      <c r="M22" s="6">
        <f>Input!I26/Input!I$6</f>
        <v>1.3950599134564661</v>
      </c>
      <c r="N22" s="6">
        <f>Input!J26/Input!J$6</f>
        <v>1.3748596364595946</v>
      </c>
      <c r="O22" s="6">
        <f t="shared" si="1"/>
        <v>1.4147479102302696</v>
      </c>
    </row>
    <row r="23" spans="2:15" x14ac:dyDescent="0.2">
      <c r="B23" t="s">
        <v>83</v>
      </c>
      <c r="E23" s="6">
        <f>Input!A99/Input!A$6</f>
        <v>0.15646880086880249</v>
      </c>
      <c r="F23" s="6">
        <f>Input!B99/Input!B$6</f>
        <v>0.1840049760039015</v>
      </c>
      <c r="G23" s="6">
        <f>Input!C99/Input!C$6</f>
        <v>0.18419162283815552</v>
      </c>
      <c r="H23" s="6">
        <f>Input!D99/Input!D$6</f>
        <v>0.19308373974977711</v>
      </c>
      <c r="I23" s="6">
        <f>Input!E99/Input!E$6</f>
        <v>0.18006469742380329</v>
      </c>
      <c r="J23" s="6">
        <f>Input!F99/Input!F$6</f>
        <v>0.21781517035279072</v>
      </c>
      <c r="K23" s="6">
        <f>Input!G99/Input!G$6</f>
        <v>0.21079461959084403</v>
      </c>
      <c r="L23" s="6">
        <f>Input!H99/Input!H$6</f>
        <v>0.20873821364950915</v>
      </c>
      <c r="M23" s="6">
        <f>Input!I99/Input!I$6</f>
        <v>0.24782115169616523</v>
      </c>
      <c r="N23" s="6">
        <f>Input!J99/Input!J$6</f>
        <v>0.26283168017137004</v>
      </c>
      <c r="O23" s="6">
        <f t="shared" si="1"/>
        <v>0.20458146723451193</v>
      </c>
    </row>
    <row r="24" spans="2:15" x14ac:dyDescent="0.2">
      <c r="B24" t="s">
        <v>84</v>
      </c>
      <c r="E24" s="6">
        <f>Input!A100/Input!A$6</f>
        <v>5.6985030798868328</v>
      </c>
      <c r="F24" s="6">
        <f>Input!B100/Input!B$6</f>
        <v>4.0365020199700696</v>
      </c>
      <c r="G24" s="6">
        <f>Input!C100/Input!C$6</f>
        <v>4.1677505800978318</v>
      </c>
      <c r="H24" s="6">
        <f>Input!D100/Input!D$6</f>
        <v>2.8859495661305576</v>
      </c>
      <c r="I24" s="6">
        <f>Input!E100/Input!E$6</f>
        <v>2.0677636515624327</v>
      </c>
      <c r="J24" s="6">
        <f>Input!F100/Input!F$6</f>
        <v>4.2578489303203568</v>
      </c>
      <c r="K24" s="6">
        <f>Input!G100/Input!G$6</f>
        <v>5.0384180240397747</v>
      </c>
      <c r="L24" s="6">
        <f>Input!H100/Input!H$6</f>
        <v>3.1703727547161957</v>
      </c>
      <c r="M24" s="6">
        <f>Input!I100/Input!I$6</f>
        <v>3.38989403336174</v>
      </c>
      <c r="N24" s="6">
        <f>Input!J100/Input!J$6</f>
        <v>3.7493061570581476</v>
      </c>
      <c r="O24" s="6">
        <f t="shared" si="1"/>
        <v>3.8462308797143949</v>
      </c>
    </row>
    <row r="25" spans="2:15" x14ac:dyDescent="0.2">
      <c r="B25" t="s">
        <v>85</v>
      </c>
      <c r="E25" s="6">
        <f>Input!A101/Input!A$6</f>
        <v>17.732518903503387</v>
      </c>
      <c r="F25" s="6">
        <f>Input!B101/Input!B$6</f>
        <v>24.677456237990441</v>
      </c>
      <c r="G25" s="6">
        <f>Input!C101/Input!C$6</f>
        <v>32.620601710486355</v>
      </c>
      <c r="H25" s="6">
        <f>Input!D101/Input!D$6</f>
        <v>24.46163637978546</v>
      </c>
      <c r="I25" s="6">
        <f>Input!E101/Input!E$6</f>
        <v>23.795152133103475</v>
      </c>
      <c r="J25" s="6">
        <f>Input!F101/Input!F$6</f>
        <v>27.727863480962789</v>
      </c>
      <c r="K25" s="6">
        <f>Input!G101/Input!G$6</f>
        <v>24.466749559491412</v>
      </c>
      <c r="L25" s="6">
        <f>Input!H101/Input!H$6</f>
        <v>24.191263933838453</v>
      </c>
      <c r="M25" s="6">
        <f>Input!I101/Input!I$6</f>
        <v>23.996383637466213</v>
      </c>
      <c r="N25" s="6">
        <f>Input!J101/Input!J$6</f>
        <v>25.27351055346</v>
      </c>
      <c r="O25" s="6">
        <f t="shared" si="1"/>
        <v>24.894313653008798</v>
      </c>
    </row>
    <row r="26" spans="2:15" x14ac:dyDescent="0.2">
      <c r="O26" s="7"/>
    </row>
    <row r="27" spans="2:15" x14ac:dyDescent="0.2">
      <c r="D27" s="38" t="s">
        <v>170</v>
      </c>
      <c r="E27" s="38"/>
      <c r="F27" s="38"/>
      <c r="G27" s="38"/>
      <c r="H27" s="38"/>
      <c r="I27" s="38"/>
      <c r="J27" s="38"/>
      <c r="K27" s="38"/>
      <c r="L27" s="38"/>
      <c r="M27" s="38"/>
      <c r="O27" s="7"/>
    </row>
    <row r="28" spans="2:15" x14ac:dyDescent="0.2">
      <c r="O28" s="7"/>
    </row>
    <row r="29" spans="2:15" x14ac:dyDescent="0.2">
      <c r="B29" t="s">
        <v>81</v>
      </c>
      <c r="E29" s="6">
        <f>Input!A25/Input!A$5</f>
        <v>0.81233416934736391</v>
      </c>
      <c r="F29" s="6">
        <f>Input!B25/Input!B$5</f>
        <v>1.110004815116781</v>
      </c>
      <c r="G29" s="6">
        <f>Input!C25/Input!C$5</f>
        <v>1.4660861810112837</v>
      </c>
      <c r="H29" s="6">
        <f>Input!D25/Input!D$5</f>
        <v>1.0841954295308274</v>
      </c>
      <c r="I29" s="6">
        <f>Input!E25/Input!E$5</f>
        <v>1.146775128488744</v>
      </c>
      <c r="J29" s="6">
        <f>Input!F25/Input!F$5</f>
        <v>1.1983824791750954</v>
      </c>
      <c r="K29" s="6">
        <f>Input!G25/Input!G$5</f>
        <v>1.089183670933386</v>
      </c>
      <c r="L29" s="6">
        <f>Input!H25/Input!H$5</f>
        <v>1.0856123100767663</v>
      </c>
      <c r="M29" s="6">
        <f>Input!I25/Input!I$5</f>
        <v>1.0557285422740212</v>
      </c>
      <c r="N29" s="6">
        <f>Input!J25/Input!J$5</f>
        <v>1.1107824171031067</v>
      </c>
      <c r="O29" s="6">
        <f>AVERAGE(E29:N29)</f>
        <v>1.1159085143057375</v>
      </c>
    </row>
    <row r="30" spans="2:15" x14ac:dyDescent="0.2">
      <c r="B30" t="s">
        <v>82</v>
      </c>
      <c r="E30" s="6">
        <f>Input!A26/Input!A$5</f>
        <v>1.7655539392617632</v>
      </c>
      <c r="F30" s="6">
        <f>Input!B26/Input!B$5</f>
        <v>1.7203579204834301</v>
      </c>
      <c r="G30" s="6">
        <f>Input!C26/Input!C$5</f>
        <v>1.7348594778339077</v>
      </c>
      <c r="H30" s="6">
        <f>Input!D26/Input!D$5</f>
        <v>1.6993334297173772</v>
      </c>
      <c r="I30" s="6">
        <f>Input!E26/Input!E$5</f>
        <v>1.6402381747292083</v>
      </c>
      <c r="J30" s="6">
        <f>Input!F26/Input!F$5</f>
        <v>1.4828934234144635</v>
      </c>
      <c r="K30" s="6">
        <f>Input!G26/Input!G$5</f>
        <v>1.4682815136131313</v>
      </c>
      <c r="L30" s="6">
        <f>Input!H26/Input!H$5</f>
        <v>1.5215119742303034</v>
      </c>
      <c r="M30" s="6">
        <f>Input!I26/Input!I$5</f>
        <v>1.5248679454655663</v>
      </c>
      <c r="N30" s="6">
        <f>Input!J26/Input!J$5</f>
        <v>1.5149943179935195</v>
      </c>
      <c r="O30" s="6">
        <f>AVERAGE(E30:N30)</f>
        <v>1.6072892116742672</v>
      </c>
    </row>
    <row r="31" spans="2:15" x14ac:dyDescent="0.2">
      <c r="B31" t="s">
        <v>83</v>
      </c>
      <c r="E31" s="6">
        <f>(Input!A99-Input!A102+Input!A105)/Input!A$5</f>
        <v>0.17459165803391305</v>
      </c>
      <c r="F31" s="6">
        <f>(Input!B99-Input!B102+Input!B105)/Input!B$5</f>
        <v>0.19935358495995398</v>
      </c>
      <c r="G31" s="6">
        <f>(Input!C99-Input!C102+Input!C105)/Input!C$5</f>
        <v>0.19958672395071056</v>
      </c>
      <c r="H31" s="6">
        <f>(Input!D99-Input!D102+Input!D105)/Input!D$5</f>
        <v>0.2082733420389889</v>
      </c>
      <c r="I31" s="6">
        <f>(Input!E99-Input!E102+Input!E105)/Input!E$5</f>
        <v>0.2079367576998894</v>
      </c>
      <c r="J31" s="6">
        <f>(Input!F99-Input!F102+Input!F105)/Input!F$5</f>
        <v>0.2406176067605264</v>
      </c>
      <c r="K31" s="6">
        <f>(Input!G99-Input!G102+Input!G105)/Input!G$5</f>
        <v>0.23034465124326223</v>
      </c>
      <c r="L31" s="6">
        <f>(Input!H99-Input!H102+Input!H105)/Input!H$5</f>
        <v>0.22669075625106239</v>
      </c>
      <c r="M31" s="6">
        <f>(Input!I99-Input!I102+Input!I105)/Input!I$5</f>
        <v>0.26869148148029365</v>
      </c>
      <c r="N31" s="6">
        <f>(Input!J99-Input!J102+Input!J105)/Input!J$5</f>
        <v>0.28458690262762065</v>
      </c>
      <c r="O31" s="6">
        <f>AVERAGE(E31:N31)</f>
        <v>0.22406734650462212</v>
      </c>
    </row>
    <row r="32" spans="2:15" x14ac:dyDescent="0.2">
      <c r="B32" t="s">
        <v>84</v>
      </c>
      <c r="E32" s="6">
        <f>(Input!A100-Input!A103+Input!A106)/Input!A$5</f>
        <v>6.0456290714791994</v>
      </c>
      <c r="F32" s="6">
        <f>(Input!B100-Input!B103+Input!B106)/Input!B$5</f>
        <v>4.4605240803798374</v>
      </c>
      <c r="G32" s="6">
        <f>(Input!C100-Input!C103+Input!C106)/Input!C$5</f>
        <v>4.6727142533402581</v>
      </c>
      <c r="H32" s="6">
        <f>(Input!D100-Input!D103+Input!D106)/Input!D$5</f>
        <v>3.2237384105960265</v>
      </c>
      <c r="I32" s="6">
        <f>(Input!E100-Input!E103+Input!E106)/Input!E$5</f>
        <v>2.4214383965301502</v>
      </c>
      <c r="J32" s="6">
        <f>(Input!F100-Input!F103+Input!F106)/Input!F$5</f>
        <v>4.6778815324349035</v>
      </c>
      <c r="K32" s="6">
        <f>(Input!G100-Input!G103+Input!G106)/Input!G$5</f>
        <v>5.7914817919647019</v>
      </c>
      <c r="L32" s="6">
        <f>(Input!H100-Input!H103+Input!H106)/Input!H$5</f>
        <v>3.4623915625570785</v>
      </c>
      <c r="M32" s="6">
        <f>(Input!I100-Input!I103+Input!I106)/Input!I$5</f>
        <v>3.7260092964681757</v>
      </c>
      <c r="N32" s="6">
        <f>(Input!J100-Input!J103+Input!J106)/Input!J$5</f>
        <v>4.0312186861576054</v>
      </c>
      <c r="O32" s="6">
        <f>AVERAGE(E32:N32)</f>
        <v>4.2513027081907939</v>
      </c>
    </row>
    <row r="33" spans="2:15" x14ac:dyDescent="0.2">
      <c r="B33" t="s">
        <v>85</v>
      </c>
      <c r="E33" s="6">
        <f>(Input!A101-Input!A104+Input!A107)/Input!A$5</f>
        <v>20.633812638351237</v>
      </c>
      <c r="F33" s="6">
        <f>(Input!B101-Input!B104+Input!B107)/Input!B$5</f>
        <v>28.114358975588701</v>
      </c>
      <c r="G33" s="6">
        <f>(Input!C101-Input!C104+Input!C107)/Input!C$5</f>
        <v>37.099102771351674</v>
      </c>
      <c r="H33" s="6">
        <f>(Input!D101-Input!D104+Input!D107)/Input!D$5</f>
        <v>26.891423925006997</v>
      </c>
      <c r="I33" s="6">
        <f>(Input!E101-Input!E104+Input!E107)/Input!E$5</f>
        <v>27.904397242391077</v>
      </c>
      <c r="J33" s="6">
        <f>(Input!F101-Input!F104+Input!F107)/Input!F$5</f>
        <v>30.393917447731347</v>
      </c>
      <c r="K33" s="6">
        <f>(Input!G101-Input!G104+Input!G107)/Input!G$5</f>
        <v>28.036598834402803</v>
      </c>
      <c r="L33" s="6">
        <f>(Input!H101-Input!H104+Input!H107)/Input!H$5</f>
        <v>26.827609704389655</v>
      </c>
      <c r="M33" s="6">
        <f>(Input!I101-Input!I104+Input!I107)/Input!I$5</f>
        <v>26.187022649985195</v>
      </c>
      <c r="N33" s="6">
        <f>(Input!J101-Input!J104+Input!J107)/Input!J$5</f>
        <v>27.6367283722949</v>
      </c>
      <c r="O33" s="6">
        <f>AVERAGE(E33:N33)</f>
        <v>27.97249725614936</v>
      </c>
    </row>
  </sheetData>
  <mergeCells count="6">
    <mergeCell ref="D2:M2"/>
    <mergeCell ref="D1:M1"/>
    <mergeCell ref="D27:M27"/>
    <mergeCell ref="D15:M15"/>
    <mergeCell ref="D16:M16"/>
    <mergeCell ref="D14:M14"/>
  </mergeCells>
  <phoneticPr fontId="8" type="noConversion"/>
  <pageMargins left="0.78740157499999996" right="0.78740157499999996" top="0.984251969" bottom="0.984251969" header="0.4921259845" footer="0.4921259845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49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279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280</v>
      </c>
    </row>
    <row r="2" spans="1:15" ht="15.75" customHeight="1" x14ac:dyDescent="0.2">
      <c r="D2" s="37" t="str">
        <f>Kenndat!D2</f>
        <v>Größenklasse 3: &gt; 5.000 ha</v>
      </c>
      <c r="E2" s="37"/>
      <c r="F2" s="37"/>
      <c r="G2" s="37"/>
      <c r="H2" s="37"/>
      <c r="I2" s="37"/>
      <c r="J2" s="37"/>
      <c r="K2" s="37"/>
      <c r="L2" s="37"/>
      <c r="M2" s="37"/>
      <c r="N2" s="5"/>
    </row>
    <row r="3" spans="1:15" ht="15" customHeight="1" x14ac:dyDescent="0.2">
      <c r="D3" s="38" t="s">
        <v>281</v>
      </c>
      <c r="E3" s="38"/>
      <c r="F3" s="38"/>
      <c r="G3" s="38"/>
      <c r="H3" s="38"/>
      <c r="I3" s="38"/>
      <c r="J3" s="38"/>
      <c r="K3" s="38"/>
      <c r="L3" s="38"/>
      <c r="M3" s="38"/>
      <c r="N3" s="2"/>
    </row>
    <row r="4" spans="1:15" ht="3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1.5" customHeight="1" x14ac:dyDescent="0.2"/>
    <row r="7" spans="1:15" x14ac:dyDescent="0.2">
      <c r="B7" s="26" t="s">
        <v>282</v>
      </c>
      <c r="E7" s="6">
        <f>Input!A27/Input!A$34</f>
        <v>85.272518223228289</v>
      </c>
      <c r="F7" s="6">
        <f>Input!B27/Input!B$34</f>
        <v>89.426594219310289</v>
      </c>
      <c r="G7" s="6">
        <f>Input!C27/Input!C$34</f>
        <v>87.649951631672465</v>
      </c>
      <c r="H7" s="6">
        <f>Input!D27/Input!D$34</f>
        <v>74.390305562797323</v>
      </c>
      <c r="I7" s="6">
        <f>Input!E27/Input!E$34</f>
        <v>56.708924832393024</v>
      </c>
      <c r="J7" s="6">
        <f>Input!F27/Input!F$34</f>
        <v>59.397852670907582</v>
      </c>
      <c r="K7" s="6">
        <f>Input!G27/Input!G$34</f>
        <v>64.235547192030921</v>
      </c>
      <c r="L7" s="6">
        <f>Input!H27/Input!H$34</f>
        <v>63.766113532559949</v>
      </c>
      <c r="M7" s="6">
        <f>Input!I27/Input!I$34</f>
        <v>62.549212283310794</v>
      </c>
      <c r="N7" s="6">
        <f>Input!J27/Input!J$34</f>
        <v>66.268486957515208</v>
      </c>
      <c r="O7" s="6">
        <f>AVERAGE(E7:N7)</f>
        <v>70.966550710572591</v>
      </c>
    </row>
    <row r="8" spans="1:15" x14ac:dyDescent="0.2">
      <c r="B8" s="26" t="s">
        <v>302</v>
      </c>
      <c r="E8" s="6">
        <f>Input!A125/Input!A$6-(Input!A203+Input!A207)/Input!A34</f>
        <v>31.733634140254832</v>
      </c>
      <c r="F8" s="6">
        <f>Input!B125/Input!B$6-(Input!B203+Input!B207)/Input!B34</f>
        <v>30.311626898259838</v>
      </c>
      <c r="G8" s="6">
        <f>Input!C125/Input!C$6-(Input!C203+Input!C207)/Input!C34</f>
        <v>28.071298997123868</v>
      </c>
      <c r="H8" s="6">
        <f>Input!D125/Input!D$6-(Input!D203+Input!D207)/Input!D34</f>
        <v>25.732721372011891</v>
      </c>
      <c r="I8" s="6">
        <f>Input!E125/Input!E$6-(Input!E203+Input!E207)/Input!E34</f>
        <v>22.78933888890996</v>
      </c>
      <c r="J8" s="6">
        <f>Input!F125/Input!F$6-(Input!F203+Input!F207)/Input!F34</f>
        <v>24.766733698456129</v>
      </c>
      <c r="K8" s="6">
        <f>Input!G125/Input!G$6-(Input!G203+Input!G207)/Input!G34</f>
        <v>23.335574865966954</v>
      </c>
      <c r="L8" s="6">
        <f>Input!H125/Input!H$6-(Input!H203+Input!H207)/Input!H34</f>
        <v>22.515454035321387</v>
      </c>
      <c r="M8" s="6">
        <f>Input!I125/Input!I$6-(Input!I203+Input!I207)/Input!I34</f>
        <v>22.703104456514566</v>
      </c>
      <c r="N8" s="6">
        <f>Input!J125/Input!J$6-(Input!J203+Input!J207)/Input!J34</f>
        <v>23.61489509412068</v>
      </c>
      <c r="O8" s="6">
        <f>AVERAGE(E8:N8)</f>
        <v>25.557438244694012</v>
      </c>
    </row>
    <row r="9" spans="1:15" s="4" customFormat="1" x14ac:dyDescent="0.2">
      <c r="B9" s="27" t="s">
        <v>283</v>
      </c>
      <c r="E9" s="8">
        <f>+E7-E8</f>
        <v>53.538884082973453</v>
      </c>
      <c r="F9" s="8">
        <f t="shared" ref="F9:N9" si="1">+F7-F8</f>
        <v>59.11496732105045</v>
      </c>
      <c r="G9" s="8">
        <f t="shared" si="1"/>
        <v>59.578652634548597</v>
      </c>
      <c r="H9" s="8">
        <f t="shared" si="1"/>
        <v>48.657584190785428</v>
      </c>
      <c r="I9" s="8">
        <f t="shared" si="1"/>
        <v>33.919585943483064</v>
      </c>
      <c r="J9" s="8">
        <f t="shared" si="1"/>
        <v>34.631118972451453</v>
      </c>
      <c r="K9" s="8">
        <f t="shared" si="1"/>
        <v>40.899972326063967</v>
      </c>
      <c r="L9" s="8">
        <f t="shared" si="1"/>
        <v>41.250659497238559</v>
      </c>
      <c r="M9" s="8">
        <f t="shared" si="1"/>
        <v>39.846107826796228</v>
      </c>
      <c r="N9" s="8">
        <f t="shared" si="1"/>
        <v>42.653591863394524</v>
      </c>
      <c r="O9" s="8">
        <f>AVERAGE(E9:N9)</f>
        <v>45.409112465878579</v>
      </c>
    </row>
    <row r="10" spans="1:15" ht="1.9" customHeight="1" x14ac:dyDescent="0.2">
      <c r="B10" s="2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</row>
    <row r="11" spans="1:15" ht="13.15" customHeight="1" x14ac:dyDescent="0.2">
      <c r="B11" s="26" t="s">
        <v>297</v>
      </c>
      <c r="E11" s="6">
        <f>(Input!A136+Input!A144+Input!A204)/Input!A$34</f>
        <v>1.0328184904910676</v>
      </c>
      <c r="F11" s="6">
        <f>(Input!B136+Input!B144+Input!B204)/Input!B$34</f>
        <v>0.64382301941173237</v>
      </c>
      <c r="G11" s="6">
        <f>(Input!C136+Input!C144+Input!C204)/Input!C$34</f>
        <v>0.55162196956737075</v>
      </c>
      <c r="H11" s="6">
        <f>(Input!D136+Input!D144+Input!D204)/Input!D$34</f>
        <v>0.61681060651931541</v>
      </c>
      <c r="I11" s="6">
        <f>(Input!E136+Input!E144+Input!E204)/Input!E$34</f>
        <v>0.56996852885308924</v>
      </c>
      <c r="J11" s="6">
        <f>(Input!F136+Input!F144+Input!F204)/Input!F$34</f>
        <v>0.56429418312402813</v>
      </c>
      <c r="K11" s="6">
        <f>(Input!G136+Input!G144+Input!G204)/Input!G$34</f>
        <v>0.59403180745364148</v>
      </c>
      <c r="L11" s="6">
        <f>(Input!H136+Input!H144+Input!H204)/Input!H$34</f>
        <v>0.55101182211972555</v>
      </c>
      <c r="M11" s="6">
        <f>(Input!I136+Input!I144+Input!I204)/Input!I$34</f>
        <v>0.65022650515964553</v>
      </c>
      <c r="N11" s="6">
        <f>(Input!J136+Input!J144+Input!J204)/Input!J$34</f>
        <v>0.65466664004361286</v>
      </c>
      <c r="O11" s="6">
        <f>AVERAGE(E11:N11)</f>
        <v>0.64292735727432282</v>
      </c>
    </row>
    <row r="12" spans="1:15" ht="13.15" customHeight="1" x14ac:dyDescent="0.2">
      <c r="B12" s="26" t="s">
        <v>298</v>
      </c>
      <c r="E12" s="6">
        <f>Input!A18/Input!A$6</f>
        <v>7.2336311438332128</v>
      </c>
      <c r="F12" s="6">
        <f>Input!B18/Input!B$6</f>
        <v>6.2387943516848132</v>
      </c>
      <c r="G12" s="6">
        <f>Input!C18/Input!C$6</f>
        <v>5.8459195071666157</v>
      </c>
      <c r="H12" s="6">
        <f>Input!D18/Input!D$6</f>
        <v>5.1625204975636887</v>
      </c>
      <c r="I12" s="6">
        <f>Input!E18/Input!E$6</f>
        <v>4.5422028439242323</v>
      </c>
      <c r="J12" s="6">
        <f>Input!F18/Input!F$6</f>
        <v>5.1431063582538954</v>
      </c>
      <c r="K12" s="6">
        <f>Input!G18/Input!G$6</f>
        <v>5.0292830009182428</v>
      </c>
      <c r="L12" s="6">
        <f>Input!H18/Input!H$6</f>
        <v>5.4589542868873631</v>
      </c>
      <c r="M12" s="6">
        <f>Input!I18/Input!I$6</f>
        <v>5.6339307062749553</v>
      </c>
      <c r="N12" s="6">
        <f>Input!J18/Input!J$6</f>
        <v>4.8435706843159165</v>
      </c>
      <c r="O12" s="6">
        <f>AVERAGE(E12:N12)</f>
        <v>5.5131913380822928</v>
      </c>
    </row>
    <row r="13" spans="1:15" ht="13.15" customHeight="1" x14ac:dyDescent="0.2">
      <c r="B13" s="27" t="s">
        <v>313</v>
      </c>
      <c r="E13" s="8">
        <f>+E9+E11-E12</f>
        <v>47.338071429631306</v>
      </c>
      <c r="F13" s="8">
        <f t="shared" ref="F13:N13" si="2">+F9+F11-F12</f>
        <v>53.519995988777367</v>
      </c>
      <c r="G13" s="8">
        <f t="shared" si="2"/>
        <v>54.284355096949355</v>
      </c>
      <c r="H13" s="8">
        <f t="shared" si="2"/>
        <v>44.111874299741054</v>
      </c>
      <c r="I13" s="8">
        <f t="shared" si="2"/>
        <v>29.947351628411919</v>
      </c>
      <c r="J13" s="8">
        <f t="shared" si="2"/>
        <v>30.052306797321584</v>
      </c>
      <c r="K13" s="8">
        <f t="shared" si="2"/>
        <v>36.464721132599365</v>
      </c>
      <c r="L13" s="8">
        <f t="shared" si="2"/>
        <v>36.342717032470922</v>
      </c>
      <c r="M13" s="8">
        <f t="shared" si="2"/>
        <v>34.862403625680919</v>
      </c>
      <c r="N13" s="8">
        <f t="shared" si="2"/>
        <v>38.464687819122226</v>
      </c>
      <c r="O13" s="8">
        <f>AVERAGE(E13:N13)</f>
        <v>40.538848485070602</v>
      </c>
    </row>
    <row r="14" spans="1:15" ht="1.9" customHeight="1" x14ac:dyDescent="0.2">
      <c r="B14" s="2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</row>
    <row r="15" spans="1:15" x14ac:dyDescent="0.2">
      <c r="B15" s="26" t="s">
        <v>284</v>
      </c>
      <c r="E15" s="6">
        <f>(Input!A129+Input!A202)/Input!A$34</f>
        <v>1.3038155077830591</v>
      </c>
      <c r="F15" s="6">
        <f>(Input!B129+Input!B202)/Input!B$34</f>
        <v>1.5708871532749153</v>
      </c>
      <c r="G15" s="6">
        <f>(Input!C129+Input!C202)/Input!C$34</f>
        <v>1.7020244569599521</v>
      </c>
      <c r="H15" s="6">
        <f>(Input!D129+Input!D202)/Input!D$34</f>
        <v>1.384187146498745</v>
      </c>
      <c r="I15" s="6">
        <f>(Input!E129+Input!E202)/Input!E$34</f>
        <v>1.4442176661764623</v>
      </c>
      <c r="J15" s="6">
        <f>(Input!F129+Input!F202)/Input!F$34</f>
        <v>0.62765917030508911</v>
      </c>
      <c r="K15" s="6">
        <f>(Input!G129+Input!G202)/Input!G$34</f>
        <v>0.70154354686053144</v>
      </c>
      <c r="L15" s="6">
        <f>(Input!H129+Input!H202)/Input!H$34</f>
        <v>0.40717044027462251</v>
      </c>
      <c r="M15" s="6">
        <f>(Input!I129+Input!I202)/Input!I$34</f>
        <v>0.32660986841241951</v>
      </c>
      <c r="N15" s="6">
        <f>(Input!J129+Input!J202)/Input!J$34</f>
        <v>0.70208545973798042</v>
      </c>
      <c r="O15" s="6">
        <f>AVERAGE(E15:N15)</f>
        <v>1.0170200416283777</v>
      </c>
    </row>
    <row r="16" spans="1:15" x14ac:dyDescent="0.2">
      <c r="B16" s="26" t="s">
        <v>285</v>
      </c>
      <c r="E16" s="6">
        <f>Input!A124/Input!A$6</f>
        <v>7.2733869197975416</v>
      </c>
      <c r="F16" s="6">
        <f>Input!B124/Input!B$6</f>
        <v>6.8066446355866663</v>
      </c>
      <c r="G16" s="6">
        <f>Input!C124/Input!C$6</f>
        <v>6.3006008486928859</v>
      </c>
      <c r="H16" s="6">
        <f>Input!D124/Input!D$6</f>
        <v>5.643728730940591</v>
      </c>
      <c r="I16" s="6">
        <f>Input!E124/Input!E$6</f>
        <v>5.2606965785063364</v>
      </c>
      <c r="J16" s="6">
        <f>Input!F124/Input!F$6</f>
        <v>5.5357240034509436</v>
      </c>
      <c r="K16" s="6">
        <f>Input!G124/Input!G$6</f>
        <v>4.9480326431342698</v>
      </c>
      <c r="L16" s="6">
        <f>Input!H124/Input!H$6</f>
        <v>5.1122931765698656</v>
      </c>
      <c r="M16" s="6">
        <f>Input!I124/Input!I$6</f>
        <v>5.4985893208947587</v>
      </c>
      <c r="N16" s="6">
        <f>Input!J124/Input!J$6</f>
        <v>5.0291757474154792</v>
      </c>
      <c r="O16" s="6">
        <f>AVERAGE(E16:N16)</f>
        <v>5.7408872604989334</v>
      </c>
    </row>
    <row r="17" spans="2:15" s="4" customFormat="1" x14ac:dyDescent="0.2">
      <c r="B17" s="27" t="s">
        <v>301</v>
      </c>
      <c r="E17" s="8">
        <f>+E13+E15-E16</f>
        <v>41.368500017616824</v>
      </c>
      <c r="F17" s="8">
        <f t="shared" ref="F17:N17" si="3">+F13+F15-F16</f>
        <v>48.28423850646562</v>
      </c>
      <c r="G17" s="8">
        <f t="shared" si="3"/>
        <v>49.685778705216421</v>
      </c>
      <c r="H17" s="8">
        <f t="shared" si="3"/>
        <v>39.852332715299212</v>
      </c>
      <c r="I17" s="8">
        <f t="shared" si="3"/>
        <v>26.130872716082045</v>
      </c>
      <c r="J17" s="8">
        <f t="shared" si="3"/>
        <v>25.14424196417573</v>
      </c>
      <c r="K17" s="8">
        <f t="shared" si="3"/>
        <v>32.218232036325631</v>
      </c>
      <c r="L17" s="8">
        <f t="shared" si="3"/>
        <v>31.637594296175678</v>
      </c>
      <c r="M17" s="8">
        <f t="shared" si="3"/>
        <v>29.690424173198579</v>
      </c>
      <c r="N17" s="8">
        <f t="shared" si="3"/>
        <v>34.137597531444726</v>
      </c>
      <c r="O17" s="8">
        <f>AVERAGE(E17:N17)</f>
        <v>35.81498126620005</v>
      </c>
    </row>
    <row r="18" spans="2:15" ht="1.9" customHeight="1" x14ac:dyDescent="0.2">
      <c r="B18" s="2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</row>
    <row r="19" spans="2:15" ht="13.15" customHeight="1" x14ac:dyDescent="0.2">
      <c r="B19" s="26" t="s">
        <v>299</v>
      </c>
      <c r="E19" s="6">
        <f>(Input!A137+Input!A139+Input!A205+Input!A208)/Input!A$34</f>
        <v>2.0517619183615694</v>
      </c>
      <c r="F19" s="6">
        <f>(Input!B137+Input!B139+Input!B205+Input!B208)/Input!B$34</f>
        <v>2.9131610877934677</v>
      </c>
      <c r="G19" s="6">
        <f>(Input!C137+Input!C139+Input!C205+Input!C208)/Input!C$34</f>
        <v>2.3964145264951036</v>
      </c>
      <c r="H19" s="6">
        <f>(Input!D137+Input!D139+Input!D205+Input!D208)/Input!D$34</f>
        <v>2.0070313406121523</v>
      </c>
      <c r="I19" s="6">
        <f>(Input!E137+Input!E139+Input!E205+Input!E208)/Input!E$34</f>
        <v>2.0720052886015687</v>
      </c>
      <c r="J19" s="6">
        <f>(Input!F137+Input!F139+Input!F205+Input!F208)/Input!F$34</f>
        <v>2.1707277764185666</v>
      </c>
      <c r="K19" s="6">
        <f>(Input!G137+Input!G139+Input!G205+Input!G208)/Input!G$34</f>
        <v>1.9769516127208195</v>
      </c>
      <c r="L19" s="6">
        <f>(Input!H137+Input!H139+Input!H205+Input!H208)/Input!H$34</f>
        <v>2.0244109405584205</v>
      </c>
      <c r="M19" s="6">
        <f>(Input!I137+Input!I139+Input!I205+Input!I208)/Input!I$34</f>
        <v>1.9200239805719881</v>
      </c>
      <c r="N19" s="6">
        <f>(Input!J137+Input!J139+Input!J205+Input!J208)/Input!J$34</f>
        <v>1.9758389081334065</v>
      </c>
      <c r="O19" s="6">
        <f>AVERAGE(E19:N19)</f>
        <v>2.1508327380267063</v>
      </c>
    </row>
    <row r="20" spans="2:15" ht="13.15" customHeight="1" x14ac:dyDescent="0.2">
      <c r="B20" s="26" t="s">
        <v>300</v>
      </c>
      <c r="E20" s="6">
        <f>(Input!A19+Input!A20)/Input!A$6</f>
        <v>4.1096156393795811</v>
      </c>
      <c r="F20" s="6">
        <f>(Input!B19+Input!B20)/Input!B$6</f>
        <v>4.8278082564432392</v>
      </c>
      <c r="G20" s="6">
        <f>(Input!C19+Input!C20)/Input!C$6</f>
        <v>4.1346133309690529</v>
      </c>
      <c r="H20" s="6">
        <f>(Input!D19+Input!D20)/Input!D$6</f>
        <v>3.7850769869868577</v>
      </c>
      <c r="I20" s="6">
        <f>(Input!E19+Input!E20)/Input!E$6</f>
        <v>3.3718904553761466</v>
      </c>
      <c r="J20" s="6">
        <f>(Input!F19+Input!F20)/Input!F$6</f>
        <v>3.9140578512684576</v>
      </c>
      <c r="K20" s="6">
        <f>(Input!G19+Input!G20)/Input!G$6</f>
        <v>3.7437207299620292</v>
      </c>
      <c r="L20" s="6">
        <f>(Input!H19+Input!H20)/Input!H$6</f>
        <v>3.341393076385295</v>
      </c>
      <c r="M20" s="6">
        <f>(Input!I19+Input!I20)/Input!I$6</f>
        <v>3.3908719028610639</v>
      </c>
      <c r="N20" s="6">
        <f>(Input!J19+Input!J20)/Input!J$6</f>
        <v>3.7600848312688213</v>
      </c>
      <c r="O20" s="6">
        <f>AVERAGE(E20:N20)</f>
        <v>3.8379133060900541</v>
      </c>
    </row>
    <row r="21" spans="2:15" ht="13.15" customHeight="1" x14ac:dyDescent="0.2">
      <c r="B21" s="27" t="s">
        <v>314</v>
      </c>
      <c r="E21" s="8">
        <f>+E17+E19-E20</f>
        <v>39.310646296598811</v>
      </c>
      <c r="F21" s="8">
        <f t="shared" ref="F21:N21" si="4">+F17+F19-F20</f>
        <v>46.369591337815848</v>
      </c>
      <c r="G21" s="8">
        <f t="shared" si="4"/>
        <v>47.947579900742475</v>
      </c>
      <c r="H21" s="8">
        <f t="shared" si="4"/>
        <v>38.074287068924505</v>
      </c>
      <c r="I21" s="8">
        <f t="shared" si="4"/>
        <v>24.830987549307469</v>
      </c>
      <c r="J21" s="8">
        <f t="shared" si="4"/>
        <v>23.40091188932584</v>
      </c>
      <c r="K21" s="8">
        <f t="shared" si="4"/>
        <v>30.45146291908442</v>
      </c>
      <c r="L21" s="8">
        <f t="shared" si="4"/>
        <v>30.320612160348801</v>
      </c>
      <c r="M21" s="8">
        <f t="shared" si="4"/>
        <v>28.219576250909501</v>
      </c>
      <c r="N21" s="8">
        <f t="shared" si="4"/>
        <v>32.35335160830931</v>
      </c>
      <c r="O21" s="8">
        <f>AVERAGE(E21:N21)</f>
        <v>34.127900698136692</v>
      </c>
    </row>
    <row r="22" spans="2:15" ht="1.9" customHeight="1" x14ac:dyDescent="0.2">
      <c r="B22" s="2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</row>
    <row r="23" spans="2:15" x14ac:dyDescent="0.2">
      <c r="B23" s="26" t="s">
        <v>286</v>
      </c>
      <c r="E23" s="6">
        <f>(Input!A142+Input!A141+Input!A147-Input!A143-Input!A144-Input!A207-Input!A208-SUM(Input!A136:A139)-SUM(Input!A202:'Input'!A205))/Input!A34</f>
        <v>0.52544571640128568</v>
      </c>
      <c r="F23" s="6">
        <f>(Input!B142+Input!B141+Input!B147-Input!B143-Input!B144-Input!B207-Input!B208-SUM(Input!B136:B139)-SUM(Input!B202:'Input'!B205))/Input!B34</f>
        <v>0.38240841860533931</v>
      </c>
      <c r="G23" s="6">
        <f>(Input!C142+Input!C141+Input!C147-Input!C143-Input!C144-Input!C207-Input!C208-SUM(Input!C136:C139)-SUM(Input!C202:'Input'!C205))/Input!C34</f>
        <v>0.32733438382575175</v>
      </c>
      <c r="H23" s="6">
        <f>(Input!D142+Input!D141+Input!D147-Input!D143-Input!D144-Input!D207-Input!D208-SUM(Input!D136:D139)-SUM(Input!D202:'Input'!D205))/Input!D34</f>
        <v>0.37664087903658622</v>
      </c>
      <c r="I23" s="6">
        <f>(Input!E142+Input!E141+Input!E147-Input!E143-Input!E144-Input!E207-Input!E208-SUM(Input!E136:E139)-SUM(Input!E202:'Input'!E205))/Input!E34</f>
        <v>0.40105731070578265</v>
      </c>
      <c r="J23" s="6">
        <f>(Input!F142+Input!F141+Input!F147-Input!F143-Input!F144-Input!F207-Input!F208-SUM(Input!F136:F139)-SUM(Input!F202:'Input'!F205))/Input!F34</f>
        <v>0.23385563104778828</v>
      </c>
      <c r="K23" s="6">
        <f>(Input!G142+Input!G141+Input!G147-Input!G143-Input!G144-Input!G207-Input!G208-SUM(Input!G136:G139)-SUM(Input!G202:'Input'!G205))/Input!G34</f>
        <v>0.21132355326240007</v>
      </c>
      <c r="L23" s="6">
        <f>(Input!H142+Input!H141+Input!H147-Input!H143-Input!H144-Input!H207-Input!H208-SUM(Input!H136:H139)-SUM(Input!H202:'Input'!H205))/Input!H34</f>
        <v>0.17512039504224741</v>
      </c>
      <c r="M23" s="6">
        <f>(Input!I142+Input!I141+Input!I147-Input!I143-Input!I144-Input!I207-Input!I208-SUM(Input!I136:I139)-SUM(Input!I202:'Input'!I205))/Input!I34</f>
        <v>0.31025797512413306</v>
      </c>
      <c r="N23" s="6">
        <f>(Input!J142+Input!J141+Input!J147-Input!J143-Input!J144-Input!J207-Input!J208-SUM(Input!J136:J139)-SUM(Input!J202:'Input'!J205))/Input!J34</f>
        <v>0.32750632894151699</v>
      </c>
      <c r="O23" s="6">
        <f>AVERAGE(E23:N23)</f>
        <v>0.32709505919928317</v>
      </c>
    </row>
    <row r="24" spans="2:15" x14ac:dyDescent="0.2">
      <c r="B24" s="26" t="s">
        <v>287</v>
      </c>
      <c r="E24" s="6">
        <f>Input!A127/Input!A$6</f>
        <v>16.829943129554525</v>
      </c>
      <c r="F24" s="6">
        <f>Input!B127/Input!B$6</f>
        <v>16.888220258081805</v>
      </c>
      <c r="G24" s="6">
        <f>Input!C127/Input!C$6</f>
        <v>16.185894624327521</v>
      </c>
      <c r="H24" s="6">
        <f>Input!D127/Input!D$6</f>
        <v>15.80461014393811</v>
      </c>
      <c r="I24" s="6">
        <f>Input!E127/Input!E$6</f>
        <v>14.216630728174714</v>
      </c>
      <c r="J24" s="6">
        <f>Input!F127/Input!F$6</f>
        <v>15.829435219873462</v>
      </c>
      <c r="K24" s="6">
        <f>Input!G127/Input!G$6</f>
        <v>15.401897553833045</v>
      </c>
      <c r="L24" s="6">
        <f>Input!H127/Input!H$6</f>
        <v>15.103649688898056</v>
      </c>
      <c r="M24" s="6">
        <f>Input!I127/Input!I$6</f>
        <v>15.691256479172759</v>
      </c>
      <c r="N24" s="6">
        <f>Input!J127/Input!J$6</f>
        <v>15.878538232280897</v>
      </c>
      <c r="O24" s="16">
        <f>AVERAGE(E24:N24)</f>
        <v>15.78300760581349</v>
      </c>
    </row>
    <row r="25" spans="2:15" s="4" customFormat="1" x14ac:dyDescent="0.2">
      <c r="B25" s="27" t="s">
        <v>288</v>
      </c>
      <c r="E25" s="8">
        <f>+E21+E23-E24</f>
        <v>23.006148883445572</v>
      </c>
      <c r="F25" s="8">
        <f t="shared" ref="F25:N25" si="5">+F21+F23-F24</f>
        <v>29.86377949833938</v>
      </c>
      <c r="G25" s="8">
        <f t="shared" si="5"/>
        <v>32.089019660240709</v>
      </c>
      <c r="H25" s="8">
        <f t="shared" si="5"/>
        <v>22.646317804022981</v>
      </c>
      <c r="I25" s="8">
        <f t="shared" si="5"/>
        <v>11.01541413183854</v>
      </c>
      <c r="J25" s="8">
        <f t="shared" si="5"/>
        <v>7.8053323005001669</v>
      </c>
      <c r="K25" s="8">
        <f t="shared" si="5"/>
        <v>15.260888918513775</v>
      </c>
      <c r="L25" s="8">
        <f t="shared" si="5"/>
        <v>15.392082866492991</v>
      </c>
      <c r="M25" s="8">
        <f t="shared" si="5"/>
        <v>12.838577746860876</v>
      </c>
      <c r="N25" s="8">
        <f t="shared" si="5"/>
        <v>16.802319704969932</v>
      </c>
      <c r="O25" s="8">
        <f>AVERAGE(E25:N25)</f>
        <v>18.671988151522491</v>
      </c>
    </row>
    <row r="26" spans="2:15" ht="6" customHeight="1" x14ac:dyDescent="0.2"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</row>
    <row r="27" spans="2:15" ht="15" customHeight="1" x14ac:dyDescent="0.2">
      <c r="D27" s="38" t="s">
        <v>289</v>
      </c>
      <c r="E27" s="38"/>
      <c r="F27" s="38"/>
      <c r="G27" s="38"/>
      <c r="H27" s="38"/>
      <c r="I27" s="38"/>
      <c r="J27" s="38"/>
      <c r="K27" s="38"/>
      <c r="L27" s="38"/>
      <c r="M27" s="38"/>
      <c r="N27" s="2"/>
    </row>
    <row r="28" spans="2:15" ht="3" customHeight="1" x14ac:dyDescent="0.2"/>
    <row r="29" spans="2:15" x14ac:dyDescent="0.2">
      <c r="E29" s="3">
        <f>Input!A3</f>
        <v>2024</v>
      </c>
      <c r="F29" s="3">
        <f t="shared" ref="F29:N29" si="6">+E29-1</f>
        <v>2023</v>
      </c>
      <c r="G29" s="3">
        <f t="shared" si="6"/>
        <v>2022</v>
      </c>
      <c r="H29" s="3">
        <f t="shared" si="6"/>
        <v>2021</v>
      </c>
      <c r="I29" s="3">
        <f t="shared" si="6"/>
        <v>2020</v>
      </c>
      <c r="J29" s="3">
        <f t="shared" si="6"/>
        <v>2019</v>
      </c>
      <c r="K29" s="3">
        <f t="shared" si="6"/>
        <v>2018</v>
      </c>
      <c r="L29" s="3">
        <f t="shared" si="6"/>
        <v>2017</v>
      </c>
      <c r="M29" s="3">
        <f t="shared" si="6"/>
        <v>2016</v>
      </c>
      <c r="N29" s="3">
        <f t="shared" si="6"/>
        <v>2015</v>
      </c>
      <c r="O29" s="3" t="s">
        <v>16</v>
      </c>
    </row>
    <row r="30" spans="2:15" ht="1.5" customHeight="1" x14ac:dyDescent="0.2"/>
    <row r="31" spans="2:15" x14ac:dyDescent="0.2">
      <c r="B31" s="26" t="s">
        <v>282</v>
      </c>
      <c r="E31" s="6">
        <f>Input!A35/Input!A36</f>
        <v>85.298764322689664</v>
      </c>
      <c r="F31" s="6">
        <f>Input!B35/Input!B36</f>
        <v>89.658068174055174</v>
      </c>
      <c r="G31" s="6">
        <f>Input!C35/Input!C36</f>
        <v>87.321949939770306</v>
      </c>
      <c r="H31" s="6">
        <f>Input!D35/Input!D36</f>
        <v>74.213700156948008</v>
      </c>
      <c r="I31" s="6">
        <f>Input!E35/Input!E36</f>
        <v>58.843489627195645</v>
      </c>
      <c r="J31" s="6">
        <f>Input!F35/Input!F36</f>
        <v>60.777669565081389</v>
      </c>
      <c r="K31" s="6">
        <f>Input!G35/Input!G36</f>
        <v>65.524146980645213</v>
      </c>
      <c r="L31" s="6">
        <f>Input!H35/Input!H36</f>
        <v>65.709464914263577</v>
      </c>
      <c r="M31" s="6">
        <f>Input!I35/Input!I36</f>
        <v>64.086173364448385</v>
      </c>
      <c r="N31" s="6">
        <f>Input!J35/Input!J36</f>
        <v>67.456875997695676</v>
      </c>
      <c r="O31" s="6">
        <f>AVERAGE(E31:N31)</f>
        <v>71.889030304279302</v>
      </c>
    </row>
    <row r="32" spans="2:15" x14ac:dyDescent="0.2">
      <c r="B32" s="26" t="s">
        <v>302</v>
      </c>
      <c r="E32" s="6">
        <f>Input!A131/Input!A$5-Input!A209/Input!A36</f>
        <v>32.032295597784511</v>
      </c>
      <c r="F32" s="6">
        <f>Input!B131/Input!B$5-Input!B209/Input!B36</f>
        <v>30.611816024159978</v>
      </c>
      <c r="G32" s="6">
        <f>Input!C131/Input!C$5-Input!C209/Input!C36</f>
        <v>28.344648268940684</v>
      </c>
      <c r="H32" s="6">
        <f>Input!D131/Input!D$5-Input!D209/Input!D36</f>
        <v>25.870271309546872</v>
      </c>
      <c r="I32" s="6">
        <f>Input!E131/Input!E$5-Input!E209/Input!E36</f>
        <v>24.330294325317453</v>
      </c>
      <c r="J32" s="6">
        <f>Input!F131/Input!F$5-Input!F209/Input!F36</f>
        <v>25.733902548023408</v>
      </c>
      <c r="K32" s="6">
        <f>Input!G131/Input!G$5-Input!G209/Input!G36</f>
        <v>24.474135978173241</v>
      </c>
      <c r="L32" s="6">
        <f>Input!H131/Input!H$5-Input!H209/Input!H36</f>
        <v>23.872436773048243</v>
      </c>
      <c r="M32" s="6">
        <f>Input!I131/Input!I$5-Input!I209/Input!I36</f>
        <v>23.786790403339801</v>
      </c>
      <c r="N32" s="6">
        <f>Input!J131/Input!J$5-Input!J209/Input!J36</f>
        <v>24.360353673751103</v>
      </c>
      <c r="O32" s="6">
        <f>AVERAGE(E32:N32)</f>
        <v>26.341694490208532</v>
      </c>
    </row>
    <row r="33" spans="2:15" s="4" customFormat="1" x14ac:dyDescent="0.2">
      <c r="B33" s="27" t="s">
        <v>283</v>
      </c>
      <c r="E33" s="8">
        <f>+E31-E32</f>
        <v>53.266468724905152</v>
      </c>
      <c r="F33" s="8">
        <f t="shared" ref="F33:N33" si="7">+F31-F32</f>
        <v>59.046252149895196</v>
      </c>
      <c r="G33" s="8">
        <f t="shared" si="7"/>
        <v>58.977301670829618</v>
      </c>
      <c r="H33" s="8">
        <f t="shared" si="7"/>
        <v>48.343428847401135</v>
      </c>
      <c r="I33" s="8">
        <f t="shared" si="7"/>
        <v>34.513195301878191</v>
      </c>
      <c r="J33" s="8">
        <f t="shared" si="7"/>
        <v>35.043767017057981</v>
      </c>
      <c r="K33" s="8">
        <f t="shared" si="7"/>
        <v>41.050011002471976</v>
      </c>
      <c r="L33" s="8">
        <f t="shared" si="7"/>
        <v>41.837028141215335</v>
      </c>
      <c r="M33" s="8">
        <f t="shared" si="7"/>
        <v>40.299382961108584</v>
      </c>
      <c r="N33" s="8">
        <f t="shared" si="7"/>
        <v>43.096522323944569</v>
      </c>
      <c r="O33" s="8">
        <f>AVERAGE(E33:N33)</f>
        <v>45.54733581407077</v>
      </c>
    </row>
    <row r="34" spans="2:15" ht="1.9" customHeight="1" x14ac:dyDescent="0.2">
      <c r="B34" s="2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</row>
    <row r="35" spans="2:15" ht="13.15" customHeight="1" x14ac:dyDescent="0.2">
      <c r="B35" s="26" t="s">
        <v>297</v>
      </c>
      <c r="E35" s="6">
        <f>(Input!A136+Input!A144+Input!A204)/Input!A5*Input!A6/Input!A34</f>
        <v>1.2731661482397687</v>
      </c>
      <c r="F35" s="6">
        <f>(Input!B136+Input!B144+Input!B204)/Input!B5*Input!B6/Input!B34</f>
        <v>0.73689512616189801</v>
      </c>
      <c r="G35" s="6">
        <f>(Input!C136+Input!C144+Input!C204)/Input!C5*Input!C6/Input!C34</f>
        <v>0.62978108095416929</v>
      </c>
      <c r="H35" s="6">
        <f>(Input!D136+Input!D144+Input!D204)/Input!D5*Input!D6/Input!D34</f>
        <v>0.67870970549198062</v>
      </c>
      <c r="I35" s="6">
        <f>(Input!E136+Input!E144+Input!E204)/Input!E5*Input!E6/Input!E34</f>
        <v>0.67096789821657143</v>
      </c>
      <c r="J35" s="6">
        <f>(Input!F136+Input!F144+Input!F204)/Input!F5*Input!F6/Input!F34</f>
        <v>0.61940347019195385</v>
      </c>
      <c r="K35" s="6">
        <f>(Input!G136+Input!G144+Input!G204)/Input!G5*Input!G6/Input!G34</f>
        <v>0.68639993519549647</v>
      </c>
      <c r="L35" s="6">
        <f>(Input!H136+Input!H144+Input!H204)/Input!H5*Input!H6/Input!H34</f>
        <v>0.61494057023143289</v>
      </c>
      <c r="M35" s="6">
        <f>(Input!I136+Input!I144+Input!I204)/Input!I5*Input!I6/Input!I34</f>
        <v>0.71072901274428668</v>
      </c>
      <c r="N35" s="6">
        <f>(Input!J136+Input!J144+Input!J204)/Input!J5*Input!J6/Input!J34</f>
        <v>0.72139454351864696</v>
      </c>
      <c r="O35" s="6">
        <f>AVERAGE(E35:N35)</f>
        <v>0.7342387490946205</v>
      </c>
    </row>
    <row r="36" spans="2:15" ht="13.15" customHeight="1" x14ac:dyDescent="0.2">
      <c r="B36" s="26" t="s">
        <v>298</v>
      </c>
      <c r="E36" s="6">
        <f>Input!A18/Input!A5</f>
        <v>8.9169727168638566</v>
      </c>
      <c r="F36" s="6">
        <f>Input!B18/Input!B5</f>
        <v>7.1406846482183113</v>
      </c>
      <c r="G36" s="6">
        <f>Input!C18/Input!C5</f>
        <v>6.6742256645106464</v>
      </c>
      <c r="H36" s="6">
        <f>Input!D18/Input!D5</f>
        <v>5.6805974629232345</v>
      </c>
      <c r="I36" s="6">
        <f>Input!E18/Input!E5</f>
        <v>5.3470887271509708</v>
      </c>
      <c r="J36" s="6">
        <f>Input!F18/Input!F5</f>
        <v>5.6453850157242877</v>
      </c>
      <c r="K36" s="6">
        <f>Input!G18/Input!G5</f>
        <v>5.8113041803396994</v>
      </c>
      <c r="L36" s="6">
        <f>Input!H18/Input!H5</f>
        <v>6.092305695242298</v>
      </c>
      <c r="M36" s="6">
        <f>Input!I18/Input!I5</f>
        <v>6.1581586984944554</v>
      </c>
      <c r="N36" s="6">
        <f>Input!J18/Input!J5</f>
        <v>5.337259070631136</v>
      </c>
      <c r="O36" s="6">
        <f>AVERAGE(E36:N36)</f>
        <v>6.2803981880098885</v>
      </c>
    </row>
    <row r="37" spans="2:15" ht="13.15" customHeight="1" x14ac:dyDescent="0.2">
      <c r="B37" s="27" t="s">
        <v>313</v>
      </c>
      <c r="E37" s="8">
        <f>+E33+E35-E36</f>
        <v>45.622662156281066</v>
      </c>
      <c r="F37" s="8">
        <f t="shared" ref="F37:N37" si="8">+F33+F35-F36</f>
        <v>52.642462627838782</v>
      </c>
      <c r="G37" s="8">
        <f t="shared" si="8"/>
        <v>52.932857087273142</v>
      </c>
      <c r="H37" s="8">
        <f t="shared" si="8"/>
        <v>43.34154108996988</v>
      </c>
      <c r="I37" s="8">
        <f t="shared" si="8"/>
        <v>29.837074472943794</v>
      </c>
      <c r="J37" s="8">
        <f t="shared" si="8"/>
        <v>30.017785471525649</v>
      </c>
      <c r="K37" s="8">
        <f t="shared" si="8"/>
        <v>35.925106757327775</v>
      </c>
      <c r="L37" s="8">
        <f t="shared" si="8"/>
        <v>36.359663016204472</v>
      </c>
      <c r="M37" s="8">
        <f t="shared" si="8"/>
        <v>34.851953275358419</v>
      </c>
      <c r="N37" s="8">
        <f t="shared" si="8"/>
        <v>38.480657796832084</v>
      </c>
      <c r="O37" s="8">
        <f>AVERAGE(E37:N37)</f>
        <v>40.001176375155509</v>
      </c>
    </row>
    <row r="38" spans="2:15" ht="1.9" customHeight="1" x14ac:dyDescent="0.2">
      <c r="B38" s="2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</row>
    <row r="39" spans="2:15" x14ac:dyDescent="0.2">
      <c r="B39" s="26" t="s">
        <v>284</v>
      </c>
      <c r="E39" s="6">
        <f>(Input!A129+Input!A202)/Input!A5*Input!A6/Input!A34</f>
        <v>1.6072270039144809</v>
      </c>
      <c r="F39" s="6">
        <f>(Input!B129+Input!B202)/Input!B5*Input!B6/Input!B34</f>
        <v>1.7979771646815539</v>
      </c>
      <c r="G39" s="6">
        <f>(Input!C129+Input!C202)/Input!C5*Input!C6/Input!C34</f>
        <v>1.9431836682562698</v>
      </c>
      <c r="H39" s="6">
        <f>(Input!D129+Input!D202)/Input!D5*Input!D6/Input!D34</f>
        <v>1.5230951618153299</v>
      </c>
      <c r="I39" s="6">
        <f>(Input!E129+Input!E202)/Input!E5*Input!E6/Input!E34</f>
        <v>1.7001354337783641</v>
      </c>
      <c r="J39" s="6">
        <f>(Input!F129+Input!F202)/Input!F5*Input!F6/Input!F34</f>
        <v>0.6889567176334418</v>
      </c>
      <c r="K39" s="6">
        <f>(Input!G129+Input!G202)/Input!G5*Input!G6/Input!G34</f>
        <v>0.81062905901628357</v>
      </c>
      <c r="L39" s="6">
        <f>(Input!H129+Input!H202)/Input!H5*Input!H6/Input!H34</f>
        <v>0.45441061819805278</v>
      </c>
      <c r="M39" s="6">
        <f>(Input!I129+Input!I202)/Input!I5*Input!I6/Input!I34</f>
        <v>0.35700037984810662</v>
      </c>
      <c r="N39" s="6">
        <f>(Input!J129+Input!J202)/Input!J5*Input!J6/Input!J34</f>
        <v>0.7736465992906234</v>
      </c>
      <c r="O39" s="6">
        <f>AVERAGE(E39:N39)</f>
        <v>1.1656261806432506</v>
      </c>
    </row>
    <row r="40" spans="2:15" x14ac:dyDescent="0.2">
      <c r="B40" s="26" t="s">
        <v>285</v>
      </c>
      <c r="E40" s="6">
        <f>Input!A124/Input!A5</f>
        <v>8.9659800774221701</v>
      </c>
      <c r="F40" s="6">
        <f>Input!B124/Input!B5</f>
        <v>7.7906242961968255</v>
      </c>
      <c r="G40" s="6">
        <f>Input!C124/Input!C5</f>
        <v>7.1933306359473113</v>
      </c>
      <c r="H40" s="6">
        <f>Input!D124/Input!D5</f>
        <v>6.2100966234493047</v>
      </c>
      <c r="I40" s="6">
        <f>Input!E124/Input!E5</f>
        <v>6.1929007440782922</v>
      </c>
      <c r="J40" s="6">
        <f>Input!F124/Input!F5</f>
        <v>6.0763459208098416</v>
      </c>
      <c r="K40" s="6">
        <f>Input!G124/Input!G5</f>
        <v>5.7174199141813054</v>
      </c>
      <c r="L40" s="6">
        <f>Input!H124/Input!H5</f>
        <v>5.7054247386130523</v>
      </c>
      <c r="M40" s="6">
        <f>Input!I124/Input!I5</f>
        <v>6.0102240196534344</v>
      </c>
      <c r="N40" s="6">
        <f>Input!J124/Input!J5</f>
        <v>5.5417822150524527</v>
      </c>
      <c r="O40" s="6">
        <f>AVERAGE(E40:N40)</f>
        <v>6.5404129185404001</v>
      </c>
    </row>
    <row r="41" spans="2:15" s="4" customFormat="1" x14ac:dyDescent="0.2">
      <c r="B41" s="27" t="s">
        <v>301</v>
      </c>
      <c r="E41" s="8">
        <f>+E37+E39-E40</f>
        <v>38.263909082773381</v>
      </c>
      <c r="F41" s="8">
        <f t="shared" ref="F41:N41" si="9">+F37+F39-F40</f>
        <v>46.649815496323512</v>
      </c>
      <c r="G41" s="8">
        <f t="shared" si="9"/>
        <v>47.682710119582097</v>
      </c>
      <c r="H41" s="8">
        <f t="shared" si="9"/>
        <v>38.654539628335904</v>
      </c>
      <c r="I41" s="8">
        <f t="shared" si="9"/>
        <v>25.344309162643867</v>
      </c>
      <c r="J41" s="8">
        <f t="shared" si="9"/>
        <v>24.630396268349248</v>
      </c>
      <c r="K41" s="8">
        <f t="shared" si="9"/>
        <v>31.018315902162755</v>
      </c>
      <c r="L41" s="8">
        <f t="shared" si="9"/>
        <v>31.108648895789472</v>
      </c>
      <c r="M41" s="8">
        <f t="shared" si="9"/>
        <v>29.198729635553093</v>
      </c>
      <c r="N41" s="8">
        <f t="shared" si="9"/>
        <v>33.712522181070256</v>
      </c>
      <c r="O41" s="8">
        <f>AVERAGE(E41:N41)</f>
        <v>34.626389637258356</v>
      </c>
    </row>
    <row r="42" spans="2:15" ht="1.9" customHeight="1" x14ac:dyDescent="0.2">
      <c r="B42" s="2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2:15" ht="13.15" customHeight="1" x14ac:dyDescent="0.2">
      <c r="B43" s="26" t="s">
        <v>299</v>
      </c>
      <c r="E43" s="6">
        <f>(Input!A137+Input!A139+Input!A205+Input!A208)/Input!A5*Input!A6/Input!A34</f>
        <v>2.5292283617651106</v>
      </c>
      <c r="F43" s="6">
        <f>(Input!B137+Input!B139+Input!B205+Input!B208)/Input!B5*Input!B6/Input!B34</f>
        <v>3.3342924104841041</v>
      </c>
      <c r="G43" s="6">
        <f>(Input!C137+Input!C139+Input!C205+Input!C208)/Input!C5*Input!C6/Input!C34</f>
        <v>2.735961608081015</v>
      </c>
      <c r="H43" s="6">
        <f>(Input!D137+Input!D139+Input!D205+Input!D208)/Input!D5*Input!D6/Input!D34</f>
        <v>2.208443946492662</v>
      </c>
      <c r="I43" s="6">
        <f>(Input!E137+Input!E139+Input!E205+Input!E208)/Input!E5*Input!E6/Input!E34</f>
        <v>2.4391680649177654</v>
      </c>
      <c r="J43" s="6">
        <f>(Input!F137+Input!F139+Input!F205+Input!F208)/Input!F5*Input!F6/Input!F34</f>
        <v>2.3827222710537836</v>
      </c>
      <c r="K43" s="6">
        <f>(Input!G137+Input!G139+Input!G205+Input!G208)/Input!G5*Input!G6/Input!G34</f>
        <v>2.2843548810508807</v>
      </c>
      <c r="L43" s="6">
        <f>(Input!H137+Input!H139+Input!H205+Input!H208)/Input!H5*Input!H6/Input!H34</f>
        <v>2.259284407693257</v>
      </c>
      <c r="M43" s="6">
        <f>(Input!I137+Input!I139+Input!I205+Input!I208)/Input!I5*Input!I6/Input!I34</f>
        <v>2.0986790561886428</v>
      </c>
      <c r="N43" s="6">
        <f>(Input!J137+Input!J139+Input!J205+Input!J208)/Input!J5*Input!J6/Input!J34</f>
        <v>2.1772293256065796</v>
      </c>
      <c r="O43" s="6">
        <f>AVERAGE(E43:N43)</f>
        <v>2.4449364333333801</v>
      </c>
    </row>
    <row r="44" spans="2:15" ht="13.15" customHeight="1" x14ac:dyDescent="0.2">
      <c r="B44" s="26" t="s">
        <v>300</v>
      </c>
      <c r="E44" s="6">
        <f>(Input!A19+Input!A20)/Input!A5</f>
        <v>5.0659661523362951</v>
      </c>
      <c r="F44" s="6">
        <f>(Input!B19+Input!B20)/Input!B5</f>
        <v>5.5257240995635692</v>
      </c>
      <c r="G44" s="6">
        <f>(Input!C19+Input!C20)/Input!C5</f>
        <v>4.7204451536754632</v>
      </c>
      <c r="H44" s="6">
        <f>(Input!D19+Input!D20)/Input!D5</f>
        <v>4.1649226844510769</v>
      </c>
      <c r="I44" s="6">
        <f>(Input!E19+Input!E20)/Input!E5</f>
        <v>3.9693950408328567</v>
      </c>
      <c r="J44" s="6">
        <f>(Input!F19+Input!F20)/Input!F5</f>
        <v>4.2963069407980807</v>
      </c>
      <c r="K44" s="6">
        <f>(Input!G19+Input!G20)/Input!G5</f>
        <v>4.3258452395859521</v>
      </c>
      <c r="L44" s="6">
        <f>(Input!H19+Input!H20)/Input!H5</f>
        <v>3.729063663017508</v>
      </c>
      <c r="M44" s="6">
        <f>(Input!I19+Input!I20)/Input!I5</f>
        <v>3.7063869601425687</v>
      </c>
      <c r="N44" s="6">
        <f>(Input!J19+Input!J20)/Input!J5</f>
        <v>4.1433372567507902</v>
      </c>
      <c r="O44" s="6">
        <f>AVERAGE(E44:N44)</f>
        <v>4.364739319115416</v>
      </c>
    </row>
    <row r="45" spans="2:15" ht="13.15" customHeight="1" x14ac:dyDescent="0.2">
      <c r="B45" s="27" t="s">
        <v>314</v>
      </c>
      <c r="E45" s="8">
        <f>+E41+E43-E44</f>
        <v>35.7271712922022</v>
      </c>
      <c r="F45" s="8">
        <f t="shared" ref="F45:N45" si="10">+F41+F43-F44</f>
        <v>44.458383807244047</v>
      </c>
      <c r="G45" s="8">
        <f t="shared" si="10"/>
        <v>45.698226573987647</v>
      </c>
      <c r="H45" s="8">
        <f t="shared" si="10"/>
        <v>36.698060890377491</v>
      </c>
      <c r="I45" s="8">
        <f t="shared" si="10"/>
        <v>23.814082186728776</v>
      </c>
      <c r="J45" s="8">
        <f t="shared" si="10"/>
        <v>22.716811598604949</v>
      </c>
      <c r="K45" s="8">
        <f t="shared" si="10"/>
        <v>28.976825543627683</v>
      </c>
      <c r="L45" s="8">
        <f t="shared" si="10"/>
        <v>29.63886964046522</v>
      </c>
      <c r="M45" s="8">
        <f t="shared" si="10"/>
        <v>27.591021731599167</v>
      </c>
      <c r="N45" s="8">
        <f t="shared" si="10"/>
        <v>31.746414249926048</v>
      </c>
      <c r="O45" s="8">
        <f>AVERAGE(E45:N45)</f>
        <v>32.706586751476316</v>
      </c>
    </row>
    <row r="46" spans="2:15" ht="1.9" customHeight="1" x14ac:dyDescent="0.2">
      <c r="B46" s="2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</row>
    <row r="47" spans="2:15" x14ac:dyDescent="0.2">
      <c r="B47" s="26" t="s">
        <v>286</v>
      </c>
      <c r="E47" s="6">
        <f>(Input!A142+Input!A141+Input!A147-Input!A143-Input!A144-Input!A207-Input!A208-SUM(Input!A136:A139)-SUM(Input!A202:'Input'!A205))/Input!A5*Input!A6/Input!A34</f>
        <v>0.64772242656271117</v>
      </c>
      <c r="F47" s="6">
        <f>(Input!B142+Input!B141+Input!B147-Input!B143-Input!B144-Input!B207-Input!B208-SUM(Input!B136:B139)-SUM(Input!B202:'Input'!B205))/Input!B5*Input!B6/Input!B34</f>
        <v>0.43769000389428792</v>
      </c>
      <c r="G47" s="6">
        <f>(Input!C142+Input!C141+Input!C147-Input!C143-Input!C144-Input!C207-Input!C208-SUM(Input!C136:C139)-SUM(Input!C202:'Input'!C205))/Input!C5*Input!C6/Input!C34</f>
        <v>0.37371427073676677</v>
      </c>
      <c r="H47" s="6">
        <f>(Input!D142+Input!D141+Input!D147-Input!D143-Input!D144-Input!D207-Input!D208-SUM(Input!D136:D139)-SUM(Input!D202:'Input'!D205))/Input!D5*Input!D6/Input!D34</f>
        <v>0.41443810690884603</v>
      </c>
      <c r="I47" s="6">
        <f>(Input!E142+Input!E141+Input!E147-Input!E143-Input!E144-Input!E207-Input!E208-SUM(Input!E136:E139)-SUM(Input!E202:'Input'!E205))/Input!E5*Input!E6/Input!E34</f>
        <v>0.4721253318496989</v>
      </c>
      <c r="J47" s="6">
        <f>(Input!F142+Input!F141+Input!F147-Input!F143-Input!F144-Input!F207-Input!F208-SUM(Input!F136:F139)-SUM(Input!F202:'Input'!F205))/Input!F5*Input!F6/Input!F34</f>
        <v>0.25669410340721521</v>
      </c>
      <c r="K47" s="6">
        <f>(Input!G142+Input!G141+Input!G147-Input!G143-Input!G144-Input!G207-Input!G208-SUM(Input!G136:G139)-SUM(Input!G202:'Input'!G205))/Input!G5*Input!G6/Input!G34</f>
        <v>0.24418300744933327</v>
      </c>
      <c r="L47" s="6">
        <f>(Input!H142+Input!H141+Input!H147-Input!H143-Input!H144-Input!H207-Input!H208-SUM(Input!H136:H139)-SUM(Input!H202:'Input'!H205))/Input!H5*Input!H6/Input!H34</f>
        <v>0.19543797657944714</v>
      </c>
      <c r="M47" s="6">
        <f>(Input!I142+Input!I141+Input!I147-Input!I143-Input!I144-Input!I207-Input!I208-SUM(Input!I136:I139)-SUM(Input!I202:'Input'!I205))/Input!I5*Input!I6/Input!I34</f>
        <v>0.33912696976552259</v>
      </c>
      <c r="N47" s="6">
        <f>(Input!J142+Input!J141+Input!J147-Input!J143-Input!J144-Input!J207-Input!J208-SUM(Input!J136:J139)-SUM(Input!J202:'Input'!J205))/Input!J5*Input!J6/Input!J34</f>
        <v>0.36088791487908123</v>
      </c>
      <c r="O47" s="6">
        <f>AVERAGE(E47:N47)</f>
        <v>0.37420201120329105</v>
      </c>
    </row>
    <row r="48" spans="2:15" x14ac:dyDescent="0.2">
      <c r="B48" s="26" t="s">
        <v>287</v>
      </c>
      <c r="E48" s="6">
        <f>Input!A127/Input!A5</f>
        <v>20.746446802246332</v>
      </c>
      <c r="F48" s="6">
        <f>Input!B127/Input!B5</f>
        <v>19.329608949211067</v>
      </c>
      <c r="G48" s="6">
        <f>Input!C127/Input!C5</f>
        <v>18.479268004343517</v>
      </c>
      <c r="H48" s="6">
        <f>Input!D127/Input!D5</f>
        <v>17.390657979666077</v>
      </c>
      <c r="I48" s="6">
        <f>Input!E127/Input!E5</f>
        <v>16.735841290393754</v>
      </c>
      <c r="J48" s="6">
        <f>Input!F127/Input!F5</f>
        <v>17.375346759889116</v>
      </c>
      <c r="K48" s="6">
        <f>Input!G127/Input!G5</f>
        <v>17.796793623149064</v>
      </c>
      <c r="L48" s="6">
        <f>Input!H127/Input!H5</f>
        <v>16.855984897994951</v>
      </c>
      <c r="M48" s="6">
        <f>Input!I127/Input!I5</f>
        <v>17.151302104213237</v>
      </c>
      <c r="N48" s="6">
        <f>Input!J127/Input!J5</f>
        <v>17.496982646093848</v>
      </c>
      <c r="O48" s="16">
        <f>AVERAGE(E48:N48)</f>
        <v>17.935823305720096</v>
      </c>
    </row>
    <row r="49" spans="2:15" s="4" customFormat="1" x14ac:dyDescent="0.2">
      <c r="B49" s="27" t="s">
        <v>288</v>
      </c>
      <c r="E49" s="8">
        <f>+E45+E47-E48</f>
        <v>15.628446916518577</v>
      </c>
      <c r="F49" s="8">
        <f t="shared" ref="F49:N49" si="11">+F45+F47-F48</f>
        <v>25.566464861927269</v>
      </c>
      <c r="G49" s="8">
        <f t="shared" si="11"/>
        <v>27.592672840380899</v>
      </c>
      <c r="H49" s="8">
        <f t="shared" si="11"/>
        <v>19.72184101762026</v>
      </c>
      <c r="I49" s="8">
        <f t="shared" si="11"/>
        <v>7.5503662281847213</v>
      </c>
      <c r="J49" s="8">
        <f t="shared" si="11"/>
        <v>5.5981589421230495</v>
      </c>
      <c r="K49" s="8">
        <f t="shared" si="11"/>
        <v>11.424214927927952</v>
      </c>
      <c r="L49" s="8">
        <f t="shared" si="11"/>
        <v>12.978322719049718</v>
      </c>
      <c r="M49" s="8">
        <f t="shared" si="11"/>
        <v>10.778846597151453</v>
      </c>
      <c r="N49" s="8">
        <f t="shared" si="11"/>
        <v>14.610319518711279</v>
      </c>
      <c r="O49" s="8">
        <f>AVERAGE(E49:N49)</f>
        <v>15.144965456959516</v>
      </c>
    </row>
  </sheetData>
  <mergeCells count="4">
    <mergeCell ref="D1:M1"/>
    <mergeCell ref="D2:M2"/>
    <mergeCell ref="D3:M3"/>
    <mergeCell ref="D27:M27"/>
  </mergeCells>
  <phoneticPr fontId="0" type="noConversion"/>
  <printOptions horizontalCentered="1"/>
  <pageMargins left="0.78740157480314965" right="0.78740157480314965" top="0.78740157480314965" bottom="0.59055118110236227" header="0.43307086614173229" footer="0.43307086614173229"/>
  <pageSetup paperSize="9" orientation="landscape" horizontalDpi="4294967293" r:id="rId1"/>
  <headerFooter alignWithMargins="0">
    <oddFooter>&amp;L&amp;8BOKU / HVLFÖ&amp;C&amp;8DVR-Nr: 0890723&amp;R&amp;8&amp;D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O49"/>
  <sheetViews>
    <sheetView topLeftCell="B1"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279</v>
      </c>
      <c r="E1" s="36"/>
      <c r="F1" s="36"/>
      <c r="G1" s="36"/>
      <c r="H1" s="36"/>
      <c r="I1" s="36"/>
      <c r="J1" s="36"/>
      <c r="K1" s="36"/>
      <c r="L1" s="36"/>
      <c r="M1" s="36"/>
      <c r="O1" s="34" t="s">
        <v>333</v>
      </c>
    </row>
    <row r="2" spans="1:15" ht="15.75" customHeight="1" x14ac:dyDescent="0.2">
      <c r="D2" s="37" t="str">
        <f>Kenndat!D2</f>
        <v>Größenklasse 3: &gt; 5.000 ha</v>
      </c>
      <c r="E2" s="37"/>
      <c r="F2" s="37"/>
      <c r="G2" s="37"/>
      <c r="H2" s="37"/>
      <c r="I2" s="37"/>
      <c r="J2" s="37"/>
      <c r="K2" s="37"/>
      <c r="L2" s="37"/>
      <c r="M2" s="37"/>
      <c r="N2" s="5"/>
    </row>
    <row r="3" spans="1:15" ht="15" customHeight="1" x14ac:dyDescent="0.2">
      <c r="D3" s="38" t="s">
        <v>290</v>
      </c>
      <c r="E3" s="38"/>
      <c r="F3" s="38"/>
      <c r="G3" s="38"/>
      <c r="H3" s="38"/>
      <c r="I3" s="38"/>
      <c r="J3" s="38"/>
      <c r="K3" s="38"/>
      <c r="L3" s="38"/>
      <c r="M3" s="38"/>
      <c r="N3" s="2"/>
    </row>
    <row r="4" spans="1:15" ht="3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1.5" customHeight="1" x14ac:dyDescent="0.2"/>
    <row r="7" spans="1:15" x14ac:dyDescent="0.2">
      <c r="B7" s="26" t="s">
        <v>282</v>
      </c>
      <c r="E7" s="6">
        <f>Input!A27/Input!A$7</f>
        <v>681.08221520135589</v>
      </c>
      <c r="F7" s="6">
        <f>Input!B27/Input!B$7</f>
        <v>668.95475467130086</v>
      </c>
      <c r="G7" s="6">
        <f>Input!C27/Input!C$7</f>
        <v>639.51291666326722</v>
      </c>
      <c r="H7" s="6">
        <f>Input!D27/Input!D$7</f>
        <v>528.66755683557722</v>
      </c>
      <c r="I7" s="6">
        <f>Input!E27/Input!E$7</f>
        <v>413.28595887654723</v>
      </c>
      <c r="J7" s="6">
        <f>Input!F27/Input!F$7</f>
        <v>414.38793642848202</v>
      </c>
      <c r="K7" s="6">
        <f>Input!G27/Input!G$7</f>
        <v>470.25359763911968</v>
      </c>
      <c r="L7" s="6">
        <f>Input!H27/Input!H$7</f>
        <v>449.80822303301079</v>
      </c>
      <c r="M7" s="6">
        <f>Input!I27/Input!I$7</f>
        <v>428.73006507035933</v>
      </c>
      <c r="N7" s="6">
        <f>Input!J27/Input!J$7</f>
        <v>448.72302470004348</v>
      </c>
      <c r="O7" s="6">
        <f>AVERAGE(E7:N7)</f>
        <v>514.34062491190639</v>
      </c>
    </row>
    <row r="8" spans="1:15" x14ac:dyDescent="0.2">
      <c r="B8" s="26" t="s">
        <v>302</v>
      </c>
      <c r="E8" s="6">
        <f>(Input!A125-Input!A203-Input!A207)/Input!A$7</f>
        <v>241.67403877955257</v>
      </c>
      <c r="F8" s="6">
        <f>(Input!B125-Input!B203-Input!B207)/Input!B$7</f>
        <v>216.61925663697636</v>
      </c>
      <c r="G8" s="6">
        <f>(Input!C125-Input!C203-Input!C207)/Input!C$7</f>
        <v>196.94988437918499</v>
      </c>
      <c r="H8" s="6">
        <f>(Input!D125-Input!D203-Input!D207)/Input!D$7</f>
        <v>176.68540327170831</v>
      </c>
      <c r="I8" s="6">
        <f>(Input!E125-Input!E203-Input!E207)/Input!E$7</f>
        <v>161.67249020735684</v>
      </c>
      <c r="J8" s="6">
        <f>(Input!F125-Input!F203-Input!F207)/Input!F$7</f>
        <v>165.3498965831605</v>
      </c>
      <c r="K8" s="6">
        <f>(Input!G125-Input!G203-Input!G207)/Input!G$7</f>
        <v>165.94343594215243</v>
      </c>
      <c r="L8" s="6">
        <f>(Input!H125-Input!H203-Input!H207)/Input!H$7</f>
        <v>151.1648142919102</v>
      </c>
      <c r="M8" s="6">
        <f>(Input!I125-Input!I203-Input!I207)/Input!I$7</f>
        <v>147.80595140558387</v>
      </c>
      <c r="N8" s="6">
        <f>(Input!J125-Input!J203-Input!J207)/Input!J$7</f>
        <v>155.05294174831795</v>
      </c>
      <c r="O8" s="6">
        <f>AVERAGE(E8:N8)</f>
        <v>177.89181132459044</v>
      </c>
    </row>
    <row r="9" spans="1:15" s="4" customFormat="1" x14ac:dyDescent="0.2">
      <c r="B9" s="27" t="s">
        <v>283</v>
      </c>
      <c r="E9" s="8">
        <f t="shared" ref="E9:N9" si="1">+E7-E8</f>
        <v>439.40817642180332</v>
      </c>
      <c r="F9" s="8">
        <f t="shared" si="1"/>
        <v>452.33549803432447</v>
      </c>
      <c r="G9" s="8">
        <f t="shared" si="1"/>
        <v>442.56303228408223</v>
      </c>
      <c r="H9" s="8">
        <f t="shared" si="1"/>
        <v>351.98215356386891</v>
      </c>
      <c r="I9" s="8">
        <f t="shared" si="1"/>
        <v>251.61346866919038</v>
      </c>
      <c r="J9" s="8">
        <f t="shared" si="1"/>
        <v>249.03803984532152</v>
      </c>
      <c r="K9" s="8">
        <f t="shared" si="1"/>
        <v>304.31016169696727</v>
      </c>
      <c r="L9" s="8">
        <f t="shared" si="1"/>
        <v>298.64340874110059</v>
      </c>
      <c r="M9" s="8">
        <f t="shared" si="1"/>
        <v>280.92411366477546</v>
      </c>
      <c r="N9" s="8">
        <f t="shared" si="1"/>
        <v>293.67008295172553</v>
      </c>
      <c r="O9" s="8">
        <f>AVERAGE(E9:N9)</f>
        <v>336.44881358731601</v>
      </c>
    </row>
    <row r="10" spans="1:15" ht="1.9" customHeight="1" x14ac:dyDescent="0.2">
      <c r="B10" s="2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</row>
    <row r="11" spans="1:15" ht="13.15" customHeight="1" x14ac:dyDescent="0.2">
      <c r="B11" s="26" t="s">
        <v>297</v>
      </c>
      <c r="E11" s="6">
        <f>(Input!A136+Input!A144+Input!A204)/Input!A$7</f>
        <v>8.2492498176623688</v>
      </c>
      <c r="F11" s="6">
        <f>(Input!B136+Input!B144+Input!B204)/Input!B$7</f>
        <v>4.8161117368071604</v>
      </c>
      <c r="G11" s="6">
        <f>(Input!C136+Input!C144+Input!C204)/Input!C$7</f>
        <v>4.02475264488442</v>
      </c>
      <c r="H11" s="6">
        <f>(Input!D136+Input!D144+Input!D204)/Input!D$7</f>
        <v>4.3834711245212823</v>
      </c>
      <c r="I11" s="6">
        <f>(Input!E136+Input!E144+Input!E204)/Input!E$7</f>
        <v>4.15384334428341</v>
      </c>
      <c r="J11" s="6">
        <f>(Input!F136+Input!F144+Input!F204)/Input!F$7</f>
        <v>3.9367871323384156</v>
      </c>
      <c r="K11" s="6">
        <f>(Input!G136+Input!G144+Input!G204)/Input!G$7</f>
        <v>4.348769595315277</v>
      </c>
      <c r="L11" s="6">
        <f>(Input!H136+Input!H144+Input!H204)/Input!H$7</f>
        <v>3.8868551782021243</v>
      </c>
      <c r="M11" s="6">
        <f>(Input!I136+Input!I144+Input!I204)/Input!I$7</f>
        <v>4.4568371317754911</v>
      </c>
      <c r="N11" s="6">
        <f>(Input!J136+Input!J144+Input!J204)/Input!J$7</f>
        <v>4.4329365038757702</v>
      </c>
      <c r="O11" s="6">
        <f>AVERAGE(E11:N11)</f>
        <v>4.6689614209665731</v>
      </c>
    </row>
    <row r="12" spans="1:15" ht="13.15" customHeight="1" x14ac:dyDescent="0.2">
      <c r="B12" s="26" t="s">
        <v>298</v>
      </c>
      <c r="E12" s="6">
        <f>Input!A18/Input!A$7</f>
        <v>55.397782126752531</v>
      </c>
      <c r="F12" s="6">
        <f>Input!B18/Input!B$7</f>
        <v>44.8124694433927</v>
      </c>
      <c r="G12" s="6">
        <f>Input!C18/Input!C$7</f>
        <v>41.191889118239772</v>
      </c>
      <c r="H12" s="6">
        <f>Input!D18/Input!D$7</f>
        <v>35.596830929318102</v>
      </c>
      <c r="I12" s="6">
        <f>Input!E18/Input!E$7</f>
        <v>32.341943570049338</v>
      </c>
      <c r="J12" s="6">
        <f>Input!F18/Input!F$7</f>
        <v>34.528543762275262</v>
      </c>
      <c r="K12" s="6">
        <f>Input!G18/Input!G$7</f>
        <v>35.901383439799474</v>
      </c>
      <c r="L12" s="6">
        <f>Input!H18/Input!H$7</f>
        <v>36.88035469521013</v>
      </c>
      <c r="M12" s="6">
        <f>Input!I18/Input!I$7</f>
        <v>36.929173125621055</v>
      </c>
      <c r="N12" s="6">
        <f>Input!J18/Input!J$7</f>
        <v>31.930467458875899</v>
      </c>
      <c r="O12" s="6">
        <f>AVERAGE(E12:N12)</f>
        <v>38.551083766953425</v>
      </c>
    </row>
    <row r="13" spans="1:15" ht="13.15" customHeight="1" x14ac:dyDescent="0.2">
      <c r="B13" s="27" t="s">
        <v>313</v>
      </c>
      <c r="E13" s="8">
        <f t="shared" ref="E13:N13" si="2">+E9+E11-E12</f>
        <v>392.25964411271315</v>
      </c>
      <c r="F13" s="8">
        <f t="shared" si="2"/>
        <v>412.33914032773896</v>
      </c>
      <c r="G13" s="8">
        <f t="shared" si="2"/>
        <v>405.39589581072687</v>
      </c>
      <c r="H13" s="8">
        <f t="shared" si="2"/>
        <v>320.76879375907208</v>
      </c>
      <c r="I13" s="8">
        <f t="shared" si="2"/>
        <v>223.42536844342447</v>
      </c>
      <c r="J13" s="8">
        <f t="shared" si="2"/>
        <v>218.44628321538468</v>
      </c>
      <c r="K13" s="8">
        <f t="shared" si="2"/>
        <v>272.75754785248307</v>
      </c>
      <c r="L13" s="8">
        <f t="shared" si="2"/>
        <v>265.64990922409254</v>
      </c>
      <c r="M13" s="8">
        <f t="shared" si="2"/>
        <v>248.45177767092991</v>
      </c>
      <c r="N13" s="8">
        <f t="shared" si="2"/>
        <v>266.17255199672542</v>
      </c>
      <c r="O13" s="8">
        <f>AVERAGE(E13:N13)</f>
        <v>302.56669124132912</v>
      </c>
    </row>
    <row r="14" spans="1:15" ht="1.9" customHeight="1" x14ac:dyDescent="0.2">
      <c r="B14" s="2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</row>
    <row r="15" spans="1:15" x14ac:dyDescent="0.2">
      <c r="B15" s="26" t="s">
        <v>284</v>
      </c>
      <c r="E15" s="6">
        <f>(Input!A129+Input!A202)/Input!A$7</f>
        <v>10.413736720312704</v>
      </c>
      <c r="F15" s="6">
        <f>(Input!B129+Input!B202)/Input!B$7</f>
        <v>11.751005832316535</v>
      </c>
      <c r="G15" s="6">
        <f>(Input!C129+Input!C202)/Input!C$7</f>
        <v>12.418336855183764</v>
      </c>
      <c r="H15" s="6">
        <f>(Input!D129+Input!D202)/Input!D$7</f>
        <v>9.8369650642846942</v>
      </c>
      <c r="I15" s="6">
        <f>(Input!E129+Input!E202)/Input!E$7</f>
        <v>10.525237160751884</v>
      </c>
      <c r="J15" s="6">
        <f>(Input!F129+Input!F202)/Input!F$7</f>
        <v>4.3788517036833969</v>
      </c>
      <c r="K15" s="6">
        <f>(Input!G129+Input!G202)/Input!G$7</f>
        <v>5.1358381960292716</v>
      </c>
      <c r="L15" s="6">
        <f>(Input!H129+Input!H202)/Input!H$7</f>
        <v>2.8721934279086669</v>
      </c>
      <c r="M15" s="6">
        <f>(Input!I129+Input!I202)/Input!I$7</f>
        <v>2.2386767958457545</v>
      </c>
      <c r="N15" s="6">
        <f>(Input!J129+Input!J202)/Input!J$7</f>
        <v>4.7540229987976161</v>
      </c>
      <c r="O15" s="6">
        <f>AVERAGE(E15:N15)</f>
        <v>7.4324864755114275</v>
      </c>
    </row>
    <row r="16" spans="1:15" x14ac:dyDescent="0.2">
      <c r="B16" s="26" t="s">
        <v>285</v>
      </c>
      <c r="E16" s="6">
        <f>Input!A124/Input!A$7</f>
        <v>55.702246340003086</v>
      </c>
      <c r="F16" s="6">
        <f>Input!B124/Input!B$7</f>
        <v>48.891266092444233</v>
      </c>
      <c r="G16" s="6">
        <f>Input!C124/Input!C$7</f>
        <v>44.39569364913045</v>
      </c>
      <c r="H16" s="6">
        <f>Input!D124/Input!D$7</f>
        <v>38.914878408915953</v>
      </c>
      <c r="I16" s="6">
        <f>Input!E124/Input!E$7</f>
        <v>37.457849798317291</v>
      </c>
      <c r="J16" s="6">
        <f>Input!F124/Input!F$7</f>
        <v>37.164405165816262</v>
      </c>
      <c r="K16" s="6">
        <f>Input!G124/Input!G$7</f>
        <v>35.321380236780129</v>
      </c>
      <c r="L16" s="6">
        <f>Input!H124/Input!H$7</f>
        <v>34.538333854651938</v>
      </c>
      <c r="M16" s="6">
        <f>Input!I124/Input!I$7</f>
        <v>36.042040196172707</v>
      </c>
      <c r="N16" s="6">
        <f>Input!J124/Input!J$7</f>
        <v>33.154039243777021</v>
      </c>
      <c r="O16" s="6">
        <f>AVERAGE(E16:N16)</f>
        <v>40.158213298600899</v>
      </c>
    </row>
    <row r="17" spans="2:15" s="4" customFormat="1" x14ac:dyDescent="0.2">
      <c r="B17" s="27" t="s">
        <v>301</v>
      </c>
      <c r="E17" s="8">
        <f t="shared" ref="E17:N17" si="3">+E13+E15-E16</f>
        <v>346.97113449302276</v>
      </c>
      <c r="F17" s="8">
        <f t="shared" si="3"/>
        <v>375.19888006761124</v>
      </c>
      <c r="G17" s="8">
        <f t="shared" si="3"/>
        <v>373.41853901678019</v>
      </c>
      <c r="H17" s="8">
        <f t="shared" si="3"/>
        <v>291.69088041444081</v>
      </c>
      <c r="I17" s="8">
        <f t="shared" si="3"/>
        <v>196.49275580585908</v>
      </c>
      <c r="J17" s="8">
        <f t="shared" si="3"/>
        <v>185.66072975325181</v>
      </c>
      <c r="K17" s="8">
        <f t="shared" si="3"/>
        <v>242.57200581173223</v>
      </c>
      <c r="L17" s="8">
        <f t="shared" si="3"/>
        <v>233.98376879734926</v>
      </c>
      <c r="M17" s="8">
        <f t="shared" si="3"/>
        <v>214.64841427060296</v>
      </c>
      <c r="N17" s="8">
        <f t="shared" si="3"/>
        <v>237.77253575174601</v>
      </c>
      <c r="O17" s="8">
        <f>AVERAGE(E17:N17)</f>
        <v>269.84096441823965</v>
      </c>
    </row>
    <row r="18" spans="2:15" ht="1.9" customHeight="1" x14ac:dyDescent="0.2">
      <c r="B18" s="2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</row>
    <row r="19" spans="2:15" ht="13.15" customHeight="1" x14ac:dyDescent="0.2">
      <c r="B19" s="26" t="s">
        <v>299</v>
      </c>
      <c r="E19" s="6">
        <f>(Input!A137+Input!A139+Input!A205+Input!A208)/Input!A$7</f>
        <v>16.38767778342476</v>
      </c>
      <c r="F19" s="6">
        <f>(Input!B137+Input!B139+Input!B205+Input!B208)/Input!B$7</f>
        <v>21.791872740045061</v>
      </c>
      <c r="G19" s="6">
        <f>(Input!C137+Input!C139+Input!C205+Input!C208)/Input!C$7</f>
        <v>17.48475629300086</v>
      </c>
      <c r="H19" s="6">
        <f>(Input!D137+Input!D139+Input!D205+Input!D208)/Input!D$7</f>
        <v>14.263314921299278</v>
      </c>
      <c r="I19" s="6">
        <f>(Input!E137+Input!E139+Input!E205+Input!E208)/Input!E$7</f>
        <v>15.100457203657417</v>
      </c>
      <c r="J19" s="6">
        <f>(Input!F137+Input!F139+Input!F205+Input!F208)/Input!F$7</f>
        <v>15.14403910865037</v>
      </c>
      <c r="K19" s="6">
        <f>(Input!G137+Input!G139+Input!G205+Input!G208)/Input!G$7</f>
        <v>14.47280592879825</v>
      </c>
      <c r="L19" s="6">
        <f>(Input!H137+Input!H139+Input!H205+Input!H208)/Input!H$7</f>
        <v>14.280260116467733</v>
      </c>
      <c r="M19" s="6">
        <f>(Input!I137+Input!I139+Input!I205+Input!I208)/Input!I$7</f>
        <v>13.160389652851237</v>
      </c>
      <c r="N19" s="6">
        <f>(Input!J137+Input!J139+Input!J205+Input!J208)/Input!J$7</f>
        <v>13.37897471155568</v>
      </c>
      <c r="O19" s="6">
        <f>AVERAGE(E19:N19)</f>
        <v>15.546454845975067</v>
      </c>
    </row>
    <row r="20" spans="2:15" ht="13.15" customHeight="1" x14ac:dyDescent="0.2">
      <c r="B20" s="26" t="s">
        <v>300</v>
      </c>
      <c r="E20" s="6">
        <f>(Input!A19+Input!A20)/Input!A$7</f>
        <v>31.472933480874499</v>
      </c>
      <c r="F20" s="6">
        <f>(Input!B19+Input!B20)/Input!B$7</f>
        <v>34.67753507726961</v>
      </c>
      <c r="G20" s="6">
        <f>(Input!C19+Input!C20)/Input!C$7</f>
        <v>29.133574909350713</v>
      </c>
      <c r="H20" s="6">
        <f>(Input!D19+Input!D20)/Input!D$7</f>
        <v>26.099023843839326</v>
      </c>
      <c r="I20" s="6">
        <f>(Input!E19+Input!E20)/Input!E$7</f>
        <v>24.008943365009788</v>
      </c>
      <c r="J20" s="6">
        <f>(Input!F19+Input!F20)/Input!F$7</f>
        <v>26.277255104536252</v>
      </c>
      <c r="K20" s="6">
        <f>(Input!G19+Input!G20)/Input!G$7</f>
        <v>26.724436344773849</v>
      </c>
      <c r="L20" s="6">
        <f>(Input!H19+Input!H20)/Input!H$7</f>
        <v>22.574243226256154</v>
      </c>
      <c r="M20" s="6">
        <f>(Input!I19+Input!I20)/Input!I$7</f>
        <v>22.226417411930637</v>
      </c>
      <c r="N20" s="6">
        <f>(Input!J19+Input!J20)/Input!J$7</f>
        <v>24.787759727800658</v>
      </c>
      <c r="O20" s="6">
        <f>AVERAGE(E20:N20)</f>
        <v>26.798212249164152</v>
      </c>
    </row>
    <row r="21" spans="2:15" ht="13.15" customHeight="1" x14ac:dyDescent="0.2">
      <c r="B21" s="27" t="s">
        <v>314</v>
      </c>
      <c r="E21" s="8">
        <f t="shared" ref="E21:N21" si="4">+E17+E19-E20</f>
        <v>331.88587879557303</v>
      </c>
      <c r="F21" s="8">
        <f t="shared" si="4"/>
        <v>362.31321773038667</v>
      </c>
      <c r="G21" s="8">
        <f t="shared" si="4"/>
        <v>361.76972040043034</v>
      </c>
      <c r="H21" s="8">
        <f t="shared" si="4"/>
        <v>279.85517149190076</v>
      </c>
      <c r="I21" s="8">
        <f t="shared" si="4"/>
        <v>187.58426964450669</v>
      </c>
      <c r="J21" s="8">
        <f t="shared" si="4"/>
        <v>174.52751375736591</v>
      </c>
      <c r="K21" s="8">
        <f t="shared" si="4"/>
        <v>230.32037539575663</v>
      </c>
      <c r="L21" s="8">
        <f t="shared" si="4"/>
        <v>225.68978568756083</v>
      </c>
      <c r="M21" s="8">
        <f t="shared" si="4"/>
        <v>205.58238651152357</v>
      </c>
      <c r="N21" s="8">
        <f t="shared" si="4"/>
        <v>226.36375073550104</v>
      </c>
      <c r="O21" s="8">
        <f>AVERAGE(E21:N21)</f>
        <v>258.58920701505059</v>
      </c>
    </row>
    <row r="22" spans="2:15" ht="1.9" customHeight="1" x14ac:dyDescent="0.2">
      <c r="B22" s="2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</row>
    <row r="23" spans="2:15" x14ac:dyDescent="0.2">
      <c r="B23" s="26" t="s">
        <v>286</v>
      </c>
      <c r="E23" s="6">
        <f>(Input!A142+Input!A141+Input!A147-Input!A143-Input!A144-Input!A207-Input!A208-SUM(Input!A136:A139)-SUM(Input!A202:'Input'!A205))/Input!A7</f>
        <v>4.1968003285396893</v>
      </c>
      <c r="F23" s="6">
        <f>(Input!B142+Input!B141+Input!B147-Input!B143-Input!B144-Input!B207-Input!B208-SUM(Input!B136:B139)-SUM(Input!B202:'Input'!B205))/Input!B7</f>
        <v>2.8606023978170896</v>
      </c>
      <c r="G23" s="6">
        <f>(Input!C142+Input!C141+Input!C147-Input!C143-Input!C144-Input!C207-Input!C208-SUM(Input!C136:C139)-SUM(Input!C202:'Input'!C205))/Input!C7</f>
        <v>2.3883021339732999</v>
      </c>
      <c r="H23" s="6">
        <f>(Input!D142+Input!D141+Input!D147-Input!D143-Input!D144-Input!D207-Input!D208-SUM(Input!D136:D139)-SUM(Input!D202:'Input'!D205))/Input!D7</f>
        <v>2.6766634686906734</v>
      </c>
      <c r="I23" s="6">
        <f>(Input!E142+Input!E141+Input!E147-Input!E143-Input!E144-Input!E207-Input!E208-SUM(Input!E136:E139)-SUM(Input!E202:'Input'!E205))/Input!E7</f>
        <v>2.9228442561621084</v>
      </c>
      <c r="J23" s="6">
        <f>(Input!F142+Input!F141+Input!F147-Input!F143-Input!F144-Input!F207-Input!F208-SUM(Input!F136:F139)-SUM(Input!F202:'Input'!F205))/Input!F7</f>
        <v>1.6314891534713243</v>
      </c>
      <c r="K23" s="6">
        <f>(Input!G142+Input!G141+Input!G147-Input!G143-Input!G144-Input!G207-Input!G208-SUM(Input!G136:G139)-SUM(Input!G202:'Input'!G205))/Input!G7</f>
        <v>1.5470509014338141</v>
      </c>
      <c r="L23" s="6">
        <f>(Input!H142+Input!H141+Input!H147-Input!H143-Input!H144-Input!H207-Input!H208-SUM(Input!H136:H139)-SUM(Input!H202:'Input'!H205))/Input!H7</f>
        <v>1.2353049189766083</v>
      </c>
      <c r="M23" s="6">
        <f>(Input!I142+Input!I141+Input!I147-Input!I143-Input!I144-Input!I207-Input!I208-SUM(Input!I136:I139)-SUM(Input!I202:'Input'!I205))/Input!I7</f>
        <v>2.1265962752828895</v>
      </c>
      <c r="N23" s="6">
        <f>(Input!J142+Input!J141+Input!J147-Input!J143-Input!J144-Input!J207-Input!J208-SUM(Input!J136:J139)-SUM(Input!J202:'Input'!J205))/Input!J7</f>
        <v>2.217639745196851</v>
      </c>
      <c r="O23" s="6">
        <f>AVERAGE(E23:N23)</f>
        <v>2.3803293579544347</v>
      </c>
    </row>
    <row r="24" spans="2:15" x14ac:dyDescent="0.2">
      <c r="B24" s="26" t="s">
        <v>287</v>
      </c>
      <c r="E24" s="6">
        <f>Input!A127/Input!A$7</f>
        <v>128.88983473971209</v>
      </c>
      <c r="F24" s="6">
        <f>Input!B127/Input!B$7</f>
        <v>121.3059465670957</v>
      </c>
      <c r="G24" s="6">
        <f>Input!C127/Input!C$7</f>
        <v>114.05007814894806</v>
      </c>
      <c r="H24" s="6">
        <f>Input!D127/Input!D$7</f>
        <v>108.97662013410925</v>
      </c>
      <c r="I24" s="6">
        <f>Input!E127/Input!E$7</f>
        <v>101.22697831117065</v>
      </c>
      <c r="J24" s="6">
        <f>Input!F127/Input!F$7</f>
        <v>106.27183430580733</v>
      </c>
      <c r="K24" s="6">
        <f>Input!G127/Input!G$7</f>
        <v>109.94597633096261</v>
      </c>
      <c r="L24" s="6">
        <f>Input!H127/Input!H$7</f>
        <v>102.03931530563736</v>
      </c>
      <c r="M24" s="6">
        <f>Input!I127/Input!I$7</f>
        <v>102.85272526204443</v>
      </c>
      <c r="N24" s="6">
        <f>Input!J127/Input!J$7</f>
        <v>104.6767315613088</v>
      </c>
      <c r="O24" s="16">
        <f>AVERAGE(E24:N24)</f>
        <v>110.02360406667962</v>
      </c>
    </row>
    <row r="25" spans="2:15" s="4" customFormat="1" x14ac:dyDescent="0.2">
      <c r="B25" s="27" t="s">
        <v>288</v>
      </c>
      <c r="E25" s="8">
        <f t="shared" ref="E25:N25" si="5">+E21+E23-E24</f>
        <v>207.19284438440062</v>
      </c>
      <c r="F25" s="8">
        <f t="shared" si="5"/>
        <v>243.86787356110807</v>
      </c>
      <c r="G25" s="8">
        <f t="shared" si="5"/>
        <v>250.1079443854556</v>
      </c>
      <c r="H25" s="8">
        <f t="shared" si="5"/>
        <v>173.55521482648217</v>
      </c>
      <c r="I25" s="8">
        <f t="shared" si="5"/>
        <v>89.280135589498144</v>
      </c>
      <c r="J25" s="8">
        <f t="shared" si="5"/>
        <v>69.887168605029913</v>
      </c>
      <c r="K25" s="8">
        <f t="shared" si="5"/>
        <v>121.92144996622783</v>
      </c>
      <c r="L25" s="8">
        <f t="shared" si="5"/>
        <v>124.88577530090006</v>
      </c>
      <c r="M25" s="8">
        <f t="shared" si="5"/>
        <v>104.85625752476201</v>
      </c>
      <c r="N25" s="8">
        <f t="shared" si="5"/>
        <v>123.90465891938911</v>
      </c>
      <c r="O25" s="8">
        <f>AVERAGE(E25:N25)</f>
        <v>150.94593230632535</v>
      </c>
    </row>
    <row r="26" spans="2:15" ht="6" customHeight="1" x14ac:dyDescent="0.2"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</row>
    <row r="27" spans="2:15" ht="15" customHeight="1" x14ac:dyDescent="0.2">
      <c r="D27" s="38" t="s">
        <v>291</v>
      </c>
      <c r="E27" s="38"/>
      <c r="F27" s="38"/>
      <c r="G27" s="38"/>
      <c r="H27" s="38"/>
      <c r="I27" s="38"/>
      <c r="J27" s="38"/>
      <c r="K27" s="38"/>
      <c r="L27" s="38"/>
      <c r="M27" s="38"/>
      <c r="N27" s="2"/>
    </row>
    <row r="28" spans="2:15" ht="3" customHeight="1" x14ac:dyDescent="0.2"/>
    <row r="29" spans="2:15" x14ac:dyDescent="0.2">
      <c r="E29" s="3">
        <f>Input!A3</f>
        <v>2024</v>
      </c>
      <c r="F29" s="3">
        <f t="shared" ref="F29:N29" si="6">+E29-1</f>
        <v>2023</v>
      </c>
      <c r="G29" s="3">
        <f t="shared" si="6"/>
        <v>2022</v>
      </c>
      <c r="H29" s="3">
        <f t="shared" si="6"/>
        <v>2021</v>
      </c>
      <c r="I29" s="3">
        <f t="shared" si="6"/>
        <v>2020</v>
      </c>
      <c r="J29" s="3">
        <f t="shared" si="6"/>
        <v>2019</v>
      </c>
      <c r="K29" s="3">
        <f t="shared" si="6"/>
        <v>2018</v>
      </c>
      <c r="L29" s="3">
        <f t="shared" si="6"/>
        <v>2017</v>
      </c>
      <c r="M29" s="3">
        <f t="shared" si="6"/>
        <v>2016</v>
      </c>
      <c r="N29" s="3">
        <f t="shared" si="6"/>
        <v>2015</v>
      </c>
      <c r="O29" s="3" t="s">
        <v>16</v>
      </c>
    </row>
    <row r="30" spans="2:15" ht="1.5" customHeight="1" x14ac:dyDescent="0.2"/>
    <row r="31" spans="2:15" x14ac:dyDescent="0.2">
      <c r="B31" s="26" t="s">
        <v>282</v>
      </c>
      <c r="E31" s="6">
        <f>Input!A35/Input!A7</f>
        <v>554.57038652597043</v>
      </c>
      <c r="F31" s="6">
        <f>Input!B35/Input!B7</f>
        <v>586.82811520886844</v>
      </c>
      <c r="G31" s="6">
        <f>Input!C35/Input!C7</f>
        <v>558.70075147702096</v>
      </c>
      <c r="H31" s="6">
        <f>Input!D35/Input!D7</f>
        <v>479.20555595626047</v>
      </c>
      <c r="I31" s="6">
        <f>Input!E35/Input!E7</f>
        <v>365.15870441462499</v>
      </c>
      <c r="J31" s="6">
        <f>Input!F35/Input!F7</f>
        <v>385.52817902915672</v>
      </c>
      <c r="K31" s="6">
        <f>Input!G35/Input!G7</f>
        <v>415.7169964111302</v>
      </c>
      <c r="L31" s="6">
        <f>Input!H35/Input!H7</f>
        <v>416.55707524794167</v>
      </c>
      <c r="M31" s="6">
        <f>Input!I35/Input!I7</f>
        <v>403.10564592749301</v>
      </c>
      <c r="N31" s="6">
        <f>Input!J35/Input!J7</f>
        <v>415.0522877280053</v>
      </c>
      <c r="O31" s="6">
        <f>AVERAGE(E31:N31)</f>
        <v>458.04236979264726</v>
      </c>
    </row>
    <row r="32" spans="2:15" x14ac:dyDescent="0.2">
      <c r="B32" s="26" t="s">
        <v>302</v>
      </c>
      <c r="E32" s="6">
        <f>(Input!A131-Input!A209)/Input!A$7</f>
        <v>197.64512029541476</v>
      </c>
      <c r="F32" s="6">
        <f>(Input!B131-Input!B209)/Input!B$7</f>
        <v>190.99474904906575</v>
      </c>
      <c r="G32" s="6">
        <f>(Input!C131-Input!C209)/Input!C$7</f>
        <v>174.12064769801523</v>
      </c>
      <c r="H32" s="6">
        <f>(Input!D131-Input!D209)/Input!D$7</f>
        <v>161.40991007051485</v>
      </c>
      <c r="I32" s="6">
        <f>(Input!E131-Input!E209)/Input!E$7</f>
        <v>146.55795931858503</v>
      </c>
      <c r="J32" s="6">
        <f>(Input!F131-Input!F209)/Input!F$7</f>
        <v>156.56225435067967</v>
      </c>
      <c r="K32" s="6">
        <f>(Input!G131-Input!G209)/Input!G$7</f>
        <v>150.57541917685</v>
      </c>
      <c r="L32" s="6">
        <f>(Input!H131-Input!H209)/Input!H$7</f>
        <v>143.55195906078796</v>
      </c>
      <c r="M32" s="6">
        <f>(Input!I131-Input!I209)/Input!I$7</f>
        <v>141.62944360034618</v>
      </c>
      <c r="N32" s="6">
        <f>(Input!J131-Input!J209)/Input!J$7</f>
        <v>145.15377855662717</v>
      </c>
      <c r="O32" s="6">
        <f>AVERAGE(E32:N32)</f>
        <v>160.82012411768866</v>
      </c>
    </row>
    <row r="33" spans="2:15" s="4" customFormat="1" x14ac:dyDescent="0.2">
      <c r="B33" s="27" t="s">
        <v>283</v>
      </c>
      <c r="E33" s="8">
        <f t="shared" ref="E33:N33" si="7">+E31-E32</f>
        <v>356.92526623055568</v>
      </c>
      <c r="F33" s="8">
        <f t="shared" si="7"/>
        <v>395.83336615980272</v>
      </c>
      <c r="G33" s="8">
        <f t="shared" si="7"/>
        <v>384.58010377900575</v>
      </c>
      <c r="H33" s="8">
        <f t="shared" si="7"/>
        <v>317.79564588574561</v>
      </c>
      <c r="I33" s="8">
        <f t="shared" si="7"/>
        <v>218.60074509603996</v>
      </c>
      <c r="J33" s="8">
        <f t="shared" si="7"/>
        <v>228.96592467847705</v>
      </c>
      <c r="K33" s="8">
        <f t="shared" si="7"/>
        <v>265.14157723428019</v>
      </c>
      <c r="L33" s="8">
        <f t="shared" si="7"/>
        <v>273.0051161871537</v>
      </c>
      <c r="M33" s="8">
        <f t="shared" si="7"/>
        <v>261.47620232714684</v>
      </c>
      <c r="N33" s="8">
        <f t="shared" si="7"/>
        <v>269.89850917137812</v>
      </c>
      <c r="O33" s="8">
        <f>AVERAGE(E33:N33)</f>
        <v>297.22224567495857</v>
      </c>
    </row>
    <row r="34" spans="2:15" ht="1.9" customHeight="1" x14ac:dyDescent="0.2">
      <c r="B34" s="2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</row>
    <row r="35" spans="2:15" ht="13.15" customHeight="1" x14ac:dyDescent="0.2">
      <c r="B35" s="26" t="s">
        <v>297</v>
      </c>
      <c r="E35" s="6">
        <f>(Input!A136+Input!A144+Input!A204)/Input!A7</f>
        <v>8.2492498176623688</v>
      </c>
      <c r="F35" s="6">
        <f>(Input!B136+Input!B144+Input!B204)/Input!B7</f>
        <v>4.8161117368071604</v>
      </c>
      <c r="G35" s="6">
        <f>(Input!C136+Input!C144+Input!C204)/Input!C7</f>
        <v>4.02475264488442</v>
      </c>
      <c r="H35" s="6">
        <f>(Input!D136+Input!D144+Input!D204)/Input!D7</f>
        <v>4.3834711245212823</v>
      </c>
      <c r="I35" s="6">
        <f>(Input!E136+Input!E144+Input!E204)/Input!E7</f>
        <v>4.15384334428341</v>
      </c>
      <c r="J35" s="6">
        <f>(Input!F136+Input!F144+Input!F204)/Input!F7</f>
        <v>3.9367871323384156</v>
      </c>
      <c r="K35" s="6">
        <f>(Input!G136+Input!G144+Input!G204)/Input!G7</f>
        <v>4.348769595315277</v>
      </c>
      <c r="L35" s="6">
        <f>(Input!H136+Input!H144+Input!H204)/Input!H7</f>
        <v>3.8868551782021243</v>
      </c>
      <c r="M35" s="6">
        <f>(Input!I136+Input!I144+Input!I204)/Input!I7</f>
        <v>4.4568371317754911</v>
      </c>
      <c r="N35" s="6">
        <f>(Input!J136+Input!J144+Input!J204)/Input!J7</f>
        <v>4.4329365038757702</v>
      </c>
      <c r="O35" s="6">
        <f>AVERAGE(E35:N35)</f>
        <v>4.6689614209665731</v>
      </c>
    </row>
    <row r="36" spans="2:15" ht="13.15" customHeight="1" x14ac:dyDescent="0.2">
      <c r="B36" s="26" t="s">
        <v>298</v>
      </c>
      <c r="E36" s="6">
        <f>Input!A18/Input!A7</f>
        <v>55.397782126752531</v>
      </c>
      <c r="F36" s="6">
        <f>Input!B18/Input!B7</f>
        <v>44.8124694433927</v>
      </c>
      <c r="G36" s="6">
        <f>Input!C18/Input!C7</f>
        <v>41.191889118239772</v>
      </c>
      <c r="H36" s="6">
        <f>Input!D18/Input!D7</f>
        <v>35.596830929318102</v>
      </c>
      <c r="I36" s="6">
        <f>Input!E18/Input!E7</f>
        <v>32.341943570049338</v>
      </c>
      <c r="J36" s="6">
        <f>Input!F18/Input!F7</f>
        <v>34.528543762275262</v>
      </c>
      <c r="K36" s="6">
        <f>Input!G18/Input!G7</f>
        <v>35.901383439799474</v>
      </c>
      <c r="L36" s="6">
        <f>Input!H18/Input!H7</f>
        <v>36.88035469521013</v>
      </c>
      <c r="M36" s="6">
        <f>Input!I18/Input!I7</f>
        <v>36.929173125621055</v>
      </c>
      <c r="N36" s="6">
        <f>Input!J18/Input!J7</f>
        <v>31.930467458875899</v>
      </c>
      <c r="O36" s="6">
        <f>AVERAGE(E36:N36)</f>
        <v>38.551083766953425</v>
      </c>
    </row>
    <row r="37" spans="2:15" ht="13.15" customHeight="1" x14ac:dyDescent="0.2">
      <c r="B37" s="27" t="s">
        <v>313</v>
      </c>
      <c r="E37" s="8">
        <f t="shared" ref="E37:N37" si="8">+E33+E35-E36</f>
        <v>309.77673392146551</v>
      </c>
      <c r="F37" s="8">
        <f t="shared" si="8"/>
        <v>355.83700845321721</v>
      </c>
      <c r="G37" s="8">
        <f t="shared" si="8"/>
        <v>347.4129673056504</v>
      </c>
      <c r="H37" s="8">
        <f t="shared" si="8"/>
        <v>286.58228608094879</v>
      </c>
      <c r="I37" s="8">
        <f t="shared" si="8"/>
        <v>190.41264487027405</v>
      </c>
      <c r="J37" s="8">
        <f t="shared" si="8"/>
        <v>198.37416804854021</v>
      </c>
      <c r="K37" s="8">
        <f t="shared" si="8"/>
        <v>233.58896338979599</v>
      </c>
      <c r="L37" s="8">
        <f t="shared" si="8"/>
        <v>240.01161667014566</v>
      </c>
      <c r="M37" s="8">
        <f t="shared" si="8"/>
        <v>229.00386633330129</v>
      </c>
      <c r="N37" s="8">
        <f t="shared" si="8"/>
        <v>242.40097821637801</v>
      </c>
      <c r="O37" s="8">
        <f>AVERAGE(E37:N37)</f>
        <v>263.34012332897169</v>
      </c>
    </row>
    <row r="38" spans="2:15" ht="1.9" customHeight="1" x14ac:dyDescent="0.2">
      <c r="B38" s="2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</row>
    <row r="39" spans="2:15" x14ac:dyDescent="0.2">
      <c r="B39" s="26" t="s">
        <v>284</v>
      </c>
      <c r="E39" s="6">
        <f>(Input!A129+Input!A202)/Input!A7</f>
        <v>10.413736720312704</v>
      </c>
      <c r="F39" s="6">
        <f>(Input!B129+Input!B202)/Input!B7</f>
        <v>11.751005832316535</v>
      </c>
      <c r="G39" s="6">
        <f>(Input!C129+Input!C202)/Input!C7</f>
        <v>12.418336855183764</v>
      </c>
      <c r="H39" s="6">
        <f>(Input!D129+Input!D202)/Input!D7</f>
        <v>9.8369650642846942</v>
      </c>
      <c r="I39" s="6">
        <f>(Input!E129+Input!E202)/Input!E7</f>
        <v>10.525237160751884</v>
      </c>
      <c r="J39" s="6">
        <f>(Input!F129+Input!F202)/Input!F7</f>
        <v>4.3788517036833969</v>
      </c>
      <c r="K39" s="6">
        <f>(Input!G129+Input!G202)/Input!G7</f>
        <v>5.1358381960292716</v>
      </c>
      <c r="L39" s="6">
        <f>(Input!H129+Input!H202)/Input!H7</f>
        <v>2.8721934279086669</v>
      </c>
      <c r="M39" s="6">
        <f>(Input!I129+Input!I202)/Input!I7</f>
        <v>2.2386767958457545</v>
      </c>
      <c r="N39" s="6">
        <f>(Input!J129+Input!J202)/Input!J7</f>
        <v>4.7540229987976161</v>
      </c>
      <c r="O39" s="6">
        <f>AVERAGE(E39:N39)</f>
        <v>7.4324864755114275</v>
      </c>
    </row>
    <row r="40" spans="2:15" x14ac:dyDescent="0.2">
      <c r="B40" s="26" t="s">
        <v>285</v>
      </c>
      <c r="E40" s="6">
        <f>Input!A124/Input!A7</f>
        <v>55.702246340003086</v>
      </c>
      <c r="F40" s="6">
        <f>Input!B124/Input!B7</f>
        <v>48.891266092444233</v>
      </c>
      <c r="G40" s="6">
        <f>Input!C124/Input!C7</f>
        <v>44.39569364913045</v>
      </c>
      <c r="H40" s="6">
        <f>Input!D124/Input!D7</f>
        <v>38.914878408915953</v>
      </c>
      <c r="I40" s="6">
        <f>Input!E124/Input!E7</f>
        <v>37.457849798317291</v>
      </c>
      <c r="J40" s="6">
        <f>Input!F124/Input!F7</f>
        <v>37.164405165816262</v>
      </c>
      <c r="K40" s="6">
        <f>Input!G124/Input!G7</f>
        <v>35.321380236780129</v>
      </c>
      <c r="L40" s="6">
        <f>Input!H124/Input!H7</f>
        <v>34.538333854651938</v>
      </c>
      <c r="M40" s="6">
        <f>Input!I124/Input!I7</f>
        <v>36.042040196172707</v>
      </c>
      <c r="N40" s="6">
        <f>Input!J124/Input!J7</f>
        <v>33.154039243777021</v>
      </c>
      <c r="O40" s="6">
        <f>AVERAGE(E40:N40)</f>
        <v>40.158213298600899</v>
      </c>
    </row>
    <row r="41" spans="2:15" s="4" customFormat="1" x14ac:dyDescent="0.2">
      <c r="B41" s="27" t="s">
        <v>301</v>
      </c>
      <c r="E41" s="8">
        <f t="shared" ref="E41:N41" si="9">+E37+E39-E40</f>
        <v>264.48822430177518</v>
      </c>
      <c r="F41" s="8">
        <f t="shared" si="9"/>
        <v>318.69674819308949</v>
      </c>
      <c r="G41" s="8">
        <f t="shared" si="9"/>
        <v>315.43561051170371</v>
      </c>
      <c r="H41" s="8">
        <f t="shared" si="9"/>
        <v>257.50437273631752</v>
      </c>
      <c r="I41" s="8">
        <f t="shared" si="9"/>
        <v>163.48003223270865</v>
      </c>
      <c r="J41" s="8">
        <f t="shared" si="9"/>
        <v>165.58861458640735</v>
      </c>
      <c r="K41" s="8">
        <f t="shared" si="9"/>
        <v>203.40342134904515</v>
      </c>
      <c r="L41" s="8">
        <f t="shared" si="9"/>
        <v>208.34547624340237</v>
      </c>
      <c r="M41" s="8">
        <f t="shared" si="9"/>
        <v>195.20050293297433</v>
      </c>
      <c r="N41" s="8">
        <f t="shared" si="9"/>
        <v>214.0009619713986</v>
      </c>
      <c r="O41" s="8">
        <f>AVERAGE(E41:N41)</f>
        <v>230.61439650588227</v>
      </c>
    </row>
    <row r="42" spans="2:15" ht="1.9" customHeight="1" x14ac:dyDescent="0.2">
      <c r="B42" s="2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2:15" ht="13.15" customHeight="1" x14ac:dyDescent="0.2">
      <c r="B43" s="26" t="s">
        <v>299</v>
      </c>
      <c r="E43" s="6">
        <f>(Input!A137+Input!A139+Input!A205+Input!A208)/Input!A7</f>
        <v>16.38767778342476</v>
      </c>
      <c r="F43" s="6">
        <f>(Input!B137+Input!B139+Input!B205+Input!B208)/Input!B7</f>
        <v>21.791872740045061</v>
      </c>
      <c r="G43" s="6">
        <f>(Input!C137+Input!C139+Input!C205+Input!C208)/Input!C7</f>
        <v>17.48475629300086</v>
      </c>
      <c r="H43" s="6">
        <f>(Input!D137+Input!D139+Input!D205+Input!D208)/Input!D7</f>
        <v>14.263314921299278</v>
      </c>
      <c r="I43" s="6">
        <f>(Input!E137+Input!E139+Input!E205+Input!E208)/Input!E7</f>
        <v>15.100457203657417</v>
      </c>
      <c r="J43" s="6">
        <f>(Input!F137+Input!F139+Input!F205+Input!F208)/Input!F7</f>
        <v>15.14403910865037</v>
      </c>
      <c r="K43" s="6">
        <f>(Input!G137+Input!G139+Input!G205+Input!G208)/Input!G7</f>
        <v>14.47280592879825</v>
      </c>
      <c r="L43" s="6">
        <f>(Input!H137+Input!H139+Input!H205+Input!H208)/Input!H7</f>
        <v>14.280260116467733</v>
      </c>
      <c r="M43" s="6">
        <f>(Input!I137+Input!I139+Input!I205+Input!I208)/Input!I7</f>
        <v>13.160389652851237</v>
      </c>
      <c r="N43" s="6">
        <f>(Input!J137+Input!J139+Input!J205+Input!J208)/Input!J7</f>
        <v>13.37897471155568</v>
      </c>
      <c r="O43" s="6">
        <f>AVERAGE(E43:N43)</f>
        <v>15.546454845975067</v>
      </c>
    </row>
    <row r="44" spans="2:15" ht="13.15" customHeight="1" x14ac:dyDescent="0.2">
      <c r="B44" s="26" t="s">
        <v>300</v>
      </c>
      <c r="E44" s="6">
        <f>(Input!A19+Input!A20)/Input!A7</f>
        <v>31.472933480874499</v>
      </c>
      <c r="F44" s="6">
        <f>(Input!B19+Input!B20)/Input!B7</f>
        <v>34.67753507726961</v>
      </c>
      <c r="G44" s="6">
        <f>(Input!C19+Input!C20)/Input!C7</f>
        <v>29.133574909350713</v>
      </c>
      <c r="H44" s="6">
        <f>(Input!D19+Input!D20)/Input!D7</f>
        <v>26.099023843839326</v>
      </c>
      <c r="I44" s="6">
        <f>(Input!E19+Input!E20)/Input!E7</f>
        <v>24.008943365009788</v>
      </c>
      <c r="J44" s="6">
        <f>(Input!F19+Input!F20)/Input!F7</f>
        <v>26.277255104536252</v>
      </c>
      <c r="K44" s="6">
        <f>(Input!G19+Input!G20)/Input!G7</f>
        <v>26.724436344773849</v>
      </c>
      <c r="L44" s="6">
        <f>(Input!H19+Input!H20)/Input!H7</f>
        <v>22.574243226256154</v>
      </c>
      <c r="M44" s="6">
        <f>(Input!I19+Input!I20)/Input!I7</f>
        <v>22.226417411930637</v>
      </c>
      <c r="N44" s="6">
        <f>(Input!J19+Input!J20)/Input!J7</f>
        <v>24.787759727800658</v>
      </c>
      <c r="O44" s="6">
        <f>AVERAGE(E44:N44)</f>
        <v>26.798212249164152</v>
      </c>
    </row>
    <row r="45" spans="2:15" ht="13.15" customHeight="1" x14ac:dyDescent="0.2">
      <c r="B45" s="27" t="s">
        <v>314</v>
      </c>
      <c r="E45" s="8">
        <f t="shared" ref="E45:N45" si="10">+E41+E43-E44</f>
        <v>249.40296860432542</v>
      </c>
      <c r="F45" s="8">
        <f t="shared" si="10"/>
        <v>305.81108585586492</v>
      </c>
      <c r="G45" s="8">
        <f t="shared" si="10"/>
        <v>303.78679189535387</v>
      </c>
      <c r="H45" s="8">
        <f t="shared" si="10"/>
        <v>245.6686638137775</v>
      </c>
      <c r="I45" s="8">
        <f t="shared" si="10"/>
        <v>154.57154607135627</v>
      </c>
      <c r="J45" s="8">
        <f t="shared" si="10"/>
        <v>154.45539859052144</v>
      </c>
      <c r="K45" s="8">
        <f t="shared" si="10"/>
        <v>191.15179093306955</v>
      </c>
      <c r="L45" s="8">
        <f t="shared" si="10"/>
        <v>200.05149313361395</v>
      </c>
      <c r="M45" s="8">
        <f t="shared" si="10"/>
        <v>186.13447517389494</v>
      </c>
      <c r="N45" s="8">
        <f t="shared" si="10"/>
        <v>202.59217695515363</v>
      </c>
      <c r="O45" s="8">
        <f>AVERAGE(E45:N45)</f>
        <v>219.36263910269318</v>
      </c>
    </row>
    <row r="46" spans="2:15" ht="1.9" customHeight="1" x14ac:dyDescent="0.2">
      <c r="B46" s="2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</row>
    <row r="47" spans="2:15" x14ac:dyDescent="0.2">
      <c r="B47" s="26" t="s">
        <v>286</v>
      </c>
      <c r="E47" s="6">
        <f>(Input!A142+Input!A141+Input!A147-Input!A143-Input!A144-Input!A207-Input!A208-SUM(Input!A136:A139)-SUM(Input!A202:'Input'!A205))/Input!A7</f>
        <v>4.1968003285396893</v>
      </c>
      <c r="F47" s="6">
        <f>(Input!B142+Input!B141+Input!B147-Input!B143-Input!B144-Input!B207-Input!B208-SUM(Input!B136:B139)-SUM(Input!B202:'Input'!B205))/Input!B7</f>
        <v>2.8606023978170896</v>
      </c>
      <c r="G47" s="6">
        <f>(Input!C142+Input!C141+Input!C147-Input!C143-Input!C144-Input!C207-Input!C208-SUM(Input!C136:C139)-SUM(Input!C202:'Input'!C205))/Input!C7</f>
        <v>2.3883021339732999</v>
      </c>
      <c r="H47" s="6">
        <f>(Input!D142+Input!D141+Input!D147-Input!D143-Input!D144-Input!D207-Input!D208-SUM(Input!D136:D139)-SUM(Input!D202:'Input'!D205))/Input!D7</f>
        <v>2.6766634686906734</v>
      </c>
      <c r="I47" s="6">
        <f>(Input!E142+Input!E141+Input!E147-Input!E143-Input!E144-Input!E207-Input!E208-SUM(Input!E136:E139)-SUM(Input!E202:'Input'!E205))/Input!E7</f>
        <v>2.9228442561621084</v>
      </c>
      <c r="J47" s="6">
        <f>(Input!F142+Input!F141+Input!F147-Input!F143-Input!F144-Input!F207-Input!F208-SUM(Input!F136:F139)-SUM(Input!F202:'Input'!F205))/Input!F7</f>
        <v>1.6314891534713243</v>
      </c>
      <c r="K47" s="6">
        <f>(Input!G142+Input!G141+Input!G147-Input!G143-Input!G144-Input!G207-Input!G208-SUM(Input!G136:G139)-SUM(Input!G202:'Input'!G205))/Input!G7</f>
        <v>1.5470509014338141</v>
      </c>
      <c r="L47" s="6">
        <f>(Input!H142+Input!H141+Input!H147-Input!H143-Input!H144-Input!H207-Input!H208-SUM(Input!H136:H139)-SUM(Input!H202:'Input'!H205))/Input!H7</f>
        <v>1.2353049189766083</v>
      </c>
      <c r="M47" s="6">
        <f>(Input!I142+Input!I141+Input!I147-Input!I143-Input!I144-Input!I207-Input!I208-SUM(Input!I136:I139)-SUM(Input!I202:'Input'!I205))/Input!I7</f>
        <v>2.1265962752828895</v>
      </c>
      <c r="N47" s="6">
        <f>(Input!J142+Input!J141+Input!J147-Input!J143-Input!J144-Input!J207-Input!J208-SUM(Input!J136:J139)-SUM(Input!J202:'Input'!J205))/Input!J7</f>
        <v>2.217639745196851</v>
      </c>
      <c r="O47" s="6">
        <f>AVERAGE(E47:N47)</f>
        <v>2.3803293579544347</v>
      </c>
    </row>
    <row r="48" spans="2:15" x14ac:dyDescent="0.2">
      <c r="B48" s="26" t="s">
        <v>287</v>
      </c>
      <c r="E48" s="6">
        <f>Input!A127/Input!A7</f>
        <v>128.88983473971209</v>
      </c>
      <c r="F48" s="6">
        <f>Input!B127/Input!B7</f>
        <v>121.3059465670957</v>
      </c>
      <c r="G48" s="6">
        <f>Input!C127/Input!C7</f>
        <v>114.05007814894806</v>
      </c>
      <c r="H48" s="6">
        <f>Input!D127/Input!D7</f>
        <v>108.97662013410925</v>
      </c>
      <c r="I48" s="6">
        <f>Input!E127/Input!E7</f>
        <v>101.22697831117065</v>
      </c>
      <c r="J48" s="6">
        <f>Input!F127/Input!F7</f>
        <v>106.27183430580733</v>
      </c>
      <c r="K48" s="6">
        <f>Input!G127/Input!G7</f>
        <v>109.94597633096261</v>
      </c>
      <c r="L48" s="6">
        <f>Input!H127/Input!H7</f>
        <v>102.03931530563736</v>
      </c>
      <c r="M48" s="6">
        <f>Input!I127/Input!I7</f>
        <v>102.85272526204443</v>
      </c>
      <c r="N48" s="6">
        <f>Input!J127/Input!J7</f>
        <v>104.6767315613088</v>
      </c>
      <c r="O48" s="16">
        <f>AVERAGE(E48:N48)</f>
        <v>110.02360406667962</v>
      </c>
    </row>
    <row r="49" spans="2:15" s="4" customFormat="1" x14ac:dyDescent="0.2">
      <c r="B49" s="27" t="s">
        <v>288</v>
      </c>
      <c r="E49" s="8">
        <f t="shared" ref="E49:N49" si="11">+E45+E47-E48</f>
        <v>124.70993419315303</v>
      </c>
      <c r="F49" s="8">
        <f t="shared" si="11"/>
        <v>187.36574168658632</v>
      </c>
      <c r="G49" s="8">
        <f t="shared" si="11"/>
        <v>192.12501588037912</v>
      </c>
      <c r="H49" s="8">
        <f t="shared" si="11"/>
        <v>139.36870714835891</v>
      </c>
      <c r="I49" s="8">
        <f t="shared" si="11"/>
        <v>56.26741201634772</v>
      </c>
      <c r="J49" s="8">
        <f t="shared" si="11"/>
        <v>49.815053438185444</v>
      </c>
      <c r="K49" s="8">
        <f t="shared" si="11"/>
        <v>82.752865503540747</v>
      </c>
      <c r="L49" s="8">
        <f t="shared" si="11"/>
        <v>99.247482746953182</v>
      </c>
      <c r="M49" s="8">
        <f t="shared" si="11"/>
        <v>85.40834618713339</v>
      </c>
      <c r="N49" s="8">
        <f t="shared" si="11"/>
        <v>100.1330851390417</v>
      </c>
      <c r="O49" s="8">
        <f>AVERAGE(E49:N49)</f>
        <v>111.71936439396798</v>
      </c>
    </row>
  </sheetData>
  <mergeCells count="4">
    <mergeCell ref="D1:M1"/>
    <mergeCell ref="D2:M2"/>
    <mergeCell ref="D3:M3"/>
    <mergeCell ref="D27:M27"/>
  </mergeCells>
  <phoneticPr fontId="0" type="noConversion"/>
  <printOptions horizontalCentered="1"/>
  <pageMargins left="0.78740157480314965" right="0.78740157480314965" top="0.78740157480314965" bottom="0.59055118110236227" header="0.43307086614173229" footer="0.43307086614173229"/>
  <pageSetup paperSize="9" orientation="landscape" horizontalDpi="4294967293" r:id="rId1"/>
  <headerFooter alignWithMargins="0">
    <oddFooter>&amp;L&amp;8BOKU / HVLFÖ&amp;C&amp;8DVR-Nr: 0890723&amp;R&amp;8&amp;D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45"/>
  <sheetViews>
    <sheetView zoomScaleNormal="100"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2" width="8.7109375" customWidth="1"/>
    <col min="13" max="13" width="8.85546875" customWidth="1"/>
    <col min="14" max="14" width="8.7109375" customWidth="1"/>
    <col min="15" max="15" width="10.5703125" customWidth="1"/>
    <col min="16" max="16" width="20.7109375" customWidth="1"/>
  </cols>
  <sheetData>
    <row r="1" spans="1:15" ht="15.75" x14ac:dyDescent="0.25">
      <c r="A1" t="s">
        <v>48</v>
      </c>
      <c r="C1" s="12">
        <f>Input!A3</f>
        <v>2024</v>
      </c>
      <c r="D1" s="36" t="s">
        <v>177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178</v>
      </c>
    </row>
    <row r="2" spans="1:15" ht="15.75" customHeight="1" x14ac:dyDescent="0.2">
      <c r="D2" s="37" t="str">
        <f>Kenndat!D2</f>
        <v>Größenklasse 3: &gt; 5.000 ha</v>
      </c>
      <c r="E2" s="37"/>
      <c r="F2" s="37"/>
      <c r="G2" s="37"/>
      <c r="H2" s="37"/>
      <c r="I2" s="37"/>
      <c r="J2" s="37"/>
      <c r="K2" s="37"/>
      <c r="L2" s="37"/>
      <c r="M2" s="37"/>
      <c r="N2" s="5"/>
    </row>
    <row r="3" spans="1:15" ht="15.75" customHeight="1" x14ac:dyDescent="0.2">
      <c r="D3" s="38" t="s">
        <v>168</v>
      </c>
      <c r="E3" s="38"/>
      <c r="F3" s="38"/>
      <c r="G3" s="38"/>
      <c r="H3" s="38"/>
      <c r="I3" s="38"/>
      <c r="J3" s="38"/>
      <c r="K3" s="38"/>
      <c r="L3" s="38"/>
      <c r="M3" s="38"/>
      <c r="N3" s="2"/>
    </row>
    <row r="4" spans="1:15" ht="9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179</v>
      </c>
      <c r="E7" s="6">
        <f>Input!A132/Input!A$34</f>
        <v>84.901258553888965</v>
      </c>
      <c r="F7" s="6">
        <f>Input!B132/Input!B$34</f>
        <v>89.175893322681304</v>
      </c>
      <c r="G7" s="6">
        <f>Input!C132/Input!C$34</f>
        <v>87.625786253893367</v>
      </c>
      <c r="H7" s="6">
        <f>Input!D132/Input!D$34</f>
        <v>74.309402714956093</v>
      </c>
      <c r="I7" s="6">
        <f>Input!E132/Input!E$34</f>
        <v>56.083287322708493</v>
      </c>
      <c r="J7" s="6">
        <f>Input!F132/Input!F$34</f>
        <v>59.370620410302557</v>
      </c>
      <c r="K7" s="6">
        <f>Input!G132/Input!G$34</f>
        <v>64.578809228957226</v>
      </c>
      <c r="L7" s="6">
        <f>Input!H132/Input!H$34</f>
        <v>62.973374496478648</v>
      </c>
      <c r="M7" s="6">
        <f>Input!I132/Input!I$34</f>
        <v>62.582343898885107</v>
      </c>
      <c r="N7" s="6">
        <f>Input!J132/Input!J$34</f>
        <v>66.659089262609484</v>
      </c>
      <c r="O7" s="6">
        <f>AVERAGE(E7:N7)</f>
        <v>70.825986546536114</v>
      </c>
    </row>
    <row r="8" spans="1:15" ht="12" customHeight="1" x14ac:dyDescent="0.2">
      <c r="B8" t="s">
        <v>180</v>
      </c>
      <c r="E8" s="6">
        <f>Input!A133/Input!A$34</f>
        <v>0.21026038425047186</v>
      </c>
      <c r="F8" s="6">
        <f>Input!B133/Input!B$34</f>
        <v>0.10393500981910707</v>
      </c>
      <c r="G8" s="6">
        <f>Input!C133/Input!C$34</f>
        <v>-0.1458150082758187</v>
      </c>
      <c r="H8" s="6">
        <f>Input!D133/Input!D$34</f>
        <v>-1.2658344242054703E-2</v>
      </c>
      <c r="I8" s="6">
        <f>Input!E133/Input!E$34</f>
        <v>0.48728542614311848</v>
      </c>
      <c r="J8" s="6">
        <f>Input!F133/Input!F$34</f>
        <v>-8.7439202245903375E-2</v>
      </c>
      <c r="K8" s="6">
        <f>Input!G133/Input!G$34</f>
        <v>-0.4256495652958534</v>
      </c>
      <c r="L8" s="6">
        <f>Input!H133/Input!H$34</f>
        <v>0.72790458150120207</v>
      </c>
      <c r="M8" s="6">
        <f>Input!I133/Input!I$34</f>
        <v>-4.0203579709629421E-2</v>
      </c>
      <c r="N8" s="6">
        <f>Input!J133/Input!J$34</f>
        <v>-0.41596275671545591</v>
      </c>
      <c r="O8" s="6">
        <f>AVERAGE(E8:N8)</f>
        <v>4.0165694522918391E-2</v>
      </c>
    </row>
    <row r="9" spans="1:15" ht="12" customHeight="1" x14ac:dyDescent="0.2">
      <c r="B9" t="s">
        <v>181</v>
      </c>
      <c r="E9" s="6">
        <f>Input!A134/Input!A$34</f>
        <v>0.28994674718989588</v>
      </c>
      <c r="F9" s="6">
        <f>Input!B134/Input!B$34</f>
        <v>0.30124048381085566</v>
      </c>
      <c r="G9" s="6">
        <f>Input!C134/Input!C$34</f>
        <v>0.29700567648334109</v>
      </c>
      <c r="H9" s="6">
        <f>Input!D134/Input!D$34</f>
        <v>0.25099265786754321</v>
      </c>
      <c r="I9" s="6">
        <f>Input!E134/Input!E$34</f>
        <v>0.23932038482109985</v>
      </c>
      <c r="J9" s="6">
        <f>Input!F134/Input!F$34</f>
        <v>0.23185818313682732</v>
      </c>
      <c r="K9" s="6">
        <f>Input!G134/Input!G$34</f>
        <v>0.20776224182254582</v>
      </c>
      <c r="L9" s="6">
        <f>Input!H134/Input!H$34</f>
        <v>0.23057183063842546</v>
      </c>
      <c r="M9" s="6">
        <f>Input!I134/Input!I$34</f>
        <v>0.21128286697693544</v>
      </c>
      <c r="N9" s="6">
        <f>Input!J134/Input!J$34</f>
        <v>0.2429900690405426</v>
      </c>
      <c r="O9" s="6">
        <f>AVERAGE(E9:N9)</f>
        <v>0.25029711417880118</v>
      </c>
    </row>
    <row r="10" spans="1:15" ht="12" customHeight="1" x14ac:dyDescent="0.2">
      <c r="B10" t="s">
        <v>182</v>
      </c>
      <c r="E10" s="6">
        <f>Input!A135/Input!A$34</f>
        <v>-0.12894746210104488</v>
      </c>
      <c r="F10" s="6">
        <f>Input!B135/Input!B$34</f>
        <v>-0.1544745970009849</v>
      </c>
      <c r="G10" s="6">
        <f>Input!C135/Input!C$34</f>
        <v>-0.1270252904284162</v>
      </c>
      <c r="H10" s="6">
        <f>Input!D135/Input!D$34</f>
        <v>-0.15743146578425074</v>
      </c>
      <c r="I10" s="6">
        <f>Input!E135/Input!E$34</f>
        <v>-0.10096830127969973</v>
      </c>
      <c r="J10" s="6">
        <f>Input!F135/Input!F$34</f>
        <v>-0.1171867202858979</v>
      </c>
      <c r="K10" s="6">
        <f>Input!G135/Input!G$34</f>
        <v>-0.12537471345299478</v>
      </c>
      <c r="L10" s="6">
        <f>Input!H135/Input!H$34</f>
        <v>-0.16573737605833089</v>
      </c>
      <c r="M10" s="6">
        <f>Input!I135/Input!I$34</f>
        <v>-0.20421090284161716</v>
      </c>
      <c r="N10" s="6">
        <f>Input!J135/Input!J$34</f>
        <v>-0.21762961741935069</v>
      </c>
      <c r="O10" s="6">
        <f>AVERAGE(E10:N10)</f>
        <v>-0.14989864466525879</v>
      </c>
    </row>
    <row r="11" spans="1:15" ht="12.75" customHeight="1" x14ac:dyDescent="0.2">
      <c r="B11" s="28" t="s">
        <v>68</v>
      </c>
      <c r="E11" s="8">
        <f>Input!A27/Input!A$34</f>
        <v>85.272518223228289</v>
      </c>
      <c r="F11" s="8">
        <f>Input!B27/Input!B$34</f>
        <v>89.426594219310289</v>
      </c>
      <c r="G11" s="8">
        <f>Input!C27/Input!C$34</f>
        <v>87.649951631672465</v>
      </c>
      <c r="H11" s="8">
        <f>Input!D27/Input!D$34</f>
        <v>74.390305562797323</v>
      </c>
      <c r="I11" s="8">
        <f>Input!E27/Input!E$34</f>
        <v>56.708924832393024</v>
      </c>
      <c r="J11" s="8">
        <f>Input!F27/Input!F$34</f>
        <v>59.397852670907582</v>
      </c>
      <c r="K11" s="8">
        <f>Input!G27/Input!G$34</f>
        <v>64.235547192030921</v>
      </c>
      <c r="L11" s="8">
        <f>Input!H27/Input!H$34</f>
        <v>63.766113532559949</v>
      </c>
      <c r="M11" s="8">
        <f>Input!I27/Input!I$34</f>
        <v>62.549212283310794</v>
      </c>
      <c r="N11" s="8">
        <f>Input!J27/Input!J$34</f>
        <v>66.268486957515208</v>
      </c>
      <c r="O11" s="8">
        <f>AVERAGE(E11:N11)</f>
        <v>70.966550710572591</v>
      </c>
    </row>
    <row r="12" spans="1:15" ht="3" customHeight="1" x14ac:dyDescent="0.2">
      <c r="B12" s="19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15" ht="12.75" customHeight="1" x14ac:dyDescent="0.2">
      <c r="B13" s="28" t="s">
        <v>69</v>
      </c>
      <c r="E13" s="8">
        <f>Input!A28/Input!A34</f>
        <v>5.2889167007432757E-2</v>
      </c>
      <c r="F13" s="8">
        <f>Input!B28/Input!B34</f>
        <v>7.717519202973934E-2</v>
      </c>
      <c r="G13" s="8">
        <f>Input!C28/Input!C34</f>
        <v>7.757259925658927E-2</v>
      </c>
      <c r="H13" s="8">
        <f>Input!D28/Input!D34</f>
        <v>7.9019221276440565E-2</v>
      </c>
      <c r="I13" s="8">
        <f>Input!E28/Input!E34</f>
        <v>7.0338280394108763E-2</v>
      </c>
      <c r="J13" s="8">
        <f>Input!F28/Input!F34</f>
        <v>6.0213163481651358E-2</v>
      </c>
      <c r="K13" s="8">
        <f>Input!G28/Input!G34</f>
        <v>0.13674686231906538</v>
      </c>
      <c r="L13" s="8">
        <f>Input!H28/Input!H34</f>
        <v>6.338314972720363E-2</v>
      </c>
      <c r="M13" s="8">
        <f>Input!I28/Input!I34</f>
        <v>8.5593615633815498E-2</v>
      </c>
      <c r="N13" s="8">
        <f>Input!J28/Input!J34</f>
        <v>0.13028714531353244</v>
      </c>
      <c r="O13" s="8">
        <f>AVERAGE(E13:N13)</f>
        <v>8.332183964395791E-2</v>
      </c>
    </row>
    <row r="14" spans="1:15" ht="3" customHeight="1" x14ac:dyDescent="0.2">
      <c r="B14" s="19"/>
      <c r="O14" s="6"/>
    </row>
    <row r="15" spans="1:15" ht="12" customHeight="1" x14ac:dyDescent="0.2">
      <c r="B15" t="s">
        <v>183</v>
      </c>
      <c r="E15" s="16">
        <f>Input!A136/Input!A$34</f>
        <v>0.56993643527490889</v>
      </c>
      <c r="F15" s="16">
        <f>Input!B136/Input!B$34</f>
        <v>0.36512764316122903</v>
      </c>
      <c r="G15" s="16">
        <f>Input!C136/Input!C$34</f>
        <v>0.2670045098671085</v>
      </c>
      <c r="H15" s="16">
        <f>Input!D136/Input!D$34</f>
        <v>0.34070605314244456</v>
      </c>
      <c r="I15" s="16">
        <f>Input!E136/Input!E$34</f>
        <v>0.23995426525820945</v>
      </c>
      <c r="J15" s="16">
        <f>Input!F136/Input!F$34</f>
        <v>0.24879267930934554</v>
      </c>
      <c r="K15" s="16">
        <f>Input!G136/Input!G$34</f>
        <v>0.295358439039903</v>
      </c>
      <c r="L15" s="16">
        <f>Input!H136/Input!H$34</f>
        <v>0.26128356474880093</v>
      </c>
      <c r="M15" s="16">
        <f>Input!I136/Input!I$34</f>
        <v>0.32493167170968079</v>
      </c>
      <c r="N15" s="16">
        <f>Input!J136/Input!J$34</f>
        <v>0.28500808618585216</v>
      </c>
      <c r="O15" s="6">
        <f t="shared" ref="O15:O26" si="1">AVERAGE(E15:N15)</f>
        <v>0.31981033476974824</v>
      </c>
    </row>
    <row r="16" spans="1:15" ht="12" customHeight="1" x14ac:dyDescent="0.2">
      <c r="B16" t="s">
        <v>184</v>
      </c>
      <c r="E16" s="16">
        <f>Input!A137/Input!A$34</f>
        <v>0.78972681661177446</v>
      </c>
      <c r="F16" s="16">
        <f>Input!B137/Input!B$34</f>
        <v>0.9644320394230439</v>
      </c>
      <c r="G16" s="16">
        <f>Input!C137/Input!C$34</f>
        <v>0.90940227347832736</v>
      </c>
      <c r="H16" s="16">
        <f>Input!D137/Input!D$34</f>
        <v>0.88725010918590907</v>
      </c>
      <c r="I16" s="16">
        <f>Input!E137/Input!E$34</f>
        <v>0.94381566001282535</v>
      </c>
      <c r="J16" s="16">
        <f>Input!F137/Input!F$34</f>
        <v>0.90007687317066243</v>
      </c>
      <c r="K16" s="16">
        <f>Input!G137/Input!G$34</f>
        <v>0.87084204249248487</v>
      </c>
      <c r="L16" s="16">
        <f>Input!H137/Input!H$34</f>
        <v>0.93629084374315219</v>
      </c>
      <c r="M16" s="16">
        <f>Input!I137/Input!I$34</f>
        <v>0.83488523371625101</v>
      </c>
      <c r="N16" s="16">
        <f>Input!J137/Input!J$34</f>
        <v>0.81240587203059988</v>
      </c>
      <c r="O16" s="6">
        <f t="shared" si="1"/>
        <v>0.88491277638650312</v>
      </c>
    </row>
    <row r="17" spans="2:15" ht="12" customHeight="1" x14ac:dyDescent="0.2">
      <c r="B17" t="s">
        <v>185</v>
      </c>
      <c r="E17" s="16">
        <f>Input!A138/Input!A$34</f>
        <v>7.5700648677095458E-2</v>
      </c>
      <c r="F17" s="16">
        <f>Input!B138/Input!B$34</f>
        <v>0.1449511676004431</v>
      </c>
      <c r="G17" s="16">
        <f>Input!C138/Input!C$34</f>
        <v>0.1294959992635126</v>
      </c>
      <c r="H17" s="16">
        <f>Input!D138/Input!D$34</f>
        <v>0.11985707884847001</v>
      </c>
      <c r="I17" s="16">
        <f>Input!E138/Input!E$34</f>
        <v>0.12657945148428087</v>
      </c>
      <c r="J17" s="16">
        <f>Input!F138/Input!F$34</f>
        <v>0.14353039198223294</v>
      </c>
      <c r="K17" s="16">
        <f>Input!G138/Input!G$34</f>
        <v>0.1675706913819241</v>
      </c>
      <c r="L17" s="16">
        <f>Input!H138/Input!H$34</f>
        <v>0.11156199675896179</v>
      </c>
      <c r="M17" s="16">
        <f>Input!I138/Input!I$34</f>
        <v>0.10980140221323455</v>
      </c>
      <c r="N17" s="16">
        <f>Input!J138/Input!J$34</f>
        <v>0.13804092395320536</v>
      </c>
      <c r="O17" s="6">
        <f t="shared" si="1"/>
        <v>0.12670897521633609</v>
      </c>
    </row>
    <row r="18" spans="2:15" ht="12" customHeight="1" x14ac:dyDescent="0.2">
      <c r="B18" t="s">
        <v>186</v>
      </c>
      <c r="E18" s="16">
        <f>Input!A139/Input!A$34</f>
        <v>1.0638869342661306</v>
      </c>
      <c r="F18" s="16">
        <f>Input!B139/Input!B$34</f>
        <v>1.7304651028705815</v>
      </c>
      <c r="G18" s="16">
        <f>Input!C139/Input!C$34</f>
        <v>1.3286656490177795</v>
      </c>
      <c r="H18" s="16">
        <f>Input!D139/Input!D$34</f>
        <v>0.95955787812172966</v>
      </c>
      <c r="I18" s="16">
        <f>Input!E139/Input!E$34</f>
        <v>0.97314421972626364</v>
      </c>
      <c r="J18" s="16">
        <f>Input!F139/Input!F$34</f>
        <v>1.088469048102888</v>
      </c>
      <c r="K18" s="16">
        <f>Input!G139/Input!G$34</f>
        <v>0.92620359421938481</v>
      </c>
      <c r="L18" s="16">
        <f>Input!H139/Input!H$34</f>
        <v>0.91174429439872828</v>
      </c>
      <c r="M18" s="16">
        <f>Input!I139/Input!I$34</f>
        <v>0.90511898209509178</v>
      </c>
      <c r="N18" s="16">
        <f>Input!J139/Input!J$34</f>
        <v>0.86688376167578796</v>
      </c>
      <c r="O18" s="6">
        <f t="shared" si="1"/>
        <v>1.0754139464494366</v>
      </c>
    </row>
    <row r="19" spans="2:15" ht="12" customHeight="1" x14ac:dyDescent="0.2">
      <c r="B19" t="s">
        <v>311</v>
      </c>
      <c r="E19" s="16">
        <f>E20-SUM(E15:E18)</f>
        <v>8.7617689195496062E-3</v>
      </c>
      <c r="F19" s="16">
        <f t="shared" ref="F19:N19" si="2">F20-SUM(F15:F18)</f>
        <v>4.8281786022563722E-5</v>
      </c>
      <c r="G19" s="16">
        <f t="shared" si="2"/>
        <v>0</v>
      </c>
      <c r="H19" s="16">
        <f t="shared" si="2"/>
        <v>0</v>
      </c>
      <c r="I19" s="16">
        <f t="shared" si="2"/>
        <v>8.9885184064786294E-3</v>
      </c>
      <c r="J19" s="16">
        <f t="shared" si="2"/>
        <v>0</v>
      </c>
      <c r="K19" s="16">
        <f t="shared" si="2"/>
        <v>0</v>
      </c>
      <c r="L19" s="16">
        <f t="shared" si="2"/>
        <v>3.1666785283959165E-3</v>
      </c>
      <c r="M19" s="16">
        <f t="shared" si="2"/>
        <v>3.4642812872682782E-3</v>
      </c>
      <c r="N19" s="16">
        <f t="shared" si="2"/>
        <v>4.3103844814145198E-3</v>
      </c>
      <c r="O19" s="6">
        <f t="shared" si="1"/>
        <v>2.8739913409129513E-3</v>
      </c>
    </row>
    <row r="20" spans="2:15" ht="12.75" customHeight="1" x14ac:dyDescent="0.2">
      <c r="B20" s="28" t="s">
        <v>187</v>
      </c>
      <c r="E20" s="8">
        <f>Input!A141/Input!A$34</f>
        <v>2.5080126037494588</v>
      </c>
      <c r="F20" s="8">
        <f>Input!B141/Input!B$34</f>
        <v>3.20502423484132</v>
      </c>
      <c r="G20" s="8">
        <f>Input!C141/Input!C$34</f>
        <v>2.6345684316267284</v>
      </c>
      <c r="H20" s="8">
        <f>Input!D141/Input!D$34</f>
        <v>2.3073711192985535</v>
      </c>
      <c r="I20" s="8">
        <f>Input!E141/Input!E$34</f>
        <v>2.2924821148880579</v>
      </c>
      <c r="J20" s="8">
        <f>Input!F141/Input!F$34</f>
        <v>2.3808689925651287</v>
      </c>
      <c r="K20" s="8">
        <f>Input!G141/Input!G$34</f>
        <v>2.2599747671336972</v>
      </c>
      <c r="L20" s="8">
        <f>Input!H141/Input!H$34</f>
        <v>2.2240473781780392</v>
      </c>
      <c r="M20" s="8">
        <f>Input!I141/Input!I$34</f>
        <v>2.1782015710215266</v>
      </c>
      <c r="N20" s="8">
        <f>Input!J141/Input!J$34</f>
        <v>2.10664902832686</v>
      </c>
      <c r="O20" s="8">
        <f t="shared" si="1"/>
        <v>2.4097200241629371</v>
      </c>
    </row>
    <row r="21" spans="2:15" ht="3" customHeight="1" x14ac:dyDescent="0.2">
      <c r="B21" s="19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</row>
    <row r="22" spans="2:15" ht="12" customHeight="1" x14ac:dyDescent="0.2">
      <c r="B22" t="s">
        <v>304</v>
      </c>
      <c r="E22" s="16">
        <f>Input!A202/Input!A$34</f>
        <v>3.9518512553252665E-2</v>
      </c>
      <c r="F22" s="16">
        <f>Input!B202/Input!B$34</f>
        <v>7.5740611415592601E-2</v>
      </c>
      <c r="G22" s="16">
        <f>Input!C202/Input!C$34</f>
        <v>4.7346280340069193E-2</v>
      </c>
      <c r="H22" s="16">
        <f>Input!D202/Input!D$34</f>
        <v>4.9398968807332265E-2</v>
      </c>
      <c r="I22" s="16">
        <f>Input!E202/Input!E$34</f>
        <v>6.0062380086754172E-2</v>
      </c>
      <c r="J22" s="16">
        <f>Input!F202/Input!F$34</f>
        <v>3.5409240772726558E-2</v>
      </c>
      <c r="K22" s="16">
        <f>Input!G202/Input!G$34</f>
        <v>4.0129971057044397E-2</v>
      </c>
      <c r="L22" s="16">
        <f>Input!H202/Input!H$34</f>
        <v>2.5028097801596472E-2</v>
      </c>
      <c r="M22" s="16">
        <f>Input!I202/Input!I$34</f>
        <v>3.6974706319785916E-2</v>
      </c>
      <c r="N22" s="16">
        <f>Input!J202/Input!J$34</f>
        <v>0.14837392111696227</v>
      </c>
      <c r="O22" s="6">
        <f t="shared" si="1"/>
        <v>5.5798269027111644E-2</v>
      </c>
    </row>
    <row r="23" spans="2:15" ht="12" customHeight="1" x14ac:dyDescent="0.2">
      <c r="B23" t="s">
        <v>305</v>
      </c>
      <c r="E23" s="16">
        <f>Input!A203/Input!A$34</f>
        <v>3.6693184828955556</v>
      </c>
      <c r="F23" s="16">
        <f>Input!B203/Input!B$34</f>
        <v>3.3488483124288626</v>
      </c>
      <c r="G23" s="16">
        <f>Input!C203/Input!C$34</f>
        <v>3.164169677150499</v>
      </c>
      <c r="H23" s="16">
        <f>Input!D203/Input!D$34</f>
        <v>3.1122156525622868</v>
      </c>
      <c r="I23" s="16">
        <f>Input!E203/Input!E$34</f>
        <v>2.8756429128960139</v>
      </c>
      <c r="J23" s="16">
        <f>Input!F203/Input!F$34</f>
        <v>3.1614257350673158</v>
      </c>
      <c r="K23" s="16">
        <f>Input!G203/Input!G$34</f>
        <v>3.3327452800660855</v>
      </c>
      <c r="L23" s="16">
        <f>Input!H203/Input!H$34</f>
        <v>3.0672183314592401</v>
      </c>
      <c r="M23" s="16">
        <f>Input!I203/Input!I$34</f>
        <v>3.2622745333839762</v>
      </c>
      <c r="N23" s="16">
        <f>Input!J203/Input!J$34</f>
        <v>3.3432561572691033</v>
      </c>
      <c r="O23" s="6">
        <f t="shared" si="1"/>
        <v>3.2337115075178944</v>
      </c>
    </row>
    <row r="24" spans="2:15" ht="12" customHeight="1" x14ac:dyDescent="0.2">
      <c r="B24" t="s">
        <v>306</v>
      </c>
      <c r="E24" s="16">
        <f>Input!A204/Input!A$34</f>
        <v>0.10793279616367178</v>
      </c>
      <c r="F24" s="16">
        <f>Input!B204/Input!B$34</f>
        <v>0.11545812595132722</v>
      </c>
      <c r="G24" s="16">
        <f>Input!C204/Input!C$34</f>
        <v>6.1006361213427208E-2</v>
      </c>
      <c r="H24" s="16">
        <f>Input!D204/Input!D$34</f>
        <v>7.1063334966248892E-2</v>
      </c>
      <c r="I24" s="16">
        <f>Input!E204/Input!E$34</f>
        <v>0.10605365696220967</v>
      </c>
      <c r="J24" s="16">
        <f>Input!F204/Input!F$34</f>
        <v>0.13661401601097187</v>
      </c>
      <c r="K24" s="16">
        <f>Input!G204/Input!G$34</f>
        <v>0.15456291374606232</v>
      </c>
      <c r="L24" s="16">
        <f>Input!H204/Input!H$34</f>
        <v>0.10193610150608021</v>
      </c>
      <c r="M24" s="16">
        <f>Input!I204/Input!I$34</f>
        <v>0.16901258195305202</v>
      </c>
      <c r="N24" s="16">
        <f>Input!J204/Input!J$34</f>
        <v>0.12777354304567143</v>
      </c>
      <c r="O24" s="6">
        <f t="shared" si="1"/>
        <v>0.11514134315187227</v>
      </c>
    </row>
    <row r="25" spans="2:15" ht="12" customHeight="1" x14ac:dyDescent="0.2">
      <c r="B25" t="s">
        <v>307</v>
      </c>
      <c r="E25" s="16">
        <f>Input!A205/Input!A$34</f>
        <v>0.19404347806873684</v>
      </c>
      <c r="F25" s="16">
        <f>Input!B205/Input!B$34</f>
        <v>0.20588229069554059</v>
      </c>
      <c r="G25" s="16">
        <f>Input!C205/Input!C$34</f>
        <v>0.14895227622673657</v>
      </c>
      <c r="H25" s="16">
        <f>Input!D205/Input!D$34</f>
        <v>0.13764480446555932</v>
      </c>
      <c r="I25" s="16">
        <f>Input!E205/Input!E$34</f>
        <v>0.13688660247306053</v>
      </c>
      <c r="J25" s="16">
        <f>Input!F205/Input!F$34</f>
        <v>0.16456941535063732</v>
      </c>
      <c r="K25" s="16">
        <f>Input!G205/Input!G$34</f>
        <v>0.16374591310602069</v>
      </c>
      <c r="L25" s="16">
        <f>Input!H205/Input!H$34</f>
        <v>0.16058711437468987</v>
      </c>
      <c r="M25" s="16">
        <f>Input!I205/Input!I$34</f>
        <v>0.16168034940970644</v>
      </c>
      <c r="N25" s="16">
        <f>Input!J205/Input!J$34</f>
        <v>0.19891948245916993</v>
      </c>
      <c r="O25" s="6">
        <f t="shared" si="1"/>
        <v>0.16729117266298582</v>
      </c>
    </row>
    <row r="26" spans="2:15" ht="12" customHeight="1" x14ac:dyDescent="0.2">
      <c r="B26" t="s">
        <v>308</v>
      </c>
      <c r="E26" s="16">
        <f>E27-SUM(E22:E25)</f>
        <v>0.35334723788457989</v>
      </c>
      <c r="F26" s="16">
        <f t="shared" ref="F26:N26" si="3">F27-SUM(F22:F25)</f>
        <v>0.29128333107951265</v>
      </c>
      <c r="G26" s="16">
        <f t="shared" si="3"/>
        <v>0.23580699851208964</v>
      </c>
      <c r="H26" s="16">
        <f t="shared" si="3"/>
        <v>0.17940085010633</v>
      </c>
      <c r="I26" s="16">
        <f t="shared" si="3"/>
        <v>0.13062344707866558</v>
      </c>
      <c r="J26" s="16">
        <f t="shared" si="3"/>
        <v>0.13595619390682501</v>
      </c>
      <c r="K26" s="16">
        <f t="shared" si="3"/>
        <v>0.17041124009440312</v>
      </c>
      <c r="L26" s="16">
        <f t="shared" si="3"/>
        <v>0.15100451028099382</v>
      </c>
      <c r="M26" s="16">
        <f t="shared" si="3"/>
        <v>0.27491918954473471</v>
      </c>
      <c r="N26" s="16">
        <f t="shared" si="3"/>
        <v>0.29925979158040406</v>
      </c>
      <c r="O26" s="6">
        <f t="shared" si="1"/>
        <v>0.22220127900685385</v>
      </c>
    </row>
    <row r="27" spans="2:15" ht="12.75" customHeight="1" x14ac:dyDescent="0.2">
      <c r="B27" s="28" t="s">
        <v>188</v>
      </c>
      <c r="E27" s="8">
        <f>Input!A142/Input!A$34</f>
        <v>4.3641605075657965</v>
      </c>
      <c r="F27" s="8">
        <f>Input!B142/Input!B$34</f>
        <v>4.0372126715708356</v>
      </c>
      <c r="G27" s="8">
        <f>Input!C142/Input!C$34</f>
        <v>3.6572815934428213</v>
      </c>
      <c r="H27" s="8">
        <f>Input!D142/Input!D$34</f>
        <v>3.5497236109077575</v>
      </c>
      <c r="I27" s="8">
        <f>Input!E142/Input!E$34</f>
        <v>3.3092689994967039</v>
      </c>
      <c r="J27" s="8">
        <f>Input!F142/Input!F$34</f>
        <v>3.6339746011084766</v>
      </c>
      <c r="K27" s="8">
        <f>Input!G142/Input!G$34</f>
        <v>3.8615953180696159</v>
      </c>
      <c r="L27" s="8">
        <f>Input!H142/Input!H$34</f>
        <v>3.5057741554226003</v>
      </c>
      <c r="M27" s="8">
        <f>Input!I142/Input!I$34</f>
        <v>3.9048613606112554</v>
      </c>
      <c r="N27" s="8">
        <f>Input!J142/Input!J$34</f>
        <v>4.117582895471311</v>
      </c>
      <c r="O27" s="8">
        <f>AVERAGE(E27:N27)</f>
        <v>3.7941435713667166</v>
      </c>
    </row>
    <row r="28" spans="2:15" ht="3" customHeight="1" x14ac:dyDescent="0.2">
      <c r="B28" s="19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</row>
    <row r="29" spans="2:15" ht="12" customHeight="1" x14ac:dyDescent="0.2">
      <c r="B29" t="s">
        <v>189</v>
      </c>
      <c r="E29" s="16">
        <f>Input!A143/Input!A$34</f>
        <v>1.1357071795452782</v>
      </c>
      <c r="F29" s="16">
        <f>Input!B143/Input!B$34</f>
        <v>1.2730201822291405</v>
      </c>
      <c r="G29" s="16">
        <f>Input!C143/Input!C$34</f>
        <v>1.4476095780997811</v>
      </c>
      <c r="H29" s="16">
        <f>Input!D143/Input!D$34</f>
        <v>1.1359118775665022</v>
      </c>
      <c r="I29" s="16">
        <f>Input!E143/Input!E$34</f>
        <v>1.1872375542113183</v>
      </c>
      <c r="J29" s="16">
        <f>Input!F143/Input!F$34</f>
        <v>0.38850637406847827</v>
      </c>
      <c r="K29" s="16">
        <f>Input!G143/Input!G$34</f>
        <v>0.35709602210249758</v>
      </c>
      <c r="L29" s="16">
        <f>Input!H143/Input!H$34</f>
        <v>0.20719719598686062</v>
      </c>
      <c r="M29" s="16">
        <f>Input!I143/Input!I$34</f>
        <v>9.4240144245583538E-2</v>
      </c>
      <c r="N29" s="16">
        <f>Input!J143/Input!J$34</f>
        <v>0.28538346935428027</v>
      </c>
      <c r="O29" s="16">
        <f t="shared" ref="O29:O35" si="4">AVERAGE(E29:N29)</f>
        <v>0.751190957740972</v>
      </c>
    </row>
    <row r="30" spans="2:15" ht="12" customHeight="1" x14ac:dyDescent="0.2">
      <c r="B30" t="s">
        <v>309</v>
      </c>
      <c r="E30" s="16">
        <f>Input!A207/Input!A$34</f>
        <v>0.44824297991679585</v>
      </c>
      <c r="F30" s="16">
        <f>Input!B207/Input!B$34</f>
        <v>0.36505222701146245</v>
      </c>
      <c r="G30" s="16">
        <f>Input!C207/Input!C$34</f>
        <v>0.22802235513379593</v>
      </c>
      <c r="H30" s="16">
        <f>Input!D207/Input!D$34</f>
        <v>0.42536642439082029</v>
      </c>
      <c r="I30" s="16">
        <f>Input!E207/Input!E$34</f>
        <v>0.67560287572127653</v>
      </c>
      <c r="J30" s="16">
        <f>Input!F207/Input!F$34</f>
        <v>0.34916430350995964</v>
      </c>
      <c r="K30" s="16">
        <f>Input!G207/Input!G$34</f>
        <v>0.16070626793749607</v>
      </c>
      <c r="L30" s="16">
        <f>Input!H207/Input!H$34</f>
        <v>0.11361342507954342</v>
      </c>
      <c r="M30" s="16">
        <f>Input!I207/Input!I$34</f>
        <v>0.10291879136502993</v>
      </c>
      <c r="N30" s="16">
        <f>Input!J207/Input!J$34</f>
        <v>0.14652916640227795</v>
      </c>
      <c r="O30" s="16">
        <f t="shared" si="4"/>
        <v>0.30152188164684579</v>
      </c>
    </row>
    <row r="31" spans="2:15" ht="12" customHeight="1" x14ac:dyDescent="0.2">
      <c r="B31" t="s">
        <v>190</v>
      </c>
      <c r="E31" s="16">
        <f>Input!A144/Input!A$34</f>
        <v>0.35494925905248709</v>
      </c>
      <c r="F31" s="16">
        <f>Input!B144/Input!B$34</f>
        <v>0.1632372502991761</v>
      </c>
      <c r="G31" s="16">
        <f>Input!C144/Input!C$34</f>
        <v>0.223611098486835</v>
      </c>
      <c r="H31" s="16">
        <f>Input!D144/Input!D$34</f>
        <v>0.20504121841062195</v>
      </c>
      <c r="I31" s="16">
        <f>Input!E144/Input!E$34</f>
        <v>0.22396060663266998</v>
      </c>
      <c r="J31" s="16">
        <f>Input!F144/Input!F$34</f>
        <v>0.17888748780371069</v>
      </c>
      <c r="K31" s="16">
        <f>Input!G144/Input!G$34</f>
        <v>0.14411045466767614</v>
      </c>
      <c r="L31" s="16">
        <f>Input!H144/Input!H$34</f>
        <v>0.18779215586484441</v>
      </c>
      <c r="M31" s="16">
        <f>Input!I144/Input!I$34</f>
        <v>0.1562822514969128</v>
      </c>
      <c r="N31" s="16">
        <f>Input!J144/Input!J$34</f>
        <v>0.24188501081208935</v>
      </c>
      <c r="O31" s="16">
        <f t="shared" si="4"/>
        <v>0.20797567935270234</v>
      </c>
    </row>
    <row r="32" spans="2:15" ht="12" customHeight="1" x14ac:dyDescent="0.2">
      <c r="B32" t="s">
        <v>310</v>
      </c>
      <c r="E32" s="16">
        <f>Input!A208/Input!A$34</f>
        <v>4.104689414927325E-3</v>
      </c>
      <c r="F32" s="16">
        <f>Input!B208/Input!B$34</f>
        <v>1.2381654804301248E-2</v>
      </c>
      <c r="G32" s="16">
        <f>Input!C208/Input!C$34</f>
        <v>9.394327772260281E-3</v>
      </c>
      <c r="H32" s="16">
        <f>Input!D208/Input!D$34</f>
        <v>2.2578548838954604E-2</v>
      </c>
      <c r="I32" s="16">
        <f>Input!E208/Input!E$34</f>
        <v>1.8158806389419069E-2</v>
      </c>
      <c r="J32" s="16">
        <f>Input!F208/Input!F$34</f>
        <v>1.7612439794378914E-2</v>
      </c>
      <c r="K32" s="16">
        <f>Input!G208/Input!G$34</f>
        <v>1.6160062902928932E-2</v>
      </c>
      <c r="L32" s="16">
        <f>Input!H208/Input!H$34</f>
        <v>1.5788688041850175E-2</v>
      </c>
      <c r="M32" s="16">
        <f>Input!I208/Input!I$34</f>
        <v>1.8339415350938797E-2</v>
      </c>
      <c r="N32" s="16">
        <f>Input!J208/Input!J$34</f>
        <v>9.7629791967848628E-2</v>
      </c>
      <c r="O32" s="16">
        <f t="shared" si="4"/>
        <v>2.3214842527780798E-2</v>
      </c>
    </row>
    <row r="33" spans="2:15" ht="12" customHeight="1" x14ac:dyDescent="0.2">
      <c r="B33" t="s">
        <v>191</v>
      </c>
      <c r="E33" s="16">
        <f>Input!A145/Input!A$34</f>
        <v>7.4836176762012721E-2</v>
      </c>
      <c r="F33" s="16">
        <f>Input!B145/Input!B$34</f>
        <v>6.0471552914845864E-2</v>
      </c>
      <c r="G33" s="16">
        <f>Input!C145/Input!C$34</f>
        <v>6.0403947619745858E-2</v>
      </c>
      <c r="H33" s="16">
        <f>Input!D145/Input!D$34</f>
        <v>3.7425496685882166E-2</v>
      </c>
      <c r="I33" s="16">
        <f>Input!E145/Input!E$34</f>
        <v>3.5724098809177159E-2</v>
      </c>
      <c r="J33" s="16">
        <f>Input!F145/Input!F$34</f>
        <v>5.1859516896327083E-2</v>
      </c>
      <c r="K33" s="16">
        <f>Input!G145/Input!G$34</f>
        <v>2.8177464330057366E-2</v>
      </c>
      <c r="L33" s="16">
        <f>Input!H145/Input!H$34</f>
        <v>1.535655565462226E-2</v>
      </c>
      <c r="M33" s="16">
        <f>Input!I145/Input!I$34</f>
        <v>1.3675806165423465E-2</v>
      </c>
      <c r="N33" s="16">
        <f>Input!J145/Input!J$34</f>
        <v>9.1527262898014727E-3</v>
      </c>
      <c r="O33" s="16">
        <f t="shared" si="4"/>
        <v>3.8708334212789533E-2</v>
      </c>
    </row>
    <row r="34" spans="2:15" ht="12" customHeight="1" x14ac:dyDescent="0.2">
      <c r="B34" t="s">
        <v>192</v>
      </c>
      <c r="E34" s="16">
        <f>E35-SUM(E29:E33)</f>
        <v>8.8500532835144696E-2</v>
      </c>
      <c r="F34" s="16">
        <f t="shared" ref="F34:N34" si="5">F35-SUM(F29:F33)</f>
        <v>3.0605252824957407E-2</v>
      </c>
      <c r="G34" s="16">
        <f t="shared" si="5"/>
        <v>3.1123437693915346E-2</v>
      </c>
      <c r="H34" s="16">
        <f t="shared" si="5"/>
        <v>0.15981453224437403</v>
      </c>
      <c r="I34" s="16">
        <f t="shared" si="5"/>
        <v>0.22572124641146285</v>
      </c>
      <c r="J34" s="16">
        <f t="shared" si="5"/>
        <v>4.6039920244635768E-2</v>
      </c>
      <c r="K34" s="16">
        <f t="shared" si="5"/>
        <v>1.2734848837939516E-2</v>
      </c>
      <c r="L34" s="16">
        <f t="shared" si="5"/>
        <v>5.5926505782355473E-3</v>
      </c>
      <c r="M34" s="16">
        <f t="shared" si="5"/>
        <v>1.8198698126704382E-2</v>
      </c>
      <c r="N34" s="16">
        <f t="shared" si="5"/>
        <v>1.4783426589898396E-2</v>
      </c>
      <c r="O34" s="16">
        <f t="shared" si="4"/>
        <v>6.3311454638726797E-2</v>
      </c>
    </row>
    <row r="35" spans="2:15" ht="12.75" customHeight="1" x14ac:dyDescent="0.2">
      <c r="B35" s="28" t="s">
        <v>193</v>
      </c>
      <c r="E35" s="8">
        <f>Input!A147/Input!A$34</f>
        <v>2.1063408175266458</v>
      </c>
      <c r="F35" s="8">
        <f>Input!B147/Input!B$34</f>
        <v>1.9047681200838835</v>
      </c>
      <c r="G35" s="8">
        <f>Input!C147/Input!C$34</f>
        <v>2.0001647448063333</v>
      </c>
      <c r="H35" s="8">
        <f>Input!D147/Input!D$34</f>
        <v>1.9861380981371553</v>
      </c>
      <c r="I35" s="8">
        <f>Input!E147/Input!E$34</f>
        <v>2.3664051881753236</v>
      </c>
      <c r="J35" s="8">
        <f>Input!F147/Input!F$34</f>
        <v>1.0320700423174902</v>
      </c>
      <c r="K35" s="8">
        <f>Input!G147/Input!G$34</f>
        <v>0.71898512077859567</v>
      </c>
      <c r="L35" s="8">
        <f>Input!H147/Input!H$34</f>
        <v>0.54534067120595642</v>
      </c>
      <c r="M35" s="8">
        <f>Input!I147/Input!I$34</f>
        <v>0.40365510675059291</v>
      </c>
      <c r="N35" s="8">
        <f>Input!J147/Input!J$34</f>
        <v>0.79536359141619606</v>
      </c>
      <c r="O35" s="8">
        <f t="shared" si="4"/>
        <v>1.3859231501198175</v>
      </c>
    </row>
    <row r="36" spans="2:15" ht="5.25" customHeight="1" x14ac:dyDescent="0.2">
      <c r="B36" s="19"/>
      <c r="E36" s="8"/>
      <c r="F36" s="8"/>
      <c r="G36" s="8"/>
      <c r="H36" s="8"/>
      <c r="I36" s="8"/>
      <c r="J36" s="8"/>
      <c r="K36" s="8"/>
      <c r="L36" s="8"/>
      <c r="M36" s="8"/>
      <c r="N36" s="8"/>
      <c r="O36" s="6"/>
    </row>
    <row r="37" spans="2:15" ht="12.75" customHeight="1" x14ac:dyDescent="0.2">
      <c r="B37" s="29" t="s">
        <v>194</v>
      </c>
      <c r="E37" s="30">
        <f>+E11+E13+E20+E27+E35</f>
        <v>94.303921319077631</v>
      </c>
      <c r="F37" s="30">
        <f t="shared" ref="F37:N37" si="6">+F11+F13+F20+F27+F35</f>
        <v>98.650774437836077</v>
      </c>
      <c r="G37" s="30">
        <f t="shared" si="6"/>
        <v>96.019539000804926</v>
      </c>
      <c r="H37" s="30">
        <f t="shared" si="6"/>
        <v>82.312557612417237</v>
      </c>
      <c r="I37" s="30">
        <f t="shared" si="6"/>
        <v>64.747419415347224</v>
      </c>
      <c r="J37" s="30">
        <f t="shared" si="6"/>
        <v>66.50497947038032</v>
      </c>
      <c r="K37" s="30">
        <f t="shared" si="6"/>
        <v>71.212849260331907</v>
      </c>
      <c r="L37" s="30">
        <f t="shared" si="6"/>
        <v>70.104658887093748</v>
      </c>
      <c r="M37" s="30">
        <f t="shared" si="6"/>
        <v>69.121523937327979</v>
      </c>
      <c r="N37" s="30">
        <f t="shared" si="6"/>
        <v>73.418369618043101</v>
      </c>
      <c r="O37" s="7">
        <f>AVERAGE(E37:N37)</f>
        <v>78.639659295866025</v>
      </c>
    </row>
    <row r="38" spans="2:15" ht="5.25" customHeight="1" x14ac:dyDescent="0.2">
      <c r="E38" s="7"/>
      <c r="F38" s="7"/>
      <c r="G38" s="7"/>
      <c r="H38" s="7"/>
      <c r="I38" s="7"/>
      <c r="J38" s="7"/>
      <c r="K38" s="7"/>
      <c r="L38" s="7"/>
      <c r="M38" s="7"/>
      <c r="N38" s="7"/>
      <c r="O38" s="6"/>
    </row>
    <row r="39" spans="2:15" ht="12.75" customHeight="1" x14ac:dyDescent="0.2">
      <c r="B39" s="29" t="s">
        <v>195</v>
      </c>
      <c r="E39" s="30">
        <f>Input!A24/Input!A$6</f>
        <v>71.297772435632041</v>
      </c>
      <c r="F39" s="30">
        <f>Input!B24/Input!B$6</f>
        <v>68.786994939496694</v>
      </c>
      <c r="G39" s="30">
        <f>Input!C24/Input!C$6</f>
        <v>63.930519340564246</v>
      </c>
      <c r="H39" s="30">
        <f>Input!D24/Input!D$6</f>
        <v>59.666239808394245</v>
      </c>
      <c r="I39" s="30">
        <f>Input!E24/Input!E$6</f>
        <v>53.732005283508684</v>
      </c>
      <c r="J39" s="30">
        <f>Input!F24/Input!F$6</f>
        <v>58.699647169880166</v>
      </c>
      <c r="K39" s="30">
        <f>Input!G24/Input!G$6</f>
        <v>55.951960341818122</v>
      </c>
      <c r="L39" s="30">
        <f>Input!H24/Input!H$6</f>
        <v>54.71257602060075</v>
      </c>
      <c r="M39" s="30">
        <f>Input!I24/Input!I$6</f>
        <v>56.282946190467115</v>
      </c>
      <c r="N39" s="30">
        <f>Input!J24/Input!J$6</f>
        <v>56.616049913073176</v>
      </c>
      <c r="O39" s="7">
        <f>AVERAGE(E39:N39)</f>
        <v>59.967671144343527</v>
      </c>
    </row>
    <row r="40" spans="2:15" ht="6" customHeight="1" x14ac:dyDescent="0.2"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</row>
    <row r="41" spans="2:15" ht="12.75" customHeight="1" x14ac:dyDescent="0.2">
      <c r="B41" s="31" t="s">
        <v>73</v>
      </c>
      <c r="C41" s="10"/>
      <c r="D41" s="10"/>
      <c r="E41" s="11">
        <f>+E37-E39</f>
        <v>23.00614888344559</v>
      </c>
      <c r="F41" s="11">
        <f t="shared" ref="F41:N41" si="7">+F37-F39</f>
        <v>29.863779498339383</v>
      </c>
      <c r="G41" s="11">
        <f t="shared" si="7"/>
        <v>32.08901966024068</v>
      </c>
      <c r="H41" s="11">
        <f t="shared" si="7"/>
        <v>22.646317804022992</v>
      </c>
      <c r="I41" s="11">
        <f t="shared" si="7"/>
        <v>11.01541413183854</v>
      </c>
      <c r="J41" s="11">
        <f t="shared" si="7"/>
        <v>7.8053323005001545</v>
      </c>
      <c r="K41" s="11">
        <f t="shared" si="7"/>
        <v>15.260888918513785</v>
      </c>
      <c r="L41" s="11">
        <f t="shared" si="7"/>
        <v>15.392082866492999</v>
      </c>
      <c r="M41" s="11">
        <f t="shared" si="7"/>
        <v>12.838577746860864</v>
      </c>
      <c r="N41" s="11">
        <f t="shared" si="7"/>
        <v>16.802319704969925</v>
      </c>
      <c r="O41" s="11">
        <f>AVERAGE(E41:N41)</f>
        <v>18.671988151522491</v>
      </c>
    </row>
    <row r="42" spans="2:15" ht="6" customHeight="1" x14ac:dyDescent="0.2"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2:15" s="4" customFormat="1" ht="12.75" customHeight="1" x14ac:dyDescent="0.2">
      <c r="B43" s="4" t="s">
        <v>70</v>
      </c>
      <c r="E43" s="8">
        <f>(Input!A25+Input!A26)/Input!A$6</f>
        <v>2.0912357029517401</v>
      </c>
      <c r="F43" s="8">
        <f>(Input!B25+Input!B26)/Input!B$6</f>
        <v>2.4728792711057017</v>
      </c>
      <c r="G43" s="8">
        <f>(Input!C25+Input!C26)/Input!C$6</f>
        <v>2.8036916354094235</v>
      </c>
      <c r="H43" s="8">
        <f>(Input!D25+Input!D26)/Input!D$6</f>
        <v>2.5296678536405417</v>
      </c>
      <c r="I43" s="8">
        <f>(Input!E25+Input!E26)/Input!E$6</f>
        <v>2.3674901236726442</v>
      </c>
      <c r="J43" s="8">
        <f>(Input!F25+Input!F26)/Input!F$6</f>
        <v>2.4427186284781826</v>
      </c>
      <c r="K43" s="8">
        <f>(Input!G25+Input!G26)/Input!G$6</f>
        <v>2.2133097457872486</v>
      </c>
      <c r="L43" s="8">
        <f>(Input!H25+Input!H26)/Input!H$6</f>
        <v>2.3360896514731104</v>
      </c>
      <c r="M43" s="8">
        <f>(Input!I25+Input!I26)/Input!I$6</f>
        <v>2.360917037804795</v>
      </c>
      <c r="N43" s="8">
        <f>(Input!J25+Input!J26)/Input!J$6</f>
        <v>2.3828963611033496</v>
      </c>
      <c r="O43" s="8">
        <f>AVERAGE(E43:N43)</f>
        <v>2.4000896011426738</v>
      </c>
    </row>
    <row r="44" spans="2:15" ht="6" customHeight="1" x14ac:dyDescent="0.2"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6"/>
    </row>
    <row r="45" spans="2:15" x14ac:dyDescent="0.2">
      <c r="B45" s="9" t="s">
        <v>74</v>
      </c>
      <c r="C45" s="10"/>
      <c r="D45" s="10"/>
      <c r="E45" s="11">
        <f>+E41-E43</f>
        <v>20.914913180493851</v>
      </c>
      <c r="F45" s="11">
        <f t="shared" ref="F45:N45" si="8">+F41-F43</f>
        <v>27.390900227233683</v>
      </c>
      <c r="G45" s="11">
        <f t="shared" si="8"/>
        <v>29.285328024831259</v>
      </c>
      <c r="H45" s="11">
        <f t="shared" si="8"/>
        <v>20.116649950382449</v>
      </c>
      <c r="I45" s="11">
        <f t="shared" si="8"/>
        <v>8.6479240081658961</v>
      </c>
      <c r="J45" s="11">
        <f t="shared" si="8"/>
        <v>5.3626136720219719</v>
      </c>
      <c r="K45" s="11">
        <f t="shared" si="8"/>
        <v>13.047579172726536</v>
      </c>
      <c r="L45" s="11">
        <f t="shared" si="8"/>
        <v>13.055993215019889</v>
      </c>
      <c r="M45" s="11">
        <f t="shared" si="8"/>
        <v>10.477660709056069</v>
      </c>
      <c r="N45" s="11">
        <f t="shared" si="8"/>
        <v>14.419423343866576</v>
      </c>
      <c r="O45" s="11">
        <f>AVERAGE(E45:N45)</f>
        <v>16.27189855037982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HVLFÖ&amp;C&amp;8DVR-Nr: 0890723 &amp;R&amp;8&amp;D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O45"/>
  <sheetViews>
    <sheetView workbookViewId="0">
      <selection activeCell="D2" sqref="D2:M2"/>
    </sheetView>
  </sheetViews>
  <sheetFormatPr baseColWidth="10" defaultRowHeight="12.75" x14ac:dyDescent="0.2"/>
  <cols>
    <col min="1" max="1" width="0.7109375" customWidth="1"/>
    <col min="2" max="2" width="10.28515625" customWidth="1"/>
    <col min="3" max="3" width="8.7109375" customWidth="1"/>
    <col min="4" max="4" width="9.7109375" customWidth="1"/>
    <col min="5" max="10" width="8.7109375" customWidth="1"/>
    <col min="11" max="11" width="8.85546875" customWidth="1"/>
    <col min="12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177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202</v>
      </c>
    </row>
    <row r="2" spans="1:15" ht="15.75" customHeight="1" x14ac:dyDescent="0.2">
      <c r="D2" s="37" t="str">
        <f>Kenndat!D2</f>
        <v>Größenklasse 3: &gt; 5.000 ha</v>
      </c>
      <c r="E2" s="37"/>
      <c r="F2" s="37"/>
      <c r="G2" s="37"/>
      <c r="H2" s="37"/>
      <c r="I2" s="37"/>
      <c r="J2" s="37"/>
      <c r="K2" s="37"/>
      <c r="L2" s="37"/>
      <c r="M2" s="37"/>
      <c r="N2" s="5"/>
    </row>
    <row r="3" spans="1:15" ht="15.75" customHeight="1" x14ac:dyDescent="0.2">
      <c r="D3" s="38" t="s">
        <v>170</v>
      </c>
      <c r="E3" s="38"/>
      <c r="F3" s="38"/>
      <c r="G3" s="38"/>
      <c r="H3" s="38"/>
      <c r="I3" s="38"/>
      <c r="J3" s="38"/>
      <c r="K3" s="38"/>
      <c r="L3" s="38"/>
      <c r="M3" s="38"/>
      <c r="N3" s="2"/>
    </row>
    <row r="4" spans="1:15" ht="9" customHeight="1" x14ac:dyDescent="0.2"/>
    <row r="5" spans="1:15" ht="12.75" customHeight="1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179</v>
      </c>
      <c r="E7" s="6">
        <f>Input!A149/Input!A$153</f>
        <v>84.963822685667054</v>
      </c>
      <c r="F7" s="6">
        <f>Input!B149/Input!B$153</f>
        <v>89.442295913932199</v>
      </c>
      <c r="G7" s="6">
        <f>Input!C149/Input!C$153</f>
        <v>87.280579917592988</v>
      </c>
      <c r="H7" s="6">
        <f>Input!D149/Input!D$153</f>
        <v>74.286368247038041</v>
      </c>
      <c r="I7" s="6">
        <f>Input!E149/Input!E$153</f>
        <v>58.15153010016639</v>
      </c>
      <c r="J7" s="6">
        <f>Input!F149/Input!F$153</f>
        <v>60.722103216496926</v>
      </c>
      <c r="K7" s="6">
        <f>Input!G149/Input!G$153</f>
        <v>65.822903228640797</v>
      </c>
      <c r="L7" s="6">
        <f>Input!H149/Input!H$153</f>
        <v>64.763570106620804</v>
      </c>
      <c r="M7" s="6">
        <f>Input!I149/Input!I$153</f>
        <v>64.150036408640858</v>
      </c>
      <c r="N7" s="6">
        <f>Input!J149/Input!J$153</f>
        <v>67.932888168929381</v>
      </c>
      <c r="O7" s="6">
        <f>AVERAGE(E7:N7)</f>
        <v>71.751609799372545</v>
      </c>
    </row>
    <row r="8" spans="1:15" ht="12" customHeight="1" x14ac:dyDescent="0.2">
      <c r="B8" t="s">
        <v>180</v>
      </c>
      <c r="E8" s="6">
        <f>Input!A150/Input!A$153</f>
        <v>0.23139886607405308</v>
      </c>
      <c r="F8" s="6">
        <f>Input!B150/Input!B$153</f>
        <v>8.3821399576288619E-2</v>
      </c>
      <c r="G8" s="6">
        <f>Input!C150/Input!C$153</f>
        <v>-0.1190988117388241</v>
      </c>
      <c r="H8" s="6">
        <f>Input!D150/Input!D$153</f>
        <v>-0.1467693332990806</v>
      </c>
      <c r="I8" s="6">
        <f>Input!E150/Input!E$153</f>
        <v>0.53966036077307555</v>
      </c>
      <c r="J8" s="6">
        <f>Input!F150/Input!F$153</f>
        <v>-6.5663121352959528E-2</v>
      </c>
      <c r="K8" s="6">
        <f>Input!G150/Input!G$153</f>
        <v>-0.38227165901683485</v>
      </c>
      <c r="L8" s="6">
        <f>Input!H150/Input!H$153</f>
        <v>0.89581851813872826</v>
      </c>
      <c r="M8" s="6">
        <f>Input!I150/Input!I$153</f>
        <v>-7.4291973093532832E-2</v>
      </c>
      <c r="N8" s="6">
        <f>Input!J150/Input!J$153</f>
        <v>-0.50131097540788483</v>
      </c>
      <c r="O8" s="6">
        <f>AVERAGE(E8:N8)</f>
        <v>4.6129327065302872E-2</v>
      </c>
    </row>
    <row r="9" spans="1:15" ht="12" customHeight="1" x14ac:dyDescent="0.2">
      <c r="B9" t="s">
        <v>181</v>
      </c>
      <c r="E9" s="6">
        <f>Input!A151/Input!A$153</f>
        <v>0.24873897602387765</v>
      </c>
      <c r="F9" s="6">
        <f>Input!B151/Input!B$153</f>
        <v>0.30223130694272221</v>
      </c>
      <c r="G9" s="6">
        <f>Input!C151/Input!C$153</f>
        <v>0.28870059066031606</v>
      </c>
      <c r="H9" s="6">
        <f>Input!D151/Input!D$153</f>
        <v>0.23493701540940895</v>
      </c>
      <c r="I9" s="6">
        <f>Input!E151/Input!E$153</f>
        <v>0.25184978004564573</v>
      </c>
      <c r="J9" s="6">
        <f>Input!F151/Input!F$153</f>
        <v>0.23649825833036844</v>
      </c>
      <c r="K9" s="6">
        <f>Input!G151/Input!G$153</f>
        <v>0.21397380449178824</v>
      </c>
      <c r="L9" s="6">
        <f>Input!H151/Input!H$153</f>
        <v>0.23656270271937332</v>
      </c>
      <c r="M9" s="6">
        <f>Input!I151/Input!I$153</f>
        <v>0.22037339788857913</v>
      </c>
      <c r="N9" s="6">
        <f>Input!J151/Input!J$153</f>
        <v>0.25228188283554043</v>
      </c>
      <c r="O9" s="6">
        <f>AVERAGE(E9:N9)</f>
        <v>0.24861477153476211</v>
      </c>
    </row>
    <row r="10" spans="1:15" ht="12" customHeight="1" x14ac:dyDescent="0.2">
      <c r="B10" t="s">
        <v>182</v>
      </c>
      <c r="E10" s="6">
        <f>Input!A152/Input!A$153</f>
        <v>-0.14519620507531422</v>
      </c>
      <c r="F10" s="6">
        <f>Input!B152/Input!B$153</f>
        <v>-0.17028044639603088</v>
      </c>
      <c r="G10" s="6">
        <f>Input!C152/Input!C$153</f>
        <v>-0.12823175674417742</v>
      </c>
      <c r="H10" s="6">
        <f>Input!D152/Input!D$153</f>
        <v>-0.16083510041838861</v>
      </c>
      <c r="I10" s="6">
        <f>Input!E152/Input!E$153</f>
        <v>-9.955061378946177E-2</v>
      </c>
      <c r="J10" s="6">
        <f>Input!F152/Input!F$153</f>
        <v>-0.11526878839294698</v>
      </c>
      <c r="K10" s="6">
        <f>Input!G152/Input!G$153</f>
        <v>-0.13045839347053514</v>
      </c>
      <c r="L10" s="6">
        <f>Input!H152/Input!H$153</f>
        <v>-0.1864864132153369</v>
      </c>
      <c r="M10" s="6">
        <f>Input!I152/Input!I$153</f>
        <v>-0.20994446898752792</v>
      </c>
      <c r="N10" s="6">
        <f>Input!J152/Input!J$153</f>
        <v>-0.22698307866136219</v>
      </c>
      <c r="O10" s="6">
        <f>AVERAGE(E10:N10)</f>
        <v>-0.1573235265151082</v>
      </c>
    </row>
    <row r="11" spans="1:15" ht="12.75" customHeight="1" x14ac:dyDescent="0.2">
      <c r="B11" s="28" t="s">
        <v>68</v>
      </c>
      <c r="E11" s="8">
        <f>Input!A35/Input!A$153</f>
        <v>85.298764322689664</v>
      </c>
      <c r="F11" s="8">
        <f>Input!B35/Input!B$153</f>
        <v>89.658068174055174</v>
      </c>
      <c r="G11" s="8">
        <f>Input!C35/Input!C$153</f>
        <v>87.321949939770306</v>
      </c>
      <c r="H11" s="8">
        <f>Input!D35/Input!D$153</f>
        <v>74.213700828729984</v>
      </c>
      <c r="I11" s="8">
        <f>Input!E35/Input!E$153</f>
        <v>58.843489627195645</v>
      </c>
      <c r="J11" s="8">
        <f>Input!F35/Input!F$153</f>
        <v>60.777669565081389</v>
      </c>
      <c r="K11" s="8">
        <f>Input!G35/Input!G$153</f>
        <v>65.524146980645213</v>
      </c>
      <c r="L11" s="8">
        <f>Input!H35/Input!H$153</f>
        <v>65.709464914263577</v>
      </c>
      <c r="M11" s="8">
        <f>Input!I35/Input!I$153</f>
        <v>64.086173364448385</v>
      </c>
      <c r="N11" s="8">
        <f>Input!J35/Input!J$153</f>
        <v>67.456875997695676</v>
      </c>
      <c r="O11" s="8">
        <f>AVERAGE(E11:N11)</f>
        <v>71.889030371457494</v>
      </c>
    </row>
    <row r="12" spans="1:15" ht="3" customHeight="1" x14ac:dyDescent="0.2">
      <c r="B12" s="19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15" ht="12.75" customHeight="1" x14ac:dyDescent="0.2">
      <c r="B13" s="28" t="s">
        <v>69</v>
      </c>
      <c r="E13" s="8">
        <f>Input!A28/Input!A$34/Input!A$5*Input!A$6</f>
        <v>6.519702896725528E-2</v>
      </c>
      <c r="F13" s="8">
        <f>Input!B28/Input!B$34/Input!B$5*Input!B$6</f>
        <v>8.8331763780807634E-2</v>
      </c>
      <c r="G13" s="8">
        <f>Input!C28/Input!C$34/Input!C$5*Input!C$6</f>
        <v>8.8563831949178343E-2</v>
      </c>
      <c r="H13" s="8">
        <f>Input!D28/Input!D$34/Input!D$5*Input!D$6</f>
        <v>8.6949076157073479E-2</v>
      </c>
      <c r="I13" s="8">
        <f>Input!E28/Input!E$34/Input!E$5*Input!E$6</f>
        <v>8.2802340429514482E-2</v>
      </c>
      <c r="J13" s="8">
        <f>Input!F28/Input!F$34/Input!F$5*Input!F$6</f>
        <v>6.6093614868209291E-2</v>
      </c>
      <c r="K13" s="8">
        <f>Input!G28/Input!G$34/Input!G$5*Input!G$6</f>
        <v>0.15801012042830564</v>
      </c>
      <c r="L13" s="8">
        <f>Input!H28/Input!H$34/Input!H$5*Input!H$6</f>
        <v>7.0736903767995518E-2</v>
      </c>
      <c r="M13" s="8">
        <f>Input!I28/Input!I$34/Input!I$5*Input!I$6</f>
        <v>9.3557960885798583E-2</v>
      </c>
      <c r="N13" s="8">
        <f>Input!J28/Input!J$34/Input!J$5*Input!J$6</f>
        <v>0.1435668628441828</v>
      </c>
      <c r="O13" s="8">
        <f>AVERAGE(E13:N13)</f>
        <v>9.438095040783212E-2</v>
      </c>
    </row>
    <row r="14" spans="1:15" ht="3" customHeight="1" x14ac:dyDescent="0.2">
      <c r="B14" s="19"/>
      <c r="O14" s="6"/>
    </row>
    <row r="15" spans="1:15" ht="12" customHeight="1" x14ac:dyDescent="0.2">
      <c r="B15" t="s">
        <v>183</v>
      </c>
      <c r="E15" s="16">
        <f>Input!A136/Input!A$34/Input!A$5*Input!A$6</f>
        <v>0.70256660073489985</v>
      </c>
      <c r="F15" s="16">
        <f>Input!B136/Input!B$34/Input!B$5*Input!B$6</f>
        <v>0.41791109134049587</v>
      </c>
      <c r="G15" s="16">
        <f>Input!C136/Input!C$34/Input!C$5*Input!C$6</f>
        <v>0.30483627941002223</v>
      </c>
      <c r="H15" s="16">
        <f>Input!D136/Input!D$34/Input!D$5*Input!D$6</f>
        <v>0.37489709571069513</v>
      </c>
      <c r="I15" s="16">
        <f>Input!E136/Input!E$34/Input!E$5*Input!E$6</f>
        <v>0.28247455934518978</v>
      </c>
      <c r="J15" s="16">
        <f>Input!F136/Input!F$34/Input!F$5*Input!F$6</f>
        <v>0.27308991219690054</v>
      </c>
      <c r="K15" s="16">
        <f>Input!G136/Input!G$34/Input!G$5*Input!G$6</f>
        <v>0.34128477780586502</v>
      </c>
      <c r="L15" s="16">
        <f>Input!H136/Input!H$34/Input!H$5*Input!H$6</f>
        <v>0.29159785298366514</v>
      </c>
      <c r="M15" s="16">
        <f>Input!I136/Input!I$34/Input!I$5*Input!I$6</f>
        <v>0.35516602970048328</v>
      </c>
      <c r="N15" s="16">
        <f>Input!J136/Input!J$34/Input!J$5*Input!J$6</f>
        <v>0.31405797341295572</v>
      </c>
      <c r="O15" s="6">
        <f t="shared" ref="O15:O26" si="1">AVERAGE(E15:N15)</f>
        <v>0.36578821726411725</v>
      </c>
    </row>
    <row r="16" spans="1:15" ht="12" customHeight="1" x14ac:dyDescent="0.2">
      <c r="B16" t="s">
        <v>184</v>
      </c>
      <c r="E16" s="16">
        <f>Input!A137/Input!A$34/Input!A$5*Input!A$6</f>
        <v>0.97350450105633801</v>
      </c>
      <c r="F16" s="16">
        <f>Input!B137/Input!B$34/Input!B$5*Input!B$6</f>
        <v>1.1038519095116868</v>
      </c>
      <c r="G16" s="16">
        <f>Input!C137/Input!C$34/Input!C$5*Input!C$6</f>
        <v>1.0382551428517972</v>
      </c>
      <c r="H16" s="16">
        <f>Input!D137/Input!D$34/Input!D$5*Input!D$6</f>
        <v>0.9762887569353732</v>
      </c>
      <c r="I16" s="16">
        <f>Input!E137/Input!E$34/Input!E$5*Input!E$6</f>
        <v>1.1110613615403993</v>
      </c>
      <c r="J16" s="16">
        <f>Input!F137/Input!F$34/Input!F$5*Input!F$6</f>
        <v>0.98797888646478271</v>
      </c>
      <c r="K16" s="16">
        <f>Input!G137/Input!G$34/Input!G$5*Input!G$6</f>
        <v>1.0062523825022684</v>
      </c>
      <c r="L16" s="16">
        <f>Input!H137/Input!H$34/Input!H$5*Input!H$6</f>
        <v>1.0449199132224423</v>
      </c>
      <c r="M16" s="16">
        <f>Input!I137/Input!I$34/Input!I$5*Input!I$6</f>
        <v>0.91256993248567508</v>
      </c>
      <c r="N16" s="16">
        <f>Input!J137/Input!J$34/Input!J$5*Input!J$6</f>
        <v>0.89521158916290611</v>
      </c>
      <c r="O16" s="6">
        <f t="shared" si="1"/>
        <v>1.004989437573367</v>
      </c>
    </row>
    <row r="17" spans="2:15" ht="12" customHeight="1" x14ac:dyDescent="0.2">
      <c r="B17" t="s">
        <v>185</v>
      </c>
      <c r="E17" s="16">
        <f>Input!A138/Input!A$34/Input!A$5*Input!A$6</f>
        <v>9.3316980846890746E-2</v>
      </c>
      <c r="F17" s="16">
        <f>Input!B138/Input!B$34/Input!B$5*Input!B$6</f>
        <v>0.16590554502670596</v>
      </c>
      <c r="G17" s="16">
        <f>Input!C138/Input!C$34/Input!C$5*Input!C$6</f>
        <v>0.14784423916142614</v>
      </c>
      <c r="H17" s="16">
        <f>Input!D138/Input!D$34/Input!D$5*Input!D$6</f>
        <v>0.13188515538898532</v>
      </c>
      <c r="I17" s="16">
        <f>Input!E138/Input!E$34/Input!E$5*Input!E$6</f>
        <v>0.14900954038763345</v>
      </c>
      <c r="J17" s="16">
        <f>Input!F138/Input!F$34/Input!F$5*Input!F$6</f>
        <v>0.15754765073002028</v>
      </c>
      <c r="K17" s="16">
        <f>Input!G138/Input!G$34/Input!G$5*Input!G$6</f>
        <v>0.1936268567810546</v>
      </c>
      <c r="L17" s="16">
        <f>Input!H138/Input!H$34/Input!H$5*Input!H$6</f>
        <v>0.12450549180450569</v>
      </c>
      <c r="M17" s="16">
        <f>Input!I138/Input!I$34/Input!I$5*Input!I$6</f>
        <v>0.12001824221821002</v>
      </c>
      <c r="N17" s="16">
        <f>Input!J138/Input!J$34/Input!J$5*Input!J$6</f>
        <v>0.15211095728885901</v>
      </c>
      <c r="O17" s="6">
        <f t="shared" si="1"/>
        <v>0.14357706596342915</v>
      </c>
    </row>
    <row r="18" spans="2:15" ht="12" customHeight="1" x14ac:dyDescent="0.2">
      <c r="B18" t="s">
        <v>186</v>
      </c>
      <c r="E18" s="16">
        <f>Input!A139/Input!A$34/Input!A$5*Input!A$6</f>
        <v>1.3114645436084393</v>
      </c>
      <c r="F18" s="16">
        <f>Input!B139/Input!B$34/Input!B$5*Input!B$6</f>
        <v>1.9806239631874547</v>
      </c>
      <c r="G18" s="16">
        <f>Input!C139/Input!C$34/Input!C$5*Input!C$6</f>
        <v>1.5169237898942929</v>
      </c>
      <c r="H18" s="16">
        <f>Input!D139/Input!D$34/Input!D$5*Input!D$6</f>
        <v>1.0558528630653741</v>
      </c>
      <c r="I18" s="16">
        <f>Input!E139/Input!E$34/Input!E$5*Input!E$6</f>
        <v>1.1455869907154745</v>
      </c>
      <c r="J18" s="16">
        <f>Input!F139/Input!F$34/Input!F$5*Input!F$6</f>
        <v>1.1947695470808648</v>
      </c>
      <c r="K18" s="16">
        <f>Input!G139/Input!G$34/Input!G$5*Input!G$6</f>
        <v>1.0702222996697623</v>
      </c>
      <c r="L18" s="16">
        <f>Input!H139/Input!H$34/Input!H$5*Input!H$6</f>
        <v>1.0175254573412504</v>
      </c>
      <c r="M18" s="16">
        <f>Input!I139/Input!I$34/Input!I$5*Input!I$6</f>
        <v>0.98933881571409454</v>
      </c>
      <c r="N18" s="16">
        <f>Input!J139/Input!J$34/Input!J$5*Input!J$6</f>
        <v>0.95524222143986404</v>
      </c>
      <c r="O18" s="6">
        <f t="shared" si="1"/>
        <v>1.2237550491716871</v>
      </c>
    </row>
    <row r="19" spans="2:15" ht="12" customHeight="1" x14ac:dyDescent="0.2">
      <c r="B19" t="s">
        <v>311</v>
      </c>
      <c r="E19" s="16">
        <f>E20-SUM(E15:E18)</f>
        <v>1.0800724125074268E-2</v>
      </c>
      <c r="F19" s="16">
        <f t="shared" ref="F19:N19" si="2">F20-SUM(F15:F18)</f>
        <v>5.5261479831703042E-5</v>
      </c>
      <c r="G19" s="16">
        <f t="shared" si="2"/>
        <v>0</v>
      </c>
      <c r="H19" s="16">
        <f t="shared" si="2"/>
        <v>0</v>
      </c>
      <c r="I19" s="16">
        <f t="shared" si="2"/>
        <v>1.0581298787516236E-2</v>
      </c>
      <c r="J19" s="16">
        <f t="shared" si="2"/>
        <v>0</v>
      </c>
      <c r="K19" s="16">
        <f t="shared" si="2"/>
        <v>0</v>
      </c>
      <c r="L19" s="16">
        <f t="shared" si="2"/>
        <v>3.5340786201287777E-3</v>
      </c>
      <c r="M19" s="16">
        <f t="shared" si="2"/>
        <v>3.7866269671122943E-3</v>
      </c>
      <c r="N19" s="16">
        <f t="shared" si="2"/>
        <v>4.7497270445195916E-3</v>
      </c>
      <c r="O19" s="6">
        <f t="shared" si="1"/>
        <v>3.3507717024182869E-3</v>
      </c>
    </row>
    <row r="20" spans="2:15" ht="12.75" customHeight="1" x14ac:dyDescent="0.2">
      <c r="B20" s="28" t="s">
        <v>187</v>
      </c>
      <c r="E20" s="8">
        <f>Input!A141/Input!A$34/Input!A$5*Input!A$6</f>
        <v>3.0916533503716424</v>
      </c>
      <c r="F20" s="8">
        <f>Input!B141/Input!B$34/Input!B$5*Input!B$6</f>
        <v>3.6683477705461751</v>
      </c>
      <c r="G20" s="8">
        <f>Input!C141/Input!C$34/Input!C$5*Input!C$6</f>
        <v>3.0078594513175387</v>
      </c>
      <c r="H20" s="8">
        <f>Input!D141/Input!D$34/Input!D$5*Input!D$6</f>
        <v>2.5389238711004283</v>
      </c>
      <c r="I20" s="8">
        <f>Input!E141/Input!E$34/Input!E$5*Input!E$6</f>
        <v>2.6987137507762133</v>
      </c>
      <c r="J20" s="8">
        <f>Input!F141/Input!F$34/Input!F$5*Input!F$6</f>
        <v>2.6133859964725681</v>
      </c>
      <c r="K20" s="8">
        <f>Input!G141/Input!G$34/Input!G$5*Input!G$6</f>
        <v>2.6113863167589511</v>
      </c>
      <c r="L20" s="8">
        <f>Input!H141/Input!H$34/Input!H$5*Input!H$6</f>
        <v>2.4820827939719923</v>
      </c>
      <c r="M20" s="8">
        <f>Input!I141/Input!I$34/Input!I$5*Input!I$6</f>
        <v>2.3808796470855751</v>
      </c>
      <c r="N20" s="8">
        <f>Input!J141/Input!J$34/Input!J$5*Input!J$6</f>
        <v>2.3213724683491046</v>
      </c>
      <c r="O20" s="8">
        <f t="shared" si="1"/>
        <v>2.7414605416750186</v>
      </c>
    </row>
    <row r="21" spans="2:15" ht="3" customHeight="1" x14ac:dyDescent="0.2">
      <c r="B21" s="19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</row>
    <row r="22" spans="2:15" ht="12" customHeight="1" x14ac:dyDescent="0.2">
      <c r="B22" t="s">
        <v>304</v>
      </c>
      <c r="E22" s="16">
        <f>Input!A202/Input!A$34/Input!A$5*Input!A$6</f>
        <v>4.8714883471603354E-2</v>
      </c>
      <c r="F22" s="16">
        <f>Input!B202/Input!B$34/Input!B$5*Input!B$6</f>
        <v>8.6689797851075917E-2</v>
      </c>
      <c r="G22" s="16">
        <f>Input!C202/Input!C$34/Input!C$5*Input!C$6</f>
        <v>5.4054757164790926E-2</v>
      </c>
      <c r="H22" s="16">
        <f>Input!D202/Input!D$34/Input!D$5*Input!D$6</f>
        <v>5.4356327884874184E-2</v>
      </c>
      <c r="I22" s="16">
        <f>Input!E202/Input!E$34/Input!E$5*Input!E$6</f>
        <v>7.0705533531451717E-2</v>
      </c>
      <c r="J22" s="16">
        <f>Input!F202/Input!F$34/Input!F$5*Input!F$6</f>
        <v>3.8867327127255914E-2</v>
      </c>
      <c r="K22" s="16">
        <f>Input!G202/Input!G$34/Input!G$5*Input!G$6</f>
        <v>4.6369923609018301E-2</v>
      </c>
      <c r="L22" s="16">
        <f>Input!H202/Input!H$34/Input!H$5*Input!H$6</f>
        <v>2.7931873901931723E-2</v>
      </c>
      <c r="M22" s="16">
        <f>Input!I202/Input!I$34/Input!I$5*Input!I$6</f>
        <v>4.0415141970749545E-2</v>
      </c>
      <c r="N22" s="16">
        <f>Input!J202/Input!J$34/Input!J$5*Input!J$6</f>
        <v>0.16349716106981127</v>
      </c>
      <c r="O22" s="6">
        <f t="shared" si="1"/>
        <v>6.3160272758256281E-2</v>
      </c>
    </row>
    <row r="23" spans="2:15" ht="12" customHeight="1" x14ac:dyDescent="0.2">
      <c r="B23" t="s">
        <v>305</v>
      </c>
      <c r="E23" s="16">
        <f>Input!A210/Input!A$36</f>
        <v>4.2448649843288315</v>
      </c>
      <c r="F23" s="16">
        <f>Input!B210/Input!B$36</f>
        <v>3.7937148658430648</v>
      </c>
      <c r="G23" s="16">
        <f>Input!C210/Input!C$36</f>
        <v>3.3806126365187663</v>
      </c>
      <c r="H23" s="16">
        <f>Input!D210/Input!D$36</f>
        <v>3.2624875450217901</v>
      </c>
      <c r="I23" s="16">
        <f>Input!E210/Input!E$36</f>
        <v>3.2702418593817706</v>
      </c>
      <c r="J23" s="16">
        <f>Input!F210/Input!F$36</f>
        <v>3.3635957553805702</v>
      </c>
      <c r="K23" s="16">
        <f>Input!G210/Input!G$36</f>
        <v>3.5838296304602917</v>
      </c>
      <c r="L23" s="16">
        <f>Input!H210/Input!H$36</f>
        <v>3.2509083798943172</v>
      </c>
      <c r="M23" s="16">
        <f>Input!I210/Input!I$36</f>
        <v>3.3577943717220058</v>
      </c>
      <c r="N23" s="16">
        <f>Input!J210/Input!J$36</f>
        <v>3.2763247459483282</v>
      </c>
      <c r="O23" s="6">
        <f t="shared" si="1"/>
        <v>3.4784374774499733</v>
      </c>
    </row>
    <row r="24" spans="2:15" ht="12" customHeight="1" x14ac:dyDescent="0.2">
      <c r="B24" t="s">
        <v>306</v>
      </c>
      <c r="E24" s="16">
        <f>Input!A204/Input!A$34/Input!A$5*Input!A$6</f>
        <v>0.13304988594376693</v>
      </c>
      <c r="F24" s="16">
        <f>Input!B204/Input!B$34/Input!B$5*Input!B$6</f>
        <v>0.13214894112835315</v>
      </c>
      <c r="G24" s="16">
        <f>Input!C204/Input!C$34/Input!C$5*Input!C$6</f>
        <v>6.9650329808664938E-2</v>
      </c>
      <c r="H24" s="16">
        <f>Input!D204/Input!D$34/Input!D$5*Input!D$6</f>
        <v>7.8194788864595174E-2</v>
      </c>
      <c r="I24" s="16">
        <f>Input!E204/Input!E$34/Input!E$5*Input!E$6</f>
        <v>0.12484654100692705</v>
      </c>
      <c r="J24" s="16">
        <f>Input!F204/Input!F$34/Input!F$5*Input!F$6</f>
        <v>0.14995581759427137</v>
      </c>
      <c r="K24" s="16">
        <f>Input!G204/Input!G$34/Input!G$5*Input!G$6</f>
        <v>0.17859645333419921</v>
      </c>
      <c r="L24" s="16">
        <f>Input!H204/Input!H$34/Input!H$5*Input!H$6</f>
        <v>0.11376279395634796</v>
      </c>
      <c r="M24" s="16">
        <f>Input!I204/Input!I$34/Input!I$5*Input!I$6</f>
        <v>0.18473892491257762</v>
      </c>
      <c r="N24" s="16">
        <f>Input!J204/Input!J$34/Input!J$5*Input!J$6</f>
        <v>0.14079705780189405</v>
      </c>
      <c r="O24" s="6">
        <f t="shared" si="1"/>
        <v>0.13057415343515974</v>
      </c>
    </row>
    <row r="25" spans="2:15" ht="12" customHeight="1" x14ac:dyDescent="0.2">
      <c r="B25" t="s">
        <v>307</v>
      </c>
      <c r="E25" s="16">
        <f>Input!A205/Input!A$34/Input!A$5*Input!A$6</f>
        <v>0.23919942355636817</v>
      </c>
      <c r="F25" s="16">
        <f>Input!B205/Input!B$34/Input!B$5*Input!B$6</f>
        <v>0.23564497074865892</v>
      </c>
      <c r="G25" s="16">
        <f>Input!C205/Input!C$34/Input!C$5*Input!C$6</f>
        <v>0.17005726876003496</v>
      </c>
      <c r="H25" s="16">
        <f>Input!D205/Input!D$34/Input!D$5*Input!D$6</f>
        <v>0.15145794140684182</v>
      </c>
      <c r="I25" s="16">
        <f>Input!E205/Input!E$34/Input!E$5*Input!E$6</f>
        <v>0.16114313563974059</v>
      </c>
      <c r="J25" s="16">
        <f>Input!F205/Input!F$34/Input!F$5*Input!F$6</f>
        <v>0.18064135694491318</v>
      </c>
      <c r="K25" s="16">
        <f>Input!G205/Input!G$34/Input!G$5*Input!G$6</f>
        <v>0.18920735006815501</v>
      </c>
      <c r="L25" s="16">
        <f>Input!H205/Input!H$34/Input!H$5*Input!H$6</f>
        <v>0.1792185352856823</v>
      </c>
      <c r="M25" s="16">
        <f>Input!I205/Input!I$34/Input!I$5*Input!I$6</f>
        <v>0.17672444018242336</v>
      </c>
      <c r="N25" s="16">
        <f>Input!J205/Input!J$34/Input!J$5*Input!J$6</f>
        <v>0.21919465643772329</v>
      </c>
      <c r="O25" s="6">
        <f t="shared" si="1"/>
        <v>0.19024890790305418</v>
      </c>
    </row>
    <row r="26" spans="2:15" ht="12" customHeight="1" x14ac:dyDescent="0.2">
      <c r="B26" t="s">
        <v>308</v>
      </c>
      <c r="E26" s="16">
        <f>(Input!A142-SUM(Input!A202:'Input'!A205))/Input!A$34/Input!A$5*Input!A$6</f>
        <v>0.43557483332310826</v>
      </c>
      <c r="F26" s="16">
        <f>(Input!B142-SUM(Input!B202:'Input'!B205))/Input!B$34/Input!B$5*Input!B$6</f>
        <v>0.33339172495077796</v>
      </c>
      <c r="G26" s="16">
        <f>(Input!C142-SUM(Input!C202:'Input'!C205))/Input!C$34/Input!C$5*Input!C$6</f>
        <v>0.26921840429229754</v>
      </c>
      <c r="H26" s="16">
        <f>(Input!D142-SUM(Input!D202:'Input'!D205))/Input!D$34/Input!D$5*Input!D$6</f>
        <v>0.19740435208755699</v>
      </c>
      <c r="I26" s="16">
        <f>(Input!E142-SUM(Input!E202:'Input'!E205))/Input!E$34/Input!E$5*Input!E$6</f>
        <v>0.15377013871368722</v>
      </c>
      <c r="J26" s="16">
        <f>(Input!F142-SUM(Input!F202:'Input'!F205))/Input!F$34/Input!F$5*Input!F$6</f>
        <v>0.1492337522137249</v>
      </c>
      <c r="K26" s="16">
        <f>(Input!G142-SUM(Input!G202:'Input'!G205))/Input!G$34/Input!G$5*Input!G$6</f>
        <v>0.1969090925598469</v>
      </c>
      <c r="L26" s="16">
        <f>(Input!H142-SUM(Input!H202:'Input'!H205))/Input!H$34/Input!H$5*Input!H$6</f>
        <v>0.16852415126500819</v>
      </c>
      <c r="M26" s="16">
        <f>(Input!I142-SUM(Input!I202:'Input'!I205))/Input!I$34/Input!I$5*Input!I$6</f>
        <v>0.30049996827123454</v>
      </c>
      <c r="N26" s="16">
        <f>(Input!J142-SUM(Input!J202:'Input'!J205))/Input!J$34/Input!J$5*Input!J$6</f>
        <v>0.32976230578397714</v>
      </c>
      <c r="O26" s="6">
        <f t="shared" si="1"/>
        <v>0.25342887234612199</v>
      </c>
    </row>
    <row r="27" spans="2:15" ht="12.75" customHeight="1" x14ac:dyDescent="0.2">
      <c r="B27" s="28" t="s">
        <v>188</v>
      </c>
      <c r="E27" s="8">
        <f>SUM(E22:E26)</f>
        <v>5.1014040106236784</v>
      </c>
      <c r="F27" s="8">
        <f t="shared" ref="F27:N27" si="3">SUM(F22:F26)</f>
        <v>4.5815903005219312</v>
      </c>
      <c r="G27" s="8">
        <f t="shared" si="3"/>
        <v>3.9435933965445549</v>
      </c>
      <c r="H27" s="8">
        <f t="shared" si="3"/>
        <v>3.7439009552656586</v>
      </c>
      <c r="I27" s="8">
        <f t="shared" si="3"/>
        <v>3.7807072082735775</v>
      </c>
      <c r="J27" s="8">
        <f t="shared" si="3"/>
        <v>3.8822940092607352</v>
      </c>
      <c r="K27" s="8">
        <f t="shared" si="3"/>
        <v>4.1949124500315111</v>
      </c>
      <c r="L27" s="8">
        <f t="shared" si="3"/>
        <v>3.7403457343032875</v>
      </c>
      <c r="M27" s="8">
        <f t="shared" si="3"/>
        <v>4.0601728470589906</v>
      </c>
      <c r="N27" s="8">
        <f t="shared" si="3"/>
        <v>4.129575927041734</v>
      </c>
      <c r="O27" s="8">
        <f>AVERAGE(E27:N27)</f>
        <v>4.1158496838925664</v>
      </c>
    </row>
    <row r="28" spans="2:15" ht="3" customHeight="1" x14ac:dyDescent="0.2">
      <c r="B28" s="19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</row>
    <row r="29" spans="2:15" ht="11.25" customHeight="1" x14ac:dyDescent="0.2">
      <c r="B29" t="s">
        <v>189</v>
      </c>
      <c r="E29" s="16">
        <f>Input!A143/Input!A$34/Input!A$5*Input!A$6</f>
        <v>1.3999981106287316</v>
      </c>
      <c r="F29" s="16">
        <f>Input!B143/Input!B$34/Input!B$5*Input!B$6</f>
        <v>1.4570500580229646</v>
      </c>
      <c r="G29" s="16">
        <f>Input!C143/Input!C$34/Input!C$5*Input!C$6</f>
        <v>1.6527208399808744</v>
      </c>
      <c r="H29" s="16">
        <f>Input!D143/Input!D$34/Input!D$5*Input!D$6</f>
        <v>1.2499046023843969</v>
      </c>
      <c r="I29" s="16">
        <f>Input!E143/Input!E$34/Input!E$5*Input!E$6</f>
        <v>1.3976180194297643</v>
      </c>
      <c r="J29" s="16">
        <f>Input!F143/Input!F$34/Input!F$5*Input!F$6</f>
        <v>0.42644812490795642</v>
      </c>
      <c r="K29" s="16">
        <f>Input!G143/Input!G$34/Input!G$5*Input!G$6</f>
        <v>0.41262215819790504</v>
      </c>
      <c r="L29" s="16">
        <f>Input!H143/Input!H$34/Input!H$5*Input!H$6</f>
        <v>0.23123634872361981</v>
      </c>
      <c r="M29" s="16">
        <f>Input!I143/Input!I$34/Input!I$5*Input!I$6</f>
        <v>0.10300903477334845</v>
      </c>
      <c r="N29" s="16">
        <f>Input!J143/Input!J$34/Input!J$5*Input!J$6</f>
        <v>0.31447161808777024</v>
      </c>
      <c r="O29" s="16">
        <f t="shared" ref="O29:O35" si="4">AVERAGE(E29:N29)</f>
        <v>0.86450789151373331</v>
      </c>
    </row>
    <row r="30" spans="2:15" ht="11.25" customHeight="1" x14ac:dyDescent="0.2">
      <c r="B30" t="s">
        <v>309</v>
      </c>
      <c r="E30" s="16">
        <f>Input!A211/Input!A$36</f>
        <v>0.46093906348941216</v>
      </c>
      <c r="F30" s="16">
        <f>Input!B211/Input!B$36</f>
        <v>0.34108547372051784</v>
      </c>
      <c r="G30" s="16">
        <f>Input!C211/Input!C$36</f>
        <v>0.22581033763577829</v>
      </c>
      <c r="H30" s="16">
        <f>Input!D211/Input!D$36</f>
        <v>0.42501238878550257</v>
      </c>
      <c r="I30" s="16">
        <f>Input!E211/Input!E$36</f>
        <v>0.57612045641001297</v>
      </c>
      <c r="J30" s="16">
        <f>Input!F211/Input!F$36</f>
        <v>0.30377397830264474</v>
      </c>
      <c r="K30" s="16">
        <f>Input!G211/Input!G$36</f>
        <v>0.15012223461018173</v>
      </c>
      <c r="L30" s="16">
        <f>Input!H211/Input!H$36</f>
        <v>0.11571298829877424</v>
      </c>
      <c r="M30" s="16">
        <f>Input!I211/Input!I$36</f>
        <v>0.10285722089931917</v>
      </c>
      <c r="N30" s="16">
        <f>Input!J211/Input!J$36</f>
        <v>0.14994461899273395</v>
      </c>
      <c r="O30" s="6">
        <f t="shared" si="4"/>
        <v>0.28513787611448771</v>
      </c>
    </row>
    <row r="31" spans="2:15" ht="11.25" customHeight="1" x14ac:dyDescent="0.2">
      <c r="B31" t="s">
        <v>190</v>
      </c>
      <c r="E31" s="16">
        <f>Input!A144/Input!A$34/Input!A$5*Input!A$6</f>
        <v>0.43754966156110192</v>
      </c>
      <c r="F31" s="16">
        <f>Input!B144/Input!B$34/Input!B$5*Input!B$6</f>
        <v>0.18683509369304896</v>
      </c>
      <c r="G31" s="16">
        <f>Input!C144/Input!C$34/Input!C$5*Input!C$6</f>
        <v>0.25529447173548225</v>
      </c>
      <c r="H31" s="16">
        <f>Input!D144/Input!D$34/Input!D$5*Input!D$6</f>
        <v>0.22561782091669044</v>
      </c>
      <c r="I31" s="16">
        <f>Input!E144/Input!E$34/Input!E$5*Input!E$6</f>
        <v>0.2636467978644545</v>
      </c>
      <c r="J31" s="16">
        <f>Input!F144/Input!F$34/Input!F$5*Input!F$6</f>
        <v>0.19635774040078197</v>
      </c>
      <c r="K31" s="16">
        <f>Input!G144/Input!G$34/Input!G$5*Input!G$6</f>
        <v>0.16651870405543223</v>
      </c>
      <c r="L31" s="16">
        <f>Input!H144/Input!H$34/Input!H$5*Input!H$6</f>
        <v>0.20957992329141983</v>
      </c>
      <c r="M31" s="16">
        <f>Input!I144/Input!I$34/Input!I$5*Input!I$6</f>
        <v>0.17082405813122592</v>
      </c>
      <c r="N31" s="16">
        <f>Input!J144/Input!J$34/Input!J$5*Input!J$6</f>
        <v>0.2665395123037973</v>
      </c>
      <c r="O31" s="6">
        <f t="shared" si="4"/>
        <v>0.23787637839534356</v>
      </c>
    </row>
    <row r="32" spans="2:15" ht="11.25" customHeight="1" x14ac:dyDescent="0.2">
      <c r="B32" t="s">
        <v>310</v>
      </c>
      <c r="E32" s="16">
        <f>Input!A208/Input!A$34/Input!A$5*Input!A$6</f>
        <v>5.0598935439651379E-3</v>
      </c>
      <c r="F32" s="16">
        <f>Input!B208/Input!B$34/Input!B$5*Input!B$6</f>
        <v>1.4171567036303413E-2</v>
      </c>
      <c r="G32" s="16">
        <f>Input!C208/Input!C$34/Input!C$5*Input!C$6</f>
        <v>1.0725406574890371E-2</v>
      </c>
      <c r="H32" s="16">
        <f>Input!D208/Input!D$34/Input!D$5*Input!D$6</f>
        <v>2.4844385085072793E-2</v>
      </c>
      <c r="I32" s="16">
        <f>Input!E208/Input!E$34/Input!E$5*Input!E$6</f>
        <v>2.1376577022151011E-2</v>
      </c>
      <c r="J32" s="16">
        <f>Input!F208/Input!F$34/Input!F$5*Input!F$6</f>
        <v>1.9332480563223155E-2</v>
      </c>
      <c r="K32" s="16">
        <f>Input!G208/Input!G$34/Input!G$5*Input!G$6</f>
        <v>1.8672848810694725E-2</v>
      </c>
      <c r="L32" s="16">
        <f>Input!H208/Input!H$34/Input!H$5*Input!H$6</f>
        <v>1.762050184388227E-2</v>
      </c>
      <c r="M32" s="16">
        <f>Input!I208/Input!I$34/Input!I$5*Input!I$6</f>
        <v>2.0045867806449867E-2</v>
      </c>
      <c r="N32" s="16">
        <f>Input!J208/Input!J$34/Input!J$5*Input!J$6</f>
        <v>0.10758085856608597</v>
      </c>
      <c r="O32" s="6">
        <f t="shared" si="4"/>
        <v>2.5943038685271876E-2</v>
      </c>
    </row>
    <row r="33" spans="2:15" ht="11.25" customHeight="1" x14ac:dyDescent="0.2">
      <c r="B33" t="s">
        <v>191</v>
      </c>
      <c r="E33" s="16">
        <f>Input!A145/Input!A$34/Input!A$5*Input!A$6</f>
        <v>9.2251337281714002E-2</v>
      </c>
      <c r="F33" s="16">
        <f>Input!B145/Input!B$34/Input!B$5*Input!B$6</f>
        <v>6.9213419326179484E-2</v>
      </c>
      <c r="G33" s="16">
        <f>Input!C145/Input!C$34/Input!C$5*Input!C$6</f>
        <v>6.8962560457296138E-2</v>
      </c>
      <c r="H33" s="16">
        <f>Input!D145/Input!D$34/Input!D$5*Input!D$6</f>
        <v>4.118127601097072E-2</v>
      </c>
      <c r="I33" s="16">
        <f>Input!E145/Input!E$34/Input!E$5*Input!E$6</f>
        <v>4.2054468414084979E-2</v>
      </c>
      <c r="J33" s="16">
        <f>Input!F145/Input!F$34/Input!F$5*Input!F$6</f>
        <v>5.6924146462454438E-2</v>
      </c>
      <c r="K33" s="16">
        <f>Input!G145/Input!G$34/Input!G$5*Input!G$6</f>
        <v>3.2558878914298157E-2</v>
      </c>
      <c r="L33" s="16">
        <f>Input!H145/Input!H$34/Input!H$5*Input!H$6</f>
        <v>1.713823317749481E-2</v>
      </c>
      <c r="M33" s="16">
        <f>Input!I145/Input!I$34/Input!I$5*Input!I$6</f>
        <v>1.4948317451389061E-2</v>
      </c>
      <c r="N33" s="16">
        <f>Input!J145/Input!J$34/Input!J$5*Input!J$6</f>
        <v>1.0085631984153933E-2</v>
      </c>
      <c r="O33" s="6">
        <f t="shared" si="4"/>
        <v>4.4531826948003575E-2</v>
      </c>
    </row>
    <row r="34" spans="2:15" ht="11.25" customHeight="1" x14ac:dyDescent="0.2">
      <c r="B34" t="s">
        <v>192</v>
      </c>
      <c r="E34" s="16">
        <f>(Input!A147-Input!A143-Input!A144-Input!A145-Input!A207-Input!A208)/Input!A$34/Input!A$5*Input!A$6</f>
        <v>0.10909553183281505</v>
      </c>
      <c r="F34" s="16">
        <f>(Input!B147-Input!B143-Input!B144-Input!B145-Input!B207-Input!B208)/Input!B$34/Input!B$5*Input!B$6</f>
        <v>3.5029598137498286E-2</v>
      </c>
      <c r="G34" s="16">
        <f>(Input!C147-Input!C143-Input!C144-Input!C145-Input!C207-Input!C208)/Input!C$34/Input!C$5*Input!C$6</f>
        <v>3.5533305987171783E-2</v>
      </c>
      <c r="H34" s="16">
        <f>(Input!D147-Input!D143-Input!D144-Input!D145-Input!D207-Input!D208)/Input!D$34/Input!D$5*Input!D$6</f>
        <v>0.17585247881031882</v>
      </c>
      <c r="I34" s="16">
        <f>(Input!E147-Input!E143-Input!E144-Input!E145-Input!E207-Input!E208)/Input!E$34/Input!E$5*Input!E$6</f>
        <v>0.26571942593441122</v>
      </c>
      <c r="J34" s="16">
        <f>(Input!F147-Input!F143-Input!F144-Input!F145-Input!F207-Input!F208)/Input!F$34/Input!F$5*Input!F$6</f>
        <v>5.053620473103506E-2</v>
      </c>
      <c r="K34" s="16">
        <f>(Input!G147-Input!G143-Input!G144-Input!G145-Input!G207-Input!G208)/Input!G$34/Input!G$5*Input!G$6</f>
        <v>1.4715035975187892E-2</v>
      </c>
      <c r="L34" s="16">
        <f>(Input!H147-Input!H143-Input!H144-Input!H145-Input!H207-Input!H208)/Input!H$34/Input!H$5*Input!H$6</f>
        <v>6.2415135168153732E-3</v>
      </c>
      <c r="M34" s="16">
        <f>(Input!I147-Input!I143-Input!I144-Input!I145-Input!I207-Input!I208)/Input!I$34/Input!I$5*Input!I$6</f>
        <v>1.989205707578505E-2</v>
      </c>
      <c r="N34" s="16">
        <f>(Input!J147-Input!J143-Input!J144-Input!J145-Input!J207-Input!J208)/Input!J$34/Input!J$5*Input!J$6</f>
        <v>1.6290250066431752E-2</v>
      </c>
      <c r="O34" s="6">
        <f t="shared" si="4"/>
        <v>7.2890540206747012E-2</v>
      </c>
    </row>
    <row r="35" spans="2:15" ht="12.75" customHeight="1" x14ac:dyDescent="0.2">
      <c r="B35" s="28" t="s">
        <v>193</v>
      </c>
      <c r="E35" s="8">
        <f>SUM(E29:E34)</f>
        <v>2.5048935983377403</v>
      </c>
      <c r="F35" s="8">
        <f t="shared" ref="F35:N35" si="5">SUM(F29:F34)</f>
        <v>2.1033852099365125</v>
      </c>
      <c r="G35" s="8">
        <f t="shared" si="5"/>
        <v>2.2490469223714933</v>
      </c>
      <c r="H35" s="8">
        <f t="shared" si="5"/>
        <v>2.1424129519929522</v>
      </c>
      <c r="I35" s="8">
        <f t="shared" si="5"/>
        <v>2.5665357450748791</v>
      </c>
      <c r="J35" s="8">
        <f t="shared" si="5"/>
        <v>1.0533726753680956</v>
      </c>
      <c r="K35" s="8">
        <f t="shared" si="5"/>
        <v>0.7952098605636998</v>
      </c>
      <c r="L35" s="8">
        <f t="shared" si="5"/>
        <v>0.5975295088520064</v>
      </c>
      <c r="M35" s="8">
        <f t="shared" si="5"/>
        <v>0.43157655613751755</v>
      </c>
      <c r="N35" s="8">
        <f t="shared" si="5"/>
        <v>0.86491249000097314</v>
      </c>
      <c r="O35" s="8">
        <f t="shared" si="4"/>
        <v>1.5308875518635869</v>
      </c>
    </row>
    <row r="36" spans="2:15" ht="6" customHeight="1" x14ac:dyDescent="0.2">
      <c r="B36" s="19"/>
      <c r="E36" s="8"/>
      <c r="F36" s="8"/>
      <c r="G36" s="8"/>
      <c r="H36" s="8"/>
      <c r="I36" s="8"/>
      <c r="J36" s="8"/>
      <c r="K36" s="8"/>
      <c r="L36" s="8"/>
      <c r="M36" s="8"/>
      <c r="N36" s="8"/>
      <c r="O36" s="6"/>
    </row>
    <row r="37" spans="2:15" ht="12.75" customHeight="1" x14ac:dyDescent="0.2">
      <c r="B37" s="29" t="s">
        <v>194</v>
      </c>
      <c r="E37" s="30">
        <f>+E11+E13+E20+E27+E35</f>
        <v>96.061912310989996</v>
      </c>
      <c r="F37" s="30">
        <f t="shared" ref="F37:N37" si="6">+F11+F13+F20+F27+F35</f>
        <v>100.09972321884059</v>
      </c>
      <c r="G37" s="30">
        <f t="shared" si="6"/>
        <v>96.611013541953071</v>
      </c>
      <c r="H37" s="30">
        <f t="shared" si="6"/>
        <v>82.725887683246086</v>
      </c>
      <c r="I37" s="30">
        <f t="shared" si="6"/>
        <v>67.972248671749824</v>
      </c>
      <c r="J37" s="30">
        <f t="shared" si="6"/>
        <v>68.392815861050991</v>
      </c>
      <c r="K37" s="30">
        <f t="shared" si="6"/>
        <v>73.283665728427678</v>
      </c>
      <c r="L37" s="30">
        <f t="shared" si="6"/>
        <v>72.600159855158864</v>
      </c>
      <c r="M37" s="30">
        <f t="shared" si="6"/>
        <v>71.052360375616274</v>
      </c>
      <c r="N37" s="30">
        <f t="shared" si="6"/>
        <v>74.916303745931671</v>
      </c>
      <c r="O37" s="7">
        <f>AVERAGE(E37:N37)</f>
        <v>80.371609099296492</v>
      </c>
    </row>
    <row r="38" spans="2:15" ht="6" customHeight="1" x14ac:dyDescent="0.2">
      <c r="E38" s="7"/>
      <c r="F38" s="7"/>
      <c r="G38" s="7"/>
      <c r="H38" s="7"/>
      <c r="I38" s="7"/>
      <c r="J38" s="7"/>
      <c r="K38" s="7"/>
      <c r="L38" s="7"/>
      <c r="M38" s="7"/>
      <c r="N38" s="7"/>
      <c r="O38" s="6"/>
    </row>
    <row r="39" spans="2:15" ht="12.75" customHeight="1" x14ac:dyDescent="0.2">
      <c r="B39" s="29" t="s">
        <v>195</v>
      </c>
      <c r="E39" s="30">
        <f>(Input!A24-Input!A125)/Input!A$5+Input!A131/Input!A5</f>
        <v>80.433465394471398</v>
      </c>
      <c r="F39" s="30">
        <f>(Input!B24-Input!B125)/Input!B$5+Input!B131/Input!B5</f>
        <v>74.533258356913336</v>
      </c>
      <c r="G39" s="30">
        <f>(Input!C24-Input!C125)/Input!C$5+Input!C131/Input!C5</f>
        <v>69.018340701572171</v>
      </c>
      <c r="H39" s="30">
        <f>(Input!D24-Input!D125)/Input!D$5+Input!D131/Input!D5</f>
        <v>63.00404599384386</v>
      </c>
      <c r="I39" s="30">
        <f>(Input!E24-Input!E125)/Input!E$5+Input!E131/Input!E5</f>
        <v>60.42188244356511</v>
      </c>
      <c r="J39" s="30">
        <f>(Input!F24-Input!F125)/Input!F$5+Input!F131/Input!F5</f>
        <v>62.794656918927956</v>
      </c>
      <c r="K39" s="30">
        <f>(Input!G24-Input!G125)/Input!G$5+Input!G131/Input!G5</f>
        <v>61.859450800499729</v>
      </c>
      <c r="L39" s="30">
        <f>(Input!H24-Input!H125)/Input!H$5+Input!H131/Input!H5</f>
        <v>59.62183713610915</v>
      </c>
      <c r="M39" s="30">
        <f>(Input!I24-Input!I125)/Input!I$5+Input!I131/Input!I5</f>
        <v>60.273513778464824</v>
      </c>
      <c r="N39" s="30">
        <f>(Input!J24-Input!J125)/Input!J$5+Input!J131/Input!J5</f>
        <v>60.305984227220392</v>
      </c>
      <c r="O39" s="7">
        <f>AVERAGE(E39:N39)</f>
        <v>65.226643575158789</v>
      </c>
    </row>
    <row r="40" spans="2:15" ht="6" customHeight="1" x14ac:dyDescent="0.2"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</row>
    <row r="41" spans="2:15" ht="12.75" customHeight="1" x14ac:dyDescent="0.2">
      <c r="B41" s="31" t="s">
        <v>73</v>
      </c>
      <c r="C41" s="10"/>
      <c r="D41" s="10"/>
      <c r="E41" s="11">
        <f>+E37-E39</f>
        <v>15.628446916518598</v>
      </c>
      <c r="F41" s="11">
        <f t="shared" ref="F41:N41" si="7">+F37-F39</f>
        <v>25.566464861927258</v>
      </c>
      <c r="G41" s="11">
        <f t="shared" si="7"/>
        <v>27.592672840380899</v>
      </c>
      <c r="H41" s="11">
        <f t="shared" si="7"/>
        <v>19.721841689402225</v>
      </c>
      <c r="I41" s="11">
        <f t="shared" si="7"/>
        <v>7.5503662281847141</v>
      </c>
      <c r="J41" s="11">
        <f t="shared" si="7"/>
        <v>5.5981589421230353</v>
      </c>
      <c r="K41" s="11">
        <f t="shared" si="7"/>
        <v>11.424214927927949</v>
      </c>
      <c r="L41" s="11">
        <f t="shared" si="7"/>
        <v>12.978322719049714</v>
      </c>
      <c r="M41" s="11">
        <f t="shared" si="7"/>
        <v>10.77884659715145</v>
      </c>
      <c r="N41" s="11">
        <f t="shared" si="7"/>
        <v>14.610319518711279</v>
      </c>
      <c r="O41" s="11">
        <f>AVERAGE(E41:N41)</f>
        <v>15.144965524137712</v>
      </c>
    </row>
    <row r="42" spans="2:15" ht="6" customHeight="1" x14ac:dyDescent="0.2"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2:15" s="4" customFormat="1" ht="12.75" customHeight="1" x14ac:dyDescent="0.2">
      <c r="B43" s="4" t="s">
        <v>70</v>
      </c>
      <c r="E43" s="8">
        <f>(Input!A25+Input!A26)/Input!A$5</f>
        <v>2.5778881086091272</v>
      </c>
      <c r="F43" s="8">
        <f>(Input!B25+Input!B26)/Input!B$5</f>
        <v>2.830362735600211</v>
      </c>
      <c r="G43" s="8">
        <f>(Input!C25+Input!C26)/Input!C$5</f>
        <v>3.2009456588451917</v>
      </c>
      <c r="H43" s="8">
        <f>(Input!D25+Input!D26)/Input!D$5</f>
        <v>2.7835288592482046</v>
      </c>
      <c r="I43" s="8">
        <f>(Input!E25+Input!E26)/Input!E$5</f>
        <v>2.787013303217952</v>
      </c>
      <c r="J43" s="8">
        <f>(Input!F25+Input!F26)/Input!F$5</f>
        <v>2.6812759025895589</v>
      </c>
      <c r="K43" s="8">
        <f>(Input!G25+Input!G26)/Input!G$5</f>
        <v>2.5574651845465173</v>
      </c>
      <c r="L43" s="8">
        <f>(Input!H25+Input!H26)/Input!H$5</f>
        <v>2.6071242843070697</v>
      </c>
      <c r="M43" s="8">
        <f>(Input!I25+Input!I26)/Input!I$5</f>
        <v>2.5805964877395873</v>
      </c>
      <c r="N43" s="8">
        <f>(Input!J25+Input!J26)/Input!J$5</f>
        <v>2.6257767350966259</v>
      </c>
      <c r="O43" s="8">
        <f>AVERAGE(E43:N43)</f>
        <v>2.7231977259800049</v>
      </c>
    </row>
    <row r="44" spans="2:15" ht="6" customHeight="1" x14ac:dyDescent="0.2"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6"/>
    </row>
    <row r="45" spans="2:15" ht="12.75" customHeight="1" x14ac:dyDescent="0.2">
      <c r="B45" s="9" t="s">
        <v>74</v>
      </c>
      <c r="C45" s="10"/>
      <c r="D45" s="10"/>
      <c r="E45" s="11">
        <f>+E41-E43</f>
        <v>13.050558807909471</v>
      </c>
      <c r="F45" s="11">
        <f t="shared" ref="F45:N45" si="8">+F41-F43</f>
        <v>22.736102126327047</v>
      </c>
      <c r="G45" s="11">
        <f t="shared" si="8"/>
        <v>24.391727181535707</v>
      </c>
      <c r="H45" s="11">
        <f t="shared" si="8"/>
        <v>16.938312830154022</v>
      </c>
      <c r="I45" s="11">
        <f t="shared" si="8"/>
        <v>4.7633529249667621</v>
      </c>
      <c r="J45" s="11">
        <f t="shared" si="8"/>
        <v>2.9168830395334764</v>
      </c>
      <c r="K45" s="11">
        <f t="shared" si="8"/>
        <v>8.8667497433814315</v>
      </c>
      <c r="L45" s="11">
        <f t="shared" si="8"/>
        <v>10.371198434742645</v>
      </c>
      <c r="M45" s="11">
        <f t="shared" si="8"/>
        <v>8.1982501094118625</v>
      </c>
      <c r="N45" s="11">
        <f t="shared" si="8"/>
        <v>11.984542783614653</v>
      </c>
      <c r="O45" s="11">
        <f>AVERAGE(E45:N45)</f>
        <v>12.421767798157708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HVLFÖ&amp;C&amp;8DVR-Nr: 0890723&amp;R&amp;8&amp;D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45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85546875" customWidth="1"/>
    <col min="4" max="4" width="9.7109375" customWidth="1"/>
    <col min="5" max="9" width="8.7109375" customWidth="1"/>
    <col min="10" max="10" width="8.85546875" customWidth="1"/>
    <col min="11" max="14" width="8.710937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177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203</v>
      </c>
    </row>
    <row r="2" spans="1:15" ht="15.75" customHeight="1" x14ac:dyDescent="0.2">
      <c r="D2" s="37" t="str">
        <f>Kenndat!D2</f>
        <v>Größenklasse 3: &gt; 5.000 ha</v>
      </c>
      <c r="E2" s="37"/>
      <c r="F2" s="37"/>
      <c r="G2" s="37"/>
      <c r="H2" s="37"/>
      <c r="I2" s="37"/>
      <c r="J2" s="37"/>
      <c r="K2" s="37"/>
      <c r="L2" s="37"/>
      <c r="M2" s="37"/>
      <c r="N2" s="5"/>
    </row>
    <row r="3" spans="1:15" ht="15.75" customHeight="1" x14ac:dyDescent="0.2">
      <c r="D3" s="38" t="s">
        <v>171</v>
      </c>
      <c r="E3" s="38"/>
      <c r="F3" s="38"/>
      <c r="G3" s="38"/>
      <c r="H3" s="38"/>
      <c r="I3" s="38"/>
      <c r="J3" s="38"/>
      <c r="K3" s="38"/>
      <c r="L3" s="38"/>
      <c r="M3" s="38"/>
      <c r="N3" s="2"/>
    </row>
    <row r="4" spans="1:15" ht="9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179</v>
      </c>
      <c r="E7" s="6">
        <f>Input!A132/Input!A$7</f>
        <v>678.11691801913116</v>
      </c>
      <c r="F7" s="6">
        <f>Input!B132/Input!B$7</f>
        <v>667.07938909057634</v>
      </c>
      <c r="G7" s="6">
        <f>Input!C132/Input!C$7</f>
        <v>639.33660086459201</v>
      </c>
      <c r="H7" s="6">
        <f>Input!D132/Input!D$7</f>
        <v>528.09260677204827</v>
      </c>
      <c r="I7" s="6">
        <f>Input!E132/Input!E$7</f>
        <v>408.72640852599272</v>
      </c>
      <c r="J7" s="6">
        <f>Input!F132/Input!F$7</f>
        <v>414.1979511046199</v>
      </c>
      <c r="K7" s="6">
        <f>Input!G132/Input!G$7</f>
        <v>472.76653969151573</v>
      </c>
      <c r="L7" s="6">
        <f>Input!H132/Input!H$7</f>
        <v>444.21621628531153</v>
      </c>
      <c r="M7" s="6">
        <f>Input!I132/Input!I$7</f>
        <v>428.9571585729397</v>
      </c>
      <c r="N7" s="6">
        <f>Input!J132/Input!J$7</f>
        <v>451.36790548491905</v>
      </c>
      <c r="O7" s="6">
        <f>AVERAGE(E7:N7)</f>
        <v>513.28576944116469</v>
      </c>
    </row>
    <row r="8" spans="1:15" ht="12" customHeight="1" x14ac:dyDescent="0.2">
      <c r="B8" t="s">
        <v>180</v>
      </c>
      <c r="E8" s="6">
        <f>Input!A133/Input!A$7</f>
        <v>1.6793758558826124</v>
      </c>
      <c r="F8" s="6">
        <f>Input!B133/Input!B$7</f>
        <v>0.77748481424652716</v>
      </c>
      <c r="G8" s="6">
        <f>Input!C133/Input!C$7</f>
        <v>-1.0638976918961698</v>
      </c>
      <c r="H8" s="6">
        <f>Input!D133/Input!D$7</f>
        <v>-8.9958709987843638E-2</v>
      </c>
      <c r="I8" s="6">
        <f>Input!E133/Input!E$7</f>
        <v>3.5512615551316107</v>
      </c>
      <c r="J8" s="6">
        <f>Input!F133/Input!F$7</f>
        <v>-0.61001785337905801</v>
      </c>
      <c r="K8" s="6">
        <f>Input!G133/Input!G$7</f>
        <v>-3.1160821097315217</v>
      </c>
      <c r="L8" s="6">
        <f>Input!H133/Input!H$7</f>
        <v>5.1346624124341327</v>
      </c>
      <c r="M8" s="6">
        <f>Input!I133/Input!I$7</f>
        <v>-0.27556675321344998</v>
      </c>
      <c r="N8" s="6">
        <f>Input!J133/Input!J$7</f>
        <v>-2.8166037120417511</v>
      </c>
      <c r="O8" s="6">
        <f>AVERAGE(E8:N8)</f>
        <v>0.31706578074450886</v>
      </c>
    </row>
    <row r="9" spans="1:15" ht="12" customHeight="1" x14ac:dyDescent="0.2">
      <c r="B9" t="s">
        <v>181</v>
      </c>
      <c r="E9" s="6">
        <f>Input!A134/Input!A$7</f>
        <v>2.315840753636015</v>
      </c>
      <c r="F9" s="6">
        <f>Input!B134/Input!B$7</f>
        <v>2.2534264633913637</v>
      </c>
      <c r="G9" s="6">
        <f>Input!C134/Input!C$7</f>
        <v>2.1670173559431083</v>
      </c>
      <c r="H9" s="6">
        <f>Input!D134/Input!D$7</f>
        <v>1.7837226801883341</v>
      </c>
      <c r="I9" s="6">
        <f>Input!E134/Input!E$7</f>
        <v>1.7441303112661886</v>
      </c>
      <c r="J9" s="6">
        <f>Input!F134/Input!F$7</f>
        <v>1.6175539978936899</v>
      </c>
      <c r="K9" s="6">
        <f>Input!G134/Input!G$7</f>
        <v>1.5209793633195943</v>
      </c>
      <c r="L9" s="6">
        <f>Input!H134/Input!H$7</f>
        <v>1.6264611354741099</v>
      </c>
      <c r="M9" s="6">
        <f>Input!I134/Input!I$7</f>
        <v>1.448192774946309</v>
      </c>
      <c r="N9" s="6">
        <f>Input!J134/Input!J$7</f>
        <v>1.6453557906316354</v>
      </c>
      <c r="O9" s="6">
        <f>AVERAGE(E9:N9)</f>
        <v>1.8122680626690351</v>
      </c>
    </row>
    <row r="10" spans="1:15" ht="12" customHeight="1" x14ac:dyDescent="0.2">
      <c r="B10" t="s">
        <v>182</v>
      </c>
      <c r="E10" s="6">
        <f>Input!A135/Input!A$7</f>
        <v>-1.0299194272938601</v>
      </c>
      <c r="F10" s="6">
        <f>Input!B135/Input!B$7</f>
        <v>-1.1555456969133686</v>
      </c>
      <c r="G10" s="6">
        <f>Input!C135/Input!C$7</f>
        <v>-0.92680386537168247</v>
      </c>
      <c r="H10" s="6">
        <f>Input!D135/Input!D$7</f>
        <v>-1.1188139066715499</v>
      </c>
      <c r="I10" s="6">
        <f>Input!E135/Input!E$7</f>
        <v>-0.73584151584338775</v>
      </c>
      <c r="J10" s="6">
        <f>Input!F135/Input!F$7</f>
        <v>-0.81755082065246942</v>
      </c>
      <c r="K10" s="6">
        <f>Input!G135/Input!G$7</f>
        <v>-0.91783930598413055</v>
      </c>
      <c r="L10" s="6">
        <f>Input!H135/Input!H$7</f>
        <v>-1.1691168002090215</v>
      </c>
      <c r="M10" s="6">
        <f>Input!I135/Input!I$7</f>
        <v>-1.3997195243132352</v>
      </c>
      <c r="N10" s="6">
        <f>Input!J135/Input!J$7</f>
        <v>-1.473632863465425</v>
      </c>
      <c r="O10" s="6">
        <f>AVERAGE(E10:N10)</f>
        <v>-1.074478372671813</v>
      </c>
    </row>
    <row r="11" spans="1:15" ht="12.75" customHeight="1" x14ac:dyDescent="0.2">
      <c r="B11" s="28" t="s">
        <v>68</v>
      </c>
      <c r="E11" s="8">
        <f>Input!A27/Input!A$7</f>
        <v>681.08221520135589</v>
      </c>
      <c r="F11" s="8">
        <f>Input!B27/Input!B$7</f>
        <v>668.95475467130086</v>
      </c>
      <c r="G11" s="8">
        <f>Input!C27/Input!C$7</f>
        <v>639.51291666326722</v>
      </c>
      <c r="H11" s="8">
        <f>Input!D27/Input!D$7</f>
        <v>528.66755683557722</v>
      </c>
      <c r="I11" s="8">
        <f>Input!E27/Input!E$7</f>
        <v>413.28595887654723</v>
      </c>
      <c r="J11" s="8">
        <f>Input!F27/Input!F$7</f>
        <v>414.38793642848202</v>
      </c>
      <c r="K11" s="8">
        <f>Input!G27/Input!G$7</f>
        <v>470.25359763911968</v>
      </c>
      <c r="L11" s="8">
        <f>Input!H27/Input!H$7</f>
        <v>449.80822303301079</v>
      </c>
      <c r="M11" s="8">
        <f>Input!I27/Input!I$7</f>
        <v>428.73006507035933</v>
      </c>
      <c r="N11" s="8">
        <f>Input!J27/Input!J$7</f>
        <v>448.72302470004348</v>
      </c>
      <c r="O11" s="8">
        <f>AVERAGE(E11:N11)</f>
        <v>514.34062491190639</v>
      </c>
    </row>
    <row r="12" spans="1:15" ht="3" customHeight="1" x14ac:dyDescent="0.2">
      <c r="B12" s="19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15" ht="12" customHeight="1" x14ac:dyDescent="0.2">
      <c r="B13" s="28" t="s">
        <v>69</v>
      </c>
      <c r="E13" s="8">
        <f>Input!A28/Input!A$7</f>
        <v>0.42243235893747055</v>
      </c>
      <c r="F13" s="8">
        <f>Input!B28/Input!B$7</f>
        <v>0.57730826161572446</v>
      </c>
      <c r="G13" s="8">
        <f>Input!C28/Input!C$7</f>
        <v>0.56598638425039371</v>
      </c>
      <c r="H13" s="8">
        <f>Input!D28/Input!D$7</f>
        <v>0.56156374596419678</v>
      </c>
      <c r="I13" s="8">
        <f>Input!E28/Input!E$7</f>
        <v>0.51261461479519255</v>
      </c>
      <c r="J13" s="8">
        <f>Input!F28/Input!F$7</f>
        <v>0.4200759360651663</v>
      </c>
      <c r="K13" s="8">
        <f>Input!G28/Input!G$7</f>
        <v>1.0010921799912627</v>
      </c>
      <c r="L13" s="8">
        <f>Input!H28/Input!H$7</f>
        <v>0.44710678398913173</v>
      </c>
      <c r="M13" s="8">
        <f>Input!I28/Input!I$7</f>
        <v>0.58668295028368111</v>
      </c>
      <c r="N13" s="8">
        <f>Input!J28/Input!J$7</f>
        <v>0.88221181150707351</v>
      </c>
      <c r="O13" s="8">
        <f>AVERAGE(E13:N13)</f>
        <v>0.59770750273992945</v>
      </c>
    </row>
    <row r="14" spans="1:15" ht="3" customHeight="1" x14ac:dyDescent="0.2">
      <c r="B14" s="19"/>
      <c r="O14" s="6"/>
    </row>
    <row r="15" spans="1:15" ht="12" customHeight="1" x14ac:dyDescent="0.2">
      <c r="B15" t="s">
        <v>183</v>
      </c>
      <c r="E15" s="16">
        <f>Input!A136/Input!A$7</f>
        <v>4.5521532370467792</v>
      </c>
      <c r="F15" s="16">
        <f>Input!B136/Input!B$7</f>
        <v>2.731333727812788</v>
      </c>
      <c r="G15" s="16">
        <f>Input!C136/Input!C$7</f>
        <v>1.9481223855651144</v>
      </c>
      <c r="H15" s="16">
        <f>Input!D136/Input!D$7</f>
        <v>2.4212864210089604</v>
      </c>
      <c r="I15" s="16">
        <f>Input!E136/Input!E$7</f>
        <v>1.7487499348093647</v>
      </c>
      <c r="J15" s="16">
        <f>Input!F136/Input!F$7</f>
        <v>1.7356971732415578</v>
      </c>
      <c r="K15" s="16">
        <f>Input!G136/Input!G$7</f>
        <v>2.1622508816865831</v>
      </c>
      <c r="L15" s="16">
        <f>Input!H136/Input!H$7</f>
        <v>1.8431026991691668</v>
      </c>
      <c r="M15" s="16">
        <f>Input!I136/Input!I$7</f>
        <v>2.2271739590345225</v>
      </c>
      <c r="N15" s="16">
        <f>Input!J136/Input!J$7</f>
        <v>1.9298718949064955</v>
      </c>
      <c r="O15" s="6">
        <f t="shared" ref="O15:O26" si="1">AVERAGE(E15:N15)</f>
        <v>2.3299742314281326</v>
      </c>
    </row>
    <row r="16" spans="1:15" ht="12" customHeight="1" x14ac:dyDescent="0.2">
      <c r="B16" t="s">
        <v>184</v>
      </c>
      <c r="E16" s="16">
        <f>Input!A137/Input!A$7</f>
        <v>6.3076463656651631</v>
      </c>
      <c r="F16" s="16">
        <f>Input!B137/Input!B$7</f>
        <v>7.2144243439170603</v>
      </c>
      <c r="G16" s="16">
        <f>Input!C137/Input!C$7</f>
        <v>6.6351947662932682</v>
      </c>
      <c r="H16" s="16">
        <f>Input!D137/Input!D$7</f>
        <v>6.3053961665670482</v>
      </c>
      <c r="I16" s="16">
        <f>Input!E137/Input!E$7</f>
        <v>6.878383979311316</v>
      </c>
      <c r="J16" s="16">
        <f>Input!F137/Input!F$7</f>
        <v>6.2793683833434839</v>
      </c>
      <c r="K16" s="16">
        <f>Input!G137/Input!G$7</f>
        <v>6.3752333615723416</v>
      </c>
      <c r="L16" s="16">
        <f>Input!H137/Input!H$7</f>
        <v>6.6046258323574856</v>
      </c>
      <c r="M16" s="16">
        <f>Input!I137/Input!I$7</f>
        <v>5.7225405006891688</v>
      </c>
      <c r="N16" s="16">
        <f>Input!J137/Input!J$7</f>
        <v>5.5010343063265879</v>
      </c>
      <c r="O16" s="6">
        <f t="shared" si="1"/>
        <v>6.3823848006042923</v>
      </c>
    </row>
    <row r="17" spans="2:15" ht="12" customHeight="1" x14ac:dyDescent="0.2">
      <c r="B17" t="s">
        <v>185</v>
      </c>
      <c r="E17" s="16">
        <f>Input!A138/Input!A$7</f>
        <v>0.60463050191862677</v>
      </c>
      <c r="F17" s="16">
        <f>Input!B138/Input!B$7</f>
        <v>1.0843057773582838</v>
      </c>
      <c r="G17" s="16">
        <f>Input!C138/Input!C$7</f>
        <v>0.94483068893455191</v>
      </c>
      <c r="H17" s="16">
        <f>Input!D138/Input!D$7</f>
        <v>0.85178503522585947</v>
      </c>
      <c r="I17" s="16">
        <f>Input!E138/Input!E$7</f>
        <v>0.92249165603764216</v>
      </c>
      <c r="J17" s="16">
        <f>Input!F138/Input!F$7</f>
        <v>1.0013369216867325</v>
      </c>
      <c r="K17" s="16">
        <f>Input!G138/Input!G$7</f>
        <v>1.2267463098843263</v>
      </c>
      <c r="L17" s="16">
        <f>Input!H138/Input!H$7</f>
        <v>0.78696192601638915</v>
      </c>
      <c r="M17" s="16">
        <f>Input!I138/Input!I$7</f>
        <v>0.75260999455075805</v>
      </c>
      <c r="N17" s="16">
        <f>Input!J138/Input!J$7</f>
        <v>0.9347148814244417</v>
      </c>
      <c r="O17" s="6">
        <f t="shared" si="1"/>
        <v>0.91104136930376123</v>
      </c>
    </row>
    <row r="18" spans="2:15" ht="12" customHeight="1" x14ac:dyDescent="0.2">
      <c r="B18" t="s">
        <v>186</v>
      </c>
      <c r="E18" s="16">
        <f>Input!A139/Input!A$7</f>
        <v>8.4973973445570845</v>
      </c>
      <c r="F18" s="16">
        <f>Input!B139/Input!B$7</f>
        <v>12.944727107901766</v>
      </c>
      <c r="G18" s="16">
        <f>Input!C139/Input!C$7</f>
        <v>9.6942306145735841</v>
      </c>
      <c r="H18" s="16">
        <f>Input!D139/Input!D$7</f>
        <v>6.8192638171208184</v>
      </c>
      <c r="I18" s="16">
        <f>Input!E139/Input!E$7</f>
        <v>7.0921260306632163</v>
      </c>
      <c r="J18" s="16">
        <f>Input!F139/Input!F$7</f>
        <v>7.59368264049297</v>
      </c>
      <c r="K18" s="16">
        <f>Input!G139/Input!G$7</f>
        <v>6.7805224889869633</v>
      </c>
      <c r="L18" s="16">
        <f>Input!H139/Input!H$7</f>
        <v>6.4314736809946833</v>
      </c>
      <c r="M18" s="16">
        <f>Input!I139/Input!I$7</f>
        <v>6.2039425585793504</v>
      </c>
      <c r="N18" s="16">
        <f>Input!J139/Input!J$7</f>
        <v>5.8699197984087599</v>
      </c>
      <c r="O18" s="6">
        <f t="shared" si="1"/>
        <v>7.7927286082279199</v>
      </c>
    </row>
    <row r="19" spans="2:15" ht="13.5" customHeight="1" x14ac:dyDescent="0.2">
      <c r="B19" t="s">
        <v>311</v>
      </c>
      <c r="E19" s="16">
        <f>E20-SUM(E15:E18)</f>
        <v>6.998133876130197E-2</v>
      </c>
      <c r="F19" s="16">
        <f t="shared" ref="F19:N19" si="2">F20-SUM(F15:F18)</f>
        <v>3.6117142339620045E-4</v>
      </c>
      <c r="G19" s="16">
        <f t="shared" si="2"/>
        <v>0</v>
      </c>
      <c r="H19" s="16">
        <f t="shared" si="2"/>
        <v>0</v>
      </c>
      <c r="I19" s="16">
        <f t="shared" si="2"/>
        <v>6.5506945502502134E-2</v>
      </c>
      <c r="J19" s="16">
        <f t="shared" si="2"/>
        <v>0</v>
      </c>
      <c r="K19" s="16">
        <f t="shared" si="2"/>
        <v>0</v>
      </c>
      <c r="L19" s="16">
        <f t="shared" si="2"/>
        <v>2.233785254996512E-2</v>
      </c>
      <c r="M19" s="16">
        <f t="shared" si="2"/>
        <v>2.3745167804598566E-2</v>
      </c>
      <c r="N19" s="16">
        <f t="shared" si="2"/>
        <v>2.9186855637135523E-2</v>
      </c>
      <c r="O19" s="6">
        <f t="shared" si="1"/>
        <v>2.1111933167889951E-2</v>
      </c>
    </row>
    <row r="20" spans="2:15" ht="12.75" customHeight="1" x14ac:dyDescent="0.2">
      <c r="B20" s="28" t="s">
        <v>187</v>
      </c>
      <c r="E20" s="8">
        <f>Input!A141/Input!A$7</f>
        <v>20.031808787948954</v>
      </c>
      <c r="F20" s="8">
        <f>Input!B141/Input!B$7</f>
        <v>23.975152128413296</v>
      </c>
      <c r="G20" s="8">
        <f>Input!C141/Input!C$7</f>
        <v>19.22237845536652</v>
      </c>
      <c r="H20" s="8">
        <f>Input!D141/Input!D$7</f>
        <v>16.397731439922687</v>
      </c>
      <c r="I20" s="8">
        <f>Input!E141/Input!E$7</f>
        <v>16.707258546324042</v>
      </c>
      <c r="J20" s="8">
        <f>Input!F141/Input!F$7</f>
        <v>16.610085118764744</v>
      </c>
      <c r="K20" s="8">
        <f>Input!G141/Input!G$7</f>
        <v>16.544753042130218</v>
      </c>
      <c r="L20" s="8">
        <f>Input!H141/Input!H$7</f>
        <v>15.688501991087689</v>
      </c>
      <c r="M20" s="8">
        <f>Input!I141/Input!I$7</f>
        <v>14.930012180658398</v>
      </c>
      <c r="N20" s="8">
        <f>Input!J141/Input!J$7</f>
        <v>14.264727736703421</v>
      </c>
      <c r="O20" s="8">
        <f t="shared" si="1"/>
        <v>17.437240942731997</v>
      </c>
    </row>
    <row r="21" spans="2:15" ht="3" customHeight="1" x14ac:dyDescent="0.2">
      <c r="B21" s="19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</row>
    <row r="22" spans="2:15" ht="12" customHeight="1" x14ac:dyDescent="0.2">
      <c r="B22" t="s">
        <v>304</v>
      </c>
      <c r="E22" s="6">
        <f>Input!A202/Input!A$7</f>
        <v>0.31563927783594126</v>
      </c>
      <c r="F22" s="6">
        <f>Input!B202/Input!B$7</f>
        <v>0.56657689550287405</v>
      </c>
      <c r="G22" s="6">
        <f>Input!C202/Input!C$7</f>
        <v>0.34544865421800353</v>
      </c>
      <c r="H22" s="6">
        <f>Input!D202/Input!D$7</f>
        <v>0.3510623051215116</v>
      </c>
      <c r="I22" s="6">
        <f>Input!E202/Input!E$7</f>
        <v>0.43772542716913904</v>
      </c>
      <c r="J22" s="6">
        <f>Input!F202/Input!F$7</f>
        <v>0.24703186318208742</v>
      </c>
      <c r="K22" s="6">
        <f>Input!G202/Input!G$7</f>
        <v>0.29378224499767391</v>
      </c>
      <c r="L22" s="6">
        <f>Input!H202/Input!H$7</f>
        <v>0.17654900972260268</v>
      </c>
      <c r="M22" s="6">
        <f>Input!I202/Input!I$7</f>
        <v>0.25343513799403788</v>
      </c>
      <c r="N22" s="6">
        <f>Input!J202/Input!J$7</f>
        <v>1.0046825833354651</v>
      </c>
      <c r="O22" s="6">
        <f t="shared" si="1"/>
        <v>0.39919333990793365</v>
      </c>
    </row>
    <row r="23" spans="2:15" ht="12" customHeight="1" x14ac:dyDescent="0.2">
      <c r="B23" t="s">
        <v>305</v>
      </c>
      <c r="E23" s="6">
        <f>Input!A203/Input!A$7</f>
        <v>29.307303369035786</v>
      </c>
      <c r="F23" s="6">
        <f>Input!B203/Input!B$7</f>
        <v>25.051026720063856</v>
      </c>
      <c r="G23" s="6">
        <f>Input!C203/Input!C$7</f>
        <v>23.086463156937775</v>
      </c>
      <c r="H23" s="6">
        <f>Input!D203/Input!D$7</f>
        <v>22.117498146268883</v>
      </c>
      <c r="I23" s="6">
        <f>Input!E203/Input!E$7</f>
        <v>20.957245127735309</v>
      </c>
      <c r="J23" s="6">
        <f>Input!F203/Input!F$7</f>
        <v>22.055623690384575</v>
      </c>
      <c r="K23" s="6">
        <f>Input!G203/Input!G$7</f>
        <v>24.398258074779871</v>
      </c>
      <c r="L23" s="6">
        <f>Input!H203/Input!H$7</f>
        <v>21.636257110502456</v>
      </c>
      <c r="M23" s="6">
        <f>Input!I203/Input!I$7</f>
        <v>22.360556143218901</v>
      </c>
      <c r="N23" s="6">
        <f>Input!J203/Input!J$7</f>
        <v>22.638151014351866</v>
      </c>
      <c r="O23" s="6">
        <f t="shared" si="1"/>
        <v>23.360838255327927</v>
      </c>
    </row>
    <row r="24" spans="2:15" ht="12" customHeight="1" x14ac:dyDescent="0.2">
      <c r="B24" t="s">
        <v>306</v>
      </c>
      <c r="E24" s="6">
        <f>Input!A204/Input!A$7</f>
        <v>0.86207267517995634</v>
      </c>
      <c r="F24" s="6">
        <f>Input!B204/Input!B$7</f>
        <v>0.86368337064434786</v>
      </c>
      <c r="G24" s="6">
        <f>Input!C204/Input!C$7</f>
        <v>0.44511554505540357</v>
      </c>
      <c r="H24" s="6">
        <f>Input!D204/Input!D$7</f>
        <v>0.5050238655826047</v>
      </c>
      <c r="I24" s="6">
        <f>Input!E204/Input!E$7</f>
        <v>0.77290280920569621</v>
      </c>
      <c r="J24" s="6">
        <f>Input!F204/Input!F$7</f>
        <v>0.95308496244211505</v>
      </c>
      <c r="K24" s="6">
        <f>Input!G204/Input!G$7</f>
        <v>1.1315193756096453</v>
      </c>
      <c r="L24" s="6">
        <f>Input!H204/Input!H$7</f>
        <v>0.71906055020822279</v>
      </c>
      <c r="M24" s="6">
        <f>Input!I204/Input!I$7</f>
        <v>1.158460236561208</v>
      </c>
      <c r="N24" s="6">
        <f>Input!J204/Input!J$7</f>
        <v>0.86519148609583263</v>
      </c>
      <c r="O24" s="6">
        <f t="shared" si="1"/>
        <v>0.82761148765850323</v>
      </c>
    </row>
    <row r="25" spans="2:15" ht="12" customHeight="1" x14ac:dyDescent="0.2">
      <c r="B25" t="s">
        <v>307</v>
      </c>
      <c r="E25" s="6">
        <f>Input!A205/Input!A$7</f>
        <v>1.5498494080174905</v>
      </c>
      <c r="F25" s="6">
        <f>Input!B205/Input!B$7</f>
        <v>1.5401004417728461</v>
      </c>
      <c r="G25" s="6">
        <f>Input!C205/Input!C$7</f>
        <v>1.0867878742670258</v>
      </c>
      <c r="H25" s="6">
        <f>Input!D205/Input!D$7</f>
        <v>0.97819658001659737</v>
      </c>
      <c r="I25" s="6">
        <f>Input!E205/Input!E$7</f>
        <v>0.99760859384369782</v>
      </c>
      <c r="J25" s="6">
        <f>Input!F205/Input!F$7</f>
        <v>1.1481152492873501</v>
      </c>
      <c r="K25" s="6">
        <f>Input!G205/Input!G$7</f>
        <v>1.1987459919445009</v>
      </c>
      <c r="L25" s="6">
        <f>Input!H205/Input!H$7</f>
        <v>1.1327866880579862</v>
      </c>
      <c r="M25" s="6">
        <f>Input!I205/Input!I$7</f>
        <v>1.1082030323428533</v>
      </c>
      <c r="N25" s="6">
        <f>Input!J205/Input!J$7</f>
        <v>1.3469411471257897</v>
      </c>
      <c r="O25" s="6">
        <f t="shared" si="1"/>
        <v>1.2087335006676139</v>
      </c>
    </row>
    <row r="26" spans="2:15" ht="12" customHeight="1" x14ac:dyDescent="0.2">
      <c r="B26" t="s">
        <v>308</v>
      </c>
      <c r="E26" s="16">
        <f>E27-SUM(E22:E25)</f>
        <v>2.8222283629962561</v>
      </c>
      <c r="F26" s="16">
        <f t="shared" ref="F26:N26" si="3">F27-SUM(F22:F25)</f>
        <v>2.1789420807446831</v>
      </c>
      <c r="G26" s="16">
        <f t="shared" si="3"/>
        <v>1.7204986264200528</v>
      </c>
      <c r="H26" s="16">
        <f t="shared" si="3"/>
        <v>1.2749431313987039</v>
      </c>
      <c r="I26" s="16">
        <f t="shared" si="3"/>
        <v>0.95196367656805236</v>
      </c>
      <c r="J26" s="16">
        <f t="shared" si="3"/>
        <v>0.94849567963108683</v>
      </c>
      <c r="K26" s="16">
        <f t="shared" si="3"/>
        <v>1.2475413106230739</v>
      </c>
      <c r="L26" s="16">
        <f t="shared" si="3"/>
        <v>1.0651906894840195</v>
      </c>
      <c r="M26" s="16">
        <f t="shared" si="3"/>
        <v>1.8843742026476882</v>
      </c>
      <c r="N26" s="16">
        <f t="shared" si="3"/>
        <v>2.0263742996750977</v>
      </c>
      <c r="O26" s="6">
        <f t="shared" si="1"/>
        <v>1.6120552060188715</v>
      </c>
    </row>
    <row r="27" spans="2:15" ht="12.75" customHeight="1" x14ac:dyDescent="0.2">
      <c r="B27" s="28" t="s">
        <v>188</v>
      </c>
      <c r="E27" s="8">
        <f>Input!A142/Input!A$7</f>
        <v>34.85709309306543</v>
      </c>
      <c r="F27" s="8">
        <f>Input!B142/Input!B$7</f>
        <v>30.200329508728608</v>
      </c>
      <c r="G27" s="8">
        <f>Input!C142/Input!C$7</f>
        <v>26.68431385689826</v>
      </c>
      <c r="H27" s="8">
        <f>Input!D142/Input!D$7</f>
        <v>25.226724028388301</v>
      </c>
      <c r="I27" s="8">
        <f>Input!E142/Input!E$7</f>
        <v>24.117445634521893</v>
      </c>
      <c r="J27" s="8">
        <f>Input!F142/Input!F$7</f>
        <v>25.352351444927216</v>
      </c>
      <c r="K27" s="8">
        <f>Input!G142/Input!G$7</f>
        <v>28.269846997954769</v>
      </c>
      <c r="L27" s="8">
        <f>Input!H142/Input!H$7</f>
        <v>24.729844047975288</v>
      </c>
      <c r="M27" s="8">
        <f>Input!I142/Input!I$7</f>
        <v>26.765028752764689</v>
      </c>
      <c r="N27" s="8">
        <f>Input!J142/Input!J$7</f>
        <v>27.881340530584051</v>
      </c>
      <c r="O27" s="8">
        <f>AVERAGE(E27:N27)</f>
        <v>27.408431789580852</v>
      </c>
    </row>
    <row r="28" spans="2:15" ht="3" customHeight="1" x14ac:dyDescent="0.2">
      <c r="B28" s="19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</row>
    <row r="29" spans="2:15" ht="12" customHeight="1" x14ac:dyDescent="0.2">
      <c r="B29" t="s">
        <v>189</v>
      </c>
      <c r="E29" s="16">
        <f>Input!A143/Input!A$7</f>
        <v>9.0710345816206654</v>
      </c>
      <c r="F29" s="16">
        <f>Input!B143/Input!B$7</f>
        <v>9.5228148978396536</v>
      </c>
      <c r="G29" s="16">
        <f>Input!C143/Input!C$7</f>
        <v>10.562071127780815</v>
      </c>
      <c r="H29" s="16">
        <f>Input!D143/Input!D$7</f>
        <v>8.0725539779731275</v>
      </c>
      <c r="I29" s="16">
        <f>Input!E143/Input!E$7</f>
        <v>8.6524054627499094</v>
      </c>
      <c r="J29" s="16">
        <f>Input!F143/Input!F$7</f>
        <v>2.7104069827494106</v>
      </c>
      <c r="K29" s="16">
        <f>Input!G143/Input!G$7</f>
        <v>2.6142174611560085</v>
      </c>
      <c r="L29" s="16">
        <f>Input!H143/Input!H$7</f>
        <v>1.4615757081805436</v>
      </c>
      <c r="M29" s="16">
        <f>Input!I143/Input!I$7</f>
        <v>0.6459487130172773</v>
      </c>
      <c r="N29" s="16">
        <f>Input!J143/Input!J$7</f>
        <v>1.932413722530635</v>
      </c>
      <c r="O29" s="16">
        <f t="shared" ref="O29:O35" si="4">AVERAGE(E29:N29)</f>
        <v>5.5245442635598048</v>
      </c>
    </row>
    <row r="30" spans="2:15" ht="12" customHeight="1" x14ac:dyDescent="0.2">
      <c r="B30" t="s">
        <v>309</v>
      </c>
      <c r="E30" s="16">
        <f>Input!A207/Input!A$7</f>
        <v>3.5801724643687951</v>
      </c>
      <c r="F30" s="16">
        <f>Input!B207/Input!B$7</f>
        <v>2.7307695780494452</v>
      </c>
      <c r="G30" s="16">
        <f>Input!C207/Input!C$7</f>
        <v>1.6637001924294008</v>
      </c>
      <c r="H30" s="16">
        <f>Input!D207/Input!D$7</f>
        <v>3.0229399737140166</v>
      </c>
      <c r="I30" s="16">
        <f>Input!E207/Input!E$7</f>
        <v>4.9236902857436524</v>
      </c>
      <c r="J30" s="16">
        <f>Input!F207/Input!F$7</f>
        <v>2.4359378108772556</v>
      </c>
      <c r="K30" s="16">
        <f>Input!G207/Input!G$7</f>
        <v>1.1764934520576387</v>
      </c>
      <c r="L30" s="16">
        <f>Input!H207/Input!H$7</f>
        <v>0.80143276760357862</v>
      </c>
      <c r="M30" s="16">
        <f>Input!I207/Input!I$7</f>
        <v>0.70543462512421062</v>
      </c>
      <c r="N30" s="16">
        <f>Input!J207/Input!J$7</f>
        <v>0.99219121747806283</v>
      </c>
      <c r="O30" s="6">
        <f t="shared" si="4"/>
        <v>2.2032762367446059</v>
      </c>
    </row>
    <row r="31" spans="2:15" ht="12" customHeight="1" x14ac:dyDescent="0.2">
      <c r="B31" t="s">
        <v>190</v>
      </c>
      <c r="E31" s="16">
        <f>Input!A144/Input!A$7</f>
        <v>2.8350239054356332</v>
      </c>
      <c r="F31" s="16">
        <f>Input!B144/Input!B$7</f>
        <v>1.2210946383500245</v>
      </c>
      <c r="G31" s="16">
        <f>Input!C144/Input!C$7</f>
        <v>1.6315147142639022</v>
      </c>
      <c r="H31" s="16">
        <f>Input!D144/Input!D$7</f>
        <v>1.4571608379297174</v>
      </c>
      <c r="I31" s="16">
        <f>Input!E144/Input!E$7</f>
        <v>1.6321906002683484</v>
      </c>
      <c r="J31" s="16">
        <f>Input!F144/Input!F$7</f>
        <v>1.2480049966547428</v>
      </c>
      <c r="K31" s="16">
        <f>Input!G144/Input!G$7</f>
        <v>1.0549993380190483</v>
      </c>
      <c r="L31" s="16">
        <f>Input!H144/Input!H$7</f>
        <v>1.3246919288247347</v>
      </c>
      <c r="M31" s="16">
        <f>Input!I144/Input!I$7</f>
        <v>1.0712029361797608</v>
      </c>
      <c r="N31" s="16">
        <f>Input!J144/Input!J$7</f>
        <v>1.6378731228734427</v>
      </c>
      <c r="O31" s="6">
        <f t="shared" si="4"/>
        <v>1.5113757018799354</v>
      </c>
    </row>
    <row r="32" spans="2:15" ht="12" customHeight="1" x14ac:dyDescent="0.2">
      <c r="B32" t="s">
        <v>310</v>
      </c>
      <c r="E32" s="16">
        <f>Input!A208/Input!A$7</f>
        <v>3.2784665185022391E-2</v>
      </c>
      <c r="F32" s="16">
        <f>Input!B208/Input!B$7</f>
        <v>9.2620846453386904E-2</v>
      </c>
      <c r="G32" s="16">
        <f>Input!C208/Input!C$7</f>
        <v>6.8543037866982445E-2</v>
      </c>
      <c r="H32" s="16">
        <f>Input!D208/Input!D$7</f>
        <v>0.160458357594815</v>
      </c>
      <c r="I32" s="16">
        <f>Input!E208/Input!E$7</f>
        <v>0.13233859983918767</v>
      </c>
      <c r="J32" s="16">
        <f>Input!F208/Input!F$7</f>
        <v>0.12287283552656483</v>
      </c>
      <c r="K32" s="16">
        <f>Input!G208/Input!G$7</f>
        <v>0.11830408629444322</v>
      </c>
      <c r="L32" s="16">
        <f>Input!H208/Input!H$7</f>
        <v>0.11137391505757749</v>
      </c>
      <c r="M32" s="16">
        <f>Input!I208/Input!I$7</f>
        <v>0.12570356123986279</v>
      </c>
      <c r="N32" s="16">
        <f>Input!J208/Input!J$7</f>
        <v>0.66107945969454329</v>
      </c>
      <c r="O32" s="6">
        <f t="shared" si="4"/>
        <v>0.16260793647523858</v>
      </c>
    </row>
    <row r="33" spans="2:15" ht="12" customHeight="1" x14ac:dyDescent="0.2">
      <c r="B33" t="s">
        <v>191</v>
      </c>
      <c r="E33" s="16">
        <f>Input!A145/Input!A$7</f>
        <v>0.59772585714945747</v>
      </c>
      <c r="F33" s="16">
        <f>Input!B145/Input!B$7</f>
        <v>0.45235685422098032</v>
      </c>
      <c r="G33" s="16">
        <f>Input!C145/Input!C$7</f>
        <v>0.4407202057864022</v>
      </c>
      <c r="H33" s="16">
        <f>Input!D145/Input!D$7</f>
        <v>0.26597075716513979</v>
      </c>
      <c r="I33" s="16">
        <f>Input!E145/Input!E$7</f>
        <v>0.2603517607676053</v>
      </c>
      <c r="J33" s="16">
        <f>Input!F145/Input!F$7</f>
        <v>0.36179688700047108</v>
      </c>
      <c r="K33" s="16">
        <f>Input!G145/Input!G$7</f>
        <v>0.20628070519809177</v>
      </c>
      <c r="L33" s="16">
        <f>Input!H145/Input!H$7</f>
        <v>0.10832563925016531</v>
      </c>
      <c r="M33" s="16">
        <f>Input!I145/Input!I$7</f>
        <v>9.3737859409558616E-2</v>
      </c>
      <c r="N33" s="16">
        <f>Input!J145/Input!J$7</f>
        <v>6.1975747652792353E-2</v>
      </c>
      <c r="O33" s="6">
        <f t="shared" si="4"/>
        <v>0.28492422736006645</v>
      </c>
    </row>
    <row r="34" spans="2:15" ht="12" customHeight="1" x14ac:dyDescent="0.2">
      <c r="B34" t="s">
        <v>192</v>
      </c>
      <c r="E34" s="16">
        <f>E35-SUM(E29:E33)</f>
        <v>0.70686476963267708</v>
      </c>
      <c r="F34" s="16">
        <f t="shared" ref="F34:N34" si="5">F35-SUM(F29:F33)</f>
        <v>0.2289422914280177</v>
      </c>
      <c r="G34" s="16">
        <f t="shared" si="5"/>
        <v>0.22708330176683234</v>
      </c>
      <c r="H34" s="16">
        <f t="shared" si="5"/>
        <v>1.1357495801268325</v>
      </c>
      <c r="I34" s="16">
        <f t="shared" si="5"/>
        <v>1.6450218733239588</v>
      </c>
      <c r="J34" s="16">
        <f t="shared" si="5"/>
        <v>0.32119658683976127</v>
      </c>
      <c r="K34" s="16">
        <f t="shared" si="5"/>
        <v>9.3228885612645307E-2</v>
      </c>
      <c r="L34" s="16">
        <f t="shared" si="5"/>
        <v>3.9450737692459548E-2</v>
      </c>
      <c r="M34" s="16">
        <f t="shared" si="5"/>
        <v>0.12473904542103442</v>
      </c>
      <c r="N34" s="16">
        <f t="shared" si="5"/>
        <v>0.10010284223183064</v>
      </c>
      <c r="O34" s="6">
        <f t="shared" si="4"/>
        <v>0.46223799140760491</v>
      </c>
    </row>
    <row r="35" spans="2:15" ht="12.75" customHeight="1" x14ac:dyDescent="0.2">
      <c r="B35" s="28" t="s">
        <v>193</v>
      </c>
      <c r="E35" s="8">
        <f>Input!A147/Input!A$7</f>
        <v>16.823606243392252</v>
      </c>
      <c r="F35" s="8">
        <f>Input!B147/Input!B$7</f>
        <v>14.248599106341509</v>
      </c>
      <c r="G35" s="8">
        <f>Input!C147/Input!C$7</f>
        <v>14.593632579894335</v>
      </c>
      <c r="H35" s="8">
        <f>Input!D147/Input!D$7</f>
        <v>14.114833484503649</v>
      </c>
      <c r="I35" s="8">
        <f>Input!E147/Input!E$7</f>
        <v>17.245998582692661</v>
      </c>
      <c r="J35" s="8">
        <f>Input!F147/Input!F$7</f>
        <v>7.2002160996482054</v>
      </c>
      <c r="K35" s="8">
        <f>Input!G147/Input!G$7</f>
        <v>5.2635239283378752</v>
      </c>
      <c r="L35" s="8">
        <f>Input!H147/Input!H$7</f>
        <v>3.8468506966090601</v>
      </c>
      <c r="M35" s="8">
        <f>Input!I147/Input!I$7</f>
        <v>2.7667667403917044</v>
      </c>
      <c r="N35" s="8">
        <f>Input!J147/Input!J$7</f>
        <v>5.3856361124613068</v>
      </c>
      <c r="O35" s="8">
        <f t="shared" si="4"/>
        <v>10.148966357427256</v>
      </c>
    </row>
    <row r="36" spans="2:15" ht="6" customHeight="1" x14ac:dyDescent="0.2">
      <c r="B36" s="19"/>
      <c r="E36" s="8"/>
      <c r="F36" s="8"/>
      <c r="G36" s="8"/>
      <c r="H36" s="8"/>
      <c r="I36" s="8"/>
      <c r="J36" s="8"/>
      <c r="K36" s="8"/>
      <c r="L36" s="8"/>
      <c r="M36" s="8"/>
      <c r="N36" s="8"/>
      <c r="O36" s="6"/>
    </row>
    <row r="37" spans="2:15" ht="12.75" customHeight="1" x14ac:dyDescent="0.2">
      <c r="B37" s="29" t="s">
        <v>194</v>
      </c>
      <c r="E37" s="30">
        <f>+E11+E13+E20+E27+E35</f>
        <v>753.21715568470017</v>
      </c>
      <c r="F37" s="30">
        <f t="shared" ref="F37:N37" si="6">+F11+F13+F20+F27+F35</f>
        <v>737.95614367639996</v>
      </c>
      <c r="G37" s="30">
        <f t="shared" si="6"/>
        <v>700.5792279396768</v>
      </c>
      <c r="H37" s="30">
        <f t="shared" si="6"/>
        <v>584.96840953435606</v>
      </c>
      <c r="I37" s="30">
        <f t="shared" si="6"/>
        <v>471.86927625488107</v>
      </c>
      <c r="J37" s="30">
        <f t="shared" si="6"/>
        <v>463.97066502788738</v>
      </c>
      <c r="K37" s="30">
        <f t="shared" si="6"/>
        <v>521.33281378753384</v>
      </c>
      <c r="L37" s="30">
        <f t="shared" si="6"/>
        <v>494.52052655267192</v>
      </c>
      <c r="M37" s="30">
        <f t="shared" si="6"/>
        <v>473.77855569445779</v>
      </c>
      <c r="N37" s="30">
        <f t="shared" si="6"/>
        <v>497.13694089129939</v>
      </c>
      <c r="O37" s="7">
        <f>AVERAGE(E37:N37)</f>
        <v>569.9329715043865</v>
      </c>
    </row>
    <row r="38" spans="2:15" ht="6" customHeight="1" x14ac:dyDescent="0.2">
      <c r="E38" s="7"/>
      <c r="F38" s="7"/>
      <c r="G38" s="7"/>
      <c r="H38" s="7"/>
      <c r="I38" s="7"/>
      <c r="J38" s="7"/>
      <c r="K38" s="7"/>
      <c r="L38" s="7"/>
      <c r="M38" s="7"/>
      <c r="N38" s="7"/>
      <c r="O38" s="6"/>
    </row>
    <row r="39" spans="2:15" ht="12.75" customHeight="1" x14ac:dyDescent="0.2">
      <c r="B39" s="29" t="s">
        <v>195</v>
      </c>
      <c r="E39" s="30">
        <f>Input!A24/Input!A$7</f>
        <v>546.02431130029936</v>
      </c>
      <c r="F39" s="30">
        <f>Input!B24/Input!B$7</f>
        <v>494.08827011529195</v>
      </c>
      <c r="G39" s="30">
        <f>Input!C24/Input!C$7</f>
        <v>450.4712835542212</v>
      </c>
      <c r="H39" s="30">
        <f>Input!D24/Input!D$7</f>
        <v>411.4131947078738</v>
      </c>
      <c r="I39" s="30">
        <f>Input!E24/Input!E$7</f>
        <v>382.5891406653829</v>
      </c>
      <c r="J39" s="30">
        <f>Input!F24/Input!F$7</f>
        <v>394.08349642285748</v>
      </c>
      <c r="K39" s="30">
        <f>Input!G24/Input!G$7</f>
        <v>399.411363821306</v>
      </c>
      <c r="L39" s="30">
        <f>Input!H24/Input!H$7</f>
        <v>369.63475125177183</v>
      </c>
      <c r="M39" s="30">
        <f>Input!I24/Input!I$7</f>
        <v>368.92229816969581</v>
      </c>
      <c r="N39" s="30">
        <f>Input!J24/Input!J$7</f>
        <v>373.23228197191025</v>
      </c>
      <c r="O39" s="7">
        <f>AVERAGE(E39:N39)</f>
        <v>418.98703919806104</v>
      </c>
    </row>
    <row r="40" spans="2:15" ht="6" customHeight="1" x14ac:dyDescent="0.2"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</row>
    <row r="41" spans="2:15" ht="12.75" customHeight="1" x14ac:dyDescent="0.2">
      <c r="B41" s="31" t="s">
        <v>73</v>
      </c>
      <c r="C41" s="10"/>
      <c r="D41" s="10"/>
      <c r="E41" s="11">
        <f>+E37-E39</f>
        <v>207.19284438440081</v>
      </c>
      <c r="F41" s="11">
        <f t="shared" ref="F41:N41" si="7">+F37-F39</f>
        <v>243.86787356110801</v>
      </c>
      <c r="G41" s="11">
        <f t="shared" si="7"/>
        <v>250.1079443854556</v>
      </c>
      <c r="H41" s="11">
        <f t="shared" si="7"/>
        <v>173.55521482648226</v>
      </c>
      <c r="I41" s="11">
        <f t="shared" si="7"/>
        <v>89.280135589498173</v>
      </c>
      <c r="J41" s="11">
        <f t="shared" si="7"/>
        <v>69.887168605029899</v>
      </c>
      <c r="K41" s="11">
        <f t="shared" si="7"/>
        <v>121.92144996622784</v>
      </c>
      <c r="L41" s="11">
        <f t="shared" si="7"/>
        <v>124.88577530090009</v>
      </c>
      <c r="M41" s="11">
        <f t="shared" si="7"/>
        <v>104.85625752476199</v>
      </c>
      <c r="N41" s="11">
        <f t="shared" si="7"/>
        <v>123.90465891938914</v>
      </c>
      <c r="O41" s="11">
        <f>AVERAGE(E41:N41)</f>
        <v>150.9459323063254</v>
      </c>
    </row>
    <row r="42" spans="2:15" ht="6" customHeight="1" x14ac:dyDescent="0.2"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2:15" s="4" customFormat="1" ht="12.75" customHeight="1" x14ac:dyDescent="0.2">
      <c r="B43" s="4" t="s">
        <v>70</v>
      </c>
      <c r="E43" s="8">
        <f>(Input!A25+Input!A26)/Input!A$7</f>
        <v>16.015444739198589</v>
      </c>
      <c r="F43" s="8">
        <f>(Input!B25+Input!B26)/Input!B$7</f>
        <v>17.762378518486859</v>
      </c>
      <c r="G43" s="8">
        <f>(Input!C25+Input!C26)/Input!C$7</f>
        <v>19.755549973950352</v>
      </c>
      <c r="H43" s="8">
        <f>(Input!D25+Input!D26)/Input!D$7</f>
        <v>17.442673387131183</v>
      </c>
      <c r="I43" s="8">
        <f>(Input!E25+Input!E26)/Input!E$7</f>
        <v>16.857290309016197</v>
      </c>
      <c r="J43" s="8">
        <f>(Input!F25+Input!F26)/Input!F$7</f>
        <v>16.399333629757734</v>
      </c>
      <c r="K43" s="8">
        <f>(Input!G25+Input!G26)/Input!G$7</f>
        <v>15.799644171951588</v>
      </c>
      <c r="L43" s="8">
        <f>(Input!H25+Input!H26)/Input!H$7</f>
        <v>15.782475986854845</v>
      </c>
      <c r="M43" s="8">
        <f>(Input!I25+Input!I26)/Input!I$7</f>
        <v>15.47529044459403</v>
      </c>
      <c r="N43" s="8">
        <f>(Input!J25+Input!J26)/Input!J$7</f>
        <v>15.708864322443654</v>
      </c>
      <c r="O43" s="8">
        <f>AVERAGE(E43:N43)</f>
        <v>16.699894548338502</v>
      </c>
    </row>
    <row r="44" spans="2:15" ht="6" customHeight="1" x14ac:dyDescent="0.2"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6"/>
    </row>
    <row r="45" spans="2:15" ht="12.75" customHeight="1" x14ac:dyDescent="0.2">
      <c r="B45" s="9" t="s">
        <v>74</v>
      </c>
      <c r="C45" s="10"/>
      <c r="D45" s="10"/>
      <c r="E45" s="11">
        <f>+E41-E43</f>
        <v>191.17739964520223</v>
      </c>
      <c r="F45" s="11">
        <f t="shared" ref="F45:N45" si="8">+F41-F43</f>
        <v>226.10549504262116</v>
      </c>
      <c r="G45" s="11">
        <f t="shared" si="8"/>
        <v>230.35239441150526</v>
      </c>
      <c r="H45" s="11">
        <f t="shared" si="8"/>
        <v>156.11254143935108</v>
      </c>
      <c r="I45" s="11">
        <f t="shared" si="8"/>
        <v>72.42284528048198</v>
      </c>
      <c r="J45" s="11">
        <f t="shared" si="8"/>
        <v>53.487834975272165</v>
      </c>
      <c r="K45" s="11">
        <f t="shared" si="8"/>
        <v>106.12180579427626</v>
      </c>
      <c r="L45" s="11">
        <f t="shared" si="8"/>
        <v>109.10329931404524</v>
      </c>
      <c r="M45" s="11">
        <f t="shared" si="8"/>
        <v>89.380967080167949</v>
      </c>
      <c r="N45" s="11">
        <f t="shared" si="8"/>
        <v>108.19579459694548</v>
      </c>
      <c r="O45" s="11">
        <f>AVERAGE(E45:N45)</f>
        <v>134.24603775798687</v>
      </c>
    </row>
  </sheetData>
  <mergeCells count="3">
    <mergeCell ref="D1:M1"/>
    <mergeCell ref="D2:M2"/>
    <mergeCell ref="D3:M3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HVLFÖ&amp;C&amp;8DVR-Nr: 0890723&amp;R&amp;8&amp;D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O45"/>
  <sheetViews>
    <sheetView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9" width="8.7109375" customWidth="1"/>
    <col min="10" max="10" width="8.42578125" customWidth="1"/>
    <col min="11" max="13" width="8.7109375" customWidth="1"/>
    <col min="14" max="14" width="8.5703125" customWidth="1"/>
    <col min="15" max="15" width="10.7109375" customWidth="1"/>
  </cols>
  <sheetData>
    <row r="1" spans="1:15" ht="15.75" customHeight="1" x14ac:dyDescent="0.25">
      <c r="A1" t="s">
        <v>48</v>
      </c>
      <c r="C1" s="12">
        <f>Input!A3</f>
        <v>2024</v>
      </c>
      <c r="D1" s="36" t="s">
        <v>177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204</v>
      </c>
    </row>
    <row r="2" spans="1:15" ht="15.75" customHeight="1" x14ac:dyDescent="0.2">
      <c r="D2" s="37" t="str">
        <f>Kenndat!D2</f>
        <v>Größenklasse 3: &gt; 5.000 ha</v>
      </c>
      <c r="E2" s="37"/>
      <c r="F2" s="37"/>
      <c r="G2" s="37"/>
      <c r="H2" s="37"/>
      <c r="I2" s="37"/>
      <c r="J2" s="37"/>
      <c r="K2" s="37"/>
      <c r="L2" s="37"/>
      <c r="M2" s="37"/>
      <c r="N2" s="5"/>
    </row>
    <row r="3" spans="1:15" ht="15.75" customHeight="1" x14ac:dyDescent="0.2">
      <c r="D3" s="38" t="s">
        <v>172</v>
      </c>
      <c r="E3" s="38"/>
      <c r="F3" s="38"/>
      <c r="G3" s="38"/>
      <c r="H3" s="38"/>
      <c r="I3" s="38"/>
      <c r="J3" s="38"/>
      <c r="K3" s="38"/>
      <c r="L3" s="38"/>
      <c r="M3" s="38"/>
      <c r="N3" s="2"/>
    </row>
    <row r="4" spans="1:15" ht="9" customHeight="1" x14ac:dyDescent="0.2"/>
    <row r="5" spans="1:15" x14ac:dyDescent="0.2">
      <c r="E5" s="3">
        <f>Input!A3</f>
        <v>2024</v>
      </c>
      <c r="F5" s="3">
        <f t="shared" ref="F5:N5" si="0">+E5-1</f>
        <v>2023</v>
      </c>
      <c r="G5" s="3">
        <f t="shared" si="0"/>
        <v>2022</v>
      </c>
      <c r="H5" s="3">
        <f t="shared" si="0"/>
        <v>2021</v>
      </c>
      <c r="I5" s="3">
        <f t="shared" si="0"/>
        <v>2020</v>
      </c>
      <c r="J5" s="3">
        <f t="shared" si="0"/>
        <v>2019</v>
      </c>
      <c r="K5" s="3">
        <f t="shared" si="0"/>
        <v>2018</v>
      </c>
      <c r="L5" s="3">
        <f t="shared" si="0"/>
        <v>2017</v>
      </c>
      <c r="M5" s="3">
        <f t="shared" si="0"/>
        <v>2016</v>
      </c>
      <c r="N5" s="3">
        <f t="shared" si="0"/>
        <v>2015</v>
      </c>
      <c r="O5" s="3" t="s">
        <v>16</v>
      </c>
    </row>
    <row r="6" spans="1:15" ht="7.5" customHeight="1" x14ac:dyDescent="0.2"/>
    <row r="7" spans="1:15" ht="12" customHeight="1" x14ac:dyDescent="0.2">
      <c r="B7" t="s">
        <v>179</v>
      </c>
      <c r="E7" s="6">
        <f>Input!A149/Input!A$7</f>
        <v>552.39276162621729</v>
      </c>
      <c r="F7" s="6">
        <f>Input!B149/Input!B$7</f>
        <v>585.41584711854432</v>
      </c>
      <c r="G7" s="6">
        <f>Input!C149/Input!C$7</f>
        <v>558.43605900857483</v>
      </c>
      <c r="H7" s="6">
        <f>Input!D149/Input!D$7</f>
        <v>479.67477700576154</v>
      </c>
      <c r="I7" s="6">
        <f>Input!E149/Input!E$7</f>
        <v>360.86468572201869</v>
      </c>
      <c r="J7" s="6">
        <f>Input!F149/Input!F$7</f>
        <v>385.17570758136412</v>
      </c>
      <c r="K7" s="6">
        <f>Input!G149/Input!G$7</f>
        <v>417.61245107630072</v>
      </c>
      <c r="L7" s="6">
        <f>Input!H149/Input!H$7</f>
        <v>410.56069139246523</v>
      </c>
      <c r="M7" s="6">
        <f>Input!I149/Input!I$7</f>
        <v>403.50734807834084</v>
      </c>
      <c r="N7" s="6">
        <f>Input!J149/Input!J$7</f>
        <v>417.98112096753562</v>
      </c>
      <c r="O7" s="6">
        <f>AVERAGE(E7:N7)</f>
        <v>457.16214495771237</v>
      </c>
    </row>
    <row r="8" spans="1:15" ht="12" customHeight="1" x14ac:dyDescent="0.2">
      <c r="B8" t="s">
        <v>180</v>
      </c>
      <c r="E8" s="6">
        <f>Input!A150/Input!A$7</f>
        <v>1.5044410035635609</v>
      </c>
      <c r="F8" s="6">
        <f>Input!B150/Input!B$7</f>
        <v>0.54862607380778816</v>
      </c>
      <c r="G8" s="6">
        <f>Input!C150/Input!C$7</f>
        <v>-0.76201454118233947</v>
      </c>
      <c r="H8" s="6">
        <f>Input!D150/Input!D$7</f>
        <v>-0.94770479272053842</v>
      </c>
      <c r="I8" s="6">
        <f>Input!E150/Input!E$7</f>
        <v>3.3489121636448549</v>
      </c>
      <c r="J8" s="6">
        <f>Input!F150/Input!F$7</f>
        <v>-0.41651783929407604</v>
      </c>
      <c r="K8" s="6">
        <f>Input!G150/Input!G$7</f>
        <v>-2.4253169743136036</v>
      </c>
      <c r="L8" s="6">
        <f>Input!H150/Input!H$7</f>
        <v>5.6789313739764138</v>
      </c>
      <c r="M8" s="6">
        <f>Input!I150/Input!I$7</f>
        <v>-0.467300701990576</v>
      </c>
      <c r="N8" s="6">
        <f>Input!J150/Input!J$7</f>
        <v>-3.0844930798945995</v>
      </c>
      <c r="O8" s="6">
        <f>AVERAGE(E8:N8)</f>
        <v>0.29775626855968851</v>
      </c>
    </row>
    <row r="9" spans="1:15" ht="12" customHeight="1" x14ac:dyDescent="0.2">
      <c r="B9" t="s">
        <v>181</v>
      </c>
      <c r="E9" s="6">
        <f>Input!A151/Input!A$7</f>
        <v>1.6171778240044528</v>
      </c>
      <c r="F9" s="6">
        <f>Input!B151/Input!B$7</f>
        <v>1.9781580377797348</v>
      </c>
      <c r="G9" s="6">
        <f>Input!C151/Input!C$7</f>
        <v>1.847155692984777</v>
      </c>
      <c r="H9" s="6">
        <f>Input!D151/Input!D$7</f>
        <v>1.5170126516637288</v>
      </c>
      <c r="I9" s="6">
        <f>Input!E151/Input!E$7</f>
        <v>1.5628770484419541</v>
      </c>
      <c r="J9" s="6">
        <f>Input!F151/Input!F$7</f>
        <v>1.5001684587468593</v>
      </c>
      <c r="K9" s="6">
        <f>Input!G151/Input!G$7</f>
        <v>1.3575536868913953</v>
      </c>
      <c r="L9" s="6">
        <f>Input!H151/Input!H$7</f>
        <v>1.4996601735549961</v>
      </c>
      <c r="M9" s="6">
        <f>Input!I151/Input!I$7</f>
        <v>1.3861611052344776</v>
      </c>
      <c r="N9" s="6">
        <f>Input!J151/Input!J$7</f>
        <v>1.5522535112179896</v>
      </c>
      <c r="O9" s="6">
        <f>AVERAGE(E9:N9)</f>
        <v>1.5818178190520364</v>
      </c>
    </row>
    <row r="10" spans="1:15" ht="12" customHeight="1" x14ac:dyDescent="0.2">
      <c r="B10" t="s">
        <v>182</v>
      </c>
      <c r="E10" s="6">
        <f>Input!A152/Input!A$7</f>
        <v>-0.94399392781475711</v>
      </c>
      <c r="F10" s="6">
        <f>Input!B152/Input!B$7</f>
        <v>-1.1145160212633656</v>
      </c>
      <c r="G10" s="6">
        <f>Input!C152/Input!C$7</f>
        <v>-0.82044868335631382</v>
      </c>
      <c r="H10" s="6">
        <f>Input!D152/Input!D$7</f>
        <v>-1.0385289084443283</v>
      </c>
      <c r="I10" s="6">
        <f>Input!E152/Input!E$7</f>
        <v>-0.61777051948054229</v>
      </c>
      <c r="J10" s="6">
        <f>Input!F152/Input!F$7</f>
        <v>-0.73117917166014224</v>
      </c>
      <c r="K10" s="6">
        <f>Input!G152/Input!G$7</f>
        <v>-0.82769137774829871</v>
      </c>
      <c r="L10" s="6">
        <f>Input!H152/Input!H$7</f>
        <v>-1.1822076920549893</v>
      </c>
      <c r="M10" s="6">
        <f>Input!I152/Input!I$7</f>
        <v>-1.3205625540917396</v>
      </c>
      <c r="N10" s="6">
        <f>Input!J152/Input!J$7</f>
        <v>-1.3965936708536928</v>
      </c>
      <c r="O10" s="6">
        <f>AVERAGE(E10:N10)</f>
        <v>-0.99934925267681685</v>
      </c>
    </row>
    <row r="11" spans="1:15" ht="12.75" customHeight="1" x14ac:dyDescent="0.2">
      <c r="B11" s="28" t="s">
        <v>68</v>
      </c>
      <c r="E11" s="8">
        <f>Input!A35/Input!A$7</f>
        <v>554.57038652597043</v>
      </c>
      <c r="F11" s="8">
        <f>Input!B35/Input!B$7</f>
        <v>586.82811520886844</v>
      </c>
      <c r="G11" s="8">
        <f>Input!C35/Input!C$7</f>
        <v>558.70075147702096</v>
      </c>
      <c r="H11" s="8">
        <f>Input!D35/Input!D$7</f>
        <v>479.20555595626047</v>
      </c>
      <c r="I11" s="8">
        <f>Input!E35/Input!E$7</f>
        <v>365.15870441462499</v>
      </c>
      <c r="J11" s="8">
        <f>Input!F35/Input!F$7</f>
        <v>385.52817902915672</v>
      </c>
      <c r="K11" s="8">
        <f>Input!G35/Input!G$7</f>
        <v>415.7169964111302</v>
      </c>
      <c r="L11" s="8">
        <f>Input!H35/Input!H$7</f>
        <v>416.55707524794167</v>
      </c>
      <c r="M11" s="8">
        <f>Input!I35/Input!I$7</f>
        <v>403.10564592749301</v>
      </c>
      <c r="N11" s="8">
        <f>Input!J35/Input!J$7</f>
        <v>415.0522877280053</v>
      </c>
      <c r="O11" s="8">
        <f>AVERAGE(E11:N11)</f>
        <v>458.04236979264726</v>
      </c>
    </row>
    <row r="12" spans="1:15" ht="3" customHeight="1" x14ac:dyDescent="0.2">
      <c r="B12" s="19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15" ht="12.75" customHeight="1" x14ac:dyDescent="0.2">
      <c r="B13" s="28" t="s">
        <v>69</v>
      </c>
      <c r="E13" s="8">
        <f>Input!A28/Input!A7</f>
        <v>0.42243235893747055</v>
      </c>
      <c r="F13" s="8">
        <f>Input!B28/Input!B7</f>
        <v>0.57730826161572446</v>
      </c>
      <c r="G13" s="8">
        <f>Input!C28/Input!C7</f>
        <v>0.56598638425039371</v>
      </c>
      <c r="H13" s="8">
        <f>Input!D28/Input!D7</f>
        <v>0.56156374596419678</v>
      </c>
      <c r="I13" s="8">
        <f>Input!E28/Input!E7</f>
        <v>0.51261461479519255</v>
      </c>
      <c r="J13" s="8">
        <f>Input!F28/Input!F7</f>
        <v>0.4200759360651663</v>
      </c>
      <c r="K13" s="8">
        <f>Input!G28/Input!G7</f>
        <v>1.0010921799912627</v>
      </c>
      <c r="L13" s="8">
        <f>Input!H28/Input!H7</f>
        <v>0.44710678398913173</v>
      </c>
      <c r="M13" s="8">
        <f>Input!I28/Input!I7</f>
        <v>0.58668295028368111</v>
      </c>
      <c r="N13" s="8">
        <f>Input!J28/Input!J7</f>
        <v>0.88221181150707351</v>
      </c>
      <c r="O13" s="8">
        <f>AVERAGE(E13:N13)</f>
        <v>0.59770750273992945</v>
      </c>
    </row>
    <row r="14" spans="1:15" ht="3" customHeight="1" x14ac:dyDescent="0.2">
      <c r="B14" s="19"/>
      <c r="O14" s="6"/>
    </row>
    <row r="15" spans="1:15" ht="12" customHeight="1" x14ac:dyDescent="0.2">
      <c r="B15" t="s">
        <v>183</v>
      </c>
      <c r="E15" s="16">
        <f>Input!A136/Input!A$7</f>
        <v>4.5521532370467792</v>
      </c>
      <c r="F15" s="16">
        <f>Input!B136/Input!B$7</f>
        <v>2.731333727812788</v>
      </c>
      <c r="G15" s="16">
        <f>Input!C136/Input!C$7</f>
        <v>1.9481223855651144</v>
      </c>
      <c r="H15" s="16">
        <f>Input!D136/Input!D$7</f>
        <v>2.4212864210089604</v>
      </c>
      <c r="I15" s="16">
        <f>Input!E136/Input!E$7</f>
        <v>1.7487499348093647</v>
      </c>
      <c r="J15" s="16">
        <f>Input!F136/Input!F$7</f>
        <v>1.7356971732415578</v>
      </c>
      <c r="K15" s="16">
        <f>Input!G136/Input!G$7</f>
        <v>2.1622508816865831</v>
      </c>
      <c r="L15" s="16">
        <f>Input!H136/Input!H$7</f>
        <v>1.8431026991691668</v>
      </c>
      <c r="M15" s="16">
        <f>Input!I136/Input!I$7</f>
        <v>2.2271739590345225</v>
      </c>
      <c r="N15" s="16">
        <f>Input!J136/Input!J$7</f>
        <v>1.9298718949064955</v>
      </c>
      <c r="O15" s="6">
        <f t="shared" ref="O15:O26" si="1">AVERAGE(E15:N15)</f>
        <v>2.3299742314281326</v>
      </c>
    </row>
    <row r="16" spans="1:15" ht="12" customHeight="1" x14ac:dyDescent="0.2">
      <c r="B16" t="s">
        <v>184</v>
      </c>
      <c r="E16" s="16">
        <f>Input!A137/Input!A$7</f>
        <v>6.3076463656651631</v>
      </c>
      <c r="F16" s="16">
        <f>Input!B137/Input!B$7</f>
        <v>7.2144243439170603</v>
      </c>
      <c r="G16" s="16">
        <f>Input!C137/Input!C$7</f>
        <v>6.6351947662932682</v>
      </c>
      <c r="H16" s="16">
        <f>Input!D137/Input!D$7</f>
        <v>6.3053961665670482</v>
      </c>
      <c r="I16" s="16">
        <f>Input!E137/Input!E$7</f>
        <v>6.878383979311316</v>
      </c>
      <c r="J16" s="16">
        <f>Input!F137/Input!F$7</f>
        <v>6.2793683833434839</v>
      </c>
      <c r="K16" s="16">
        <f>Input!G137/Input!G$7</f>
        <v>6.3752333615723416</v>
      </c>
      <c r="L16" s="16">
        <f>Input!H137/Input!H$7</f>
        <v>6.6046258323574856</v>
      </c>
      <c r="M16" s="16">
        <f>Input!I137/Input!I$7</f>
        <v>5.7225405006891688</v>
      </c>
      <c r="N16" s="16">
        <f>Input!J137/Input!J$7</f>
        <v>5.5010343063265879</v>
      </c>
      <c r="O16" s="6">
        <f t="shared" si="1"/>
        <v>6.3823848006042923</v>
      </c>
    </row>
    <row r="17" spans="2:15" ht="12" customHeight="1" x14ac:dyDescent="0.2">
      <c r="B17" t="s">
        <v>185</v>
      </c>
      <c r="E17" s="16">
        <f>Input!A138/Input!A$7</f>
        <v>0.60463050191862677</v>
      </c>
      <c r="F17" s="16">
        <f>Input!B138/Input!B$7</f>
        <v>1.0843057773582838</v>
      </c>
      <c r="G17" s="16">
        <f>Input!C138/Input!C$7</f>
        <v>0.94483068893455191</v>
      </c>
      <c r="H17" s="16">
        <f>Input!D138/Input!D$7</f>
        <v>0.85178503522585947</v>
      </c>
      <c r="I17" s="16">
        <f>Input!E138/Input!E$7</f>
        <v>0.92249165603764216</v>
      </c>
      <c r="J17" s="16">
        <f>Input!F138/Input!F$7</f>
        <v>1.0013369216867325</v>
      </c>
      <c r="K17" s="16">
        <f>Input!G138/Input!G$7</f>
        <v>1.2267463098843263</v>
      </c>
      <c r="L17" s="16">
        <f>Input!H138/Input!H$7</f>
        <v>0.78696192601638915</v>
      </c>
      <c r="M17" s="16">
        <f>Input!I138/Input!I$7</f>
        <v>0.75260999455075805</v>
      </c>
      <c r="N17" s="16">
        <f>Input!J138/Input!J$7</f>
        <v>0.9347148814244417</v>
      </c>
      <c r="O17" s="6">
        <f t="shared" si="1"/>
        <v>0.91104136930376123</v>
      </c>
    </row>
    <row r="18" spans="2:15" ht="12" customHeight="1" x14ac:dyDescent="0.2">
      <c r="B18" t="s">
        <v>186</v>
      </c>
      <c r="E18" s="16">
        <f>Input!A139/Input!A$7</f>
        <v>8.4973973445570845</v>
      </c>
      <c r="F18" s="16">
        <f>Input!B139/Input!B$7</f>
        <v>12.944727107901766</v>
      </c>
      <c r="G18" s="16">
        <f>Input!C139/Input!C$7</f>
        <v>9.6942306145735841</v>
      </c>
      <c r="H18" s="16">
        <f>Input!D139/Input!D$7</f>
        <v>6.8192638171208184</v>
      </c>
      <c r="I18" s="16">
        <f>Input!E139/Input!E$7</f>
        <v>7.0921260306632163</v>
      </c>
      <c r="J18" s="16">
        <f>Input!F139/Input!F$7</f>
        <v>7.59368264049297</v>
      </c>
      <c r="K18" s="16">
        <f>Input!G139/Input!G$7</f>
        <v>6.7805224889869633</v>
      </c>
      <c r="L18" s="16">
        <f>Input!H139/Input!H$7</f>
        <v>6.4314736809946833</v>
      </c>
      <c r="M18" s="16">
        <f>Input!I139/Input!I$7</f>
        <v>6.2039425585793504</v>
      </c>
      <c r="N18" s="16">
        <f>Input!J139/Input!J$7</f>
        <v>5.8699197984087599</v>
      </c>
      <c r="O18" s="6">
        <f t="shared" si="1"/>
        <v>7.7927286082279199</v>
      </c>
    </row>
    <row r="19" spans="2:15" ht="13.5" customHeight="1" x14ac:dyDescent="0.2">
      <c r="B19" t="s">
        <v>311</v>
      </c>
      <c r="E19" s="16">
        <f>E20-SUM(E15:E18)</f>
        <v>6.998133876130197E-2</v>
      </c>
      <c r="F19" s="16">
        <f t="shared" ref="F19:N19" si="2">F20-SUM(F15:F18)</f>
        <v>3.6117142339620045E-4</v>
      </c>
      <c r="G19" s="16">
        <f t="shared" si="2"/>
        <v>0</v>
      </c>
      <c r="H19" s="16">
        <f t="shared" si="2"/>
        <v>0</v>
      </c>
      <c r="I19" s="16">
        <f t="shared" si="2"/>
        <v>6.5506945502502134E-2</v>
      </c>
      <c r="J19" s="16">
        <f t="shared" si="2"/>
        <v>0</v>
      </c>
      <c r="K19" s="16">
        <f t="shared" si="2"/>
        <v>0</v>
      </c>
      <c r="L19" s="16">
        <f t="shared" si="2"/>
        <v>2.233785254996512E-2</v>
      </c>
      <c r="M19" s="16">
        <f t="shared" si="2"/>
        <v>2.3745167804598566E-2</v>
      </c>
      <c r="N19" s="16">
        <f t="shared" si="2"/>
        <v>2.9186855637135523E-2</v>
      </c>
      <c r="O19" s="6">
        <f t="shared" si="1"/>
        <v>2.1111933167889951E-2</v>
      </c>
    </row>
    <row r="20" spans="2:15" ht="12.75" customHeight="1" x14ac:dyDescent="0.2">
      <c r="B20" s="28" t="s">
        <v>187</v>
      </c>
      <c r="E20" s="8">
        <f>Input!A141/Input!A$7</f>
        <v>20.031808787948954</v>
      </c>
      <c r="F20" s="8">
        <f>Input!B141/Input!B$7</f>
        <v>23.975152128413296</v>
      </c>
      <c r="G20" s="8">
        <f>Input!C141/Input!C$7</f>
        <v>19.22237845536652</v>
      </c>
      <c r="H20" s="8">
        <f>Input!D141/Input!D$7</f>
        <v>16.397731439922687</v>
      </c>
      <c r="I20" s="8">
        <f>Input!E141/Input!E$7</f>
        <v>16.707258546324042</v>
      </c>
      <c r="J20" s="8">
        <f>Input!F141/Input!F$7</f>
        <v>16.610085118764744</v>
      </c>
      <c r="K20" s="8">
        <f>Input!G141/Input!G$7</f>
        <v>16.544753042130218</v>
      </c>
      <c r="L20" s="8">
        <f>Input!H141/Input!H$7</f>
        <v>15.688501991087689</v>
      </c>
      <c r="M20" s="8">
        <f>Input!I141/Input!I$7</f>
        <v>14.930012180658398</v>
      </c>
      <c r="N20" s="8">
        <f>Input!J141/Input!J$7</f>
        <v>14.264727736703421</v>
      </c>
      <c r="O20" s="8">
        <f t="shared" si="1"/>
        <v>17.437240942731997</v>
      </c>
    </row>
    <row r="21" spans="2:15" ht="3" customHeight="1" x14ac:dyDescent="0.2">
      <c r="B21" s="19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</row>
    <row r="22" spans="2:15" ht="12" customHeight="1" x14ac:dyDescent="0.2">
      <c r="B22" t="s">
        <v>304</v>
      </c>
      <c r="E22" s="16">
        <f>Input!A202/Input!A$7</f>
        <v>0.31563927783594126</v>
      </c>
      <c r="F22" s="16">
        <f>Input!B202/Input!B$7</f>
        <v>0.56657689550287405</v>
      </c>
      <c r="G22" s="16">
        <f>Input!C202/Input!C$7</f>
        <v>0.34544865421800353</v>
      </c>
      <c r="H22" s="16">
        <f>Input!D202/Input!D$7</f>
        <v>0.3510623051215116</v>
      </c>
      <c r="I22" s="16">
        <f>Input!E202/Input!E$7</f>
        <v>0.43772542716913904</v>
      </c>
      <c r="J22" s="16">
        <f>Input!F202/Input!F$7</f>
        <v>0.24703186318208742</v>
      </c>
      <c r="K22" s="16">
        <f>Input!G202/Input!G$7</f>
        <v>0.29378224499767391</v>
      </c>
      <c r="L22" s="16">
        <f>Input!H202/Input!H$7</f>
        <v>0.17654900972260268</v>
      </c>
      <c r="M22" s="16">
        <f>Input!I202/Input!I$7</f>
        <v>0.25343513799403788</v>
      </c>
      <c r="N22" s="16">
        <f>Input!J202/Input!J$7</f>
        <v>1.0046825833354651</v>
      </c>
      <c r="O22" s="6">
        <f t="shared" si="1"/>
        <v>0.39919333990793365</v>
      </c>
    </row>
    <row r="23" spans="2:15" ht="12" customHeight="1" x14ac:dyDescent="0.2">
      <c r="B23" t="s">
        <v>305</v>
      </c>
      <c r="E23" s="16">
        <f>Input!A210/Input!A$7</f>
        <v>27.59801309904331</v>
      </c>
      <c r="F23" s="16">
        <f>Input!B210/Input!B$7</f>
        <v>24.830543304152688</v>
      </c>
      <c r="G23" s="16">
        <f>Input!C210/Input!C$7</f>
        <v>21.629737102509743</v>
      </c>
      <c r="H23" s="16">
        <f>Input!D210/Input!D$7</f>
        <v>21.066220313853655</v>
      </c>
      <c r="I23" s="16">
        <f>Input!E210/Input!E$7</f>
        <v>20.293787606070506</v>
      </c>
      <c r="J23" s="16">
        <f>Input!F210/Input!F$7</f>
        <v>21.336141313767985</v>
      </c>
      <c r="K23" s="16">
        <f>Input!G210/Input!G$7</f>
        <v>22.737554905739461</v>
      </c>
      <c r="L23" s="16">
        <f>Input!H210/Input!H$7</f>
        <v>20.608734044550818</v>
      </c>
      <c r="M23" s="16">
        <f>Input!I210/Input!I$7</f>
        <v>21.120716030387538</v>
      </c>
      <c r="N23" s="16">
        <f>Input!J210/Input!J$7</f>
        <v>20.158746770191101</v>
      </c>
      <c r="O23" s="6">
        <f t="shared" si="1"/>
        <v>22.138019449026682</v>
      </c>
    </row>
    <row r="24" spans="2:15" ht="12" customHeight="1" x14ac:dyDescent="0.2">
      <c r="B24" t="s">
        <v>306</v>
      </c>
      <c r="E24" s="16">
        <f>Input!A204/Input!A$7</f>
        <v>0.86207267517995634</v>
      </c>
      <c r="F24" s="16">
        <f>Input!B204/Input!B$7</f>
        <v>0.86368337064434786</v>
      </c>
      <c r="G24" s="16">
        <f>Input!C204/Input!C$7</f>
        <v>0.44511554505540357</v>
      </c>
      <c r="H24" s="16">
        <f>Input!D204/Input!D$7</f>
        <v>0.5050238655826047</v>
      </c>
      <c r="I24" s="16">
        <f>Input!E204/Input!E$7</f>
        <v>0.77290280920569621</v>
      </c>
      <c r="J24" s="16">
        <f>Input!F204/Input!F$7</f>
        <v>0.95308496244211505</v>
      </c>
      <c r="K24" s="16">
        <f>Input!G204/Input!G$7</f>
        <v>1.1315193756096453</v>
      </c>
      <c r="L24" s="16">
        <f>Input!H204/Input!H$7</f>
        <v>0.71906055020822279</v>
      </c>
      <c r="M24" s="16">
        <f>Input!I204/Input!I$7</f>
        <v>1.158460236561208</v>
      </c>
      <c r="N24" s="16">
        <f>Input!J204/Input!J$7</f>
        <v>0.86519148609583263</v>
      </c>
      <c r="O24" s="6">
        <f t="shared" si="1"/>
        <v>0.82761148765850323</v>
      </c>
    </row>
    <row r="25" spans="2:15" ht="12" customHeight="1" x14ac:dyDescent="0.2">
      <c r="B25" t="s">
        <v>307</v>
      </c>
      <c r="E25" s="16">
        <f>Input!A205/Input!A$7</f>
        <v>1.5498494080174905</v>
      </c>
      <c r="F25" s="16">
        <f>Input!B205/Input!B$7</f>
        <v>1.5401004417728461</v>
      </c>
      <c r="G25" s="16">
        <f>Input!C205/Input!C$7</f>
        <v>1.0867878742670258</v>
      </c>
      <c r="H25" s="16">
        <f>Input!D205/Input!D$7</f>
        <v>0.97819658001659737</v>
      </c>
      <c r="I25" s="16">
        <f>Input!E205/Input!E$7</f>
        <v>0.99760859384369782</v>
      </c>
      <c r="J25" s="16">
        <f>Input!F205/Input!F$7</f>
        <v>1.1481152492873501</v>
      </c>
      <c r="K25" s="16">
        <f>Input!G205/Input!G$7</f>
        <v>1.1987459919445009</v>
      </c>
      <c r="L25" s="16">
        <f>Input!H205/Input!H$7</f>
        <v>1.1327866880579862</v>
      </c>
      <c r="M25" s="16">
        <f>Input!I205/Input!I$7</f>
        <v>1.1082030323428533</v>
      </c>
      <c r="N25" s="16">
        <f>Input!J205/Input!J$7</f>
        <v>1.3469411471257897</v>
      </c>
      <c r="O25" s="6">
        <f t="shared" si="1"/>
        <v>1.2087335006676139</v>
      </c>
    </row>
    <row r="26" spans="2:15" ht="12" customHeight="1" x14ac:dyDescent="0.2">
      <c r="B26" t="s">
        <v>308</v>
      </c>
      <c r="E26" s="16">
        <f>(Input!A142-SUM(Input!A202:'Input'!A205))/Input!A$7</f>
        <v>2.8222283629962535</v>
      </c>
      <c r="F26" s="16">
        <f>(Input!B142-SUM(Input!B202:'Input'!B205))/Input!B$7</f>
        <v>2.1789420807446893</v>
      </c>
      <c r="G26" s="16">
        <f>(Input!C142-SUM(Input!C202:'Input'!C205))/Input!C$7</f>
        <v>1.7204986264200577</v>
      </c>
      <c r="H26" s="16">
        <f>(Input!D142-SUM(Input!D202:'Input'!D205))/Input!D$7</f>
        <v>1.274943131398705</v>
      </c>
      <c r="I26" s="16">
        <f>(Input!E142-SUM(Input!E202:'Input'!E205))/Input!E$7</f>
        <v>0.95196367656805259</v>
      </c>
      <c r="J26" s="16">
        <f>(Input!F142-SUM(Input!F202:'Input'!F205))/Input!F$7</f>
        <v>0.94849567963108816</v>
      </c>
      <c r="K26" s="16">
        <f>(Input!G142-SUM(Input!G202:'Input'!G205))/Input!G$7</f>
        <v>1.2475413106230755</v>
      </c>
      <c r="L26" s="16">
        <f>(Input!H142-SUM(Input!H202:'Input'!H205))/Input!H$7</f>
        <v>1.065190689484018</v>
      </c>
      <c r="M26" s="16">
        <f>(Input!I142-SUM(Input!I202:'Input'!I205))/Input!I$7</f>
        <v>1.8843742026476897</v>
      </c>
      <c r="N26" s="16">
        <f>(Input!J142-SUM(Input!J202:'Input'!J205))/Input!J$7</f>
        <v>2.0263742996750991</v>
      </c>
      <c r="O26" s="6">
        <f t="shared" si="1"/>
        <v>1.6120552060188729</v>
      </c>
    </row>
    <row r="27" spans="2:15" ht="12.75" customHeight="1" x14ac:dyDescent="0.2">
      <c r="B27" s="28" t="s">
        <v>188</v>
      </c>
      <c r="E27" s="8">
        <f>SUM(E22:E26)</f>
        <v>33.147802823072951</v>
      </c>
      <c r="F27" s="8">
        <f t="shared" ref="F27:N27" si="3">SUM(F22:F26)</f>
        <v>29.979846092817446</v>
      </c>
      <c r="G27" s="8">
        <f t="shared" si="3"/>
        <v>25.227587802470232</v>
      </c>
      <c r="H27" s="8">
        <f t="shared" si="3"/>
        <v>24.175446195973073</v>
      </c>
      <c r="I27" s="8">
        <f t="shared" si="3"/>
        <v>23.45398811285709</v>
      </c>
      <c r="J27" s="8">
        <f t="shared" si="3"/>
        <v>24.632869068310626</v>
      </c>
      <c r="K27" s="8">
        <f t="shared" si="3"/>
        <v>26.609143828914359</v>
      </c>
      <c r="L27" s="8">
        <f t="shared" si="3"/>
        <v>23.70232098202365</v>
      </c>
      <c r="M27" s="8">
        <f t="shared" si="3"/>
        <v>25.525188639933326</v>
      </c>
      <c r="N27" s="8">
        <f t="shared" si="3"/>
        <v>25.401936286423286</v>
      </c>
      <c r="O27" s="8">
        <f>AVERAGE(E27:N27)</f>
        <v>26.185612983279611</v>
      </c>
    </row>
    <row r="28" spans="2:15" ht="3" customHeight="1" x14ac:dyDescent="0.2">
      <c r="B28" s="19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</row>
    <row r="29" spans="2:15" ht="12" customHeight="1" x14ac:dyDescent="0.2">
      <c r="B29" t="s">
        <v>189</v>
      </c>
      <c r="E29" s="16">
        <f>Input!A143/Input!A$7</f>
        <v>9.0710345816206654</v>
      </c>
      <c r="F29" s="16">
        <f>Input!B143/Input!B$7</f>
        <v>9.5228148978396536</v>
      </c>
      <c r="G29" s="16">
        <f>Input!C143/Input!C$7</f>
        <v>10.562071127780815</v>
      </c>
      <c r="H29" s="16">
        <f>Input!D143/Input!D$7</f>
        <v>8.0725539779731275</v>
      </c>
      <c r="I29" s="16">
        <f>Input!E143/Input!E$7</f>
        <v>8.6524054627499094</v>
      </c>
      <c r="J29" s="16">
        <f>Input!F143/Input!F$7</f>
        <v>2.7104069827494106</v>
      </c>
      <c r="K29" s="16">
        <f>Input!G143/Input!G$7</f>
        <v>2.6142174611560085</v>
      </c>
      <c r="L29" s="16">
        <f>Input!H143/Input!H$7</f>
        <v>1.4615757081805436</v>
      </c>
      <c r="M29" s="16">
        <f>Input!I143/Input!I$7</f>
        <v>0.6459487130172773</v>
      </c>
      <c r="N29" s="16">
        <f>Input!J143/Input!J$7</f>
        <v>1.932413722530635</v>
      </c>
      <c r="O29" s="16">
        <f t="shared" ref="O29:O35" si="4">AVERAGE(E29:N29)</f>
        <v>5.5245442635598048</v>
      </c>
    </row>
    <row r="30" spans="2:15" ht="12" customHeight="1" x14ac:dyDescent="0.2">
      <c r="B30" t="s">
        <v>309</v>
      </c>
      <c r="E30" s="16">
        <f>Input!A211/Input!A$7</f>
        <v>2.9967978625951304</v>
      </c>
      <c r="F30" s="16">
        <f>Input!B211/Input!B$7</f>
        <v>2.2324655186632323</v>
      </c>
      <c r="G30" s="16">
        <f>Input!C211/Input!C$7</f>
        <v>1.4447731116335287</v>
      </c>
      <c r="H30" s="16">
        <f>Input!D211/Input!D$7</f>
        <v>2.7443490571893729</v>
      </c>
      <c r="I30" s="16">
        <f>Input!E211/Input!E$7</f>
        <v>3.575168651320328</v>
      </c>
      <c r="J30" s="16">
        <f>Input!F211/Input!F$7</f>
        <v>1.9269154202441878</v>
      </c>
      <c r="K30" s="16">
        <f>Input!G211/Input!G$7</f>
        <v>0.95244833153045383</v>
      </c>
      <c r="L30" s="16">
        <f>Input!H211/Input!H$7</f>
        <v>0.7335482648782562</v>
      </c>
      <c r="M30" s="16">
        <f>Input!I211/Input!I$7</f>
        <v>0.64697772221687988</v>
      </c>
      <c r="N30" s="16">
        <f>Input!J211/Input!J$7</f>
        <v>0.92258730077515416</v>
      </c>
      <c r="O30" s="6">
        <f t="shared" si="4"/>
        <v>1.8176031241046524</v>
      </c>
    </row>
    <row r="31" spans="2:15" ht="12" customHeight="1" x14ac:dyDescent="0.2">
      <c r="B31" t="s">
        <v>190</v>
      </c>
      <c r="E31" s="16">
        <f>Input!A144/Input!A$7</f>
        <v>2.8350239054356332</v>
      </c>
      <c r="F31" s="16">
        <f>Input!B144/Input!B$7</f>
        <v>1.2210946383500245</v>
      </c>
      <c r="G31" s="16">
        <f>Input!C144/Input!C$7</f>
        <v>1.6315147142639022</v>
      </c>
      <c r="H31" s="16">
        <f>Input!D144/Input!D$7</f>
        <v>1.4571608379297174</v>
      </c>
      <c r="I31" s="16">
        <f>Input!E144/Input!E$7</f>
        <v>1.6321906002683484</v>
      </c>
      <c r="J31" s="16">
        <f>Input!F144/Input!F$7</f>
        <v>1.2480049966547428</v>
      </c>
      <c r="K31" s="16">
        <f>Input!G144/Input!G$7</f>
        <v>1.0549993380190483</v>
      </c>
      <c r="L31" s="16">
        <f>Input!H144/Input!H$7</f>
        <v>1.3246919288247347</v>
      </c>
      <c r="M31" s="16">
        <f>Input!I144/Input!I$7</f>
        <v>1.0712029361797608</v>
      </c>
      <c r="N31" s="16">
        <f>Input!J144/Input!J$7</f>
        <v>1.6378731228734427</v>
      </c>
      <c r="O31" s="6">
        <f t="shared" si="4"/>
        <v>1.5113757018799354</v>
      </c>
    </row>
    <row r="32" spans="2:15" ht="12" customHeight="1" x14ac:dyDescent="0.2">
      <c r="B32" t="s">
        <v>310</v>
      </c>
      <c r="E32" s="16">
        <f>Input!A208/Input!A$7</f>
        <v>3.2784665185022391E-2</v>
      </c>
      <c r="F32" s="16">
        <f>Input!B208/Input!B$7</f>
        <v>9.2620846453386904E-2</v>
      </c>
      <c r="G32" s="16">
        <f>Input!C208/Input!C$7</f>
        <v>6.8543037866982445E-2</v>
      </c>
      <c r="H32" s="16">
        <f>Input!D208/Input!D$7</f>
        <v>0.160458357594815</v>
      </c>
      <c r="I32" s="16">
        <f>Input!E208/Input!E$7</f>
        <v>0.13233859983918767</v>
      </c>
      <c r="J32" s="16">
        <f>Input!F208/Input!F$7</f>
        <v>0.12287283552656483</v>
      </c>
      <c r="K32" s="16">
        <f>Input!G208/Input!G$7</f>
        <v>0.11830408629444322</v>
      </c>
      <c r="L32" s="16">
        <f>Input!H208/Input!H$7</f>
        <v>0.11137391505757749</v>
      </c>
      <c r="M32" s="16">
        <f>Input!I208/Input!I$7</f>
        <v>0.12570356123986279</v>
      </c>
      <c r="N32" s="16">
        <f>Input!J208/Input!J$7</f>
        <v>0.66107945969454329</v>
      </c>
      <c r="O32" s="6">
        <f t="shared" si="4"/>
        <v>0.16260793647523858</v>
      </c>
    </row>
    <row r="33" spans="2:15" ht="12" customHeight="1" x14ac:dyDescent="0.2">
      <c r="B33" t="s">
        <v>191</v>
      </c>
      <c r="E33" s="16">
        <f>Input!A145/Input!A$7</f>
        <v>0.59772585714945747</v>
      </c>
      <c r="F33" s="16">
        <f>Input!B145/Input!B$7</f>
        <v>0.45235685422098032</v>
      </c>
      <c r="G33" s="16">
        <f>Input!C145/Input!C$7</f>
        <v>0.4407202057864022</v>
      </c>
      <c r="H33" s="16">
        <f>Input!D145/Input!D$7</f>
        <v>0.26597075716513979</v>
      </c>
      <c r="I33" s="16">
        <f>Input!E145/Input!E$7</f>
        <v>0.2603517607676053</v>
      </c>
      <c r="J33" s="16">
        <f>Input!F145/Input!F$7</f>
        <v>0.36179688700047108</v>
      </c>
      <c r="K33" s="16">
        <f>Input!G145/Input!G$7</f>
        <v>0.20628070519809177</v>
      </c>
      <c r="L33" s="16">
        <f>Input!H145/Input!H$7</f>
        <v>0.10832563925016531</v>
      </c>
      <c r="M33" s="16">
        <f>Input!I145/Input!I$7</f>
        <v>9.3737859409558616E-2</v>
      </c>
      <c r="N33" s="16">
        <f>Input!J145/Input!J$7</f>
        <v>6.1975747652792353E-2</v>
      </c>
      <c r="O33" s="6">
        <f t="shared" si="4"/>
        <v>0.28492422736006645</v>
      </c>
    </row>
    <row r="34" spans="2:15" ht="12" customHeight="1" x14ac:dyDescent="0.2">
      <c r="B34" t="s">
        <v>192</v>
      </c>
      <c r="E34" s="16">
        <f>(Input!A147-Input!A143-Input!A144-Input!A145-Input!A207-Input!A208)/Input!A$7</f>
        <v>0.70686476963267852</v>
      </c>
      <c r="F34" s="16">
        <f>(Input!B147-Input!B143-Input!B144-Input!B145-Input!B207-Input!B208)/Input!B$7</f>
        <v>0.2289422914280185</v>
      </c>
      <c r="G34" s="16">
        <f>(Input!C147-Input!C143-Input!C144-Input!C145-Input!C207-Input!C208)/Input!C$7</f>
        <v>0.22708330176683159</v>
      </c>
      <c r="H34" s="16">
        <f>(Input!D147-Input!D143-Input!D144-Input!D145-Input!D207-Input!D208)/Input!D$7</f>
        <v>1.1357495801268325</v>
      </c>
      <c r="I34" s="16">
        <f>(Input!E147-Input!E143-Input!E144-Input!E145-Input!E207-Input!E208)/Input!E$7</f>
        <v>1.645021873323957</v>
      </c>
      <c r="J34" s="16">
        <f>(Input!F147-Input!F143-Input!F144-Input!F145-Input!F207-Input!F208)/Input!F$7</f>
        <v>0.32119658683975999</v>
      </c>
      <c r="K34" s="16">
        <f>(Input!G147-Input!G143-Input!G144-Input!G145-Input!G207-Input!G208)/Input!G$7</f>
        <v>9.3228885612644571E-2</v>
      </c>
      <c r="L34" s="16">
        <f>(Input!H147-Input!H143-Input!H144-Input!H145-Input!H207-Input!H208)/Input!H$7</f>
        <v>3.9450737692460568E-2</v>
      </c>
      <c r="M34" s="16">
        <f>(Input!I147-Input!I143-Input!I144-Input!I145-Input!I207-Input!I208)/Input!I$7</f>
        <v>0.12473904542103395</v>
      </c>
      <c r="N34" s="16">
        <f>(Input!J147-Input!J143-Input!J144-Input!J145-Input!J207-Input!J208)/Input!J$7</f>
        <v>0.10010284223182979</v>
      </c>
      <c r="O34" s="6">
        <f t="shared" si="4"/>
        <v>0.46223799140760474</v>
      </c>
    </row>
    <row r="35" spans="2:15" ht="12.75" customHeight="1" x14ac:dyDescent="0.2">
      <c r="B35" s="28" t="s">
        <v>193</v>
      </c>
      <c r="E35" s="8">
        <f>SUM(E29:E34)</f>
        <v>16.240231641618589</v>
      </c>
      <c r="F35" s="8">
        <f t="shared" ref="F35:N35" si="5">SUM(F29:F34)</f>
        <v>13.750295046955296</v>
      </c>
      <c r="G35" s="8">
        <f t="shared" si="5"/>
        <v>14.374705499098463</v>
      </c>
      <c r="H35" s="8">
        <f t="shared" si="5"/>
        <v>13.836242567979005</v>
      </c>
      <c r="I35" s="8">
        <f t="shared" si="5"/>
        <v>15.897476948269334</v>
      </c>
      <c r="J35" s="8">
        <f t="shared" si="5"/>
        <v>6.6911937090151374</v>
      </c>
      <c r="K35" s="8">
        <f t="shared" si="5"/>
        <v>5.0394788078106894</v>
      </c>
      <c r="L35" s="8">
        <f t="shared" si="5"/>
        <v>3.778966193883738</v>
      </c>
      <c r="M35" s="8">
        <f t="shared" si="5"/>
        <v>2.7083098374843733</v>
      </c>
      <c r="N35" s="8">
        <f t="shared" si="5"/>
        <v>5.3160321957583978</v>
      </c>
      <c r="O35" s="8">
        <f t="shared" si="4"/>
        <v>9.7632932447873024</v>
      </c>
    </row>
    <row r="36" spans="2:15" ht="6" customHeight="1" x14ac:dyDescent="0.2">
      <c r="B36" s="19"/>
      <c r="E36" s="8"/>
      <c r="F36" s="8"/>
      <c r="G36" s="8"/>
      <c r="H36" s="8"/>
      <c r="I36" s="8"/>
      <c r="J36" s="8"/>
      <c r="K36" s="8"/>
      <c r="L36" s="8"/>
      <c r="M36" s="8"/>
      <c r="N36" s="8"/>
      <c r="O36" s="6"/>
    </row>
    <row r="37" spans="2:15" ht="12.75" customHeight="1" x14ac:dyDescent="0.2">
      <c r="B37" s="29" t="s">
        <v>194</v>
      </c>
      <c r="E37" s="30">
        <f>+E11+E13+E20+E27+E35</f>
        <v>624.41266213754852</v>
      </c>
      <c r="F37" s="30">
        <f t="shared" ref="F37:N37" si="6">+F11+F13+F20+F27+F35</f>
        <v>655.11071673867013</v>
      </c>
      <c r="G37" s="30">
        <f t="shared" si="6"/>
        <v>618.09140961820663</v>
      </c>
      <c r="H37" s="30">
        <f t="shared" si="6"/>
        <v>534.17653990609938</v>
      </c>
      <c r="I37" s="30">
        <f t="shared" si="6"/>
        <v>421.73004263687068</v>
      </c>
      <c r="J37" s="30">
        <f t="shared" si="6"/>
        <v>433.88240286131241</v>
      </c>
      <c r="K37" s="30">
        <f t="shared" si="6"/>
        <v>464.91146426997665</v>
      </c>
      <c r="L37" s="30">
        <f t="shared" si="6"/>
        <v>460.17397119892581</v>
      </c>
      <c r="M37" s="30">
        <f t="shared" si="6"/>
        <v>446.85583953585279</v>
      </c>
      <c r="N37" s="30">
        <f t="shared" si="6"/>
        <v>460.9171957583975</v>
      </c>
      <c r="O37" s="7">
        <f>AVERAGE(E37:N37)</f>
        <v>512.02622446618602</v>
      </c>
    </row>
    <row r="38" spans="2:15" ht="6" customHeight="1" x14ac:dyDescent="0.2">
      <c r="E38" s="7"/>
      <c r="F38" s="7"/>
      <c r="G38" s="7"/>
      <c r="H38" s="7"/>
      <c r="I38" s="7"/>
      <c r="J38" s="7"/>
      <c r="K38" s="7"/>
      <c r="L38" s="7"/>
      <c r="M38" s="7"/>
      <c r="N38" s="7"/>
      <c r="O38" s="6"/>
    </row>
    <row r="39" spans="2:15" ht="12.75" customHeight="1" x14ac:dyDescent="0.2">
      <c r="B39" s="29" t="s">
        <v>195</v>
      </c>
      <c r="E39" s="30">
        <f>(Input!A24-Input!A125)/Input!A$7+Input!A131/Input!A7</f>
        <v>499.70272794439541</v>
      </c>
      <c r="F39" s="30">
        <f>(Input!B24-Input!B125)/Input!B$7+Input!B131/Input!B7</f>
        <v>467.74497505208399</v>
      </c>
      <c r="G39" s="30">
        <f>(Input!C24-Input!C125)/Input!C$7+Input!C131/Input!C7</f>
        <v>425.9663937378275</v>
      </c>
      <c r="H39" s="30">
        <f>(Input!D24-Input!D125)/Input!D$7+Input!D131/Input!D7</f>
        <v>394.80783275774047</v>
      </c>
      <c r="I39" s="30">
        <f>(Input!E24-Input!E125)/Input!E$7+Input!E131/Input!E7</f>
        <v>365.46263062052299</v>
      </c>
      <c r="J39" s="30">
        <f>(Input!F24-Input!F125)/Input!F$7+Input!F131/Input!F7</f>
        <v>384.06734942312698</v>
      </c>
      <c r="K39" s="30">
        <f>(Input!G24-Input!G125)/Input!G$7+Input!G131/Input!G7</f>
        <v>382.15859876643594</v>
      </c>
      <c r="L39" s="30">
        <f>(Input!H24-Input!H125)/Input!H$7+Input!H131/Input!H7</f>
        <v>360.92648845197266</v>
      </c>
      <c r="M39" s="30">
        <f>(Input!I24-Input!I125)/Input!I$7+Input!I131/Input!I7</f>
        <v>361.44749334871943</v>
      </c>
      <c r="N39" s="30">
        <f>(Input!J24-Input!J125)/Input!J$7+Input!J131/Input!J7</f>
        <v>360.78411061935583</v>
      </c>
      <c r="O39" s="7">
        <f>AVERAGE(E39:N39)</f>
        <v>400.30686007221811</v>
      </c>
    </row>
    <row r="40" spans="2:15" ht="6" customHeight="1" x14ac:dyDescent="0.2"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</row>
    <row r="41" spans="2:15" ht="12.75" customHeight="1" x14ac:dyDescent="0.2">
      <c r="B41" s="31" t="s">
        <v>73</v>
      </c>
      <c r="C41" s="10"/>
      <c r="D41" s="10"/>
      <c r="E41" s="11">
        <f>+E37-E39</f>
        <v>124.70993419315312</v>
      </c>
      <c r="F41" s="11">
        <f t="shared" ref="F41:N41" si="7">+F37-F39</f>
        <v>187.36574168658615</v>
      </c>
      <c r="G41" s="11">
        <f t="shared" si="7"/>
        <v>192.12501588037912</v>
      </c>
      <c r="H41" s="11">
        <f t="shared" si="7"/>
        <v>139.36870714835891</v>
      </c>
      <c r="I41" s="11">
        <f t="shared" si="7"/>
        <v>56.267412016347691</v>
      </c>
      <c r="J41" s="11">
        <f t="shared" si="7"/>
        <v>49.81505343818543</v>
      </c>
      <c r="K41" s="11">
        <f t="shared" si="7"/>
        <v>82.752865503540704</v>
      </c>
      <c r="L41" s="11">
        <f t="shared" si="7"/>
        <v>99.247482746953153</v>
      </c>
      <c r="M41" s="11">
        <f t="shared" si="7"/>
        <v>85.408346187133361</v>
      </c>
      <c r="N41" s="11">
        <f t="shared" si="7"/>
        <v>100.13308513904167</v>
      </c>
      <c r="O41" s="11">
        <f>AVERAGE(E41:N41)</f>
        <v>111.71936439396795</v>
      </c>
    </row>
    <row r="42" spans="2:15" ht="6" customHeight="1" x14ac:dyDescent="0.2"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2:15" s="4" customFormat="1" ht="12.75" customHeight="1" x14ac:dyDescent="0.2">
      <c r="B43" s="4" t="s">
        <v>70</v>
      </c>
      <c r="E43" s="8">
        <f>(Input!A25+Input!A26)/Input!A$7</f>
        <v>16.015444739198589</v>
      </c>
      <c r="F43" s="8">
        <f>(Input!B25+Input!B26)/Input!B$7</f>
        <v>17.762378518486859</v>
      </c>
      <c r="G43" s="8">
        <f>(Input!C25+Input!C26)/Input!C$7</f>
        <v>19.755549973950352</v>
      </c>
      <c r="H43" s="8">
        <f>(Input!D25+Input!D26)/Input!D$7</f>
        <v>17.442673387131183</v>
      </c>
      <c r="I43" s="8">
        <f>(Input!E25+Input!E26)/Input!E$7</f>
        <v>16.857290309016197</v>
      </c>
      <c r="J43" s="8">
        <f>(Input!F25+Input!F26)/Input!F$7</f>
        <v>16.399333629757734</v>
      </c>
      <c r="K43" s="8">
        <f>(Input!G25+Input!G26)/Input!G$7</f>
        <v>15.799644171951588</v>
      </c>
      <c r="L43" s="8">
        <f>(Input!H25+Input!H26)/Input!H$7</f>
        <v>15.782475986854845</v>
      </c>
      <c r="M43" s="8">
        <f>(Input!I25+Input!I26)/Input!I$7</f>
        <v>15.47529044459403</v>
      </c>
      <c r="N43" s="8">
        <f>(Input!J25+Input!J26)/Input!J$7</f>
        <v>15.708864322443654</v>
      </c>
      <c r="O43" s="8">
        <f>AVERAGE(E43:N43)</f>
        <v>16.699894548338502</v>
      </c>
    </row>
    <row r="44" spans="2:15" ht="6" customHeight="1" x14ac:dyDescent="0.2"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6"/>
    </row>
    <row r="45" spans="2:15" ht="12.75" customHeight="1" x14ac:dyDescent="0.2">
      <c r="B45" s="9" t="s">
        <v>74</v>
      </c>
      <c r="C45" s="10"/>
      <c r="D45" s="10"/>
      <c r="E45" s="11">
        <f>+E41-E43</f>
        <v>108.69448945395453</v>
      </c>
      <c r="F45" s="11">
        <f t="shared" ref="F45:N45" si="8">+F41-F43</f>
        <v>169.60336316809929</v>
      </c>
      <c r="G45" s="11">
        <f t="shared" si="8"/>
        <v>172.36946590642879</v>
      </c>
      <c r="H45" s="11">
        <f t="shared" si="8"/>
        <v>121.92603376122773</v>
      </c>
      <c r="I45" s="11">
        <f t="shared" si="8"/>
        <v>39.410121707331498</v>
      </c>
      <c r="J45" s="11">
        <f t="shared" si="8"/>
        <v>33.415719808427696</v>
      </c>
      <c r="K45" s="11">
        <f t="shared" si="8"/>
        <v>66.95322133158912</v>
      </c>
      <c r="L45" s="11">
        <f t="shared" si="8"/>
        <v>83.465006760098305</v>
      </c>
      <c r="M45" s="11">
        <f t="shared" si="8"/>
        <v>69.933055742539324</v>
      </c>
      <c r="N45" s="11">
        <f t="shared" si="8"/>
        <v>84.424220816598009</v>
      </c>
      <c r="O45" s="11">
        <f>AVERAGE(E45:N45)</f>
        <v>95.01946984562943</v>
      </c>
    </row>
  </sheetData>
  <mergeCells count="3">
    <mergeCell ref="D1:M1"/>
    <mergeCell ref="D2:M2"/>
    <mergeCell ref="D3:M3"/>
  </mergeCells>
  <phoneticPr fontId="0" type="noConversion"/>
  <pageMargins left="0.78740157480314965" right="0.78740157480314965" top="0.78740157480314965" bottom="0.78740157480314965" header="0.43307086614173229" footer="0.43307086614173229"/>
  <pageSetup paperSize="9" orientation="landscape" horizontalDpi="0" r:id="rId1"/>
  <headerFooter alignWithMargins="0">
    <oddFooter>&amp;L&amp;8BOKU / HVLFÖ&amp;C&amp;8DVR-Nr: 0890723&amp;R&amp;8&amp;D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O60"/>
  <sheetViews>
    <sheetView zoomScaleNormal="100" workbookViewId="0">
      <selection activeCell="D2" sqref="D2:M2"/>
    </sheetView>
  </sheetViews>
  <sheetFormatPr baseColWidth="10" defaultRowHeight="12.75" x14ac:dyDescent="0.2"/>
  <cols>
    <col min="1" max="1" width="0.85546875" customWidth="1"/>
    <col min="2" max="2" width="10.28515625" customWidth="1"/>
    <col min="3" max="3" width="8.7109375" customWidth="1"/>
    <col min="4" max="4" width="9.7109375" customWidth="1"/>
    <col min="5" max="12" width="8.7109375" customWidth="1"/>
    <col min="13" max="13" width="8.85546875" customWidth="1"/>
    <col min="14" max="14" width="8.7109375" customWidth="1"/>
    <col min="15" max="15" width="10.5703125" customWidth="1"/>
    <col min="16" max="16" width="20.7109375" customWidth="1"/>
  </cols>
  <sheetData>
    <row r="1" spans="1:15" ht="15.75" x14ac:dyDescent="0.25">
      <c r="A1" t="s">
        <v>48</v>
      </c>
      <c r="C1" s="12">
        <f>Input!A3</f>
        <v>2024</v>
      </c>
      <c r="D1" s="36" t="s">
        <v>205</v>
      </c>
      <c r="E1" s="36"/>
      <c r="F1" s="36"/>
      <c r="G1" s="36"/>
      <c r="H1" s="36"/>
      <c r="I1" s="36"/>
      <c r="J1" s="36"/>
      <c r="K1" s="36"/>
      <c r="L1" s="36"/>
      <c r="M1" s="36"/>
      <c r="O1" s="3" t="s">
        <v>206</v>
      </c>
    </row>
    <row r="2" spans="1:15" ht="15.75" customHeight="1" x14ac:dyDescent="0.2">
      <c r="D2" s="37" t="str">
        <f>Kenndat!D2</f>
        <v>Größenklasse 3: &gt; 5.000 ha</v>
      </c>
      <c r="E2" s="37"/>
      <c r="F2" s="37"/>
      <c r="G2" s="37"/>
      <c r="H2" s="37"/>
      <c r="I2" s="37"/>
      <c r="J2" s="37"/>
      <c r="K2" s="37"/>
      <c r="L2" s="37"/>
      <c r="M2" s="37"/>
      <c r="N2" s="5"/>
    </row>
    <row r="3" spans="1:15" ht="21" customHeight="1" x14ac:dyDescent="0.2"/>
    <row r="4" spans="1:15" x14ac:dyDescent="0.2">
      <c r="E4" s="3">
        <f>Input!A3</f>
        <v>2024</v>
      </c>
      <c r="F4" s="3">
        <f t="shared" ref="F4:N4" si="0">+E4-1</f>
        <v>2023</v>
      </c>
      <c r="G4" s="3">
        <f t="shared" si="0"/>
        <v>2022</v>
      </c>
      <c r="H4" s="3">
        <f t="shared" si="0"/>
        <v>2021</v>
      </c>
      <c r="I4" s="3">
        <f t="shared" si="0"/>
        <v>2020</v>
      </c>
      <c r="J4" s="3">
        <f t="shared" si="0"/>
        <v>2019</v>
      </c>
      <c r="K4" s="3">
        <f t="shared" si="0"/>
        <v>2018</v>
      </c>
      <c r="L4" s="3">
        <f t="shared" si="0"/>
        <v>2017</v>
      </c>
      <c r="M4" s="3">
        <f t="shared" si="0"/>
        <v>2016</v>
      </c>
      <c r="N4" s="3">
        <f t="shared" si="0"/>
        <v>2015</v>
      </c>
      <c r="O4" s="3" t="s">
        <v>16</v>
      </c>
    </row>
    <row r="5" spans="1:15" ht="22.5" customHeight="1" x14ac:dyDescent="0.2">
      <c r="D5" s="38" t="s">
        <v>281</v>
      </c>
      <c r="E5" s="38"/>
      <c r="F5" s="38"/>
      <c r="G5" s="38"/>
      <c r="H5" s="38"/>
      <c r="I5" s="38"/>
      <c r="J5" s="38"/>
      <c r="K5" s="38"/>
      <c r="L5" s="38"/>
      <c r="M5" s="38"/>
      <c r="N5" s="18"/>
    </row>
    <row r="6" spans="1:15" ht="4.5" customHeight="1" x14ac:dyDescent="0.2"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</row>
    <row r="7" spans="1:15" ht="12" customHeight="1" x14ac:dyDescent="0.2">
      <c r="B7" s="19" t="s">
        <v>207</v>
      </c>
      <c r="E7" s="6">
        <f>(Input!A$132+Input!A$28+Input!A$141)/Input!A$6</f>
        <v>91.216758128782445</v>
      </c>
      <c r="F7" s="6">
        <f>(Input!B$132+Input!B$28+Input!B$141)/Input!B$6</f>
        <v>96.289022443531778</v>
      </c>
      <c r="G7" s="6">
        <f>(Input!C$132+Input!C$28+Input!C$141)/Input!C$6</f>
        <v>93.542480744457237</v>
      </c>
      <c r="H7" s="6">
        <f>(Input!D$132+Input!D$28+Input!D$141)/Input!D$6</f>
        <v>79.047531553613382</v>
      </c>
      <c r="I7" s="6">
        <f>(Input!E$132+Input!E$28+Input!E$141)/Input!E$6</f>
        <v>59.82121661450914</v>
      </c>
      <c r="J7" s="6">
        <f>(Input!F$132+Input!F$28+Input!F$141)/Input!F$6</f>
        <v>64.232423492132369</v>
      </c>
      <c r="K7" s="6">
        <f>(Input!G$132+Input!G$28+Input!G$141)/Input!G$6</f>
        <v>68.685925341032245</v>
      </c>
      <c r="L7" s="6">
        <f>(Input!H$132+Input!H$28+Input!H$141)/Input!H$6</f>
        <v>68.140330798288431</v>
      </c>
      <c r="M7" s="6">
        <f>(Input!I$132+Input!I$28+Input!I$141)/Input!I$6</f>
        <v>67.80912434731232</v>
      </c>
      <c r="N7" s="6">
        <f>(Input!J$132+Input!J$28+Input!J$141)/Input!J$6</f>
        <v>70.766193138601722</v>
      </c>
      <c r="O7" s="6">
        <f>AVERAGE(E7:N7)</f>
        <v>75.955100660226094</v>
      </c>
    </row>
    <row r="8" spans="1:15" ht="12" customHeight="1" x14ac:dyDescent="0.2">
      <c r="B8" s="19" t="s">
        <v>208</v>
      </c>
      <c r="E8" s="6">
        <f>(Input!A$132+Input!A$133+Input!A$134+Input!A$28+Input!A$141)/Input!A$6</f>
        <v>91.738438278844214</v>
      </c>
      <c r="F8" s="6">
        <f>(Input!B$132+Input!B$133+Input!B$134+Input!B$28+Input!B$141)/Input!B$6</f>
        <v>96.710986070938446</v>
      </c>
      <c r="G8" s="6">
        <f>(Input!C$132+Input!C$133+Input!C$134+Input!C$28+Input!C$141)/Input!C$6</f>
        <v>93.699034592819956</v>
      </c>
      <c r="H8" s="6">
        <f>(Input!D$132+Input!D$133+Input!D$134+Input!D$28+Input!D$141)/Input!D$6</f>
        <v>79.293173960139896</v>
      </c>
      <c r="I8" s="6">
        <f>(Input!E$132+Input!E$133+Input!E$134+Input!E$28+Input!E$141)/Input!E$6</f>
        <v>60.564917868676176</v>
      </c>
      <c r="J8" s="6">
        <f>(Input!F$132+Input!F$133+Input!F$134+Input!F$28+Input!F$141)/Input!F$6</f>
        <v>64.382498328380905</v>
      </c>
      <c r="K8" s="6">
        <f>(Input!G$132+Input!G$133+Input!G$134+Input!G$28+Input!G$141)/Input!G$6</f>
        <v>68.462473697707708</v>
      </c>
      <c r="L8" s="6">
        <f>(Input!H$132+Input!H$133+Input!H$134+Input!H$28+Input!H$141)/Input!H$6</f>
        <v>69.141098406980177</v>
      </c>
      <c r="M8" s="6">
        <f>(Input!I$132+Input!I$133+Input!I$134+Input!I$28+Input!I$141)/Input!I$6</f>
        <v>67.988020682963921</v>
      </c>
      <c r="N8" s="6">
        <f>(Input!J$132+Input!J$133+Input!J$134+Input!J$28+Input!J$141)/Input!J$6</f>
        <v>70.588525144748687</v>
      </c>
      <c r="O8" s="6">
        <f>AVERAGE(E8:N8)</f>
        <v>76.25691670322</v>
      </c>
    </row>
    <row r="9" spans="1:15" ht="12" customHeight="1" x14ac:dyDescent="0.2">
      <c r="B9" s="19" t="s">
        <v>209</v>
      </c>
      <c r="E9" s="6">
        <f>(Input!A$148-Input!A$154+Input!A$155)/Input!A$6</f>
        <v>44.778249156412045</v>
      </c>
      <c r="F9" s="6">
        <f>(Input!B$148-Input!B$154+Input!B$155)/Input!B$6</f>
        <v>51.657596370247816</v>
      </c>
      <c r="G9" s="6">
        <f>(Input!C$148-Input!C$154+Input!C$155)/Input!C$6</f>
        <v>52.551553601899712</v>
      </c>
      <c r="H9" s="6">
        <f>(Input!D$148-Input!D$154+Input!D$155)/Input!D$6</f>
        <v>41.804945825636167</v>
      </c>
      <c r="I9" s="6">
        <f>(Input!E$148-Input!E$154+Input!E$155)/Input!E$6</f>
        <v>27.629083722466163</v>
      </c>
      <c r="J9" s="6">
        <f>(Input!F$148-Input!F$154+Input!F$155)/Input!F$6</f>
        <v>27.552496176027276</v>
      </c>
      <c r="K9" s="6">
        <f>(Input!G$148-Input!G$154+Input!G$155)/Input!G$6</f>
        <v>33.58344284969764</v>
      </c>
      <c r="L9" s="6">
        <f>(Input!H$148-Input!H$154+Input!H$155)/Input!H$6</f>
        <v>34.633582908644726</v>
      </c>
      <c r="M9" s="6">
        <f>(Input!I$148-Input!I$154+Input!I$155)/Input!I$6</f>
        <v>33.341883762866324</v>
      </c>
      <c r="N9" s="6">
        <f>(Input!J$148-Input!J$154+Input!J$155)/Input!J$6</f>
        <v>36.672911059110241</v>
      </c>
      <c r="O9" s="6">
        <f>AVERAGE(E9:N9)</f>
        <v>38.420574543300802</v>
      </c>
    </row>
    <row r="10" spans="1:15" ht="12" customHeight="1" x14ac:dyDescent="0.2">
      <c r="B10" s="19" t="s">
        <v>210</v>
      </c>
      <c r="E10" s="6">
        <f>(Input!A$132+Input!A$135+Input!A$28+Input!A$141+Input!A$142+Input!A$147-Input!A$156+Input!A$157)/Input!A$6</f>
        <v>29.742451009552674</v>
      </c>
      <c r="F10" s="6">
        <f>(Input!B$132+Input!B$135+Input!B$28+Input!B$141+Input!B$142+Input!B$147-Input!B$156+Input!B$157)/Input!B$6</f>
        <v>36.805564378936062</v>
      </c>
      <c r="G10" s="6">
        <f>(Input!C$132+Input!C$135+Input!C$28+Input!C$141+Input!C$142+Input!C$147-Input!C$156+Input!C$157)/Input!C$6</f>
        <v>38.56589026408264</v>
      </c>
      <c r="H10" s="6">
        <f>(Input!D$132+Input!D$135+Input!D$28+Input!D$141+Input!D$142+Input!D$147-Input!D$156+Input!D$157)/Input!D$6</f>
        <v>28.243711490803275</v>
      </c>
      <c r="I10" s="6">
        <f>(Input!E$132+Input!E$135+Input!E$28+Input!E$141+Input!E$142+Input!E$147-Input!E$156+Input!E$157)/Input!E$6</f>
        <v>15.105794656519537</v>
      </c>
      <c r="J10" s="6">
        <f>(Input!F$132+Input!F$135+Input!F$28+Input!F$141+Input!F$142+Input!F$147-Input!F$156+Input!F$157)/Input!F$6</f>
        <v>13.788119266569941</v>
      </c>
      <c r="K10" s="6">
        <f>(Input!G$132+Input!G$135+Input!G$28+Input!G$141+Input!G$142+Input!G$147-Input!G$156+Input!G$157)/Input!G$6</f>
        <v>20.670397657238823</v>
      </c>
      <c r="L10" s="6">
        <f>(Input!H$132+Input!H$135+Input!H$28+Input!H$141+Input!H$142+Input!H$147-Input!H$156+Input!H$157)/Input!H$6</f>
        <v>21.052668258519695</v>
      </c>
      <c r="M10" s="6">
        <f>(Input!I$132+Input!I$135+Input!I$28+Input!I$141+Input!I$142+Input!I$147-Input!I$156+Input!I$157)/Input!I$6</f>
        <v>19.65440323391935</v>
      </c>
      <c r="N10" s="6">
        <f>(Input!J$132+Input!J$135+Input!J$28+Input!J$141+Input!J$142+Input!J$147-Input!J$156+Input!J$157)/Input!J$6</f>
        <v>22.716659584458711</v>
      </c>
      <c r="O10" s="6">
        <f>AVERAGE(E10:N10)</f>
        <v>24.634565980060071</v>
      </c>
    </row>
    <row r="11" spans="1:15" ht="12" customHeight="1" x14ac:dyDescent="0.2">
      <c r="B11" t="s">
        <v>211</v>
      </c>
      <c r="E11" s="6">
        <f>Input!A$148/Input!A34-Input!A$24/Input!A$6</f>
        <v>23.006148883445576</v>
      </c>
      <c r="F11" s="6">
        <f>Input!B$148/Input!B34-Input!B$24/Input!B$6</f>
        <v>29.863779498339369</v>
      </c>
      <c r="G11" s="6">
        <f>Input!C$148/Input!C34-Input!C$24/Input!C$6</f>
        <v>32.089019660240695</v>
      </c>
      <c r="H11" s="6">
        <f>Input!D$148/Input!D34-Input!D$24/Input!D$6</f>
        <v>22.646317804022992</v>
      </c>
      <c r="I11" s="6">
        <f>Input!E$148/Input!E34-Input!E$24/Input!E$6</f>
        <v>11.015414131838526</v>
      </c>
      <c r="J11" s="6">
        <f>Input!F$148/Input!F34-Input!F$24/Input!F$6</f>
        <v>7.8053323005001687</v>
      </c>
      <c r="K11" s="6">
        <f>Input!G$148/Input!G34-Input!G$24/Input!G$6</f>
        <v>15.260888918513771</v>
      </c>
      <c r="L11" s="6">
        <f>Input!H$148/Input!H34-Input!H$24/Input!H$6</f>
        <v>15.392082866492999</v>
      </c>
      <c r="M11" s="6">
        <f>Input!I$148/Input!I34-Input!I$24/Input!I$6</f>
        <v>12.838577746860878</v>
      </c>
      <c r="N11" s="6">
        <f>Input!J$148/Input!J34-Input!J$24/Input!J$6</f>
        <v>16.802319704969939</v>
      </c>
      <c r="O11" s="6">
        <f>AVERAGE(E11:N11)</f>
        <v>18.671988151522491</v>
      </c>
    </row>
    <row r="12" spans="1:15" ht="6.75" customHeight="1" x14ac:dyDescent="0.2">
      <c r="B12" s="19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15" ht="16.5" customHeight="1" x14ac:dyDescent="0.2">
      <c r="B13" s="19"/>
      <c r="D13" s="38" t="s">
        <v>212</v>
      </c>
      <c r="E13" s="38"/>
      <c r="F13" s="38"/>
      <c r="G13" s="38"/>
      <c r="H13" s="38"/>
      <c r="I13" s="38"/>
      <c r="J13" s="38"/>
      <c r="K13" s="38"/>
      <c r="L13" s="38"/>
      <c r="M13" s="38"/>
      <c r="N13" s="18"/>
      <c r="O13" s="6"/>
    </row>
    <row r="14" spans="1:15" ht="4.5" customHeight="1" x14ac:dyDescent="0.2">
      <c r="B14" s="19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6"/>
    </row>
    <row r="15" spans="1:15" ht="12" customHeight="1" x14ac:dyDescent="0.2">
      <c r="B15" s="19" t="s">
        <v>207</v>
      </c>
      <c r="E15" s="6">
        <f>(Input!A$132+Input!A$28+Input!A$141)/Input!A$7</f>
        <v>698.57115916601754</v>
      </c>
      <c r="F15" s="6">
        <f>(Input!B$132+Input!B$28+Input!B$141)/Input!B$7</f>
        <v>691.6318494806053</v>
      </c>
      <c r="G15" s="6">
        <f>(Input!C$132+Input!C$28+Input!C$141)/Input!C$7</f>
        <v>659.12496570420888</v>
      </c>
      <c r="H15" s="6">
        <f>(Input!D$132+Input!D$28+Input!D$141)/Input!D$7</f>
        <v>545.05190195793512</v>
      </c>
      <c r="I15" s="6">
        <f>(Input!E$132+Input!E$28+Input!E$141)/Input!E$7</f>
        <v>425.94628168711199</v>
      </c>
      <c r="J15" s="6">
        <f>(Input!F$132+Input!F$28+Input!F$141)/Input!F$7</f>
        <v>431.22811215944978</v>
      </c>
      <c r="K15" s="6">
        <f>(Input!G$132+Input!G$28+Input!G$141)/Input!G$7</f>
        <v>490.31238491363723</v>
      </c>
      <c r="L15" s="6">
        <f>(Input!H$132+Input!H$28+Input!H$141)/Input!H$7</f>
        <v>460.35182506038831</v>
      </c>
      <c r="M15" s="6">
        <f>(Input!I$132+Input!I$28+Input!I$141)/Input!I$7</f>
        <v>444.47385370388184</v>
      </c>
      <c r="N15" s="6">
        <f>(Input!J$132+Input!J$28+Input!J$141)/Input!J$7</f>
        <v>466.51484503312952</v>
      </c>
      <c r="O15" s="6">
        <f>AVERAGE(E15:N15)</f>
        <v>531.32071788663666</v>
      </c>
    </row>
    <row r="16" spans="1:15" ht="12" customHeight="1" x14ac:dyDescent="0.2">
      <c r="B16" s="19" t="s">
        <v>208</v>
      </c>
      <c r="E16" s="6">
        <f>(Input!A$132+Input!A$133+Input!A$134+Input!A$28+Input!A$141)/Input!A$7</f>
        <v>702.56637577553624</v>
      </c>
      <c r="F16" s="6">
        <f>(Input!B$132+Input!B$133+Input!B$134+Input!B$28+Input!B$141)/Input!B$7</f>
        <v>694.66276075824317</v>
      </c>
      <c r="G16" s="6">
        <f>(Input!C$132+Input!C$133+Input!C$134+Input!C$28+Input!C$141)/Input!C$7</f>
        <v>660.22808536825573</v>
      </c>
      <c r="H16" s="6">
        <f>(Input!D$132+Input!D$133+Input!D$134+Input!D$28+Input!D$141)/Input!D$7</f>
        <v>546.74566592813562</v>
      </c>
      <c r="I16" s="6">
        <f>(Input!E$132+Input!E$133+Input!E$134+Input!E$28+Input!E$141)/Input!E$7</f>
        <v>431.24167355350971</v>
      </c>
      <c r="J16" s="6">
        <f>(Input!F$132+Input!F$133+Input!F$134+Input!F$28+Input!F$141)/Input!F$7</f>
        <v>432.23564830396441</v>
      </c>
      <c r="K16" s="6">
        <f>(Input!G$132+Input!G$133+Input!G$134+Input!G$28+Input!G$141)/Input!G$7</f>
        <v>488.71728216722533</v>
      </c>
      <c r="L16" s="6">
        <f>(Input!H$132+Input!H$133+Input!H$134+Input!H$28+Input!H$141)/Input!H$7</f>
        <v>467.11294860829656</v>
      </c>
      <c r="M16" s="6">
        <f>(Input!I$132+Input!I$133+Input!I$134+Input!I$28+Input!I$141)/Input!I$7</f>
        <v>445.64647972561465</v>
      </c>
      <c r="N16" s="6">
        <f>(Input!J$132+Input!J$133+Input!J$134+Input!J$28+Input!J$141)/Input!J$7</f>
        <v>465.34359711171942</v>
      </c>
      <c r="O16" s="6">
        <f>AVERAGE(E16:N16)</f>
        <v>533.45005173005006</v>
      </c>
    </row>
    <row r="17" spans="2:15" ht="12" customHeight="1" x14ac:dyDescent="0.2">
      <c r="B17" s="19" t="s">
        <v>209</v>
      </c>
      <c r="E17" s="6">
        <f>(Input!A$148-Input!A$154+Input!A$155)/Input!A$7</f>
        <v>342.92814237550942</v>
      </c>
      <c r="F17" s="6">
        <f>(Input!B$148-Input!B$154+Input!B$155)/Input!B$7</f>
        <v>371.0499702936504</v>
      </c>
      <c r="G17" s="6">
        <f>(Input!C$148-Input!C$154+Input!C$155)/Input!C$7</f>
        <v>370.29209285330489</v>
      </c>
      <c r="H17" s="6">
        <f>(Input!D$148-Input!D$154+Input!D$155)/Input!D$7</f>
        <v>288.25524068461385</v>
      </c>
      <c r="I17" s="6">
        <f>(Input!E$148-Input!E$154+Input!E$155)/Input!E$7</f>
        <v>196.72795279044894</v>
      </c>
      <c r="J17" s="6">
        <f>(Input!F$148-Input!F$154+Input!F$155)/Input!F$7</f>
        <v>184.97528608311063</v>
      </c>
      <c r="K17" s="6">
        <f>(Input!G$148-Input!G$154+Input!G$155)/Input!G$7</f>
        <v>239.73438336149556</v>
      </c>
      <c r="L17" s="6">
        <f>(Input!H$148-Input!H$154+Input!H$155)/Input!H$7</f>
        <v>233.98232608485293</v>
      </c>
      <c r="M17" s="6">
        <f>(Input!I$148-Input!I$154+Input!I$155)/Input!I$7</f>
        <v>218.54869397698496</v>
      </c>
      <c r="N17" s="6">
        <f>(Input!J$148-Input!J$154+Input!J$155)/Input!J$7</f>
        <v>241.76031888766661</v>
      </c>
      <c r="O17" s="6">
        <f>AVERAGE(E17:N17)</f>
        <v>268.82544073916381</v>
      </c>
    </row>
    <row r="18" spans="2:15" ht="12" customHeight="1" x14ac:dyDescent="0.2">
      <c r="B18" s="19" t="s">
        <v>210</v>
      </c>
      <c r="E18" s="6">
        <f>(Input!A$132+Input!A$135+Input!A$28+Input!A$141+Input!A$142+Input!A$147-Input!A$156+Input!A$157)/Input!A$7</f>
        <v>227.77852342491525</v>
      </c>
      <c r="F18" s="6">
        <f>(Input!B$132+Input!B$135+Input!B$28+Input!B$141+Input!B$142+Input!B$147-Input!B$156+Input!B$157)/Input!B$7</f>
        <v>264.36970608471512</v>
      </c>
      <c r="G18" s="6">
        <f>(Input!C$132+Input!C$135+Input!C$28+Input!C$141+Input!C$142+Input!C$147-Input!C$156+Input!C$157)/Input!C$7</f>
        <v>271.74542406148419</v>
      </c>
      <c r="H18" s="6">
        <f>(Input!D$132+Input!D$135+Input!D$28+Input!D$141+Input!D$142+Input!D$147-Input!D$156+Input!D$157)/Input!D$7</f>
        <v>194.7472408543517</v>
      </c>
      <c r="I18" s="6">
        <f>(Input!E$132+Input!E$135+Input!E$28+Input!E$141+Input!E$142+Input!E$147-Input!E$156+Input!E$157)/Input!E$7</f>
        <v>107.55811115203842</v>
      </c>
      <c r="J18" s="6">
        <f>(Input!F$132+Input!F$135+Input!F$28+Input!F$141+Input!F$142+Input!F$147-Input!F$156+Input!F$157)/Input!F$7</f>
        <v>92.56734088945872</v>
      </c>
      <c r="K18" s="6">
        <f>(Input!G$132+Input!G$135+Input!G$28+Input!G$141+Input!G$142+Input!G$147-Input!G$156+Input!G$157)/Input!G$7</f>
        <v>147.55500376697285</v>
      </c>
      <c r="L18" s="6">
        <f>(Input!H$132+Input!H$135+Input!H$28+Input!H$141+Input!H$142+Input!H$147-Input!H$156+Input!H$157)/Input!H$7</f>
        <v>142.23051373040715</v>
      </c>
      <c r="M18" s="6">
        <f>(Input!I$132+Input!I$135+Input!I$28+Input!I$141+Input!I$142+Input!I$147-Input!I$156+Input!I$157)/Input!I$7</f>
        <v>128.83027810366389</v>
      </c>
      <c r="N18" s="6">
        <f>(Input!J$132+Input!J$135+Input!J$28+Input!J$141+Input!J$142+Input!J$147-Input!J$156+Input!J$157)/Input!J$7</f>
        <v>149.75595627926006</v>
      </c>
      <c r="O18" s="6">
        <f>AVERAGE(E18:N18)</f>
        <v>172.71380983472676</v>
      </c>
    </row>
    <row r="19" spans="2:15" ht="12" customHeight="1" x14ac:dyDescent="0.2">
      <c r="B19" t="s">
        <v>211</v>
      </c>
      <c r="E19" s="6">
        <f>(Input!A$148-Input!A$24)/Input!A$7</f>
        <v>207.19284438440067</v>
      </c>
      <c r="F19" s="6">
        <f>(Input!B$148-Input!B$24)/Input!B$7</f>
        <v>243.8678735611081</v>
      </c>
      <c r="G19" s="6">
        <f>(Input!C$148-Input!C$24)/Input!C$7</f>
        <v>250.10794438545551</v>
      </c>
      <c r="H19" s="6">
        <f>(Input!D$148-Input!D$24)/Input!D$7</f>
        <v>173.5552148264822</v>
      </c>
      <c r="I19" s="6">
        <f>(Input!E$148-Input!E$24)/Input!E$7</f>
        <v>89.280135589498045</v>
      </c>
      <c r="J19" s="6">
        <f>(Input!F$148-Input!F$24)/Input!F$7</f>
        <v>69.887168605029927</v>
      </c>
      <c r="K19" s="6">
        <f>(Input!G$148-Input!G$24)/Input!G$7</f>
        <v>121.92144996622773</v>
      </c>
      <c r="L19" s="6">
        <f>(Input!H$148-Input!H$24)/Input!H$7</f>
        <v>124.88577530090011</v>
      </c>
      <c r="M19" s="6">
        <f>(Input!I$148-Input!I$24)/Input!I$7</f>
        <v>104.85625752476203</v>
      </c>
      <c r="N19" s="6">
        <f>(Input!J$148-Input!J$24)/Input!J$7</f>
        <v>123.90465891938909</v>
      </c>
      <c r="O19" s="6">
        <f>AVERAGE(E19:N19)</f>
        <v>150.94593230632535</v>
      </c>
    </row>
    <row r="20" spans="2:15" ht="6.75" customHeight="1" x14ac:dyDescent="0.2">
      <c r="B20" s="19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</row>
    <row r="21" spans="2:15" ht="16.5" customHeight="1" x14ac:dyDescent="0.2">
      <c r="B21" s="19"/>
      <c r="D21" s="38" t="s">
        <v>213</v>
      </c>
      <c r="E21" s="38"/>
      <c r="F21" s="38"/>
      <c r="G21" s="38"/>
      <c r="H21" s="38"/>
      <c r="I21" s="38"/>
      <c r="J21" s="38"/>
      <c r="K21" s="38"/>
      <c r="L21" s="38"/>
      <c r="M21" s="38"/>
      <c r="N21" s="18"/>
      <c r="O21" s="6"/>
    </row>
    <row r="22" spans="2:15" ht="4.5" customHeight="1" x14ac:dyDescent="0.2">
      <c r="B22" s="19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6"/>
    </row>
    <row r="23" spans="2:15" ht="12" customHeight="1" x14ac:dyDescent="0.2">
      <c r="B23" t="s">
        <v>214</v>
      </c>
      <c r="E23" s="16">
        <f>Input!A148/Input!A24*100</f>
        <v>137.94571781813025</v>
      </c>
      <c r="F23" s="16">
        <f>Input!B148/Input!B24*100</f>
        <v>149.3571469535602</v>
      </c>
      <c r="G23" s="16">
        <f>Input!C148/Input!C24*100</f>
        <v>155.52139581730989</v>
      </c>
      <c r="H23" s="16">
        <f>Input!D148/Input!D24*100</f>
        <v>142.185135785379</v>
      </c>
      <c r="I23" s="16">
        <f>Input!E148/Input!E24*100</f>
        <v>123.33577357533613</v>
      </c>
      <c r="J23" s="16">
        <f>Input!F148/Input!F24*100</f>
        <v>117.73410184374733</v>
      </c>
      <c r="K23" s="16">
        <f>Input!G148/Input!G24*100</f>
        <v>130.5252832067078</v>
      </c>
      <c r="L23" s="16">
        <f>Input!H148/Input!H24*100</f>
        <v>133.78626465124643</v>
      </c>
      <c r="M23" s="16">
        <f>Input!I148/Input!I24*100</f>
        <v>128.42231495493138</v>
      </c>
      <c r="N23" s="16">
        <f>Input!J148/Input!J24*100</f>
        <v>133.19773366461217</v>
      </c>
      <c r="O23" s="16">
        <f>AVERAGE(E23:N23)</f>
        <v>135.20108682709605</v>
      </c>
    </row>
    <row r="24" spans="2:15" ht="12" customHeight="1" x14ac:dyDescent="0.2">
      <c r="B24" t="s">
        <v>215</v>
      </c>
      <c r="E24" s="16">
        <f>+E11/E7*100</f>
        <v>25.221405973412068</v>
      </c>
      <c r="F24" s="16">
        <f t="shared" ref="F24:N24" si="1">+F11/F7*100</f>
        <v>31.014729135767094</v>
      </c>
      <c r="G24" s="16">
        <f t="shared" si="1"/>
        <v>34.304221360028549</v>
      </c>
      <c r="H24" s="16">
        <f t="shared" si="1"/>
        <v>28.648987968287535</v>
      </c>
      <c r="I24" s="16">
        <f t="shared" si="1"/>
        <v>18.413891851819724</v>
      </c>
      <c r="J24" s="16">
        <f t="shared" si="1"/>
        <v>12.151701393387748</v>
      </c>
      <c r="K24" s="16">
        <f t="shared" si="1"/>
        <v>22.218364013794652</v>
      </c>
      <c r="L24" s="16">
        <f t="shared" si="1"/>
        <v>22.588799740431583</v>
      </c>
      <c r="M24" s="16">
        <f t="shared" si="1"/>
        <v>18.933407370227673</v>
      </c>
      <c r="N24" s="16">
        <f t="shared" si="1"/>
        <v>23.743427418882263</v>
      </c>
      <c r="O24" s="6">
        <f>AVERAGE(E24:N24)</f>
        <v>23.723893622603889</v>
      </c>
    </row>
    <row r="25" spans="2:15" ht="12" customHeight="1" x14ac:dyDescent="0.2">
      <c r="B25" t="s">
        <v>216</v>
      </c>
      <c r="E25" s="16">
        <f>+E9/E8*100</f>
        <v>48.810782041335827</v>
      </c>
      <c r="F25" s="16">
        <f t="shared" ref="F25:N25" si="2">+F9/F8*100</f>
        <v>53.414403542898917</v>
      </c>
      <c r="G25" s="16">
        <f t="shared" si="2"/>
        <v>56.085480314998549</v>
      </c>
      <c r="H25" s="16">
        <f t="shared" si="2"/>
        <v>52.72199829792563</v>
      </c>
      <c r="I25" s="16">
        <f t="shared" si="2"/>
        <v>45.618956806603322</v>
      </c>
      <c r="J25" s="16">
        <f t="shared" si="2"/>
        <v>42.795009344770435</v>
      </c>
      <c r="K25" s="16">
        <f t="shared" si="2"/>
        <v>49.053796972022198</v>
      </c>
      <c r="L25" s="16">
        <f t="shared" si="2"/>
        <v>50.091166768545691</v>
      </c>
      <c r="M25" s="16">
        <f t="shared" si="2"/>
        <v>49.040821350489701</v>
      </c>
      <c r="N25" s="16">
        <f t="shared" si="2"/>
        <v>51.953077336449297</v>
      </c>
      <c r="O25" s="6">
        <f>AVERAGE(E25:N25)</f>
        <v>49.958549277603957</v>
      </c>
    </row>
    <row r="26" spans="2:15" ht="12" customHeight="1" x14ac:dyDescent="0.2">
      <c r="B26" t="s">
        <v>217</v>
      </c>
      <c r="E26" s="16">
        <f>+E10/E8*100</f>
        <v>32.420925805548158</v>
      </c>
      <c r="F26" s="16">
        <f t="shared" ref="F26:N26" si="3">+F10/F8*100</f>
        <v>38.057273402153939</v>
      </c>
      <c r="G26" s="16">
        <f t="shared" si="3"/>
        <v>41.159325100493511</v>
      </c>
      <c r="H26" s="16">
        <f t="shared" si="3"/>
        <v>35.619347896202498</v>
      </c>
      <c r="I26" s="16">
        <f t="shared" si="3"/>
        <v>24.941492844543532</v>
      </c>
      <c r="J26" s="16">
        <f t="shared" si="3"/>
        <v>21.415943190405681</v>
      </c>
      <c r="K26" s="16">
        <f t="shared" si="3"/>
        <v>30.192303229514945</v>
      </c>
      <c r="L26" s="16">
        <f t="shared" si="3"/>
        <v>30.448848432518265</v>
      </c>
      <c r="M26" s="16">
        <f t="shared" si="3"/>
        <v>28.908626897038413</v>
      </c>
      <c r="N26" s="16">
        <f t="shared" si="3"/>
        <v>32.181802265844169</v>
      </c>
      <c r="O26" s="6">
        <f>AVERAGE(E26:N26)</f>
        <v>31.534588906426315</v>
      </c>
    </row>
    <row r="27" spans="2:15" ht="12" customHeight="1" x14ac:dyDescent="0.2">
      <c r="B27" t="s">
        <v>218</v>
      </c>
      <c r="E27" s="16">
        <f>+E11/E8*100</f>
        <v>25.077981830818914</v>
      </c>
      <c r="F27" s="16">
        <f t="shared" ref="F27:N27" si="4">+F11/F8*100</f>
        <v>30.879407512641837</v>
      </c>
      <c r="G27" s="16">
        <f t="shared" si="4"/>
        <v>34.246905317314372</v>
      </c>
      <c r="H27" s="16">
        <f t="shared" si="4"/>
        <v>28.560236238502867</v>
      </c>
      <c r="I27" s="16">
        <f t="shared" si="4"/>
        <v>18.1877801860863</v>
      </c>
      <c r="J27" s="16">
        <f t="shared" si="4"/>
        <v>12.123375922272102</v>
      </c>
      <c r="K27" s="16">
        <f t="shared" si="4"/>
        <v>22.29088155052268</v>
      </c>
      <c r="L27" s="16">
        <f t="shared" si="4"/>
        <v>22.261843131116763</v>
      </c>
      <c r="M27" s="16">
        <f t="shared" si="4"/>
        <v>18.883588046677612</v>
      </c>
      <c r="N27" s="16">
        <f t="shared" si="4"/>
        <v>23.803188507643611</v>
      </c>
      <c r="O27" s="6">
        <f>AVERAGE(E27:N27)</f>
        <v>23.631518824359699</v>
      </c>
    </row>
    <row r="28" spans="2:15" ht="6.75" customHeight="1" x14ac:dyDescent="0.2"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6"/>
    </row>
    <row r="29" spans="2:15" ht="16.5" customHeight="1" x14ac:dyDescent="0.2">
      <c r="D29" s="38" t="s">
        <v>219</v>
      </c>
      <c r="E29" s="40"/>
      <c r="F29" s="40"/>
      <c r="G29" s="40"/>
      <c r="H29" s="40"/>
      <c r="I29" s="40"/>
      <c r="J29" s="40"/>
      <c r="K29" s="40"/>
      <c r="L29" s="40"/>
      <c r="M29" s="40"/>
      <c r="N29" s="18"/>
      <c r="O29" s="6"/>
    </row>
    <row r="30" spans="2:15" ht="4.5" customHeight="1" x14ac:dyDescent="0.2"/>
    <row r="31" spans="2:15" x14ac:dyDescent="0.2">
      <c r="B31" t="s">
        <v>220</v>
      </c>
      <c r="E31" s="17">
        <f>Input!A14/(Input!A97+Input!A98)*2</f>
        <v>31.627828138746715</v>
      </c>
      <c r="F31" s="17">
        <f>Input!B14/(Input!B97+Input!B98)*2</f>
        <v>30.270390706240637</v>
      </c>
      <c r="G31" s="17">
        <f>Input!C14/(Input!C97+Input!C98)*2</f>
        <v>27.910367865848318</v>
      </c>
      <c r="H31" s="17">
        <f>Input!D14/(Input!D97+Input!D98)*2</f>
        <v>26.022884413207716</v>
      </c>
      <c r="I31" s="17">
        <f>Input!E14/(Input!E97+Input!E98)*2</f>
        <v>27.71716309670429</v>
      </c>
      <c r="J31" s="17">
        <f>Input!F14/(Input!F97+Input!F98)*2</f>
        <v>28.90782868900293</v>
      </c>
      <c r="K31" s="17">
        <f>Input!G14/(Input!G97+Input!G98)*2</f>
        <v>27.452608440610238</v>
      </c>
      <c r="L31" s="17">
        <f>Input!H14/(Input!H97+Input!H98)*2</f>
        <v>26.954835271848335</v>
      </c>
      <c r="M31" s="17">
        <f>Input!I14/(Input!I97+Input!I98)*2</f>
        <v>27.174096585951805</v>
      </c>
      <c r="N31" s="17">
        <f>Input!J14/(Input!J97+Input!J98)*2</f>
        <v>27.876282350324384</v>
      </c>
      <c r="O31" s="6">
        <f t="shared" ref="O31:O37" si="5">AVERAGE(E31:N31)</f>
        <v>28.191428555848539</v>
      </c>
    </row>
    <row r="32" spans="2:15" x14ac:dyDescent="0.2">
      <c r="B32" t="s">
        <v>221</v>
      </c>
      <c r="E32" s="17">
        <f>'DB-fm'!E9</f>
        <v>53.538884082973453</v>
      </c>
      <c r="F32" s="17">
        <f>'DB-fm'!F9</f>
        <v>59.11496732105045</v>
      </c>
      <c r="G32" s="17">
        <f>'DB-fm'!G9</f>
        <v>59.578652634548597</v>
      </c>
      <c r="H32" s="17">
        <f>'DB-fm'!H9</f>
        <v>48.657584190785428</v>
      </c>
      <c r="I32" s="17">
        <f>'DB-fm'!I9</f>
        <v>33.919585943483064</v>
      </c>
      <c r="J32" s="17">
        <f>'DB-fm'!J9</f>
        <v>34.631118972451453</v>
      </c>
      <c r="K32" s="17">
        <f>'DB-fm'!K9</f>
        <v>40.899972326063967</v>
      </c>
      <c r="L32" s="17">
        <f>'DB-fm'!L9</f>
        <v>41.250659497238559</v>
      </c>
      <c r="M32" s="17">
        <f>'DB-fm'!M9</f>
        <v>39.846107826796228</v>
      </c>
      <c r="N32" s="17">
        <f>'DB-fm'!N9</f>
        <v>42.653591863394524</v>
      </c>
      <c r="O32" s="6">
        <f t="shared" si="5"/>
        <v>45.409112465878579</v>
      </c>
    </row>
    <row r="33" spans="1:15" x14ac:dyDescent="0.2">
      <c r="B33" t="s">
        <v>222</v>
      </c>
      <c r="E33" s="17">
        <f>(Input!A24-Input!A125-Input!A28-Input!A141-Input!A142-Input!A147+Input!A203+Input!A207)/E32/Input!A7</f>
        <v>4.3373211081037875</v>
      </c>
      <c r="F33" s="17">
        <f>(Input!B24-Input!B125-Input!B28-Input!B141-Input!B142-Input!B147+Input!B203+Input!B207)/F32/Input!B7</f>
        <v>3.5264778772698824</v>
      </c>
      <c r="G33" s="17">
        <f>(Input!C24-Input!C125-Input!C28-Input!C141-Input!C142-Input!C147+Input!C203+Input!C207)/G32/Input!C7</f>
        <v>3.2302692220841775</v>
      </c>
      <c r="H33" s="17">
        <f>(Input!D24-Input!D125-Input!D28-Input!D141-Input!D142-Input!D147+Input!D203+Input!D207)/H32/Input!D7</f>
        <v>3.6669913170735762</v>
      </c>
      <c r="I33" s="17">
        <f>(Input!E24-Input!E125-Input!E28-Input!E141-Input!E142-Input!E147+Input!E203+Input!E207)/I32/Input!E7</f>
        <v>4.7858288526921484</v>
      </c>
      <c r="J33" s="17">
        <f>(Input!F24-Input!F125-Input!F28-Input!F141-Input!F142-Input!F147+Input!F203+Input!F207)/J32/Input!F7</f>
        <v>5.1731181826034422</v>
      </c>
      <c r="K33" s="17">
        <f>(Input!G24-Input!G125-Input!G28-Input!G141-Input!G142-Input!G147+Input!G203+Input!G207)/K32/Input!G7</f>
        <v>4.459384722236357</v>
      </c>
      <c r="L33" s="17">
        <f>(Input!H24-Input!H125-Input!H28-Input!H141-Input!H142-Input!H147+Input!H203+Input!H207)/L32/Input!H7</f>
        <v>4.2122389207336743</v>
      </c>
      <c r="M33" s="17">
        <f>(Input!I24-Input!I125-Input!I28-Input!I141-Input!I142-Input!I147+Input!I203+Input!I207)/M32/Input!I7</f>
        <v>4.4186964735765004</v>
      </c>
      <c r="N33" s="17">
        <f>(Input!J24-Input!J125-Input!J28-Input!J141-Input!J142-Input!J147+Input!J203+Input!J207)/N32/Input!J7</f>
        <v>3.980096789410831</v>
      </c>
      <c r="O33" s="6">
        <f t="shared" si="5"/>
        <v>4.1790423465784379</v>
      </c>
    </row>
    <row r="34" spans="1:15" x14ac:dyDescent="0.2">
      <c r="B34" t="s">
        <v>223</v>
      </c>
      <c r="E34" s="17">
        <f>E33*Input!A7/Input!A5*100</f>
        <v>69.814661346454869</v>
      </c>
      <c r="F34" s="17">
        <f>F33*Input!B7/Input!B5*100</f>
        <v>56.192989927305568</v>
      </c>
      <c r="G34" s="17">
        <f>G33*Input!C7/Input!C5*100</f>
        <v>52.339298359022081</v>
      </c>
      <c r="H34" s="17">
        <f>H33*Input!D7/Input!D5*100</f>
        <v>58.518415905313624</v>
      </c>
      <c r="I34" s="17">
        <f>I33*Input!E7/Input!E5*100</f>
        <v>79.124037344503378</v>
      </c>
      <c r="J34" s="17">
        <f>J33*Input!F7/Input!F5*100</f>
        <v>84.580004513679825</v>
      </c>
      <c r="K34" s="17">
        <f>K33*Input!G7/Input!G5*100</f>
        <v>72.183405192532263</v>
      </c>
      <c r="L34" s="17">
        <f>L33*Input!H7/Input!H5*100</f>
        <v>69.582430479823856</v>
      </c>
      <c r="M34" s="17">
        <f>M33*Input!I7/Input!I5*100</f>
        <v>73.684385058389481</v>
      </c>
      <c r="N34" s="17">
        <f>N33*Input!J7/Input!J5*100</f>
        <v>66.528332911605503</v>
      </c>
      <c r="O34" s="6">
        <f t="shared" si="5"/>
        <v>68.254796103863043</v>
      </c>
    </row>
    <row r="35" spans="1:15" x14ac:dyDescent="0.2">
      <c r="B35" t="s">
        <v>224</v>
      </c>
      <c r="E35" s="17">
        <f>Input!A6/E33/Input!A7*100</f>
        <v>176.56899399332247</v>
      </c>
      <c r="F35" s="17">
        <f>Input!B6/F33/Input!B7*100</f>
        <v>203.68405988296394</v>
      </c>
      <c r="G35" s="17">
        <f>Input!C6/G33/Input!C7*100</f>
        <v>218.13239063025006</v>
      </c>
      <c r="H35" s="17">
        <f>Input!D6/H33/Input!D7*100</f>
        <v>188.03542032387469</v>
      </c>
      <c r="I35" s="17">
        <f>Input!E6/I33/Input!E7*100</f>
        <v>148.7792710455665</v>
      </c>
      <c r="J35" s="17">
        <f>Input!F6/J33/Input!F7*100</f>
        <v>129.77778475306562</v>
      </c>
      <c r="K35" s="17">
        <f>Input!G6/K33/Input!G7*100</f>
        <v>160.07745396864789</v>
      </c>
      <c r="L35" s="17">
        <f>Input!H6/L33/Input!H7*100</f>
        <v>160.38828182815234</v>
      </c>
      <c r="M35" s="17">
        <f>Input!I6/M33/Input!I7*100</f>
        <v>148.34192556825428</v>
      </c>
      <c r="N35" s="17">
        <f>Input!J6/N33/Input!J7*100</f>
        <v>165.63266937894124</v>
      </c>
      <c r="O35" s="6">
        <f t="shared" si="5"/>
        <v>169.94182513730391</v>
      </c>
    </row>
    <row r="36" spans="1:15" x14ac:dyDescent="0.2">
      <c r="B36" t="s">
        <v>225</v>
      </c>
      <c r="E36" s="17">
        <f>(Input!A5-E33*Input!A7)/Input!A5*100</f>
        <v>30.185338653545134</v>
      </c>
      <c r="F36" s="17">
        <f>(Input!B5-F33*Input!B7)/Input!B5*100</f>
        <v>43.807010072694425</v>
      </c>
      <c r="G36" s="17">
        <f>(Input!C5-G33*Input!C7)/Input!C5*100</f>
        <v>47.660701640977926</v>
      </c>
      <c r="H36" s="17">
        <f>(Input!D5-H33*Input!D7)/Input!D5*100</f>
        <v>41.481584094686369</v>
      </c>
      <c r="I36" s="17">
        <f>(Input!E5-I33*Input!E7)/Input!E5*100</f>
        <v>20.875962655496611</v>
      </c>
      <c r="J36" s="17">
        <f>(Input!F5-J33*Input!F7)/Input!F5*100</f>
        <v>15.419995486320182</v>
      </c>
      <c r="K36" s="17">
        <f>(Input!G5-K33*Input!G7)/Input!G5*100</f>
        <v>27.81659480746773</v>
      </c>
      <c r="L36" s="17">
        <f>(Input!H5-L33*Input!H7)/Input!H5*100</f>
        <v>30.417569520176151</v>
      </c>
      <c r="M36" s="17">
        <f>(Input!I5-M33*Input!I7)/Input!I5*100</f>
        <v>26.315614941610516</v>
      </c>
      <c r="N36" s="17">
        <f>(Input!J5-N33*Input!J7)/Input!J5*100</f>
        <v>33.471667088394504</v>
      </c>
      <c r="O36" s="6">
        <f t="shared" si="5"/>
        <v>31.74520389613695</v>
      </c>
    </row>
    <row r="37" spans="1:15" x14ac:dyDescent="0.2">
      <c r="B37" t="s">
        <v>226</v>
      </c>
      <c r="E37" s="17">
        <f>(Input!A6-E33*Input!A7)/Input!A6*100</f>
        <v>43.364914904718873</v>
      </c>
      <c r="F37" s="17">
        <f>(Input!B6-F33*Input!B7)/Input!B6*100</f>
        <v>50.904356454079128</v>
      </c>
      <c r="G37" s="17">
        <f>(Input!C6-G33*Input!C7)/Input!C6*100</f>
        <v>54.15628109559065</v>
      </c>
      <c r="H37" s="17">
        <f>(Input!D6-H33*Input!D7)/Input!D6*100</f>
        <v>46.818530345102701</v>
      </c>
      <c r="I37" s="17">
        <f>(Input!E6-I33*Input!E7)/Input!E6*100</f>
        <v>32.786335557879518</v>
      </c>
      <c r="J37" s="17">
        <f>(Input!F6-J33*Input!F7)/Input!F6*100</f>
        <v>22.945209620988081</v>
      </c>
      <c r="K37" s="17">
        <f>(Input!G6-K33*Input!G7)/Input!G6*100</f>
        <v>37.530240817307345</v>
      </c>
      <c r="L37" s="17">
        <f>(Input!H6-L33*Input!H7)/Input!H6*100</f>
        <v>37.651305406996762</v>
      </c>
      <c r="M37" s="17">
        <f>(Input!I6-M33*Input!I7)/Input!I6*100</f>
        <v>32.588174504996189</v>
      </c>
      <c r="N37" s="17">
        <f>(Input!J6-N33*Input!J7)/Input!J6*100</f>
        <v>39.625437194871324</v>
      </c>
      <c r="O37" s="6">
        <f t="shared" si="5"/>
        <v>39.837078590253057</v>
      </c>
    </row>
    <row r="38" spans="1:15" ht="15.75" x14ac:dyDescent="0.25">
      <c r="A38" t="s">
        <v>48</v>
      </c>
      <c r="C38" s="12">
        <f>Input!A3</f>
        <v>2024</v>
      </c>
      <c r="D38" s="36" t="s">
        <v>205</v>
      </c>
      <c r="E38" s="36"/>
      <c r="F38" s="36"/>
      <c r="G38" s="36"/>
      <c r="H38" s="36"/>
      <c r="I38" s="36"/>
      <c r="J38" s="36"/>
      <c r="K38" s="36"/>
      <c r="L38" s="36"/>
      <c r="M38" s="36"/>
      <c r="O38" s="3" t="s">
        <v>320</v>
      </c>
    </row>
    <row r="39" spans="1:15" ht="15.75" customHeight="1" x14ac:dyDescent="0.2">
      <c r="D39" s="37" t="str">
        <f>Kenndat!D2</f>
        <v>Größenklasse 3: &gt; 5.000 ha</v>
      </c>
      <c r="E39" s="37"/>
      <c r="F39" s="37"/>
      <c r="G39" s="37"/>
      <c r="H39" s="37"/>
      <c r="I39" s="37"/>
      <c r="J39" s="37"/>
      <c r="K39" s="37"/>
      <c r="L39" s="37"/>
      <c r="M39" s="37"/>
      <c r="N39" s="5"/>
    </row>
    <row r="40" spans="1:15" ht="21" customHeight="1" x14ac:dyDescent="0.2"/>
    <row r="41" spans="1:15" x14ac:dyDescent="0.2">
      <c r="E41" s="3">
        <f>Input!A3</f>
        <v>2024</v>
      </c>
      <c r="F41" s="3">
        <f t="shared" ref="F41:N41" si="6">+E41-1</f>
        <v>2023</v>
      </c>
      <c r="G41" s="3">
        <f t="shared" si="6"/>
        <v>2022</v>
      </c>
      <c r="H41" s="3">
        <f t="shared" si="6"/>
        <v>2021</v>
      </c>
      <c r="I41" s="3">
        <f t="shared" si="6"/>
        <v>2020</v>
      </c>
      <c r="J41" s="3">
        <f t="shared" si="6"/>
        <v>2019</v>
      </c>
      <c r="K41" s="3">
        <f t="shared" si="6"/>
        <v>2018</v>
      </c>
      <c r="L41" s="3">
        <f t="shared" si="6"/>
        <v>2017</v>
      </c>
      <c r="M41" s="3">
        <f t="shared" si="6"/>
        <v>2016</v>
      </c>
      <c r="N41" s="3">
        <f t="shared" si="6"/>
        <v>2015</v>
      </c>
      <c r="O41" s="3" t="s">
        <v>16</v>
      </c>
    </row>
    <row r="42" spans="1:15" ht="22.5" customHeight="1" x14ac:dyDescent="0.2">
      <c r="D42" s="38" t="s">
        <v>321</v>
      </c>
      <c r="E42" s="38"/>
      <c r="F42" s="38"/>
      <c r="G42" s="38"/>
      <c r="H42" s="38"/>
      <c r="I42" s="38"/>
      <c r="J42" s="38"/>
      <c r="K42" s="38"/>
      <c r="L42" s="38"/>
      <c r="M42" s="38"/>
    </row>
    <row r="43" spans="1:15" ht="4.5" customHeight="1" x14ac:dyDescent="0.2"/>
    <row r="44" spans="1:15" ht="12.75" customHeight="1" x14ac:dyDescent="0.2">
      <c r="B44" t="s">
        <v>55</v>
      </c>
      <c r="E44" s="17">
        <f>(Input!A124-Input!A28-Input!A138-Input!A202-Input!A143)/E$32/Kenndat!E$12</f>
        <v>0.84589939434492478</v>
      </c>
      <c r="F44" s="17">
        <f>(Input!B124-Input!B28-Input!B138-Input!B202-Input!B143)/F$32/Kenndat!F$12</f>
        <v>0.62827168724327953</v>
      </c>
      <c r="G44" s="17">
        <f>(Input!C124-Input!C28-Input!C138-Input!C202-Input!C143)/G$32/Kenndat!G$12</f>
        <v>0.53672507483668042</v>
      </c>
      <c r="H44" s="17">
        <f>(Input!D124-Input!D28-Input!D138-Input!D202-Input!D143)/H$32/Kenndat!H$12</f>
        <v>0.59760289846321468</v>
      </c>
      <c r="I44" s="17">
        <f>(Input!E124-Input!E28-Input!E138-Input!E202-Input!E143)/I$32/Kenndat!I$12</f>
        <v>0.79401360271439114</v>
      </c>
      <c r="J44" s="17">
        <f>(Input!F124-Input!F28-Input!F138-Input!F202-Input!F143)/J$32/Kenndat!J$12</f>
        <v>0.94670788686364105</v>
      </c>
      <c r="K44" s="17">
        <f>(Input!G124-Input!G28-Input!G138-Input!G202-Input!G143)/K$32/Kenndat!K$12</f>
        <v>0.73803331210360701</v>
      </c>
      <c r="L44" s="17">
        <f>(Input!H124-Input!H28-Input!H138-Input!H202-Input!H143)/L$32/Kenndat!L$12</f>
        <v>0.76765173727375435</v>
      </c>
      <c r="M44" s="17">
        <f>(Input!I124-Input!I28-Input!I138-Input!I202-Input!I143)/M$32/Kenndat!M$12</f>
        <v>0.84834793770232242</v>
      </c>
      <c r="N44" s="17">
        <f>(Input!J124-Input!J28-Input!J138-Input!J202-Input!J143)/N$32/Kenndat!N$12</f>
        <v>0.66582941797575568</v>
      </c>
      <c r="O44" s="6">
        <f t="shared" ref="O44:O60" si="7">AVERAGE(E44:N44)</f>
        <v>0.73690829495215704</v>
      </c>
    </row>
    <row r="45" spans="1:15" ht="12.75" customHeight="1" x14ac:dyDescent="0.2">
      <c r="B45" t="s">
        <v>61</v>
      </c>
      <c r="E45" s="17">
        <f>(Input!A18-Input!A136-Input!A204-Input!A144)/E$32/Kenndat!E$12</f>
        <v>0.88064092325907184</v>
      </c>
      <c r="F45" s="17">
        <f>(Input!B18-Input!B136-Input!B204-Input!B144)/F$32/Kenndat!F$12</f>
        <v>0.67658597338584836</v>
      </c>
      <c r="G45" s="17">
        <f>(Input!C18-Input!C136-Input!C204-Input!C144)/G$32/Kenndat!G$12</f>
        <v>0.62383311521554607</v>
      </c>
      <c r="H45" s="17">
        <f>(Input!D18-Input!D136-Input!D204-Input!D144)/H$32/Kenndat!H$12</f>
        <v>0.64149012582313691</v>
      </c>
      <c r="I45" s="17">
        <f>(Input!E18-Input!E136-Input!E204-Input!E144)/I$32/Kenndat!I$12</f>
        <v>0.83102724994146571</v>
      </c>
      <c r="J45" s="17">
        <f>(Input!F18-Input!F136-Input!F204-Input!F144)/J$32/Kenndat!J$12</f>
        <v>0.8833603284454119</v>
      </c>
      <c r="K45" s="17">
        <f>(Input!G18-Input!G136-Input!G204-Input!G144)/K$32/Kenndat!K$12</f>
        <v>0.77145807319720205</v>
      </c>
      <c r="L45" s="17">
        <f>(Input!H18-Input!H136-Input!H204-Input!H144)/L$32/Kenndat!L$12</f>
        <v>0.79982962500797561</v>
      </c>
      <c r="M45" s="17">
        <f>(Input!I18-Input!I136-Input!I204-Input!I144)/M$32/Kenndat!M$12</f>
        <v>0.81494373641202023</v>
      </c>
      <c r="N45" s="17">
        <f>(Input!J18-Input!J136-Input!J204-Input!J144)/N$32/Kenndat!N$12</f>
        <v>0.64467093517154916</v>
      </c>
      <c r="O45" s="6">
        <f t="shared" si="7"/>
        <v>0.75678400858592276</v>
      </c>
    </row>
    <row r="46" spans="1:15" ht="12.75" customHeight="1" x14ac:dyDescent="0.2">
      <c r="B46" t="s">
        <v>316</v>
      </c>
      <c r="E46" s="17">
        <f>(Input!A19+Input!A20-Input!A137-Input!A205-Input!A139-Input!A208)/E$32/Kenndat!E$12</f>
        <v>0.28176260965900818</v>
      </c>
      <c r="F46" s="17">
        <f>(Input!B19+Input!B20-Input!B137-Input!B205-Input!B139-Input!B208)/F$32/Kenndat!F$12</f>
        <v>0.21797630822060948</v>
      </c>
      <c r="G46" s="17">
        <f>(Input!C19+Input!C20-Input!C137-Input!C205-Input!C139-Input!C208)/G$32/Kenndat!G$12</f>
        <v>0.19552000760747171</v>
      </c>
      <c r="H46" s="17">
        <f>(Input!D19+Input!D20-Input!D137-Input!D205-Input!D139-Input!D208)/H$32/Kenndat!H$12</f>
        <v>0.24324489428271792</v>
      </c>
      <c r="I46" s="17">
        <f>(Input!E19+Input!E20-Input!E137-Input!E205-Input!E139-Input!E208)/I$32/Kenndat!I$12</f>
        <v>0.26263546306832058</v>
      </c>
      <c r="J46" s="17">
        <f>(Input!F19+Input!F20-Input!F137-Input!F205-Input!F139-Input!F208)/J$32/Kenndat!J$12</f>
        <v>0.3214801117094192</v>
      </c>
      <c r="K46" s="17">
        <f>(Input!G19+Input!G20-Input!G137-Input!G205-Input!G139-Input!G208)/K$32/Kenndat!K$12</f>
        <v>0.29955106859982183</v>
      </c>
      <c r="L46" s="17">
        <f>(Input!H19+Input!H20-Input!H137-Input!H205-Input!H139-Input!H208)/L$32/Kenndat!L$12</f>
        <v>0.20106304264889743</v>
      </c>
      <c r="M46" s="17">
        <f>(Input!I19+Input!I20-Input!I137-Input!I205-Input!I139-Input!I208)/M$32/Kenndat!M$12</f>
        <v>0.22752605595727873</v>
      </c>
      <c r="N46" s="17">
        <f>(Input!J19+Input!J20-Input!J137-Input!J205-Input!J139-Input!J208)/N$32/Kenndat!N$12</f>
        <v>0.26747536415651885</v>
      </c>
      <c r="O46" s="6">
        <f t="shared" si="7"/>
        <v>0.25182349259100639</v>
      </c>
    </row>
    <row r="47" spans="1:15" ht="12.75" customHeight="1" x14ac:dyDescent="0.2">
      <c r="B47" t="s">
        <v>65</v>
      </c>
      <c r="E47" s="17">
        <f>(Input!A127-(Input!A142+Input!A141+Input!A147-Input!A143-Input!A144-Input!A207-Input!A208-SUM(Input!A136:A139)-SUM(Input!A202:'Input'!A205)))/E$32/Kenndat!E$12</f>
        <v>2.3290181808407837</v>
      </c>
      <c r="F47" s="17">
        <f>(Input!B127-(Input!B142+Input!B141+Input!B147-Input!B143-Input!B144-Input!B207-Input!B208-SUM(Input!B136:B139)-SUM(Input!B202:'Input'!B205)))/F$32/Kenndat!F$12</f>
        <v>2.0036439084201438</v>
      </c>
      <c r="G47" s="17">
        <f>(Input!C127-(Input!C142+Input!C141+Input!C147-Input!C143-Input!C144-Input!C207-Input!C208-SUM(Input!C136:C139)-SUM(Input!C202:'Input'!C205)))/G$32/Kenndat!G$12</f>
        <v>1.8741910244244777</v>
      </c>
      <c r="H47" s="17">
        <f>(Input!D127-(Input!D142+Input!D141+Input!D147-Input!D143-Input!D144-Input!D207-Input!D208-SUM(Input!D136:D139)-SUM(Input!D202:'Input'!D205)))/H$32/Kenndat!H$12</f>
        <v>2.1846533985045076</v>
      </c>
      <c r="I47" s="17">
        <f>(Input!E127-(Input!E142+Input!E141+Input!E147-Input!E143-Input!E144-Input!E207-Input!E208-SUM(Input!E136:E139)-SUM(Input!E202:'Input'!E205)))/I$32/Kenndat!I$12</f>
        <v>2.8981525369679701</v>
      </c>
      <c r="J47" s="17">
        <f>(Input!F127-(Input!F142+Input!F141+Input!F147-Input!F143-Input!F144-Input!F207-Input!F208-SUM(Input!F136:F139)-SUM(Input!F202:'Input'!F205)))/J$32/Kenndat!J$12</f>
        <v>3.021569855584969</v>
      </c>
      <c r="K47" s="17">
        <f>(Input!G127-(Input!G142+Input!G141+Input!G147-Input!G143-Input!G144-Input!G207-Input!G208-SUM(Input!G136:G139)-SUM(Input!G202:'Input'!G205)))/K$32/Kenndat!K$12</f>
        <v>2.6503422683357258</v>
      </c>
      <c r="L47" s="17">
        <f>(Input!H127-(Input!H142+Input!H141+Input!H147-Input!H143-Input!H144-Input!H207-Input!H208-SUM(Input!H136:H139)-SUM(Input!H202:'Input'!H205)))/L$32/Kenndat!L$12</f>
        <v>2.4436945158030472</v>
      </c>
      <c r="M47" s="17">
        <f>(Input!I127-(Input!I142+Input!I141+Input!I147-Input!I143-Input!I144-Input!I207-Input!I208-SUM(Input!I136:I139)-SUM(Input!I202:'Input'!I205)))/M$32/Kenndat!M$12</f>
        <v>2.5278787435048784</v>
      </c>
      <c r="N47" s="17">
        <f>(Input!J127-(Input!J142+Input!J141+Input!J147-Input!J143-Input!J144-Input!J207-Input!J208-SUM(Input!J136:J139)-SUM(Input!J202:'Input'!J205)))/N$32/Kenndat!N$12</f>
        <v>2.4021210721070063</v>
      </c>
      <c r="O47" s="6">
        <f t="shared" si="7"/>
        <v>2.4335265504493515</v>
      </c>
    </row>
    <row r="48" spans="1:15" ht="12.75" customHeight="1" x14ac:dyDescent="0.2">
      <c r="B48" s="4" t="s">
        <v>317</v>
      </c>
      <c r="E48" s="33">
        <f>SUM(E44:E47)</f>
        <v>4.3373211081037883</v>
      </c>
      <c r="F48" s="33">
        <f t="shared" ref="F48:N48" si="8">SUM(F44:F47)</f>
        <v>3.5264778772698815</v>
      </c>
      <c r="G48" s="33">
        <f t="shared" si="8"/>
        <v>3.2302692220841758</v>
      </c>
      <c r="H48" s="33">
        <f t="shared" si="8"/>
        <v>3.6669913170735771</v>
      </c>
      <c r="I48" s="33">
        <f t="shared" si="8"/>
        <v>4.7858288526921475</v>
      </c>
      <c r="J48" s="33">
        <f t="shared" si="8"/>
        <v>5.1731181826034414</v>
      </c>
      <c r="K48" s="33">
        <f t="shared" si="8"/>
        <v>4.459384722236357</v>
      </c>
      <c r="L48" s="33">
        <f t="shared" si="8"/>
        <v>4.2122389207336743</v>
      </c>
      <c r="M48" s="33">
        <f t="shared" si="8"/>
        <v>4.4186964735764995</v>
      </c>
      <c r="N48" s="33">
        <f t="shared" si="8"/>
        <v>3.9800967894108301</v>
      </c>
      <c r="O48" s="8">
        <f t="shared" si="7"/>
        <v>4.1790423465784379</v>
      </c>
    </row>
    <row r="49" spans="2:15" ht="12.75" customHeight="1" x14ac:dyDescent="0.2">
      <c r="B49" t="s">
        <v>318</v>
      </c>
      <c r="E49" s="17">
        <f>(Input!A212/E$32/Kenndat!E$12)*(-1)</f>
        <v>0.390313613143974</v>
      </c>
      <c r="F49" s="17">
        <f>(Input!B212/F$32/Kenndat!F$12)*(-1)</f>
        <v>0.39644619005468668</v>
      </c>
      <c r="G49" s="17">
        <f>(Input!C212/G$32/Kenndat!G$12)*(-1)</f>
        <v>0.29473267705869211</v>
      </c>
      <c r="H49" s="17">
        <f>(Input!D212/H$32/Kenndat!H$12)*(-1)</f>
        <v>0.30560291409484636</v>
      </c>
      <c r="I49" s="17">
        <f>(Input!E212/I$32/Kenndat!I$12)*(-1)</f>
        <v>0.3844367182761696</v>
      </c>
      <c r="J49" s="17">
        <f>(Input!F212/J$32/Kenndat!J$12)*(-1)</f>
        <v>0.48026904759584221</v>
      </c>
      <c r="K49" s="17">
        <f>(Input!G212/K$32/Kenndat!K$12)*(-1)</f>
        <v>0.33853935014255115</v>
      </c>
      <c r="L49" s="17">
        <f>(Input!H212/L$32/Kenndat!L$12)*(-1)</f>
        <v>0.38535390328185642</v>
      </c>
      <c r="M49" s="17">
        <f>(Input!I212/M$32/Kenndat!M$12)*(-1)</f>
        <v>0.3511423834808946</v>
      </c>
      <c r="N49" s="17">
        <f>(Input!J212/N$32/Kenndat!N$12)*(-1)</f>
        <v>0.40465648538142385</v>
      </c>
      <c r="O49" s="6">
        <f t="shared" si="7"/>
        <v>0.3731493282510937</v>
      </c>
    </row>
    <row r="50" spans="2:15" ht="12.75" customHeight="1" x14ac:dyDescent="0.2">
      <c r="B50" s="4" t="s">
        <v>319</v>
      </c>
      <c r="E50" s="33">
        <f>E48+E49</f>
        <v>4.7276347212477621</v>
      </c>
      <c r="F50" s="33">
        <f t="shared" ref="F50:N50" si="9">F48+F49</f>
        <v>3.9229240673245682</v>
      </c>
      <c r="G50" s="33">
        <f t="shared" si="9"/>
        <v>3.5250018991428678</v>
      </c>
      <c r="H50" s="33">
        <f t="shared" si="9"/>
        <v>3.9725942311684235</v>
      </c>
      <c r="I50" s="33">
        <f t="shared" si="9"/>
        <v>5.1702655709683167</v>
      </c>
      <c r="J50" s="33">
        <f t="shared" si="9"/>
        <v>5.653387230199284</v>
      </c>
      <c r="K50" s="33">
        <f t="shared" si="9"/>
        <v>4.7979240723789083</v>
      </c>
      <c r="L50" s="33">
        <f t="shared" si="9"/>
        <v>4.597592824015531</v>
      </c>
      <c r="M50" s="33">
        <f t="shared" si="9"/>
        <v>4.769838857057394</v>
      </c>
      <c r="N50" s="33">
        <f t="shared" si="9"/>
        <v>4.3847532747922537</v>
      </c>
      <c r="O50" s="8">
        <f t="shared" si="7"/>
        <v>4.5521916748295315</v>
      </c>
    </row>
    <row r="51" spans="2:15" ht="6.75" customHeight="1" x14ac:dyDescent="0.2">
      <c r="O51" s="6"/>
    </row>
    <row r="52" spans="2:15" ht="16.5" customHeight="1" x14ac:dyDescent="0.2">
      <c r="D52" s="38" t="s">
        <v>322</v>
      </c>
      <c r="E52" s="39"/>
      <c r="F52" s="39"/>
      <c r="G52" s="39"/>
      <c r="H52" s="39"/>
      <c r="I52" s="39"/>
      <c r="J52" s="39"/>
      <c r="K52" s="39"/>
      <c r="L52" s="39"/>
      <c r="M52" s="39"/>
      <c r="O52" s="6"/>
    </row>
    <row r="53" spans="2:15" ht="4.5" customHeight="1" x14ac:dyDescent="0.2">
      <c r="O53" s="6"/>
    </row>
    <row r="54" spans="2:15" ht="12.75" customHeight="1" x14ac:dyDescent="0.2">
      <c r="B54" t="s">
        <v>55</v>
      </c>
      <c r="E54" s="17">
        <f>E44*Kenndat!E$12/Kenndat!E$15*100</f>
        <v>13.615819137536878</v>
      </c>
      <c r="F54" s="17">
        <f>F44*Kenndat!F$12/Kenndat!F$15*100</f>
        <v>10.011253670533383</v>
      </c>
      <c r="G54" s="17">
        <f>G44*Kenndat!G$12/Kenndat!G$15*100</f>
        <v>8.6964311323006562</v>
      </c>
      <c r="H54" s="17">
        <f>H44*Kenndat!H$12/Kenndat!H$15*100</f>
        <v>9.5366396957818704</v>
      </c>
      <c r="I54" s="17">
        <f>I44*Kenndat!I$12/Kenndat!I$15*100</f>
        <v>13.127415101331133</v>
      </c>
      <c r="J54" s="17">
        <f>J44*Kenndat!J$12/Kenndat!J$15*100</f>
        <v>15.478586515447718</v>
      </c>
      <c r="K54" s="17">
        <f>K44*Kenndat!K$12/Kenndat!K$15*100</f>
        <v>11.946436769071763</v>
      </c>
      <c r="L54" s="17">
        <f>L44*Kenndat!L$12/Kenndat!L$15*100</f>
        <v>12.680922105022319</v>
      </c>
      <c r="M54" s="17">
        <f>M44*Kenndat!M$12/Kenndat!M$15*100</f>
        <v>14.146705137805684</v>
      </c>
      <c r="N54" s="17">
        <f>N44*Kenndat!N$12/Kenndat!N$15*100</f>
        <v>11.12950853338136</v>
      </c>
      <c r="O54" s="6">
        <f t="shared" si="7"/>
        <v>12.036971779821275</v>
      </c>
    </row>
    <row r="55" spans="2:15" ht="12.75" customHeight="1" x14ac:dyDescent="0.2">
      <c r="B55" t="s">
        <v>61</v>
      </c>
      <c r="E55" s="17">
        <f>E45*Kenndat!E$12/Kenndat!E$15*100</f>
        <v>14.175027924561553</v>
      </c>
      <c r="F55" s="17">
        <f>F45*Kenndat!F$12/Kenndat!F$15*100</f>
        <v>10.78112215944509</v>
      </c>
      <c r="G55" s="17">
        <f>G45*Kenndat!G$12/Kenndat!G$15*100</f>
        <v>10.107822382197035</v>
      </c>
      <c r="H55" s="17">
        <f>H45*Kenndat!H$12/Kenndat!H$15*100</f>
        <v>10.236998873514676</v>
      </c>
      <c r="I55" s="17">
        <f>I45*Kenndat!I$12/Kenndat!I$15*100</f>
        <v>13.739361181225712</v>
      </c>
      <c r="J55" s="17">
        <f>J45*Kenndat!J$12/Kenndat!J$15*100</f>
        <v>14.442859785878209</v>
      </c>
      <c r="K55" s="17">
        <f>K45*Kenndat!K$12/Kenndat!K$15*100</f>
        <v>12.487478465127223</v>
      </c>
      <c r="L55" s="17">
        <f>L45*Kenndat!L$12/Kenndat!L$15*100</f>
        <v>13.212472114028943</v>
      </c>
      <c r="M55" s="17">
        <f>M45*Kenndat!M$12/Kenndat!M$15*100</f>
        <v>13.589670264475645</v>
      </c>
      <c r="N55" s="17">
        <f>N45*Kenndat!N$12/Kenndat!N$15*100</f>
        <v>10.775839097088305</v>
      </c>
      <c r="O55" s="6">
        <f t="shared" si="7"/>
        <v>12.354865224754239</v>
      </c>
    </row>
    <row r="56" spans="2:15" ht="12.75" customHeight="1" x14ac:dyDescent="0.2">
      <c r="B56" t="s">
        <v>316</v>
      </c>
      <c r="E56" s="17">
        <f>E46*Kenndat!E$12/Kenndat!E$15*100</f>
        <v>4.5353250735076314</v>
      </c>
      <c r="F56" s="17">
        <f>F46*Kenndat!F$12/Kenndat!F$15*100</f>
        <v>3.4733637693240413</v>
      </c>
      <c r="G56" s="17">
        <f>G46*Kenndat!G$12/Kenndat!G$15*100</f>
        <v>3.1679650548517206</v>
      </c>
      <c r="H56" s="17">
        <f>H46*Kenndat!H$12/Kenndat!H$15*100</f>
        <v>3.881739731480943</v>
      </c>
      <c r="I56" s="17">
        <f>I46*Kenndat!I$12/Kenndat!I$15*100</f>
        <v>4.3421482103604756</v>
      </c>
      <c r="J56" s="17">
        <f>J46*Kenndat!J$12/Kenndat!J$15*100</f>
        <v>5.2561701356215362</v>
      </c>
      <c r="K56" s="17">
        <f>K46*Kenndat!K$12/Kenndat!K$15*100</f>
        <v>4.8487891284144107</v>
      </c>
      <c r="L56" s="17">
        <f>L46*Kenndat!L$12/Kenndat!L$15*100</f>
        <v>3.3213821557733363</v>
      </c>
      <c r="M56" s="17">
        <f>M46*Kenndat!M$12/Kenndat!M$15*100</f>
        <v>3.7941319613662179</v>
      </c>
      <c r="N56" s="17">
        <f>N46*Kenndat!N$12/Kenndat!N$15*100</f>
        <v>4.4709189283037327</v>
      </c>
      <c r="O56" s="6">
        <f t="shared" si="7"/>
        <v>4.109193414900405</v>
      </c>
    </row>
    <row r="57" spans="2:15" ht="12.75" customHeight="1" x14ac:dyDescent="0.2">
      <c r="B57" t="s">
        <v>65</v>
      </c>
      <c r="E57" s="17">
        <f>E47*Kenndat!E$12/Kenndat!E$15*100</f>
        <v>37.488489210848826</v>
      </c>
      <c r="F57" s="17">
        <f>F47*Kenndat!F$12/Kenndat!F$15*100</f>
        <v>31.927250328003037</v>
      </c>
      <c r="G57" s="17">
        <f>G47*Kenndat!G$12/Kenndat!G$15*100</f>
        <v>30.367079789672637</v>
      </c>
      <c r="H57" s="17">
        <f>H47*Kenndat!H$12/Kenndat!H$15*100</f>
        <v>34.863037604536153</v>
      </c>
      <c r="I57" s="17">
        <f>I47*Kenndat!I$12/Kenndat!I$15*100</f>
        <v>47.915112851586059</v>
      </c>
      <c r="J57" s="17">
        <f>J47*Kenndat!J$12/Kenndat!J$15*100</f>
        <v>49.402388076732336</v>
      </c>
      <c r="K57" s="17">
        <f>K47*Kenndat!K$12/Kenndat!K$15*100</f>
        <v>42.900700829918861</v>
      </c>
      <c r="L57" s="17">
        <f>L47*Kenndat!L$12/Kenndat!L$15*100</f>
        <v>40.367654104999254</v>
      </c>
      <c r="M57" s="17">
        <f>M47*Kenndat!M$12/Kenndat!M$15*100</f>
        <v>42.153877694741922</v>
      </c>
      <c r="N57" s="17">
        <f>N47*Kenndat!N$12/Kenndat!N$15*100</f>
        <v>40.152066352832087</v>
      </c>
      <c r="O57" s="6">
        <f t="shared" si="7"/>
        <v>39.753765684387119</v>
      </c>
    </row>
    <row r="58" spans="2:15" ht="12.75" customHeight="1" x14ac:dyDescent="0.2">
      <c r="B58" s="4" t="s">
        <v>317</v>
      </c>
      <c r="E58" s="33">
        <f>E48*Kenndat!E$12/Kenndat!E$15*100</f>
        <v>69.814661346454884</v>
      </c>
      <c r="F58" s="33">
        <f>F48*Kenndat!F$12/Kenndat!F$15*100</f>
        <v>56.192989927305547</v>
      </c>
      <c r="G58" s="33">
        <f>G48*Kenndat!G$12/Kenndat!G$15*100</f>
        <v>52.339298359022045</v>
      </c>
      <c r="H58" s="33">
        <f>H48*Kenndat!H$12/Kenndat!H$15*100</f>
        <v>58.518415905313638</v>
      </c>
      <c r="I58" s="33">
        <f>I48*Kenndat!I$12/Kenndat!I$15*100</f>
        <v>79.124037344503378</v>
      </c>
      <c r="J58" s="33">
        <f>J48*Kenndat!J$12/Kenndat!J$15*100</f>
        <v>84.58000451367981</v>
      </c>
      <c r="K58" s="33">
        <f>K48*Kenndat!K$12/Kenndat!K$15*100</f>
        <v>72.183405192532263</v>
      </c>
      <c r="L58" s="33">
        <f>L48*Kenndat!L$12/Kenndat!L$15*100</f>
        <v>69.582430479823856</v>
      </c>
      <c r="M58" s="33">
        <f>M48*Kenndat!M$12/Kenndat!M$15*100</f>
        <v>73.684385058389452</v>
      </c>
      <c r="N58" s="33">
        <f>N48*Kenndat!N$12/Kenndat!N$15*100</f>
        <v>66.528332911605489</v>
      </c>
      <c r="O58" s="8">
        <f t="shared" si="7"/>
        <v>68.254796103863043</v>
      </c>
    </row>
    <row r="59" spans="2:15" ht="12.75" customHeight="1" x14ac:dyDescent="0.2">
      <c r="B59" t="s">
        <v>318</v>
      </c>
      <c r="E59" s="17">
        <f>E49*Kenndat!E$12/Kenndat!E$15*100</f>
        <v>6.2825905763917183</v>
      </c>
      <c r="F59" s="17">
        <f>F49*Kenndat!F$12/Kenndat!F$15*100</f>
        <v>6.3172087107231194</v>
      </c>
      <c r="G59" s="17">
        <f>G49*Kenndat!G$12/Kenndat!G$15*100</f>
        <v>4.775484784755875</v>
      </c>
      <c r="H59" s="17">
        <f>H49*Kenndat!H$12/Kenndat!H$15*100</f>
        <v>4.8768586785609864</v>
      </c>
      <c r="I59" s="17">
        <f>I49*Kenndat!I$12/Kenndat!I$15*100</f>
        <v>6.3558865537723896</v>
      </c>
      <c r="J59" s="17">
        <f>J49*Kenndat!J$12/Kenndat!J$15*100</f>
        <v>7.8523545721497294</v>
      </c>
      <c r="K59" s="17">
        <f>K49*Kenndat!K$12/Kenndat!K$15*100</f>
        <v>5.4798867124210222</v>
      </c>
      <c r="L59" s="17">
        <f>L49*Kenndat!L$12/Kenndat!L$15*100</f>
        <v>6.3657028221391059</v>
      </c>
      <c r="M59" s="17">
        <f>M49*Kenndat!M$12/Kenndat!M$15*100</f>
        <v>5.8555075573644624</v>
      </c>
      <c r="N59" s="17">
        <f>N49*Kenndat!N$12/Kenndat!N$15*100</f>
        <v>6.7639363560001993</v>
      </c>
      <c r="O59" s="6">
        <f t="shared" si="7"/>
        <v>6.0925417324278603</v>
      </c>
    </row>
    <row r="60" spans="2:15" ht="12.75" customHeight="1" x14ac:dyDescent="0.2">
      <c r="B60" s="4" t="s">
        <v>319</v>
      </c>
      <c r="E60" s="33">
        <f>E50*Kenndat!E$12/Kenndat!E$15*100</f>
        <v>76.097251922846596</v>
      </c>
      <c r="F60" s="33">
        <f>F50*Kenndat!F$12/Kenndat!F$15*100</f>
        <v>62.510198638028669</v>
      </c>
      <c r="G60" s="33">
        <f>G50*Kenndat!G$12/Kenndat!G$15*100</f>
        <v>57.114783143777927</v>
      </c>
      <c r="H60" s="33">
        <f>H50*Kenndat!H$12/Kenndat!H$15*100</f>
        <v>63.395274583874638</v>
      </c>
      <c r="I60" s="33">
        <f>I50*Kenndat!I$12/Kenndat!I$15*100</f>
        <v>85.479923898275757</v>
      </c>
      <c r="J60" s="33">
        <f>J50*Kenndat!J$12/Kenndat!J$15*100</f>
        <v>92.432359085829546</v>
      </c>
      <c r="K60" s="33">
        <f>K50*Kenndat!K$12/Kenndat!K$15*100</f>
        <v>77.663291904953297</v>
      </c>
      <c r="L60" s="33">
        <f>L50*Kenndat!L$12/Kenndat!L$15*100</f>
        <v>75.948133301962955</v>
      </c>
      <c r="M60" s="33">
        <f>M50*Kenndat!M$12/Kenndat!M$15*100</f>
        <v>79.539892615753928</v>
      </c>
      <c r="N60" s="33">
        <f>N50*Kenndat!N$12/Kenndat!N$15*100</f>
        <v>73.292269267605676</v>
      </c>
      <c r="O60" s="8">
        <f t="shared" si="7"/>
        <v>74.347337836290905</v>
      </c>
    </row>
  </sheetData>
  <mergeCells count="10">
    <mergeCell ref="D38:M38"/>
    <mergeCell ref="D39:M39"/>
    <mergeCell ref="D42:M42"/>
    <mergeCell ref="D52:M52"/>
    <mergeCell ref="D1:M1"/>
    <mergeCell ref="D2:M2"/>
    <mergeCell ref="D29:M29"/>
    <mergeCell ref="D5:M5"/>
    <mergeCell ref="D13:M13"/>
    <mergeCell ref="D21:M21"/>
  </mergeCells>
  <phoneticPr fontId="0" type="noConversion"/>
  <printOptions horizontalCentered="1"/>
  <pageMargins left="0.78740157480314965" right="0.78740157480314965" top="0.78740157480314965" bottom="0.78740157480314965" header="0.43307086614173229" footer="0.43307086614173229"/>
  <pageSetup paperSize="9" orientation="landscape" r:id="rId1"/>
  <headerFooter alignWithMargins="0">
    <oddFooter>&amp;L&amp;8BOKU / HVLFÖ&amp;C&amp;8DVR-Nr: 0890723 &amp;R&amp;8&amp;D</oddFooter>
  </headerFooter>
  <rowBreaks count="1" manualBreakCount="1">
    <brk id="37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24</vt:i4>
      </vt:variant>
    </vt:vector>
  </HeadingPairs>
  <TitlesOfParts>
    <vt:vector size="24" baseType="lpstr">
      <vt:lpstr>Input</vt:lpstr>
      <vt:lpstr>Kenndat</vt:lpstr>
      <vt:lpstr>DB-fm</vt:lpstr>
      <vt:lpstr>DB-ha</vt:lpstr>
      <vt:lpstr>fm-ES</vt:lpstr>
      <vt:lpstr>fm-HS</vt:lpstr>
      <vt:lpstr>ha-ES</vt:lpstr>
      <vt:lpstr>ha-HS</vt:lpstr>
      <vt:lpstr>KZ</vt:lpstr>
      <vt:lpstr>Holzertrag</vt:lpstr>
      <vt:lpstr>Holzertr-Menge%</vt:lpstr>
      <vt:lpstr>Holzertr-Wert%</vt:lpstr>
      <vt:lpstr>Kst-fm-ES</vt:lpstr>
      <vt:lpstr>Kst-fm-HS</vt:lpstr>
      <vt:lpstr>Kst-ha-ES</vt:lpstr>
      <vt:lpstr>Kst-ha-HS</vt:lpstr>
      <vt:lpstr>KOA-fm-ES</vt:lpstr>
      <vt:lpstr>KOA-fm-HS</vt:lpstr>
      <vt:lpstr>KOA-ha-ES</vt:lpstr>
      <vt:lpstr>KOA-ha-HS</vt:lpstr>
      <vt:lpstr>Struktur-ES</vt:lpstr>
      <vt:lpstr>Struktur-HS</vt:lpstr>
      <vt:lpstr>Verm-ha-ES</vt:lpstr>
      <vt:lpstr>Zusatz</vt:lpstr>
    </vt:vector>
  </TitlesOfParts>
  <Company>Boku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Walter Sekot</dc:creator>
  <cp:lastModifiedBy>Metzker Marietta</cp:lastModifiedBy>
  <cp:lastPrinted>2022-12-22T11:50:34Z</cp:lastPrinted>
  <dcterms:created xsi:type="dcterms:W3CDTF">1998-08-12T09:23:31Z</dcterms:created>
  <dcterms:modified xsi:type="dcterms:W3CDTF">2025-12-17T14:54:13Z</dcterms:modified>
</cp:coreProperties>
</file>