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8F097448-C0B1-4010-BCF0-11740B9D27D1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J209" i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K15" i="12" s="1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J29" i="7" s="1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L29" i="3" s="1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G10" i="20"/>
  <c r="H10" i="20"/>
  <c r="H26" i="20" s="1"/>
  <c r="I10" i="20"/>
  <c r="I26" i="20" s="1"/>
  <c r="J10" i="20"/>
  <c r="K10" i="20"/>
  <c r="L10" i="20"/>
  <c r="M10" i="20"/>
  <c r="M26" i="20" s="1"/>
  <c r="N10" i="20"/>
  <c r="E11" i="20"/>
  <c r="E24" i="20" s="1"/>
  <c r="F11" i="20"/>
  <c r="G11" i="20"/>
  <c r="H11" i="20"/>
  <c r="I11" i="20"/>
  <c r="J11" i="20"/>
  <c r="K11" i="20"/>
  <c r="L11" i="20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J20" i="19"/>
  <c r="K20" i="19"/>
  <c r="L20" i="19"/>
  <c r="M20" i="19"/>
  <c r="M19" i="19" s="1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F19" i="18" s="1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G26" i="18" s="1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M34" i="18" s="1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G35" i="16"/>
  <c r="H35" i="16"/>
  <c r="I35" i="16"/>
  <c r="J35" i="16"/>
  <c r="J34" i="16" s="1"/>
  <c r="K35" i="16"/>
  <c r="L35" i="16"/>
  <c r="M35" i="16"/>
  <c r="N35" i="16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E13" i="13" s="1"/>
  <c r="F12" i="13"/>
  <c r="G12" i="13"/>
  <c r="H12" i="13"/>
  <c r="I12" i="13"/>
  <c r="J12" i="13"/>
  <c r="K12" i="13"/>
  <c r="L12" i="13"/>
  <c r="M12" i="13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H20" i="13"/>
  <c r="I20" i="13"/>
  <c r="I21" i="13" s="1"/>
  <c r="J20" i="13"/>
  <c r="K20" i="13"/>
  <c r="L20" i="13"/>
  <c r="L22" i="13" s="1"/>
  <c r="M20" i="13"/>
  <c r="N20" i="13"/>
  <c r="I33" i="7"/>
  <c r="G15" i="12"/>
  <c r="K19" i="18"/>
  <c r="J26" i="20"/>
  <c r="I13" i="13"/>
  <c r="I33" i="6"/>
  <c r="I32" i="14"/>
  <c r="M32" i="25"/>
  <c r="M33" i="7"/>
  <c r="M33" i="6"/>
  <c r="M36" i="6" s="1"/>
  <c r="E33" i="7"/>
  <c r="M32" i="14"/>
  <c r="N35" i="19" l="1"/>
  <c r="N34" i="16"/>
  <c r="N26" i="16"/>
  <c r="N30" i="4"/>
  <c r="L24" i="20"/>
  <c r="L24" i="3"/>
  <c r="L26" i="18"/>
  <c r="K27" i="19"/>
  <c r="K33" i="23"/>
  <c r="K19" i="17"/>
  <c r="K30" i="4"/>
  <c r="K13" i="13"/>
  <c r="J30" i="4"/>
  <c r="I34" i="18"/>
  <c r="H19" i="16"/>
  <c r="H24" i="20"/>
  <c r="G27" i="19"/>
  <c r="G33" i="23"/>
  <c r="G19" i="17"/>
  <c r="G26" i="20"/>
  <c r="O7" i="18"/>
  <c r="G21" i="13"/>
  <c r="F34" i="16"/>
  <c r="F26" i="20"/>
  <c r="F19" i="5"/>
  <c r="E19" i="16"/>
  <c r="E15" i="8"/>
  <c r="O17" i="16"/>
  <c r="E33" i="25"/>
  <c r="H34" i="18"/>
  <c r="E25" i="20"/>
  <c r="N36" i="3"/>
  <c r="N27" i="11" s="1"/>
  <c r="K36" i="3"/>
  <c r="K24" i="3"/>
  <c r="K10" i="4"/>
  <c r="F30" i="5"/>
  <c r="F12" i="12"/>
  <c r="F21" i="12" s="1"/>
  <c r="I19" i="19"/>
  <c r="M13" i="13"/>
  <c r="J36" i="6"/>
  <c r="N26" i="20"/>
  <c r="K24" i="6"/>
  <c r="N24" i="3"/>
  <c r="H22" i="13"/>
  <c r="G13" i="13"/>
  <c r="N19" i="18"/>
  <c r="J24" i="2"/>
  <c r="H13" i="7"/>
  <c r="J10" i="4"/>
  <c r="L13" i="13"/>
  <c r="H26" i="18"/>
  <c r="E15" i="4"/>
  <c r="L13" i="7"/>
  <c r="N10" i="4"/>
  <c r="E29" i="2"/>
  <c r="M24" i="7"/>
  <c r="J15" i="5"/>
  <c r="N19" i="4"/>
  <c r="M16" i="13"/>
  <c r="J15" i="12"/>
  <c r="N28" i="11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E37" i="25"/>
  <c r="N25" i="20"/>
  <c r="J25" i="20"/>
  <c r="F25" i="20"/>
  <c r="I36" i="2"/>
  <c r="N13" i="6"/>
  <c r="I36" i="3"/>
  <c r="I26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28" i="11"/>
  <c r="K26" i="11"/>
  <c r="I28" i="11"/>
  <c r="I27" i="11"/>
  <c r="K16" i="13"/>
  <c r="N15" i="12"/>
  <c r="F10" i="13"/>
  <c r="J33" i="14"/>
  <c r="J37" i="14" s="1"/>
  <c r="J41" i="14" s="1"/>
  <c r="J45" i="14" s="1"/>
  <c r="J49" i="14" s="1"/>
  <c r="O11" i="14"/>
  <c r="N9" i="25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F31" i="6" s="1"/>
  <c r="L13" i="6"/>
  <c r="M36" i="3"/>
  <c r="M27" i="11" s="1"/>
  <c r="G36" i="3"/>
  <c r="G26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K37" i="19" s="1"/>
  <c r="K41" i="19" s="1"/>
  <c r="K45" i="19" s="1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K13" i="25" s="1"/>
  <c r="K17" i="25" s="1"/>
  <c r="K21" i="25" s="1"/>
  <c r="K25" i="25" s="1"/>
  <c r="G9" i="25"/>
  <c r="G13" i="25" s="1"/>
  <c r="G17" i="25" s="1"/>
  <c r="G21" i="25" s="1"/>
  <c r="G25" i="25" s="1"/>
  <c r="H26" i="16"/>
  <c r="M19" i="17"/>
  <c r="E19" i="17"/>
  <c r="J34" i="18"/>
  <c r="M33" i="23"/>
  <c r="L12" i="12"/>
  <c r="L20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N37" i="14"/>
  <c r="N41" i="14" s="1"/>
  <c r="N45" i="14" s="1"/>
  <c r="N49" i="14" s="1"/>
  <c r="O39" i="19"/>
  <c r="O31" i="20"/>
  <c r="O27" i="6"/>
  <c r="E29" i="6"/>
  <c r="K19" i="6"/>
  <c r="K31" i="6" s="1"/>
  <c r="O15" i="6"/>
  <c r="O11" i="6"/>
  <c r="H24" i="3"/>
  <c r="F30" i="9"/>
  <c r="O28" i="9"/>
  <c r="J15" i="9"/>
  <c r="L17" i="13"/>
  <c r="G35" i="19"/>
  <c r="G37" i="19" s="1"/>
  <c r="G41" i="19" s="1"/>
  <c r="G45" i="19" s="1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I46" i="20"/>
  <c r="I56" i="20" s="1"/>
  <c r="K9" i="14"/>
  <c r="K32" i="20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H37" i="17" s="1"/>
  <c r="H41" i="17" s="1"/>
  <c r="H45" i="17" s="1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J27" i="17"/>
  <c r="O12" i="7"/>
  <c r="E26" i="11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I37" i="20"/>
  <c r="I34" i="20"/>
  <c r="I34" i="16"/>
  <c r="O39" i="17"/>
  <c r="K27" i="11"/>
  <c r="N26" i="11"/>
  <c r="K26" i="20"/>
  <c r="K21" i="13"/>
  <c r="K22" i="13"/>
  <c r="K23" i="13" s="1"/>
  <c r="O35" i="14"/>
  <c r="O8" i="25"/>
  <c r="N13" i="25"/>
  <c r="N17" i="25" s="1"/>
  <c r="N21" i="25" s="1"/>
  <c r="N25" i="25" s="1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F27" i="13"/>
  <c r="O16" i="7"/>
  <c r="N16" i="13"/>
  <c r="E41" i="25"/>
  <c r="N10" i="13"/>
  <c r="N13" i="13"/>
  <c r="E30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26" i="13"/>
  <c r="J10" i="13"/>
  <c r="O7" i="13"/>
  <c r="O16" i="14"/>
  <c r="I45" i="20"/>
  <c r="I55" i="20" s="1"/>
  <c r="I47" i="20"/>
  <c r="O31" i="23"/>
  <c r="E33" i="23"/>
  <c r="O26" i="23"/>
  <c r="O22" i="23"/>
  <c r="O19" i="23"/>
  <c r="O18" i="23"/>
  <c r="O17" i="23"/>
  <c r="O12" i="23"/>
  <c r="F22" i="13"/>
  <c r="O9" i="13"/>
  <c r="O35" i="25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L25" i="25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M31" i="6" l="1"/>
  <c r="M38" i="6" s="1"/>
  <c r="M42" i="6" s="1"/>
  <c r="L21" i="12"/>
  <c r="K27" i="13"/>
  <c r="K13" i="14"/>
  <c r="K17" i="14" s="1"/>
  <c r="K21" i="14" s="1"/>
  <c r="K25" i="14" s="1"/>
  <c r="J13" i="14"/>
  <c r="J17" i="14" s="1"/>
  <c r="J21" i="14" s="1"/>
  <c r="J25" i="14" s="1"/>
  <c r="I44" i="20"/>
  <c r="I54" i="20" s="1"/>
  <c r="I13" i="14"/>
  <c r="I17" i="14" s="1"/>
  <c r="I21" i="14" s="1"/>
  <c r="I25" i="14" s="1"/>
  <c r="I35" i="20"/>
  <c r="I49" i="20"/>
  <c r="I59" i="20" s="1"/>
  <c r="G23" i="13"/>
  <c r="F30" i="13"/>
  <c r="G27" i="11"/>
  <c r="M13" i="14"/>
  <c r="M17" i="14" s="1"/>
  <c r="M21" i="14" s="1"/>
  <c r="M25" i="14" s="1"/>
  <c r="M27" i="10"/>
  <c r="M26" i="10"/>
  <c r="N31" i="6"/>
  <c r="N38" i="6" s="1"/>
  <c r="N42" i="6" s="1"/>
  <c r="I18" i="13"/>
  <c r="G28" i="11"/>
  <c r="K30" i="13"/>
  <c r="H31" i="7"/>
  <c r="H12" i="10" s="1"/>
  <c r="F20" i="12"/>
  <c r="E28" i="11"/>
  <c r="I37" i="19"/>
  <c r="I41" i="19" s="1"/>
  <c r="I45" i="19" s="1"/>
  <c r="F37" i="19"/>
  <c r="F41" i="19" s="1"/>
  <c r="F45" i="19" s="1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O27" i="11" s="1"/>
  <c r="H40" i="5"/>
  <c r="H21" i="11" s="1"/>
  <c r="I31" i="3"/>
  <c r="I9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N18" i="11"/>
  <c r="N22" i="1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K20" i="12"/>
  <c r="O30" i="8"/>
  <c r="N40" i="9"/>
  <c r="J23" i="13"/>
  <c r="O19" i="7"/>
  <c r="F27" i="10"/>
  <c r="F28" i="10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L33" i="20"/>
  <c r="G33" i="14"/>
  <c r="O32" i="14"/>
  <c r="O29" i="7"/>
  <c r="J27" i="10"/>
  <c r="J26" i="10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I48" i="20"/>
  <c r="I57" i="20"/>
  <c r="O33" i="7"/>
  <c r="G33" i="25"/>
  <c r="O32" i="25"/>
  <c r="F13" i="14"/>
  <c r="F17" i="14" s="1"/>
  <c r="F21" i="14" s="1"/>
  <c r="F25" i="14" s="1"/>
  <c r="F32" i="20"/>
  <c r="E45" i="25"/>
  <c r="O36" i="2"/>
  <c r="O36" i="5"/>
  <c r="H26" i="10"/>
  <c r="H28" i="10"/>
  <c r="N28" i="10"/>
  <c r="E32" i="20"/>
  <c r="E13" i="14"/>
  <c r="O9" i="14"/>
  <c r="O13" i="13"/>
  <c r="K36" i="7"/>
  <c r="E37" i="17"/>
  <c r="O12" i="12"/>
  <c r="E37" i="19"/>
  <c r="O27" i="19"/>
  <c r="N35" i="20" l="1"/>
  <c r="M16" i="11"/>
  <c r="M22" i="10"/>
  <c r="K11" i="11"/>
  <c r="J10" i="10"/>
  <c r="I11" i="11"/>
  <c r="I19" i="11"/>
  <c r="I16" i="11"/>
  <c r="I38" i="3"/>
  <c r="I42" i="3" s="1"/>
  <c r="I18" i="11"/>
  <c r="I20" i="11"/>
  <c r="I21" i="11"/>
  <c r="I12" i="11"/>
  <c r="I22" i="11"/>
  <c r="I10" i="11"/>
  <c r="H16" i="11"/>
  <c r="H22" i="11"/>
  <c r="F19" i="10"/>
  <c r="E9" i="11"/>
  <c r="E12" i="11"/>
  <c r="E11" i="11"/>
  <c r="N38" i="7"/>
  <c r="N42" i="7" s="1"/>
  <c r="K10" i="11"/>
  <c r="K9" i="11"/>
  <c r="L21" i="11"/>
  <c r="H20" i="11"/>
  <c r="E38" i="3"/>
  <c r="E42" i="3" s="1"/>
  <c r="L22" i="11"/>
  <c r="H17" i="11"/>
  <c r="H10" i="10"/>
  <c r="L20" i="11"/>
  <c r="H9" i="10"/>
  <c r="F18" i="11"/>
  <c r="L17" i="11"/>
  <c r="J38" i="7"/>
  <c r="J42" i="7" s="1"/>
  <c r="H19" i="11"/>
  <c r="H38" i="7"/>
  <c r="H42" i="7" s="1"/>
  <c r="H18" i="11"/>
  <c r="K12" i="11"/>
  <c r="H11" i="10"/>
  <c r="H38" i="3"/>
  <c r="H42" i="3" s="1"/>
  <c r="J12" i="10"/>
  <c r="J11" i="10"/>
  <c r="I11" i="10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L37" i="20"/>
  <c r="L34" i="20"/>
  <c r="L35" i="20"/>
  <c r="L36" i="20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I58" i="20"/>
  <c r="I50" i="20"/>
  <c r="I60" i="20" s="1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N58" i="20" l="1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<sst xmlns="http://schemas.openxmlformats.org/spreadsheetml/2006/main" count="981" uniqueCount="336">
  <si>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</si>
  <si>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</si>
  <si>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</si>
  <si>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</si>
  <si>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</si>
  <si>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</si>
  <si>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</si>
  <si>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</si>
  <si>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</si>
  <si>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</si>
  <si>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</si>
  <si>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</si>
  <si>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</si>
  <si>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</si>
  <si>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</si>
  <si>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</si>
  <si>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</si>
  <si>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</si>
  <si>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</si>
  <si>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</si>
  <si>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</si>
  <si>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</si>
  <si>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</si>
  <si>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</si>
  <si>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</si>
  <si>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</si>
  <si>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</si>
  <si>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</si>
  <si>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</si>
  <si>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</si>
  <si>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</si>
  <si>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</si>
  <si>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</si>
  <si>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</si>
  <si>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</si>
  <si>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</si>
  <si>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</si>
  <si>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</si>
  <si>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</si>
  <si>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</si>
  <si>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</si>
  <si>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</si>
  <si>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</si>
  <si>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</si>
  <si>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</si>
  <si>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</si>
  <si>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</si>
  <si>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</si>
  <si>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</si>
  <si>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</si>
  <si>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</si>
  <si>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</si>
  <si>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</si>
  <si>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</si>
  <si>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</si>
  <si>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</si>
  <si>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</si>
  <si>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</si>
  <si>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</si>
  <si>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</si>
  <si>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</si>
  <si>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</si>
  <si>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</si>
  <si>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</si>
  <si>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</si>
  <si>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</si>
  <si>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</si>
  <si>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</si>
  <si>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</si>
  <si>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</si>
  <si>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</si>
  <si>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</si>
  <si>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</si>
  <si>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</si>
  <si>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</si>
  <si>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</si>
  <si>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</si>
  <si>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</si>
  <si>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</si>
  <si>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</si>
  <si>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</si>
  <si>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</si>
  <si>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</si>
  <si>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</si>
  <si>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</si>
  <si>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</si>
  <si>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</si>
  <si>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</si>
  <si>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</si>
  <si>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</si>
  <si>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</si>
  <si>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</si>
  <si>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</si>
  <si>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</si>
  <si>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</si>
  <si>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</si>
  <si>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</si>
  <si>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</si>
  <si>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</si>
  <si>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</si>
  <si>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</si>
  <si>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</si>
  <si>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</si>
  <si>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</si>
  <si>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</si>
  <si>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</si>
  <si>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</si>
  <si>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</si>
  <si>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</si>
  <si>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</si>
  <si>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</si>
  <si>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</si>
  <si>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</si>
  <si>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</si>
  <si>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</si>
  <si>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</si>
  <si>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</si>
  <si>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</si>
  <si>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</si>
  <si>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</si>
  <si>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</si>
  <si>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</si>
  <si>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</si>
  <si>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</si>
  <si>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</si>
  <si>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</si>
  <si>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</si>
  <si>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</si>
  <si>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</si>
  <si>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</si>
  <si>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</si>
  <si>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</si>
  <si>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</si>
  <si>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</si>
  <si>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</si>
  <si>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</si>
  <si>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</si>
  <si>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</si>
  <si>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</si>
  <si>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</si>
  <si>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</si>
  <si>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</si>
  <si>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</si>
  <si>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</si>
  <si>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</si>
  <si>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</si>
  <si>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</si>
  <si>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</si>
  <si>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</si>
  <si>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</si>
  <si>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</si>
  <si>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</si>
  <si>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</si>
  <si>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</si>
  <si>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</si>
  <si>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</si>
  <si>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</si>
  <si>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</si>
  <si>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</si>
  <si>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</si>
  <si>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</si>
  <si>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</si>
  <si>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</si>
  <si>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</si>
  <si>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</si>
  <si>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</si>
  <si>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</si>
  <si>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</si>
  <si>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</si>
  <si>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</si>
  <si>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</si>
  <si>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</si>
  <si>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</si>
  <si>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</si>
  <si>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</si>
  <si>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</si>
  <si>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</si>
  <si>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</si>
  <si>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</si>
  <si>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</si>
  <si>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</si>
  <si>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</si>
  <si>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</si>
  <si>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</si>
  <si>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</si>
  <si>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</si>
  <si>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</si>
  <si>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</si>
  <si>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</si>
  <si>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</si>
  <si>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</si>
  <si>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</si>
  <si>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</si>
  <si>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</si>
  <si>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</si>
  <si>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</si>
  <si>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</si>
  <si>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</si>
  <si>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</si>
  <si>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</si>
  <si>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</si>
  <si>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</si>
  <si>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</si>
  <si>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</si>
  <si>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</si>
  <si>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</si>
  <si>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</si>
  <si>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</si>
  <si>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</si>
  <si>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</si>
  <si>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</si>
  <si>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</si>
  <si>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</si>
  <si>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</si>
  <si>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</si>
  <si>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</si>
  <si>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</si>
  <si>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</si>
  <si>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</si>
  <si>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</si>
  <si>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</si>
  <si>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</si>
  <si>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</si>
  <si>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</si>
  <si>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</si>
  <si>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</si>
  <si>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</si>
  <si>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</si>
  <si>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</si>
  <si>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</si>
  <si>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</si>
  <si>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</si>
  <si>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</si>
  <si>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</si>
  <si>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</si>
  <si>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</si>
  <si>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</si>
  <si>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</si>
  <si>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</si>
  <si>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</si>
  <si>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</si>
  <si>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</si>
  <si>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</si>
  <si>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</si>
  <si>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</si>
  <si>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</si>
  <si>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</si>
  <si>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</si>
  <si>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</si>
  <si>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</si>
  <si>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</si>
  <si>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</si>
  <si>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</si>
  <si>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</si>
  <si>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</si>
  <si>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</si>
  <si>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</si>
  <si>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</si>
  <si>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</si>
  <si>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</si>
  <si>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</si>
  <si>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</si>
  <si>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</si>
  <si>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</si>
  <si>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</si>
  <si>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</si>
  <si>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</si>
  <si>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</si>
  <si>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</si>
  <si>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</si>
  <si>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</si>
  <si>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</si>
  <si>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</si>
  <si>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</si>
  <si>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</si>
  <si>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</si>
  <si>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</si>
  <si>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</si>
  <si>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</si>
  <si>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</si>
  <si>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</si>
  <si>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</si>
  <si>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</si>
  <si>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</si>
  <si>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</si>
  <si>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</si>
  <si>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</si>
  <si>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</si>
  <si>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</si>
  <si>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</si>
  <si>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</si>
  <si>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</si>
  <si>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</si>
  <si>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</si>
  <si>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</si>
  <si>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</si>
  <si>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</si>
  <si>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</si>
  <si>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</si>
  <si>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</si>
  <si>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</si>
  <si>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</si>
  <si>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</si>
  <si>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</si>
  <si>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</si>
  <si>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</si>
  <si>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</si>
  <si>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</si>
  <si>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</si>
  <si>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</si>
  <si>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</si>
  <si>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</si>
  <si>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</si>
  <si>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</si>
  <si>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</si>
  <si>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</si>
  <si>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</si>
  <si>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</si>
  <si>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</si>
  <si>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</si>
  <si>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</si>
  <si>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</si>
  <si>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</si>
  <si>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Größenklasse 3: &gt; 5.000 ha</t>
  </si>
  <si>
    <t>Gesamtmittel aller Statistikbetriebe &gt; 500 ha</t>
  </si>
  <si>
    <t>Produktionsgebiet 1: Alpenvorland</t>
  </si>
  <si>
    <t>Produktionsgebiet 2: Wald- und Mühlviertel</t>
  </si>
  <si>
    <t>Produktionsgebiet 3: östliches Flach- und Hügelland</t>
  </si>
  <si>
    <t>Produktionsgebiet 4: Alpenostrand</t>
  </si>
  <si>
    <t>Produktionsgebiet 5: Kalkalpen</t>
  </si>
  <si>
    <t>Produktionsgebiet 6: Zentralalpen</t>
  </si>
  <si>
    <t>Größenklasse 1: 500 - 1.200 ha</t>
  </si>
  <si>
    <t>Größenklasse 2: 1.200 - 5.000 ha</t>
  </si>
  <si>
    <t>Tabelle: 2.2/ 2</t>
  </si>
  <si>
    <t>Alpengebiet</t>
  </si>
  <si>
    <t>außeralpin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</si>
</sst>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19</v>
      </c>
      <c r="B1">
        <v>23</v>
      </c>
      <c r="C1">
        <v>25</v>
      </c>
      <c r="D1">
        <v>25</v>
      </c>
      <c r="E1">
        <v>25</v>
      </c>
      <c r="F1">
        <v>25</v>
      </c>
      <c r="G1">
        <v>24</v>
      </c>
      <c r="H1">
        <v>26</v>
      </c>
      <c r="I1">
        <v>27</v>
      </c>
      <c r="J1">
        <v>26</v>
      </c>
      <c r="K1">
        <v>27</v>
      </c>
      <c r="M1" s="4" t="s">
        <v>324</v>
      </c>
      <c r="N1" s="13">
        <v>2</v>
      </c>
      <c r="O1" s="4" t="s">
        <v>324</v>
      </c>
    </row>
    <row r="2" spans="1:15" x14ac:dyDescent="0.2">
      <c r="M2" s="4"/>
      <c r="N2" s="13">
        <v>31</v>
      </c>
      <c r="O2" s="4" t="s">
        <v>325</v>
      </c>
    </row>
    <row r="3" spans="1:15" x14ac:dyDescent="0.2">
      <c r="A3">
        <v>2024</v>
      </c>
      <c r="N3" s="13">
        <v>32</v>
      </c>
      <c r="O3" s="4" t="s">
        <v>326</v>
      </c>
    </row>
    <row r="4" spans="1:15" x14ac:dyDescent="0.2">
      <c r="A4">
        <v>7.11</v>
      </c>
      <c r="B4">
        <v>6.74</v>
      </c>
      <c r="C4">
        <v>6.6</v>
      </c>
      <c r="D4">
        <v>6.6</v>
      </c>
      <c r="E4">
        <v>6.6</v>
      </c>
      <c r="F4">
        <v>6.6</v>
      </c>
      <c r="G4">
        <v>6.46</v>
      </c>
      <c r="H4">
        <v>6.35</v>
      </c>
      <c r="I4">
        <v>6.48</v>
      </c>
      <c r="J4">
        <v>6.54</v>
      </c>
      <c r="K4" t="s">
        <v>22</v>
      </c>
      <c r="N4" s="13">
        <v>33</v>
      </c>
      <c r="O4" s="4" t="s">
        <v>327</v>
      </c>
    </row>
    <row r="5" spans="1:15" x14ac:dyDescent="0.2">
      <c r="A5">
        <v>249592</v>
      </c>
      <c r="B5">
        <v>342692</v>
      </c>
      <c r="C5">
        <v>385152</v>
      </c>
      <c r="D5">
        <v>382140</v>
      </c>
      <c r="E5">
        <v>386440</v>
      </c>
      <c r="F5">
        <v>383740</v>
      </c>
      <c r="G5">
        <v>388240</v>
      </c>
      <c r="H5">
        <v>427011</v>
      </c>
      <c r="I5">
        <v>428946</v>
      </c>
      <c r="J5">
        <v>410446</v>
      </c>
      <c r="K5">
        <v>435446</v>
      </c>
      <c r="L5" t="s">
        <v>23</v>
      </c>
      <c r="N5" s="13">
        <v>34</v>
      </c>
      <c r="O5" s="4" t="s">
        <v>328</v>
      </c>
    </row>
    <row r="6" spans="1:15" x14ac:dyDescent="0.2">
      <c r="A6">
        <v>302813.55</v>
      </c>
      <c r="B6">
        <v>399584.19</v>
      </c>
      <c r="C6">
        <v>471694.45</v>
      </c>
      <c r="D6">
        <v>455343.11</v>
      </c>
      <c r="E6">
        <v>456730.19</v>
      </c>
      <c r="F6">
        <v>514659.08</v>
      </c>
      <c r="G6">
        <v>517490.28</v>
      </c>
      <c r="H6">
        <v>483451.85</v>
      </c>
      <c r="I6">
        <v>475453.36</v>
      </c>
      <c r="J6">
        <v>477075.38</v>
      </c>
      <c r="K6">
        <v>495115.1</v>
      </c>
      <c r="L6" t="s">
        <v>24</v>
      </c>
      <c r="N6" s="13">
        <v>35</v>
      </c>
      <c r="O6" s="4" t="s">
        <v>329</v>
      </c>
    </row>
    <row r="7" spans="1:15" x14ac:dyDescent="0.2">
      <c r="A7">
        <v>51117</v>
      </c>
      <c r="B7">
        <v>70660</v>
      </c>
      <c r="C7">
        <v>81107</v>
      </c>
      <c r="D7">
        <v>80730</v>
      </c>
      <c r="E7">
        <v>80981</v>
      </c>
      <c r="F7">
        <v>80417.58</v>
      </c>
      <c r="G7">
        <v>79358.58</v>
      </c>
      <c r="H7">
        <v>86681.58</v>
      </c>
      <c r="I7">
        <v>86671.58</v>
      </c>
      <c r="J7">
        <v>82907.88</v>
      </c>
      <c r="K7">
        <v>89495.88</v>
      </c>
      <c r="L7" t="s">
        <v>25</v>
      </c>
      <c r="N7" s="13">
        <v>36</v>
      </c>
      <c r="O7" s="4" t="s">
        <v>330</v>
      </c>
    </row>
    <row r="8" spans="1:15" x14ac:dyDescent="0.2">
      <c r="A8">
        <v>0</v>
      </c>
      <c r="B8">
        <v>3717.5</v>
      </c>
      <c r="C8">
        <v>17493.55</v>
      </c>
      <c r="D8">
        <v>11263.92</v>
      </c>
      <c r="E8">
        <v>4622.5</v>
      </c>
      <c r="F8">
        <v>4119.21</v>
      </c>
      <c r="G8">
        <v>10990.42</v>
      </c>
      <c r="H8">
        <v>0</v>
      </c>
      <c r="I8">
        <v>567.6</v>
      </c>
      <c r="J8">
        <v>563.63</v>
      </c>
      <c r="K8" t="s">
        <v>26</v>
      </c>
      <c r="N8" s="13">
        <v>41</v>
      </c>
      <c r="O8" s="4" t="s">
        <v>331</v>
      </c>
    </row>
    <row r="9" spans="1:15" x14ac:dyDescent="0.2">
      <c r="A9">
        <v>705046.59</v>
      </c>
      <c r="B9">
        <v>1131681.71</v>
      </c>
      <c r="C9">
        <v>1498750.06</v>
      </c>
      <c r="D9">
        <v>1100198.3500000001</v>
      </c>
      <c r="E9">
        <v>834959.73</v>
      </c>
      <c r="F9">
        <v>946355.19999999995</v>
      </c>
      <c r="G9">
        <v>959492.71</v>
      </c>
      <c r="H9">
        <v>846116.63</v>
      </c>
      <c r="I9">
        <v>1040577.01</v>
      </c>
      <c r="J9">
        <v>1006389.99</v>
      </c>
      <c r="K9" t="s">
        <v>27</v>
      </c>
      <c r="N9" s="13">
        <v>42</v>
      </c>
      <c r="O9" s="4" t="s">
        <v>332</v>
      </c>
    </row>
    <row r="10" spans="1:15" x14ac:dyDescent="0.2">
      <c r="A10">
        <v>343484.1</v>
      </c>
      <c r="B10">
        <v>613971.21</v>
      </c>
      <c r="C10">
        <v>470824.36</v>
      </c>
      <c r="D10">
        <v>331098.61</v>
      </c>
      <c r="E10">
        <v>286488.24</v>
      </c>
      <c r="F10">
        <v>391432.99</v>
      </c>
      <c r="G10">
        <v>356428.73</v>
      </c>
      <c r="H10">
        <v>407973.63</v>
      </c>
      <c r="I10">
        <v>382736.55</v>
      </c>
      <c r="J10">
        <v>366771.42</v>
      </c>
      <c r="K10" t="s">
        <v>28</v>
      </c>
      <c r="N10" s="13">
        <v>43</v>
      </c>
      <c r="O10" s="4" t="s">
        <v>323</v>
      </c>
    </row>
    <row r="11" spans="1:15" x14ac:dyDescent="0.2">
      <c r="A11">
        <v>1097689.6499999999</v>
      </c>
      <c r="B11">
        <v>925689.75</v>
      </c>
      <c r="C11">
        <v>1069622.6000000001</v>
      </c>
      <c r="D11">
        <v>1018513.72</v>
      </c>
      <c r="E11">
        <v>773503.54</v>
      </c>
      <c r="F11">
        <v>789234.17</v>
      </c>
      <c r="G11">
        <v>821865.45</v>
      </c>
      <c r="H11">
        <v>742672.46</v>
      </c>
      <c r="I11">
        <v>683762.7</v>
      </c>
      <c r="J11">
        <v>561895.97</v>
      </c>
      <c r="K11" t="s">
        <v>29</v>
      </c>
      <c r="O11" s="4" t="s">
        <v>334</v>
      </c>
    </row>
    <row r="12" spans="1:15" x14ac:dyDescent="0.2">
      <c r="A12">
        <v>108208.17</v>
      </c>
      <c r="B12">
        <v>244877.61</v>
      </c>
      <c r="C12">
        <v>208304.67</v>
      </c>
      <c r="D12">
        <v>201141.02</v>
      </c>
      <c r="E12">
        <v>149901.54</v>
      </c>
      <c r="F12">
        <v>195690.16</v>
      </c>
      <c r="G12">
        <v>156910.9</v>
      </c>
      <c r="H12">
        <v>190050.97</v>
      </c>
      <c r="I12">
        <v>179260.77</v>
      </c>
      <c r="J12">
        <v>180125.34</v>
      </c>
      <c r="K12" t="s">
        <v>30</v>
      </c>
      <c r="O12" s="4" t="s">
        <v>335</v>
      </c>
    </row>
    <row r="13" spans="1:15" x14ac:dyDescent="0.2">
      <c r="A13">
        <v>28788.03</v>
      </c>
      <c r="B13">
        <v>49730.85</v>
      </c>
      <c r="C13">
        <v>57491.57</v>
      </c>
      <c r="D13">
        <v>55521.71</v>
      </c>
      <c r="E13">
        <v>74340.800000000003</v>
      </c>
      <c r="F13">
        <v>41335.19</v>
      </c>
      <c r="G13">
        <v>46696.4</v>
      </c>
      <c r="H13">
        <v>38589.01</v>
      </c>
      <c r="I13">
        <v>48087.66</v>
      </c>
      <c r="J13">
        <v>37217.22</v>
      </c>
      <c r="K13" t="s">
        <v>31</v>
      </c>
    </row>
    <row r="14" spans="1:15" x14ac:dyDescent="0.2">
      <c r="A14">
        <v>12212938.029999999</v>
      </c>
      <c r="B14">
        <v>14252475.08</v>
      </c>
      <c r="C14">
        <v>15207699.52</v>
      </c>
      <c r="D14">
        <v>13372645.01</v>
      </c>
      <c r="E14">
        <v>13475167.130000001</v>
      </c>
      <c r="F14">
        <v>17101225.789999999</v>
      </c>
      <c r="G14">
        <v>15223930.439999999</v>
      </c>
      <c r="H14">
        <v>13993084.060000001</v>
      </c>
      <c r="I14">
        <v>13879078.539999999</v>
      </c>
      <c r="J14">
        <v>13300380.9</v>
      </c>
      <c r="K14" t="s">
        <v>32</v>
      </c>
    </row>
    <row r="15" spans="1:15" x14ac:dyDescent="0.2">
      <c r="A15">
        <v>1095630.2</v>
      </c>
      <c r="B15">
        <v>936861.21</v>
      </c>
      <c r="C15">
        <v>955481.22</v>
      </c>
      <c r="D15">
        <v>879212.56</v>
      </c>
      <c r="E15">
        <v>884909.86</v>
      </c>
      <c r="F15">
        <v>1466901.18</v>
      </c>
      <c r="G15">
        <v>1334307.67</v>
      </c>
      <c r="H15">
        <v>776082.47</v>
      </c>
      <c r="I15">
        <v>874139.43</v>
      </c>
      <c r="J15">
        <v>877621.82</v>
      </c>
      <c r="K15" t="s">
        <v>33</v>
      </c>
    </row>
    <row r="16" spans="1:15" x14ac:dyDescent="0.2">
      <c r="A16">
        <v>70760.22</v>
      </c>
      <c r="B16">
        <v>210040.69</v>
      </c>
      <c r="C16">
        <v>252761.84</v>
      </c>
      <c r="D16">
        <v>195080.23</v>
      </c>
      <c r="E16">
        <v>115877.5</v>
      </c>
      <c r="F16">
        <v>99315.42</v>
      </c>
      <c r="G16">
        <v>116567.8</v>
      </c>
      <c r="H16">
        <v>151453.29</v>
      </c>
      <c r="I16">
        <v>133801.5</v>
      </c>
      <c r="J16">
        <v>115385.78</v>
      </c>
      <c r="K16" t="s">
        <v>34</v>
      </c>
    </row>
    <row r="17" spans="1:11" x14ac:dyDescent="0.2">
      <c r="A17">
        <v>139771.72</v>
      </c>
      <c r="B17">
        <v>136721.16</v>
      </c>
      <c r="C17">
        <v>175360.86</v>
      </c>
      <c r="D17">
        <v>144053.51999999999</v>
      </c>
      <c r="E17">
        <v>134776.60999999999</v>
      </c>
      <c r="F17">
        <v>118469.18</v>
      </c>
      <c r="G17">
        <v>135040.14000000001</v>
      </c>
      <c r="H17">
        <v>122953.91</v>
      </c>
      <c r="I17">
        <v>115619.13</v>
      </c>
      <c r="J17">
        <v>104209.69</v>
      </c>
      <c r="K17" t="s">
        <v>35</v>
      </c>
    </row>
    <row r="18" spans="1:11" x14ac:dyDescent="0.2">
      <c r="A18">
        <v>2908303.57</v>
      </c>
      <c r="B18">
        <v>2973938.41</v>
      </c>
      <c r="C18">
        <v>3303389.29</v>
      </c>
      <c r="D18">
        <v>3182048.67</v>
      </c>
      <c r="E18">
        <v>2700165.71</v>
      </c>
      <c r="F18">
        <v>2716645.42</v>
      </c>
      <c r="G18">
        <v>3095243.72</v>
      </c>
      <c r="H18">
        <v>3236701.46</v>
      </c>
      <c r="I18">
        <v>2955198.37</v>
      </c>
      <c r="J18">
        <v>2766494.01</v>
      </c>
      <c r="K18" t="s">
        <v>36</v>
      </c>
    </row>
    <row r="19" spans="1:11" x14ac:dyDescent="0.2">
      <c r="A19">
        <v>1545224.09</v>
      </c>
      <c r="B19">
        <v>1829261.51</v>
      </c>
      <c r="C19">
        <v>2198062.15</v>
      </c>
      <c r="D19">
        <v>1856180.94</v>
      </c>
      <c r="E19">
        <v>1791558.01</v>
      </c>
      <c r="F19">
        <v>1743473.12</v>
      </c>
      <c r="G19">
        <v>1965401.98</v>
      </c>
      <c r="H19">
        <v>2376986.65</v>
      </c>
      <c r="I19">
        <v>2411757.16</v>
      </c>
      <c r="J19">
        <v>2176463.6800000002</v>
      </c>
      <c r="K19" t="s">
        <v>37</v>
      </c>
    </row>
    <row r="20" spans="1:11" x14ac:dyDescent="0.2">
      <c r="A20">
        <v>13469.01</v>
      </c>
      <c r="B20">
        <v>13096.8</v>
      </c>
      <c r="C20">
        <v>20753.439999999999</v>
      </c>
      <c r="D20">
        <v>18138.560000000001</v>
      </c>
      <c r="E20">
        <v>35109.699999999997</v>
      </c>
      <c r="F20">
        <v>18392.59</v>
      </c>
      <c r="G20">
        <v>17777.78</v>
      </c>
      <c r="H20">
        <v>22165.23</v>
      </c>
      <c r="I20">
        <v>18406.740000000002</v>
      </c>
      <c r="J20">
        <v>21834.720000000001</v>
      </c>
      <c r="K20" t="s">
        <v>38</v>
      </c>
    </row>
    <row r="21" spans="1:11" x14ac:dyDescent="0.2">
      <c r="A21">
        <v>381762.28</v>
      </c>
      <c r="B21">
        <v>517833</v>
      </c>
      <c r="C21">
        <v>535973.4</v>
      </c>
      <c r="D21">
        <v>474988.73</v>
      </c>
      <c r="E21">
        <v>470883.21</v>
      </c>
      <c r="F21">
        <v>514029.8</v>
      </c>
      <c r="G21">
        <v>518105.48</v>
      </c>
      <c r="H21">
        <v>528295.62</v>
      </c>
      <c r="I21">
        <v>558118.35</v>
      </c>
      <c r="J21">
        <v>486362.94</v>
      </c>
      <c r="K21" t="s">
        <v>39</v>
      </c>
    </row>
    <row r="22" spans="1:11" x14ac:dyDescent="0.2">
      <c r="A22">
        <v>4310136.33</v>
      </c>
      <c r="B22">
        <v>5859434.7300000004</v>
      </c>
      <c r="C22">
        <v>6087556.0199999996</v>
      </c>
      <c r="D22">
        <v>5745827.3799999999</v>
      </c>
      <c r="E22">
        <v>5800458.6200000001</v>
      </c>
      <c r="F22">
        <v>6258924.8300000001</v>
      </c>
      <c r="G22">
        <v>6094929.5199999996</v>
      </c>
      <c r="H22">
        <v>6232645.54</v>
      </c>
      <c r="I22">
        <v>6459386.3600000003</v>
      </c>
      <c r="J22">
        <v>5969472.4699999997</v>
      </c>
      <c r="K22" t="s">
        <v>40</v>
      </c>
    </row>
    <row r="23" spans="1:11" x14ac:dyDescent="0.2">
      <c r="A23">
        <v>508394.44</v>
      </c>
      <c r="B23">
        <v>804799.43</v>
      </c>
      <c r="C23">
        <v>886304.05</v>
      </c>
      <c r="D23">
        <v>874324.68</v>
      </c>
      <c r="E23">
        <v>928705.37</v>
      </c>
      <c r="F23">
        <v>982561.9</v>
      </c>
      <c r="G23">
        <v>1086716.49</v>
      </c>
      <c r="H23">
        <v>1040922.07</v>
      </c>
      <c r="I23">
        <v>866750.85</v>
      </c>
      <c r="J23">
        <v>816975.8</v>
      </c>
      <c r="K23" t="s">
        <v>41</v>
      </c>
    </row>
    <row r="24" spans="1:11" x14ac:dyDescent="0.2">
      <c r="A24">
        <v>25469606.43</v>
      </c>
      <c r="B24">
        <v>30504130.649999999</v>
      </c>
      <c r="C24">
        <v>32945828.600000001</v>
      </c>
      <c r="D24">
        <v>29460237.609999999</v>
      </c>
      <c r="E24">
        <v>28461428.07</v>
      </c>
      <c r="F24">
        <v>33388106.149999999</v>
      </c>
      <c r="G24">
        <v>31940405.629999999</v>
      </c>
      <c r="H24">
        <v>30706693</v>
      </c>
      <c r="I24">
        <v>30607248.719999999</v>
      </c>
      <c r="J24">
        <v>28788165.379999999</v>
      </c>
      <c r="K24" t="s">
        <v>42</v>
      </c>
    </row>
    <row r="25" spans="1:11" x14ac:dyDescent="0.2">
      <c r="A25">
        <v>328562.76</v>
      </c>
      <c r="B25">
        <v>445376.78</v>
      </c>
      <c r="C25">
        <v>595137.35</v>
      </c>
      <c r="D25">
        <v>602401.68000000005</v>
      </c>
      <c r="E25">
        <v>618463.43000000005</v>
      </c>
      <c r="F25">
        <v>694164.87</v>
      </c>
      <c r="G25">
        <v>659632.1</v>
      </c>
      <c r="H25">
        <v>724170.84</v>
      </c>
      <c r="I25">
        <v>786789.59</v>
      </c>
      <c r="J25">
        <v>768295.86</v>
      </c>
      <c r="K25" t="s">
        <v>43</v>
      </c>
    </row>
    <row r="26" spans="1:11" x14ac:dyDescent="0.2">
      <c r="A26">
        <v>419781.93</v>
      </c>
      <c r="B26">
        <v>606911.17000000004</v>
      </c>
      <c r="C26">
        <v>697518.09</v>
      </c>
      <c r="D26">
        <v>677460.85</v>
      </c>
      <c r="E26">
        <v>684176.31</v>
      </c>
      <c r="F26">
        <v>679303.71</v>
      </c>
      <c r="G26">
        <v>663367.03</v>
      </c>
      <c r="H26">
        <v>711888.76</v>
      </c>
      <c r="I26">
        <v>661674.88</v>
      </c>
      <c r="J26">
        <v>625911.24</v>
      </c>
      <c r="K26" t="s">
        <v>44</v>
      </c>
    </row>
    <row r="27" spans="1:11" x14ac:dyDescent="0.2">
      <c r="A27" s="35">
        <v>24728480.809999999</v>
      </c>
      <c r="B27" s="35">
        <v>33639833.140000001</v>
      </c>
      <c r="C27" s="35">
        <v>41105793.600000001</v>
      </c>
      <c r="D27" s="35">
        <v>33593462.920000002</v>
      </c>
      <c r="E27" s="35">
        <v>26030337.510000002</v>
      </c>
      <c r="F27" s="35">
        <v>29920842.350000001</v>
      </c>
      <c r="G27" s="35">
        <v>35404327.670000002</v>
      </c>
      <c r="H27" s="35">
        <v>32358868.91</v>
      </c>
      <c r="I27" s="35">
        <v>30987779.859999999</v>
      </c>
      <c r="J27" s="35">
        <v>32372676.030000001</v>
      </c>
      <c r="K27" t="s">
        <v>45</v>
      </c>
    </row>
    <row r="28" spans="1:11" x14ac:dyDescent="0.2">
      <c r="A28" s="35">
        <v>5920</v>
      </c>
      <c r="B28" s="35">
        <v>26167.88</v>
      </c>
      <c r="C28" s="35">
        <v>70290.509999999995</v>
      </c>
      <c r="D28" s="35">
        <v>53398.78</v>
      </c>
      <c r="E28" s="35">
        <v>25871.98</v>
      </c>
      <c r="F28" s="35">
        <v>36839.589999999997</v>
      </c>
      <c r="G28" s="35">
        <v>48894.98</v>
      </c>
      <c r="H28" s="35">
        <v>59875.93</v>
      </c>
      <c r="I28" s="35">
        <v>119682.02</v>
      </c>
      <c r="J28" s="35">
        <v>109082.27</v>
      </c>
      <c r="K28" t="s">
        <v>46</v>
      </c>
    </row>
    <row r="29" spans="1:11" x14ac:dyDescent="0.2">
      <c r="A29" s="35">
        <v>3076565.89</v>
      </c>
      <c r="B29" s="35">
        <v>4759822.49</v>
      </c>
      <c r="C29" s="35">
        <v>4916145.8499999996</v>
      </c>
      <c r="D29" s="35">
        <v>3920327.53</v>
      </c>
      <c r="E29" s="35">
        <v>4194561.03</v>
      </c>
      <c r="F29" s="35">
        <v>3980243.29</v>
      </c>
      <c r="G29" s="35">
        <v>3571925.82</v>
      </c>
      <c r="H29" s="35">
        <v>3319874.48</v>
      </c>
      <c r="I29" s="35">
        <v>3185350.63</v>
      </c>
      <c r="J29" s="35">
        <v>2946319.58</v>
      </c>
      <c r="K29" t="s">
        <v>47</v>
      </c>
    </row>
    <row r="30" spans="1:11" x14ac:dyDescent="0.2">
      <c r="A30">
        <v>10125721.220000001</v>
      </c>
      <c r="B30">
        <v>12235574.51</v>
      </c>
      <c r="C30">
        <v>12498383.619999999</v>
      </c>
      <c r="D30">
        <v>11277783.43</v>
      </c>
      <c r="E30">
        <v>11448339.08</v>
      </c>
      <c r="F30">
        <v>12829988.550000001</v>
      </c>
      <c r="G30">
        <v>11300948.119999999</v>
      </c>
      <c r="H30">
        <v>12359478.91</v>
      </c>
      <c r="I30">
        <v>12545615.890000001</v>
      </c>
      <c r="J30">
        <v>11429938.49</v>
      </c>
      <c r="K30" t="s">
        <v>76</v>
      </c>
    </row>
    <row r="31" spans="1:11" x14ac:dyDescent="0.2">
      <c r="A31">
        <v>986626.71</v>
      </c>
      <c r="B31">
        <v>910886.13</v>
      </c>
      <c r="C31">
        <v>847035.08</v>
      </c>
      <c r="D31">
        <v>794659.51</v>
      </c>
      <c r="E31">
        <v>758597.31</v>
      </c>
      <c r="F31">
        <v>1020826.42</v>
      </c>
      <c r="G31">
        <v>741002.96</v>
      </c>
      <c r="H31">
        <v>701791.94</v>
      </c>
      <c r="I31">
        <v>770648.91</v>
      </c>
      <c r="J31">
        <v>780054.49</v>
      </c>
      <c r="K31" t="s">
        <v>77</v>
      </c>
    </row>
    <row r="32" spans="1:11" x14ac:dyDescent="0.2">
      <c r="A32">
        <v>84822.59</v>
      </c>
      <c r="B32">
        <v>226899.61</v>
      </c>
      <c r="C32">
        <v>269458.93</v>
      </c>
      <c r="D32">
        <v>190024.05</v>
      </c>
      <c r="E32">
        <v>109946.37</v>
      </c>
      <c r="F32">
        <v>84615.76</v>
      </c>
      <c r="G32">
        <v>104211.16</v>
      </c>
      <c r="H32">
        <v>129340.2</v>
      </c>
      <c r="I32">
        <v>117497.71</v>
      </c>
      <c r="J32">
        <v>97322.44</v>
      </c>
      <c r="K32" t="s">
        <v>78</v>
      </c>
    </row>
    <row r="33" spans="1:12" x14ac:dyDescent="0.2">
      <c r="A33">
        <v>130658.95</v>
      </c>
      <c r="B33">
        <v>113675.73</v>
      </c>
      <c r="C33">
        <v>162706.81</v>
      </c>
      <c r="D33">
        <v>134118.95000000001</v>
      </c>
      <c r="E33">
        <v>124579.21</v>
      </c>
      <c r="F33">
        <v>100871.95</v>
      </c>
      <c r="G33">
        <v>106646.97</v>
      </c>
      <c r="H33">
        <v>106909.61</v>
      </c>
      <c r="I33">
        <v>107485.26</v>
      </c>
      <c r="J33">
        <v>95009.95</v>
      </c>
      <c r="K33" t="s">
        <v>79</v>
      </c>
    </row>
    <row r="34" spans="1:12" x14ac:dyDescent="0.2">
      <c r="A34" s="35">
        <v>316454.42</v>
      </c>
      <c r="B34" s="35">
        <v>425262.73</v>
      </c>
      <c r="C34" s="35">
        <v>491561.23</v>
      </c>
      <c r="D34" s="35">
        <v>476896.56</v>
      </c>
      <c r="E34" s="35">
        <v>478484.32</v>
      </c>
      <c r="F34" s="35">
        <v>546248.91</v>
      </c>
      <c r="G34" s="35">
        <v>544404.88</v>
      </c>
      <c r="H34" s="35">
        <v>514411.9</v>
      </c>
      <c r="I34" s="35">
        <v>502640.89</v>
      </c>
      <c r="J34" s="35">
        <v>502884.91</v>
      </c>
      <c r="K34" t="s">
        <v>80</v>
      </c>
    </row>
    <row r="35" spans="1:12" x14ac:dyDescent="0.2">
      <c r="A35" s="35">
        <v>20379528.120000001</v>
      </c>
      <c r="B35" s="35">
        <v>28878729.07</v>
      </c>
      <c r="C35" s="35">
        <v>32972616.379999999</v>
      </c>
      <c r="D35" s="35">
        <v>27818233.190000001</v>
      </c>
      <c r="E35" s="35">
        <v>21985936.670000002</v>
      </c>
      <c r="F35" s="35">
        <v>22118540.809999999</v>
      </c>
      <c r="G35" s="35">
        <v>26297281.010000002</v>
      </c>
      <c r="H35" s="35">
        <v>28584894.379999999</v>
      </c>
      <c r="I35" s="35">
        <v>28014965.449999999</v>
      </c>
      <c r="J35" s="35">
        <v>27812537.120000001</v>
      </c>
      <c r="K35" t="s">
        <v>117</v>
      </c>
    </row>
    <row r="36" spans="1:12" x14ac:dyDescent="0.2">
      <c r="A36" s="35">
        <v>260798.5</v>
      </c>
      <c r="B36" s="35">
        <v>364884.7</v>
      </c>
      <c r="C36" s="35">
        <v>400622.05</v>
      </c>
      <c r="D36" s="35">
        <v>400578.34</v>
      </c>
      <c r="E36" s="35">
        <v>404666.55</v>
      </c>
      <c r="F36" s="35">
        <v>404615.95</v>
      </c>
      <c r="G36" s="35">
        <v>408538.29</v>
      </c>
      <c r="H36" s="35">
        <v>454263.76</v>
      </c>
      <c r="I36" s="35">
        <v>455200.46</v>
      </c>
      <c r="J36" s="35">
        <v>434134.64</v>
      </c>
      <c r="K36" t="s">
        <v>118</v>
      </c>
    </row>
    <row r="37" spans="1:12" x14ac:dyDescent="0.2">
      <c r="A37">
        <v>1078160.3</v>
      </c>
      <c r="B37">
        <v>1158197.1299999999</v>
      </c>
      <c r="C37">
        <v>1302435.74</v>
      </c>
      <c r="D37">
        <v>1201642.27</v>
      </c>
      <c r="E37">
        <v>1209937</v>
      </c>
      <c r="F37">
        <v>1248266.9099999999</v>
      </c>
      <c r="G37">
        <v>1324546.33</v>
      </c>
      <c r="H37">
        <v>1363801.56</v>
      </c>
      <c r="I37">
        <v>1363558.53</v>
      </c>
      <c r="J37">
        <v>1386336.39</v>
      </c>
      <c r="K37" t="s">
        <v>146</v>
      </c>
      <c r="L37" t="s">
        <v>166</v>
      </c>
    </row>
    <row r="38" spans="1:12" x14ac:dyDescent="0.2">
      <c r="A38">
        <v>1080222.19</v>
      </c>
      <c r="B38">
        <v>1088321.33</v>
      </c>
      <c r="C38">
        <v>1288284.71</v>
      </c>
      <c r="D38">
        <v>1120338.77</v>
      </c>
      <c r="E38">
        <v>1097447.72</v>
      </c>
      <c r="F38">
        <v>1220212.8899999999</v>
      </c>
      <c r="G38">
        <v>1229724.6399999999</v>
      </c>
      <c r="H38">
        <v>1240854.29</v>
      </c>
      <c r="I38">
        <v>1317591.1200000001</v>
      </c>
      <c r="J38">
        <v>1275609.07</v>
      </c>
      <c r="K38" t="s">
        <v>147</v>
      </c>
      <c r="L38" t="s">
        <v>166</v>
      </c>
    </row>
    <row r="39" spans="1:12" x14ac:dyDescent="0.2">
      <c r="A39">
        <v>6302.47</v>
      </c>
      <c r="B39">
        <v>33952.629999999997</v>
      </c>
      <c r="C39">
        <v>46345.59</v>
      </c>
      <c r="D39">
        <v>36745.32</v>
      </c>
      <c r="E39">
        <v>35811.32</v>
      </c>
      <c r="F39">
        <v>30120.639999999999</v>
      </c>
      <c r="G39">
        <v>36521.800000000003</v>
      </c>
      <c r="H39">
        <v>40725.33</v>
      </c>
      <c r="I39">
        <v>44332.17</v>
      </c>
      <c r="J39">
        <v>43478.09</v>
      </c>
      <c r="K39" t="s">
        <v>148</v>
      </c>
      <c r="L39" t="s">
        <v>166</v>
      </c>
    </row>
    <row r="40" spans="1:12" x14ac:dyDescent="0.2">
      <c r="A40">
        <v>2542882.25</v>
      </c>
      <c r="B40">
        <v>3300943.17</v>
      </c>
      <c r="C40">
        <v>3550247.08</v>
      </c>
      <c r="D40">
        <v>3299676.82</v>
      </c>
      <c r="E40">
        <v>3326529.94</v>
      </c>
      <c r="F40">
        <v>3672489.52</v>
      </c>
      <c r="G40">
        <v>3479365.58</v>
      </c>
      <c r="H40">
        <v>3631608.64</v>
      </c>
      <c r="I40">
        <v>3665529.35</v>
      </c>
      <c r="J40">
        <v>3393200.5</v>
      </c>
      <c r="K40" t="s">
        <v>149</v>
      </c>
      <c r="L40" t="s">
        <v>166</v>
      </c>
    </row>
    <row r="41" spans="1:12" x14ac:dyDescent="0.2">
      <c r="A41">
        <v>684152.87</v>
      </c>
      <c r="B41">
        <v>863336.53</v>
      </c>
      <c r="C41">
        <v>957023.29</v>
      </c>
      <c r="D41">
        <v>898822.97</v>
      </c>
      <c r="E41">
        <v>919159.46</v>
      </c>
      <c r="F41">
        <v>1005502.34</v>
      </c>
      <c r="G41">
        <v>941099.2</v>
      </c>
      <c r="H41">
        <v>980908.17</v>
      </c>
      <c r="I41">
        <v>1016256.73</v>
      </c>
      <c r="J41">
        <v>952010.81</v>
      </c>
      <c r="K41" t="s">
        <v>150</v>
      </c>
      <c r="L41" t="s">
        <v>166</v>
      </c>
    </row>
    <row r="42" spans="1:12" x14ac:dyDescent="0.2">
      <c r="A42">
        <v>74975</v>
      </c>
      <c r="B42">
        <v>97950</v>
      </c>
      <c r="C42">
        <v>108858.88</v>
      </c>
      <c r="D42">
        <v>108343.2</v>
      </c>
      <c r="E42">
        <v>108049.96</v>
      </c>
      <c r="F42">
        <v>117482.69</v>
      </c>
      <c r="G42">
        <v>107385.19</v>
      </c>
      <c r="H42">
        <v>107035</v>
      </c>
      <c r="I42">
        <v>106798</v>
      </c>
      <c r="J42">
        <v>108703.71</v>
      </c>
      <c r="K42" t="s">
        <v>151</v>
      </c>
      <c r="L42" t="s">
        <v>166</v>
      </c>
    </row>
    <row r="43" spans="1:12" x14ac:dyDescent="0.2">
      <c r="A43">
        <v>648476.68000000005</v>
      </c>
      <c r="B43">
        <v>747264.59</v>
      </c>
      <c r="C43">
        <v>884556.76</v>
      </c>
      <c r="D43">
        <v>661897.75</v>
      </c>
      <c r="E43">
        <v>584790.24</v>
      </c>
      <c r="F43">
        <v>657312.87</v>
      </c>
      <c r="G43">
        <v>652362.54</v>
      </c>
      <c r="H43">
        <v>691850.72</v>
      </c>
      <c r="I43">
        <v>638877.4</v>
      </c>
      <c r="J43">
        <v>638855.06999999995</v>
      </c>
      <c r="K43" t="s">
        <v>152</v>
      </c>
      <c r="L43" t="s">
        <v>166</v>
      </c>
    </row>
    <row r="44" spans="1:12" x14ac:dyDescent="0.2">
      <c r="A44">
        <v>636787.68999999994</v>
      </c>
      <c r="B44">
        <v>1045896.51</v>
      </c>
      <c r="C44">
        <v>1116693.33</v>
      </c>
      <c r="D44">
        <v>1004003.79</v>
      </c>
      <c r="E44">
        <v>896307.45</v>
      </c>
      <c r="F44">
        <v>916211.08</v>
      </c>
      <c r="G44">
        <v>861614.44</v>
      </c>
      <c r="H44">
        <v>825840.19</v>
      </c>
      <c r="I44">
        <v>974526.12</v>
      </c>
      <c r="J44">
        <v>889338.66</v>
      </c>
      <c r="K44" t="s">
        <v>153</v>
      </c>
      <c r="L44" t="s">
        <v>166</v>
      </c>
    </row>
    <row r="45" spans="1:12" x14ac:dyDescent="0.2">
      <c r="A45">
        <v>12819093.640000001</v>
      </c>
      <c r="B45">
        <v>15264676.16</v>
      </c>
      <c r="C45">
        <v>16154962.98</v>
      </c>
      <c r="D45">
        <v>14090782.51</v>
      </c>
      <c r="E45">
        <v>13645530.49</v>
      </c>
      <c r="F45">
        <v>17913152.210000001</v>
      </c>
      <c r="G45">
        <v>15900123.34</v>
      </c>
      <c r="H45">
        <v>14199759.42</v>
      </c>
      <c r="I45">
        <v>14171825.550000001</v>
      </c>
      <c r="J45">
        <v>13430907.640000001</v>
      </c>
      <c r="K45" t="s">
        <v>154</v>
      </c>
      <c r="L45" t="s">
        <v>166</v>
      </c>
    </row>
    <row r="46" spans="1:12" x14ac:dyDescent="0.2">
      <c r="A46">
        <v>3007960.34</v>
      </c>
      <c r="B46">
        <v>2802740.56</v>
      </c>
      <c r="C46">
        <v>3113549.24</v>
      </c>
      <c r="D46">
        <v>2694500.47</v>
      </c>
      <c r="E46">
        <v>2225504.23</v>
      </c>
      <c r="F46">
        <v>2011412.02</v>
      </c>
      <c r="G46">
        <v>2587519.9</v>
      </c>
      <c r="H46">
        <v>2661585.39</v>
      </c>
      <c r="I46">
        <v>2326162.66</v>
      </c>
      <c r="J46">
        <v>2115524.4700000002</v>
      </c>
      <c r="K46" t="s">
        <v>155</v>
      </c>
      <c r="L46" t="s">
        <v>166</v>
      </c>
    </row>
    <row r="47" spans="1:12" x14ac:dyDescent="0.2">
      <c r="A47">
        <v>197519.79</v>
      </c>
      <c r="B47">
        <v>348734.69</v>
      </c>
      <c r="C47">
        <v>188861.4</v>
      </c>
      <c r="D47">
        <v>160204.60999999999</v>
      </c>
      <c r="E47">
        <v>186900.93</v>
      </c>
      <c r="F47">
        <v>183406.12</v>
      </c>
      <c r="G47">
        <v>225373.93</v>
      </c>
      <c r="H47">
        <v>268850.18</v>
      </c>
      <c r="I47">
        <v>335364.90999999997</v>
      </c>
      <c r="J47">
        <v>234275.31</v>
      </c>
      <c r="K47" t="s">
        <v>156</v>
      </c>
      <c r="L47" t="s">
        <v>166</v>
      </c>
    </row>
    <row r="48" spans="1:12" x14ac:dyDescent="0.2">
      <c r="A48">
        <v>221110.33</v>
      </c>
      <c r="B48">
        <v>240726.38</v>
      </c>
      <c r="C48">
        <v>218734.28</v>
      </c>
      <c r="D48">
        <v>205939.88</v>
      </c>
      <c r="E48">
        <v>201699.45</v>
      </c>
      <c r="F48">
        <v>176320.18</v>
      </c>
      <c r="G48">
        <v>143926.62</v>
      </c>
      <c r="H48">
        <v>138238.1</v>
      </c>
      <c r="I48">
        <v>172950.15</v>
      </c>
      <c r="J48">
        <v>162226.09</v>
      </c>
      <c r="K48" t="s">
        <v>157</v>
      </c>
      <c r="L48" t="s">
        <v>166</v>
      </c>
    </row>
    <row r="49" spans="1:12" x14ac:dyDescent="0.2">
      <c r="A49">
        <v>146172.53</v>
      </c>
      <c r="B49">
        <v>311070.7</v>
      </c>
      <c r="C49">
        <v>285133.62</v>
      </c>
      <c r="D49">
        <v>278687.44</v>
      </c>
      <c r="E49">
        <v>291682.49</v>
      </c>
      <c r="F49">
        <v>308025.95</v>
      </c>
      <c r="G49">
        <v>307545.90999999997</v>
      </c>
      <c r="H49">
        <v>251799.53</v>
      </c>
      <c r="I49">
        <v>224421.1</v>
      </c>
      <c r="J49">
        <v>162479.32999999999</v>
      </c>
      <c r="K49" t="s">
        <v>158</v>
      </c>
      <c r="L49" t="s">
        <v>166</v>
      </c>
    </row>
    <row r="50" spans="1:12" x14ac:dyDescent="0.2">
      <c r="A50">
        <v>463935.34</v>
      </c>
      <c r="B50">
        <v>714620.85</v>
      </c>
      <c r="C50">
        <v>819666.67</v>
      </c>
      <c r="D50">
        <v>807854.1</v>
      </c>
      <c r="E50">
        <v>817980.32</v>
      </c>
      <c r="F50">
        <v>876632.15</v>
      </c>
      <c r="G50">
        <v>975003.18</v>
      </c>
      <c r="H50">
        <v>930026.65</v>
      </c>
      <c r="I50">
        <v>772571.02</v>
      </c>
      <c r="J50">
        <v>717232.16</v>
      </c>
      <c r="K50" t="s">
        <v>159</v>
      </c>
      <c r="L50" t="s">
        <v>166</v>
      </c>
    </row>
    <row r="51" spans="1:12" x14ac:dyDescent="0.2">
      <c r="A51">
        <v>61672.19</v>
      </c>
      <c r="B51">
        <v>53178.55</v>
      </c>
      <c r="C51">
        <v>51492.24</v>
      </c>
      <c r="D51">
        <v>57238.46</v>
      </c>
      <c r="E51">
        <v>51671.98</v>
      </c>
      <c r="F51">
        <v>58302.91</v>
      </c>
      <c r="G51">
        <v>50173.69</v>
      </c>
      <c r="H51">
        <v>55727.29</v>
      </c>
      <c r="I51">
        <v>61195.360000000001</v>
      </c>
      <c r="J51">
        <v>56631.97</v>
      </c>
      <c r="K51" t="s">
        <v>160</v>
      </c>
      <c r="L51" t="s">
        <v>166</v>
      </c>
    </row>
    <row r="52" spans="1:12" x14ac:dyDescent="0.2">
      <c r="A52">
        <v>17128.150000000001</v>
      </c>
      <c r="B52">
        <v>33999.4</v>
      </c>
      <c r="C52">
        <v>44855.22</v>
      </c>
      <c r="D52">
        <v>55553.58</v>
      </c>
      <c r="E52">
        <v>59199.96</v>
      </c>
      <c r="F52">
        <v>69453.53</v>
      </c>
      <c r="G52">
        <v>67864.56</v>
      </c>
      <c r="H52">
        <v>66371.600000000006</v>
      </c>
      <c r="I52">
        <v>67538.539999999994</v>
      </c>
      <c r="J52">
        <v>69249.149999999994</v>
      </c>
      <c r="K52" t="s">
        <v>161</v>
      </c>
      <c r="L52" t="s">
        <v>166</v>
      </c>
    </row>
    <row r="53" spans="1:12" x14ac:dyDescent="0.2">
      <c r="A53">
        <v>223793.2</v>
      </c>
      <c r="B53">
        <v>308530.36</v>
      </c>
      <c r="C53">
        <v>328745.2</v>
      </c>
      <c r="D53">
        <v>284863.28000000003</v>
      </c>
      <c r="E53">
        <v>287855.15000000002</v>
      </c>
      <c r="F53">
        <v>272967.08</v>
      </c>
      <c r="G53">
        <v>272782.74</v>
      </c>
      <c r="H53">
        <v>285560.93</v>
      </c>
      <c r="I53">
        <v>277904.27</v>
      </c>
      <c r="J53">
        <v>251824.24</v>
      </c>
      <c r="K53" t="s">
        <v>162</v>
      </c>
      <c r="L53" t="s">
        <v>166</v>
      </c>
    </row>
    <row r="54" spans="1:12" x14ac:dyDescent="0.2">
      <c r="A54">
        <v>49808.31</v>
      </c>
      <c r="B54">
        <v>61303.65</v>
      </c>
      <c r="C54">
        <v>65136.55</v>
      </c>
      <c r="D54">
        <v>68254.62</v>
      </c>
      <c r="E54">
        <v>70024.25</v>
      </c>
      <c r="F54">
        <v>70354.94</v>
      </c>
      <c r="G54">
        <v>71546.73</v>
      </c>
      <c r="H54">
        <v>81129.16</v>
      </c>
      <c r="I54">
        <v>84044.11</v>
      </c>
      <c r="J54">
        <v>85196.02</v>
      </c>
      <c r="K54" t="s">
        <v>163</v>
      </c>
      <c r="L54" t="s">
        <v>166</v>
      </c>
    </row>
    <row r="55" spans="1:12" x14ac:dyDescent="0.2">
      <c r="A55">
        <v>298806.40999999997</v>
      </c>
      <c r="B55">
        <v>471683.39</v>
      </c>
      <c r="C55">
        <v>458120.84</v>
      </c>
      <c r="D55">
        <v>420905.87</v>
      </c>
      <c r="E55">
        <v>440239.41</v>
      </c>
      <c r="F55">
        <v>518608.63</v>
      </c>
      <c r="G55">
        <v>521174.53</v>
      </c>
      <c r="H55">
        <v>465638.98</v>
      </c>
      <c r="I55">
        <v>514115.5</v>
      </c>
      <c r="J55">
        <v>460370.33</v>
      </c>
      <c r="K55" t="s">
        <v>164</v>
      </c>
      <c r="L55" t="s">
        <v>166</v>
      </c>
    </row>
    <row r="56" spans="1:12" x14ac:dyDescent="0.2">
      <c r="A56">
        <v>1210646.75</v>
      </c>
      <c r="B56">
        <v>1557004.07</v>
      </c>
      <c r="C56">
        <v>1962124.98</v>
      </c>
      <c r="D56">
        <v>2003981.9</v>
      </c>
      <c r="E56">
        <v>2005106.32</v>
      </c>
      <c r="F56">
        <v>2061871.49</v>
      </c>
      <c r="G56">
        <v>2184750.7799999998</v>
      </c>
      <c r="H56">
        <v>2419381.87</v>
      </c>
      <c r="I56">
        <v>2471686.13</v>
      </c>
      <c r="J56">
        <v>2354716.37</v>
      </c>
      <c r="K56" t="s">
        <v>165</v>
      </c>
      <c r="L56" t="s">
        <v>166</v>
      </c>
    </row>
    <row r="57" spans="1:12" x14ac:dyDescent="0.2">
      <c r="A57">
        <v>725580.99</v>
      </c>
      <c r="B57">
        <v>782207.64</v>
      </c>
      <c r="C57">
        <v>867809.78</v>
      </c>
      <c r="D57">
        <v>774137.68</v>
      </c>
      <c r="E57">
        <v>805146.26</v>
      </c>
      <c r="F57">
        <v>822045.91</v>
      </c>
      <c r="G57">
        <v>906629.2</v>
      </c>
      <c r="H57">
        <v>788489.81</v>
      </c>
      <c r="I57">
        <v>800010.73</v>
      </c>
      <c r="J57">
        <v>835571.79</v>
      </c>
      <c r="K57" t="s">
        <v>146</v>
      </c>
      <c r="L57" t="s">
        <v>60</v>
      </c>
    </row>
    <row r="58" spans="1:12" x14ac:dyDescent="0.2">
      <c r="A58">
        <v>738240.9</v>
      </c>
      <c r="B58">
        <v>749449.57</v>
      </c>
      <c r="C58">
        <v>851145.64</v>
      </c>
      <c r="D58">
        <v>735283.89</v>
      </c>
      <c r="E58">
        <v>734772.65</v>
      </c>
      <c r="F58">
        <v>797854.36</v>
      </c>
      <c r="G58">
        <v>845353.43</v>
      </c>
      <c r="H58">
        <v>720731.83</v>
      </c>
      <c r="I58">
        <v>782300.98</v>
      </c>
      <c r="J58">
        <v>774966.98</v>
      </c>
      <c r="K58" t="s">
        <v>147</v>
      </c>
      <c r="L58" t="s">
        <v>60</v>
      </c>
    </row>
    <row r="59" spans="1:12" x14ac:dyDescent="0.2">
      <c r="A59">
        <v>5714.76</v>
      </c>
      <c r="B59">
        <v>28449.98</v>
      </c>
      <c r="C59">
        <v>33638.370000000003</v>
      </c>
      <c r="D59">
        <v>27479.38</v>
      </c>
      <c r="E59">
        <v>33972.199999999997</v>
      </c>
      <c r="F59">
        <v>25313.71</v>
      </c>
      <c r="G59">
        <v>32458.32</v>
      </c>
      <c r="H59">
        <v>32288.94</v>
      </c>
      <c r="I59">
        <v>39615.83</v>
      </c>
      <c r="J59">
        <v>35296.660000000003</v>
      </c>
      <c r="K59" t="s">
        <v>148</v>
      </c>
      <c r="L59" t="s">
        <v>60</v>
      </c>
    </row>
    <row r="60" spans="1:12" x14ac:dyDescent="0.2">
      <c r="A60">
        <v>40371</v>
      </c>
      <c r="B60">
        <v>14816.4</v>
      </c>
      <c r="C60">
        <v>20676.25</v>
      </c>
      <c r="D60">
        <v>8806.0499999999993</v>
      </c>
      <c r="E60">
        <v>11047.34</v>
      </c>
      <c r="F60">
        <v>26951.69</v>
      </c>
      <c r="G60">
        <v>14908.35</v>
      </c>
      <c r="H60">
        <v>10113.94</v>
      </c>
      <c r="I60">
        <v>13538.26</v>
      </c>
      <c r="J60">
        <v>8633.65</v>
      </c>
      <c r="K60" t="s">
        <v>149</v>
      </c>
      <c r="L60" t="s">
        <v>60</v>
      </c>
    </row>
    <row r="61" spans="1:12" x14ac:dyDescent="0.2">
      <c r="A61">
        <v>4887.76</v>
      </c>
      <c r="B61">
        <v>3143.08</v>
      </c>
      <c r="C61">
        <v>3233.49</v>
      </c>
      <c r="D61">
        <v>2221.73</v>
      </c>
      <c r="E61">
        <v>3068.95</v>
      </c>
      <c r="F61">
        <v>5139.6000000000004</v>
      </c>
      <c r="G61">
        <v>4032.2</v>
      </c>
      <c r="H61">
        <v>2680.59</v>
      </c>
      <c r="I61">
        <v>3913.48</v>
      </c>
      <c r="J61">
        <v>2448.1799999999998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328579.49</v>
      </c>
      <c r="B63">
        <v>271816.15000000002</v>
      </c>
      <c r="C63">
        <v>321853.68</v>
      </c>
      <c r="D63">
        <v>219349.79</v>
      </c>
      <c r="E63">
        <v>197195.15</v>
      </c>
      <c r="F63">
        <v>228878.6</v>
      </c>
      <c r="G63">
        <v>232529.29</v>
      </c>
      <c r="H63">
        <v>190724.6</v>
      </c>
      <c r="I63">
        <v>179466.3</v>
      </c>
      <c r="J63">
        <v>209378.39</v>
      </c>
      <c r="K63" t="s">
        <v>152</v>
      </c>
      <c r="L63" t="s">
        <v>60</v>
      </c>
    </row>
    <row r="64" spans="1:12" x14ac:dyDescent="0.2">
      <c r="A64">
        <v>119616.62</v>
      </c>
      <c r="B64">
        <v>133489.56</v>
      </c>
      <c r="C64">
        <v>154374.14000000001</v>
      </c>
      <c r="D64">
        <v>103519.7</v>
      </c>
      <c r="E64">
        <v>129970.32</v>
      </c>
      <c r="F64">
        <v>107948.36</v>
      </c>
      <c r="G64">
        <v>85732</v>
      </c>
      <c r="H64">
        <v>98759.97</v>
      </c>
      <c r="I64">
        <v>108485.78</v>
      </c>
      <c r="J64">
        <v>98897.65</v>
      </c>
      <c r="K64" t="s">
        <v>153</v>
      </c>
      <c r="L64" t="s">
        <v>60</v>
      </c>
    </row>
    <row r="65" spans="1:12" x14ac:dyDescent="0.2">
      <c r="A65">
        <v>10903923.09</v>
      </c>
      <c r="B65">
        <v>12931946.369999999</v>
      </c>
      <c r="C65">
        <v>13653030.98</v>
      </c>
      <c r="D65">
        <v>12091548.449999999</v>
      </c>
      <c r="E65">
        <v>12105870.5</v>
      </c>
      <c r="F65">
        <v>16172736.539999999</v>
      </c>
      <c r="G65">
        <v>14115927.92</v>
      </c>
      <c r="H65">
        <v>12672456.27</v>
      </c>
      <c r="I65">
        <v>12551916.26</v>
      </c>
      <c r="J65">
        <v>11955192.33</v>
      </c>
      <c r="K65" t="s">
        <v>154</v>
      </c>
      <c r="L65" t="s">
        <v>60</v>
      </c>
    </row>
    <row r="66" spans="1:12" x14ac:dyDescent="0.2">
      <c r="A66">
        <v>234042.09</v>
      </c>
      <c r="B66">
        <v>269791.23</v>
      </c>
      <c r="C66">
        <v>265809.25</v>
      </c>
      <c r="D66">
        <v>244604.49</v>
      </c>
      <c r="E66">
        <v>227149.2</v>
      </c>
      <c r="F66">
        <v>242949.54</v>
      </c>
      <c r="G66">
        <v>245151.96</v>
      </c>
      <c r="H66">
        <v>239882.09</v>
      </c>
      <c r="I66">
        <v>225902.99</v>
      </c>
      <c r="J66">
        <v>223746.59</v>
      </c>
      <c r="K66" t="s">
        <v>155</v>
      </c>
      <c r="L66" t="s">
        <v>60</v>
      </c>
    </row>
    <row r="67" spans="1:12" x14ac:dyDescent="0.2">
      <c r="A67">
        <v>0</v>
      </c>
      <c r="B67">
        <v>0</v>
      </c>
      <c r="C67">
        <v>0</v>
      </c>
      <c r="D67">
        <v>8.68</v>
      </c>
      <c r="E67">
        <v>0</v>
      </c>
      <c r="F67">
        <v>0</v>
      </c>
      <c r="G67">
        <v>270</v>
      </c>
      <c r="H67">
        <v>225</v>
      </c>
      <c r="I67">
        <v>48.88</v>
      </c>
      <c r="J67">
        <v>0</v>
      </c>
      <c r="K67" t="s">
        <v>156</v>
      </c>
      <c r="L67" t="s">
        <v>60</v>
      </c>
    </row>
    <row r="68" spans="1:12" x14ac:dyDescent="0.2">
      <c r="A68">
        <v>27802.92</v>
      </c>
      <c r="B68">
        <v>27994.22</v>
      </c>
      <c r="C68">
        <v>31364.79</v>
      </c>
      <c r="D68">
        <v>35517.870000000003</v>
      </c>
      <c r="E68">
        <v>41765.269999999997</v>
      </c>
      <c r="F68">
        <v>23813.14</v>
      </c>
      <c r="G68">
        <v>20037.29</v>
      </c>
      <c r="H68">
        <v>4766.25</v>
      </c>
      <c r="I68">
        <v>27916.76</v>
      </c>
      <c r="J68">
        <v>9699.5</v>
      </c>
      <c r="K68" t="s">
        <v>157</v>
      </c>
      <c r="L68" t="s">
        <v>60</v>
      </c>
    </row>
    <row r="69" spans="1:12" x14ac:dyDescent="0.2">
      <c r="A69">
        <v>402.45</v>
      </c>
      <c r="B69">
        <v>6531.42</v>
      </c>
      <c r="C69">
        <v>9245.93</v>
      </c>
      <c r="D69">
        <v>492.39</v>
      </c>
      <c r="E69">
        <v>3213.68</v>
      </c>
      <c r="F69">
        <v>618.76</v>
      </c>
      <c r="G69">
        <v>11537.11</v>
      </c>
      <c r="H69">
        <v>16365.67</v>
      </c>
      <c r="I69">
        <v>15961.4</v>
      </c>
      <c r="J69">
        <v>21405.69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22180.1</v>
      </c>
      <c r="B71">
        <v>18789.11</v>
      </c>
      <c r="C71">
        <v>18987.02</v>
      </c>
      <c r="D71">
        <v>20146.919999999998</v>
      </c>
      <c r="E71">
        <v>19789.63</v>
      </c>
      <c r="F71">
        <v>19852.7</v>
      </c>
      <c r="G71">
        <v>19630.43</v>
      </c>
      <c r="H71">
        <v>16035.48</v>
      </c>
      <c r="I71">
        <v>16830.189999999999</v>
      </c>
      <c r="J71">
        <v>16932.009999999998</v>
      </c>
      <c r="K71" t="s">
        <v>160</v>
      </c>
      <c r="L71" t="s">
        <v>60</v>
      </c>
    </row>
    <row r="72" spans="1:12" x14ac:dyDescent="0.2">
      <c r="A72">
        <v>704.09</v>
      </c>
      <c r="B72">
        <v>598.25</v>
      </c>
      <c r="C72">
        <v>710.98</v>
      </c>
      <c r="D72">
        <v>301.22000000000003</v>
      </c>
      <c r="E72">
        <v>735.37</v>
      </c>
      <c r="F72">
        <v>933.92</v>
      </c>
      <c r="G72">
        <v>1150.43</v>
      </c>
      <c r="H72">
        <v>257.07</v>
      </c>
      <c r="I72">
        <v>291.33</v>
      </c>
      <c r="J72">
        <v>178.54</v>
      </c>
      <c r="K72" t="s">
        <v>161</v>
      </c>
      <c r="L72" t="s">
        <v>60</v>
      </c>
    </row>
    <row r="73" spans="1:12" x14ac:dyDescent="0.2">
      <c r="A73">
        <v>42428.43</v>
      </c>
      <c r="B73">
        <v>40735.199999999997</v>
      </c>
      <c r="C73">
        <v>52570.5</v>
      </c>
      <c r="D73">
        <v>45590.53</v>
      </c>
      <c r="E73">
        <v>47187.54</v>
      </c>
      <c r="F73">
        <v>37827.129999999997</v>
      </c>
      <c r="G73">
        <v>35164.9</v>
      </c>
      <c r="H73">
        <v>33876.82</v>
      </c>
      <c r="I73">
        <v>32386.89</v>
      </c>
      <c r="J73">
        <v>33152.519999999997</v>
      </c>
      <c r="K73" t="s">
        <v>162</v>
      </c>
      <c r="L73" t="s">
        <v>60</v>
      </c>
    </row>
    <row r="74" spans="1:12" x14ac:dyDescent="0.2">
      <c r="A74">
        <v>9.34</v>
      </c>
      <c r="B74">
        <v>2.5</v>
      </c>
      <c r="C74">
        <v>174.49</v>
      </c>
      <c r="D74">
        <v>160.36000000000001</v>
      </c>
      <c r="E74">
        <v>142.62</v>
      </c>
      <c r="F74">
        <v>199.9</v>
      </c>
      <c r="G74">
        <v>305.98</v>
      </c>
      <c r="H74">
        <v>383.92</v>
      </c>
      <c r="I74">
        <v>247.22</v>
      </c>
      <c r="J74">
        <v>354.57</v>
      </c>
      <c r="K74" t="s">
        <v>163</v>
      </c>
      <c r="L74" t="s">
        <v>60</v>
      </c>
    </row>
    <row r="75" spans="1:12" x14ac:dyDescent="0.2">
      <c r="A75">
        <v>6857.3</v>
      </c>
      <c r="B75">
        <v>13260.73</v>
      </c>
      <c r="C75">
        <v>11115</v>
      </c>
      <c r="D75">
        <v>5184.74</v>
      </c>
      <c r="E75">
        <v>3717.78</v>
      </c>
      <c r="F75">
        <v>17237.740000000002</v>
      </c>
      <c r="G75">
        <v>8640.68</v>
      </c>
      <c r="H75">
        <v>6325.74</v>
      </c>
      <c r="I75">
        <v>5264.45</v>
      </c>
      <c r="J75">
        <v>4275.4799999999996</v>
      </c>
      <c r="K75" t="s">
        <v>164</v>
      </c>
      <c r="L75" t="s">
        <v>60</v>
      </c>
    </row>
    <row r="76" spans="1:12" x14ac:dyDescent="0.2">
      <c r="A76">
        <v>317758.84000000003</v>
      </c>
      <c r="B76">
        <v>243076.73</v>
      </c>
      <c r="C76">
        <v>295563.15000000002</v>
      </c>
      <c r="D76">
        <v>276637.45</v>
      </c>
      <c r="E76">
        <v>245986.64</v>
      </c>
      <c r="F76">
        <v>255609.97</v>
      </c>
      <c r="G76">
        <v>230386.56</v>
      </c>
      <c r="H76">
        <v>209209.74</v>
      </c>
      <c r="I76">
        <v>198540.87</v>
      </c>
      <c r="J76">
        <v>167467.66</v>
      </c>
      <c r="K76" t="s">
        <v>165</v>
      </c>
      <c r="L76" t="s">
        <v>60</v>
      </c>
    </row>
    <row r="77" spans="1:12" x14ac:dyDescent="0.2">
      <c r="A77">
        <v>601358.9</v>
      </c>
      <c r="B77">
        <v>663577.4</v>
      </c>
      <c r="C77">
        <v>798937.97</v>
      </c>
      <c r="D77">
        <v>719396.06</v>
      </c>
      <c r="E77">
        <v>747857.09</v>
      </c>
      <c r="F77">
        <v>711202.1</v>
      </c>
      <c r="G77">
        <v>747421.85</v>
      </c>
      <c r="H77">
        <v>703294</v>
      </c>
      <c r="I77">
        <v>713341.46</v>
      </c>
      <c r="J77">
        <v>737337.9</v>
      </c>
      <c r="K77" t="s">
        <v>146</v>
      </c>
      <c r="L77" t="s">
        <v>167</v>
      </c>
    </row>
    <row r="78" spans="1:12" x14ac:dyDescent="0.2">
      <c r="A78">
        <v>599698.14</v>
      </c>
      <c r="B78">
        <v>628575.09</v>
      </c>
      <c r="C78">
        <v>781452.55</v>
      </c>
      <c r="D78">
        <v>676538.86</v>
      </c>
      <c r="E78">
        <v>673603.49</v>
      </c>
      <c r="F78">
        <v>675796</v>
      </c>
      <c r="G78">
        <v>695628.18</v>
      </c>
      <c r="H78">
        <v>641777</v>
      </c>
      <c r="I78">
        <v>698747.22</v>
      </c>
      <c r="J78">
        <v>683425.81</v>
      </c>
      <c r="K78" t="s">
        <v>147</v>
      </c>
      <c r="L78" t="s">
        <v>167</v>
      </c>
    </row>
    <row r="79" spans="1:12" x14ac:dyDescent="0.2">
      <c r="A79">
        <v>4777</v>
      </c>
      <c r="B79">
        <v>28134.82</v>
      </c>
      <c r="C79">
        <v>28740</v>
      </c>
      <c r="D79">
        <v>22958.03</v>
      </c>
      <c r="E79">
        <v>30733.11</v>
      </c>
      <c r="F79">
        <v>17636.099999999999</v>
      </c>
      <c r="G79">
        <v>26102.799999999999</v>
      </c>
      <c r="H79">
        <v>27172.45</v>
      </c>
      <c r="I79">
        <v>31785.93</v>
      </c>
      <c r="J79">
        <v>27592.63</v>
      </c>
      <c r="K79" t="s">
        <v>148</v>
      </c>
      <c r="L79" t="s">
        <v>167</v>
      </c>
    </row>
    <row r="80" spans="1:12" x14ac:dyDescent="0.2">
      <c r="A80">
        <v>40124.28</v>
      </c>
      <c r="B80">
        <v>21126.55</v>
      </c>
      <c r="C80">
        <v>28749.43</v>
      </c>
      <c r="D80">
        <v>7972.49</v>
      </c>
      <c r="E80">
        <v>12162.98</v>
      </c>
      <c r="F80">
        <v>29127.43</v>
      </c>
      <c r="G80">
        <v>11755.56</v>
      </c>
      <c r="H80">
        <v>7105.59</v>
      </c>
      <c r="I80">
        <v>7636.65</v>
      </c>
      <c r="J80">
        <v>5581.39</v>
      </c>
      <c r="K80" t="s">
        <v>149</v>
      </c>
      <c r="L80" t="s">
        <v>167</v>
      </c>
    </row>
    <row r="81" spans="1:12" x14ac:dyDescent="0.2">
      <c r="A81">
        <v>4391.8599999999997</v>
      </c>
      <c r="B81">
        <v>3386.87</v>
      </c>
      <c r="C81">
        <v>3664.46</v>
      </c>
      <c r="D81">
        <v>2049.4499999999998</v>
      </c>
      <c r="E81">
        <v>3378.87</v>
      </c>
      <c r="F81">
        <v>5568.31</v>
      </c>
      <c r="G81">
        <v>3198.37</v>
      </c>
      <c r="H81">
        <v>1865.08</v>
      </c>
      <c r="I81">
        <v>2232.94</v>
      </c>
      <c r="J81">
        <v>1585.22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285697.44</v>
      </c>
      <c r="B83">
        <v>236506.74</v>
      </c>
      <c r="C83">
        <v>284208.39</v>
      </c>
      <c r="D83">
        <v>202983.76</v>
      </c>
      <c r="E83">
        <v>172304.37</v>
      </c>
      <c r="F83">
        <v>185108.96</v>
      </c>
      <c r="G83">
        <v>172660.42</v>
      </c>
      <c r="H83">
        <v>173123.54</v>
      </c>
      <c r="I83">
        <v>168735.13</v>
      </c>
      <c r="J83">
        <v>193196.63</v>
      </c>
      <c r="K83" t="s">
        <v>152</v>
      </c>
      <c r="L83" t="s">
        <v>167</v>
      </c>
    </row>
    <row r="84" spans="1:12" x14ac:dyDescent="0.2">
      <c r="A84">
        <v>98839.49</v>
      </c>
      <c r="B84">
        <v>108717.83</v>
      </c>
      <c r="C84">
        <v>143333.72</v>
      </c>
      <c r="D84">
        <v>105964.54</v>
      </c>
      <c r="E84">
        <v>116838.27</v>
      </c>
      <c r="F84">
        <v>93761.63</v>
      </c>
      <c r="G84">
        <v>71709.61</v>
      </c>
      <c r="H84">
        <v>86535.96</v>
      </c>
      <c r="I84">
        <v>100508.49</v>
      </c>
      <c r="J84">
        <v>92878.61</v>
      </c>
      <c r="K84" t="s">
        <v>153</v>
      </c>
      <c r="L84" t="s">
        <v>167</v>
      </c>
    </row>
    <row r="85" spans="1:12" x14ac:dyDescent="0.2">
      <c r="A85">
        <v>9146456.6899999995</v>
      </c>
      <c r="B85">
        <v>11262192.529999999</v>
      </c>
      <c r="C85">
        <v>11089880.16</v>
      </c>
      <c r="D85">
        <v>10090944.109999999</v>
      </c>
      <c r="E85">
        <v>10137040.810000001</v>
      </c>
      <c r="F85">
        <v>11831449.119999999</v>
      </c>
      <c r="G85">
        <v>10106941.84</v>
      </c>
      <c r="H85">
        <v>11186386.02</v>
      </c>
      <c r="I85">
        <v>11331255.199999999</v>
      </c>
      <c r="J85">
        <v>10223893.35</v>
      </c>
      <c r="K85" t="s">
        <v>154</v>
      </c>
      <c r="L85" t="s">
        <v>167</v>
      </c>
    </row>
    <row r="86" spans="1:12" x14ac:dyDescent="0.2">
      <c r="A86">
        <v>195085.67</v>
      </c>
      <c r="B86">
        <v>243025.59</v>
      </c>
      <c r="C86">
        <v>237568.93</v>
      </c>
      <c r="D86">
        <v>207893.06</v>
      </c>
      <c r="E86">
        <v>201003</v>
      </c>
      <c r="F86">
        <v>187429.95</v>
      </c>
      <c r="G86">
        <v>175034.99</v>
      </c>
      <c r="H86">
        <v>211050.23</v>
      </c>
      <c r="I86">
        <v>205391.6</v>
      </c>
      <c r="J86">
        <v>204777.34</v>
      </c>
      <c r="K86" t="s">
        <v>155</v>
      </c>
      <c r="L86" t="s">
        <v>167</v>
      </c>
    </row>
    <row r="87" spans="1:12" x14ac:dyDescent="0.2">
      <c r="A87">
        <v>0</v>
      </c>
      <c r="B87">
        <v>0</v>
      </c>
      <c r="C87">
        <v>0</v>
      </c>
      <c r="D87">
        <v>6.23</v>
      </c>
      <c r="E87">
        <v>0</v>
      </c>
      <c r="F87">
        <v>0</v>
      </c>
      <c r="G87">
        <v>255.23</v>
      </c>
      <c r="H87">
        <v>184.41</v>
      </c>
      <c r="I87">
        <v>47.64</v>
      </c>
      <c r="J87">
        <v>0</v>
      </c>
      <c r="K87" t="s">
        <v>156</v>
      </c>
      <c r="L87" t="s">
        <v>167</v>
      </c>
    </row>
    <row r="88" spans="1:12" x14ac:dyDescent="0.2">
      <c r="A88">
        <v>22634.04</v>
      </c>
      <c r="B88">
        <v>20653.2</v>
      </c>
      <c r="C88">
        <v>24922.97</v>
      </c>
      <c r="D88">
        <v>28647.41</v>
      </c>
      <c r="E88">
        <v>38535.56</v>
      </c>
      <c r="F88">
        <v>18349.810000000001</v>
      </c>
      <c r="G88">
        <v>15749.45</v>
      </c>
      <c r="H88">
        <v>3687.26</v>
      </c>
      <c r="I88">
        <v>24694.97</v>
      </c>
      <c r="J88">
        <v>7444.34</v>
      </c>
      <c r="K88" t="s">
        <v>157</v>
      </c>
      <c r="L88" t="s">
        <v>167</v>
      </c>
    </row>
    <row r="89" spans="1:12" x14ac:dyDescent="0.2">
      <c r="A89">
        <v>329.38</v>
      </c>
      <c r="B89">
        <v>5519.03</v>
      </c>
      <c r="C89">
        <v>8000.34</v>
      </c>
      <c r="D89">
        <v>371.89</v>
      </c>
      <c r="E89">
        <v>2529.58</v>
      </c>
      <c r="F89">
        <v>510.85</v>
      </c>
      <c r="G89">
        <v>9283.2000000000007</v>
      </c>
      <c r="H89">
        <v>14461.4</v>
      </c>
      <c r="I89">
        <v>14380.38</v>
      </c>
      <c r="J89">
        <v>19649.060000000001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20020.66</v>
      </c>
      <c r="B91">
        <v>17396.95</v>
      </c>
      <c r="C91">
        <v>16099.73</v>
      </c>
      <c r="D91">
        <v>17815.13</v>
      </c>
      <c r="E91">
        <v>17069.12</v>
      </c>
      <c r="F91">
        <v>15043.08</v>
      </c>
      <c r="G91">
        <v>14174.6</v>
      </c>
      <c r="H91">
        <v>14861.65</v>
      </c>
      <c r="I91">
        <v>15720.04</v>
      </c>
      <c r="J91">
        <v>15313.35</v>
      </c>
      <c r="K91" t="s">
        <v>160</v>
      </c>
      <c r="L91" t="s">
        <v>167</v>
      </c>
    </row>
    <row r="92" spans="1:12" x14ac:dyDescent="0.2">
      <c r="A92">
        <v>585.96</v>
      </c>
      <c r="B92">
        <v>536.69000000000005</v>
      </c>
      <c r="C92">
        <v>620.79</v>
      </c>
      <c r="D92">
        <v>279.02999999999997</v>
      </c>
      <c r="E92">
        <v>809.63</v>
      </c>
      <c r="F92">
        <v>1002.85</v>
      </c>
      <c r="G92">
        <v>851.37</v>
      </c>
      <c r="H92">
        <v>171.07</v>
      </c>
      <c r="I92">
        <v>163.38999999999999</v>
      </c>
      <c r="J92">
        <v>113.04</v>
      </c>
      <c r="K92" t="s">
        <v>161</v>
      </c>
      <c r="L92" t="s">
        <v>167</v>
      </c>
    </row>
    <row r="93" spans="1:12" x14ac:dyDescent="0.2">
      <c r="A93">
        <v>36048.06</v>
      </c>
      <c r="B93">
        <v>33636.53</v>
      </c>
      <c r="C93">
        <v>48449.41</v>
      </c>
      <c r="D93">
        <v>41436.47</v>
      </c>
      <c r="E93">
        <v>46421.53</v>
      </c>
      <c r="F93">
        <v>32188.03</v>
      </c>
      <c r="G93">
        <v>26778.53</v>
      </c>
      <c r="H93">
        <v>30278.25</v>
      </c>
      <c r="I93">
        <v>30456.48</v>
      </c>
      <c r="J93">
        <v>30117.69</v>
      </c>
      <c r="K93" t="s">
        <v>162</v>
      </c>
      <c r="L93" t="s">
        <v>167</v>
      </c>
    </row>
    <row r="94" spans="1:12" x14ac:dyDescent="0.2">
      <c r="A94">
        <v>8.33</v>
      </c>
      <c r="B94">
        <v>1.69</v>
      </c>
      <c r="C94">
        <v>172.37</v>
      </c>
      <c r="D94">
        <v>174.21</v>
      </c>
      <c r="E94">
        <v>126.12</v>
      </c>
      <c r="F94">
        <v>208.29</v>
      </c>
      <c r="G94">
        <v>212.74</v>
      </c>
      <c r="H94">
        <v>348.83</v>
      </c>
      <c r="I94">
        <v>246.2</v>
      </c>
      <c r="J94">
        <v>342.87</v>
      </c>
      <c r="K94" t="s">
        <v>163</v>
      </c>
      <c r="L94" t="s">
        <v>167</v>
      </c>
    </row>
    <row r="95" spans="1:12" x14ac:dyDescent="0.2">
      <c r="A95">
        <v>6586.12</v>
      </c>
      <c r="B95">
        <v>10381.32</v>
      </c>
      <c r="C95">
        <v>10675.91</v>
      </c>
      <c r="D95">
        <v>4173.34</v>
      </c>
      <c r="E95">
        <v>3252.58</v>
      </c>
      <c r="F95">
        <v>11814.58</v>
      </c>
      <c r="G95">
        <v>5700.61</v>
      </c>
      <c r="H95">
        <v>4953.51</v>
      </c>
      <c r="I95">
        <v>4312.04</v>
      </c>
      <c r="J95">
        <v>3407.01</v>
      </c>
      <c r="K95" t="s">
        <v>164</v>
      </c>
      <c r="L95" t="s">
        <v>167</v>
      </c>
    </row>
    <row r="96" spans="1:12" x14ac:dyDescent="0.2">
      <c r="A96">
        <v>265187.46000000002</v>
      </c>
      <c r="B96">
        <v>203667.16</v>
      </c>
      <c r="C96">
        <v>272107.34000000003</v>
      </c>
      <c r="D96">
        <v>266981.89</v>
      </c>
      <c r="E96">
        <v>237795.85</v>
      </c>
      <c r="F96">
        <v>220105.60000000001</v>
      </c>
      <c r="G96">
        <v>169349.85</v>
      </c>
      <c r="H96">
        <v>190264.41</v>
      </c>
      <c r="I96">
        <v>191592.03</v>
      </c>
      <c r="J96">
        <v>155669.10999999999</v>
      </c>
      <c r="K96" t="s">
        <v>165</v>
      </c>
      <c r="L96" t="s">
        <v>167</v>
      </c>
    </row>
    <row r="97" spans="1:12" x14ac:dyDescent="0.2">
      <c r="A97">
        <v>298032.34000000003</v>
      </c>
      <c r="B97">
        <v>392651.67</v>
      </c>
      <c r="C97">
        <v>462597.42</v>
      </c>
      <c r="D97">
        <v>443002.57</v>
      </c>
      <c r="E97">
        <v>446489</v>
      </c>
      <c r="F97">
        <v>504910.45</v>
      </c>
      <c r="G97">
        <v>504540.2</v>
      </c>
      <c r="H97">
        <v>469849.71</v>
      </c>
      <c r="I97">
        <v>460582.31</v>
      </c>
      <c r="J97">
        <v>454403.5</v>
      </c>
      <c r="K97" t="s">
        <v>173</v>
      </c>
    </row>
    <row r="98" spans="1:12" x14ac:dyDescent="0.2">
      <c r="A98">
        <v>298032.34000000003</v>
      </c>
      <c r="B98">
        <v>392438.67</v>
      </c>
      <c r="C98">
        <v>462463.42</v>
      </c>
      <c r="D98">
        <v>443002.57</v>
      </c>
      <c r="E98">
        <v>446489</v>
      </c>
      <c r="F98">
        <v>504899.45</v>
      </c>
      <c r="G98">
        <v>504540.2</v>
      </c>
      <c r="H98">
        <v>469833.71</v>
      </c>
      <c r="I98">
        <v>460364.31</v>
      </c>
      <c r="J98">
        <v>454512.5</v>
      </c>
      <c r="K98" t="s">
        <v>174</v>
      </c>
    </row>
    <row r="99" spans="1:12" x14ac:dyDescent="0.2">
      <c r="A99">
        <v>62547.89</v>
      </c>
      <c r="B99">
        <v>72168.92</v>
      </c>
      <c r="C99">
        <v>85594.22</v>
      </c>
      <c r="D99">
        <v>82963.73</v>
      </c>
      <c r="E99">
        <v>85145.59</v>
      </c>
      <c r="F99">
        <v>87724.42</v>
      </c>
      <c r="G99">
        <v>94991.26</v>
      </c>
      <c r="H99">
        <v>100497.3</v>
      </c>
      <c r="I99">
        <v>101983.01</v>
      </c>
      <c r="J99">
        <v>105692.04</v>
      </c>
      <c r="K99" t="s">
        <v>86</v>
      </c>
    </row>
    <row r="100" spans="1:12" x14ac:dyDescent="0.2">
      <c r="A100">
        <v>2121073.0499999998</v>
      </c>
      <c r="B100">
        <v>2261003.7799999998</v>
      </c>
      <c r="C100">
        <v>2106669.2999999998</v>
      </c>
      <c r="D100">
        <v>1675574.2</v>
      </c>
      <c r="E100">
        <v>1856190.89</v>
      </c>
      <c r="F100">
        <v>2093319.52</v>
      </c>
      <c r="G100">
        <v>2096213.23</v>
      </c>
      <c r="H100">
        <v>2080652.27</v>
      </c>
      <c r="I100">
        <v>2314123.2000000002</v>
      </c>
      <c r="J100">
        <v>1750041.46</v>
      </c>
      <c r="K100" t="s">
        <v>87</v>
      </c>
    </row>
    <row r="101" spans="1:12" x14ac:dyDescent="0.2">
      <c r="A101">
        <v>8669281.8399999999</v>
      </c>
      <c r="B101">
        <v>11408950.460000001</v>
      </c>
      <c r="C101">
        <v>14950705.960000001</v>
      </c>
      <c r="D101">
        <v>14895839.26</v>
      </c>
      <c r="E101">
        <v>15387128.07</v>
      </c>
      <c r="F101">
        <v>17369846.370000001</v>
      </c>
      <c r="G101">
        <v>16446533.43</v>
      </c>
      <c r="H101">
        <v>17934904.82</v>
      </c>
      <c r="I101">
        <v>19590958.09</v>
      </c>
      <c r="J101">
        <v>18905059.07</v>
      </c>
      <c r="K101" t="s">
        <v>88</v>
      </c>
    </row>
    <row r="102" spans="1:12" x14ac:dyDescent="0.2">
      <c r="A102">
        <v>40221.199999999997</v>
      </c>
      <c r="B102">
        <v>46947.73</v>
      </c>
      <c r="C102">
        <v>53906.05</v>
      </c>
      <c r="D102">
        <v>50888.14</v>
      </c>
      <c r="E102">
        <v>53150.12</v>
      </c>
      <c r="F102">
        <v>55275.14</v>
      </c>
      <c r="G102">
        <v>62031.13</v>
      </c>
      <c r="H102">
        <v>55016.480000000003</v>
      </c>
      <c r="I102">
        <v>55181.16</v>
      </c>
      <c r="J102">
        <v>59243.03</v>
      </c>
      <c r="K102" t="s">
        <v>86</v>
      </c>
      <c r="L102" t="s">
        <v>116</v>
      </c>
    </row>
    <row r="103" spans="1:12" x14ac:dyDescent="0.2">
      <c r="A103">
        <v>1041094.29</v>
      </c>
      <c r="B103">
        <v>195765.57</v>
      </c>
      <c r="C103">
        <v>179921.9</v>
      </c>
      <c r="D103">
        <v>315177.09000000003</v>
      </c>
      <c r="E103">
        <v>224600.64</v>
      </c>
      <c r="F103">
        <v>477911.02</v>
      </c>
      <c r="G103">
        <v>159877.23000000001</v>
      </c>
      <c r="H103">
        <v>394667.15</v>
      </c>
      <c r="I103">
        <v>422647.95</v>
      </c>
      <c r="J103">
        <v>77829.33</v>
      </c>
      <c r="K103" t="s">
        <v>87</v>
      </c>
      <c r="L103" t="s">
        <v>116</v>
      </c>
    </row>
    <row r="104" spans="1:12" x14ac:dyDescent="0.2">
      <c r="A104">
        <v>1435210.45</v>
      </c>
      <c r="B104">
        <v>712368.54</v>
      </c>
      <c r="C104">
        <v>1085185.51</v>
      </c>
      <c r="D104">
        <v>1109900.54</v>
      </c>
      <c r="E104">
        <v>1159404.99</v>
      </c>
      <c r="F104">
        <v>1305073.3700000001</v>
      </c>
      <c r="G104">
        <v>1075301.56</v>
      </c>
      <c r="H104">
        <v>1130808.8500000001</v>
      </c>
      <c r="I104">
        <v>1008541.95</v>
      </c>
      <c r="J104">
        <v>746569.06</v>
      </c>
      <c r="K104" t="s">
        <v>88</v>
      </c>
      <c r="L104" t="s">
        <v>116</v>
      </c>
    </row>
    <row r="105" spans="1:12" x14ac:dyDescent="0.2">
      <c r="A105">
        <v>33460.5</v>
      </c>
      <c r="B105">
        <v>39938.589999999997</v>
      </c>
      <c r="C105">
        <v>49880.97</v>
      </c>
      <c r="D105">
        <v>47646.71</v>
      </c>
      <c r="E105">
        <v>49248.57</v>
      </c>
      <c r="F105">
        <v>47959.39</v>
      </c>
      <c r="G105">
        <v>51207.72</v>
      </c>
      <c r="H105">
        <v>49146.92</v>
      </c>
      <c r="I105">
        <v>49216.38</v>
      </c>
      <c r="J105">
        <v>52351.82</v>
      </c>
      <c r="K105" t="s">
        <v>86</v>
      </c>
      <c r="L105" t="s">
        <v>167</v>
      </c>
    </row>
    <row r="106" spans="1:12" x14ac:dyDescent="0.2">
      <c r="A106">
        <v>829218.1</v>
      </c>
      <c r="B106">
        <v>152164.12</v>
      </c>
      <c r="C106">
        <v>154344.38</v>
      </c>
      <c r="D106">
        <v>321697.53000000003</v>
      </c>
      <c r="E106">
        <v>216253.18</v>
      </c>
      <c r="F106">
        <v>515781.14</v>
      </c>
      <c r="G106">
        <v>104789.08</v>
      </c>
      <c r="H106">
        <v>350357.25</v>
      </c>
      <c r="I106">
        <v>388004.18</v>
      </c>
      <c r="J106">
        <v>61974.93</v>
      </c>
      <c r="K106" t="s">
        <v>87</v>
      </c>
      <c r="L106" t="s">
        <v>167</v>
      </c>
    </row>
    <row r="107" spans="1:12" x14ac:dyDescent="0.2">
      <c r="A107">
        <v>1166958.56</v>
      </c>
      <c r="B107">
        <v>593887.84</v>
      </c>
      <c r="C107">
        <v>1004164.35</v>
      </c>
      <c r="D107">
        <v>1064631.7</v>
      </c>
      <c r="E107">
        <v>1242054.6599999999</v>
      </c>
      <c r="F107">
        <v>1203990.24</v>
      </c>
      <c r="G107">
        <v>809436.99</v>
      </c>
      <c r="H107">
        <v>1023559.63</v>
      </c>
      <c r="I107">
        <v>961934.43</v>
      </c>
      <c r="J107">
        <v>697426.95</v>
      </c>
      <c r="K107" t="s">
        <v>88</v>
      </c>
      <c r="L107" t="s">
        <v>167</v>
      </c>
    </row>
    <row r="108" spans="1:12" x14ac:dyDescent="0.2">
      <c r="A108">
        <v>7118.13</v>
      </c>
      <c r="B108">
        <v>19155.169999999998</v>
      </c>
      <c r="C108">
        <v>18589.3</v>
      </c>
      <c r="D108">
        <v>15950.16</v>
      </c>
      <c r="E108">
        <v>13673.7</v>
      </c>
      <c r="F108">
        <v>14439.82</v>
      </c>
      <c r="G108">
        <v>16274.85</v>
      </c>
      <c r="H108">
        <v>45015.4</v>
      </c>
      <c r="I108">
        <v>53001.03</v>
      </c>
      <c r="J108">
        <v>53038.77</v>
      </c>
      <c r="K108" t="s">
        <v>102</v>
      </c>
    </row>
    <row r="109" spans="1:12" x14ac:dyDescent="0.2">
      <c r="A109">
        <v>317758.84000000003</v>
      </c>
      <c r="B109">
        <v>243076.73</v>
      </c>
      <c r="C109">
        <v>295563.15000000002</v>
      </c>
      <c r="D109">
        <v>276637.45</v>
      </c>
      <c r="E109">
        <v>245986.64</v>
      </c>
      <c r="F109">
        <v>255609.97</v>
      </c>
      <c r="G109">
        <v>230386.56</v>
      </c>
      <c r="H109">
        <v>209209.74</v>
      </c>
      <c r="I109">
        <v>198540.87</v>
      </c>
      <c r="J109">
        <v>167467.66</v>
      </c>
      <c r="K109" t="s">
        <v>103</v>
      </c>
    </row>
    <row r="110" spans="1:12" x14ac:dyDescent="0.2">
      <c r="A110">
        <v>434132.38</v>
      </c>
      <c r="B110">
        <v>557322.92000000004</v>
      </c>
      <c r="C110">
        <v>818908.37</v>
      </c>
      <c r="D110">
        <v>840077.97</v>
      </c>
      <c r="E110">
        <v>863639.56</v>
      </c>
      <c r="F110">
        <v>861217.09</v>
      </c>
      <c r="G110">
        <v>883052.83</v>
      </c>
      <c r="H110">
        <v>1017663.73</v>
      </c>
      <c r="I110">
        <v>1014903.93</v>
      </c>
      <c r="J110">
        <v>1038817.61</v>
      </c>
      <c r="K110" t="s">
        <v>104</v>
      </c>
    </row>
    <row r="111" spans="1:12" x14ac:dyDescent="0.2">
      <c r="A111">
        <v>251566.97</v>
      </c>
      <c r="B111">
        <v>464905.36</v>
      </c>
      <c r="C111">
        <v>573363.21</v>
      </c>
      <c r="D111">
        <v>595002.68999999994</v>
      </c>
      <c r="E111">
        <v>607391.68000000005</v>
      </c>
      <c r="F111">
        <v>651639.73</v>
      </c>
      <c r="G111">
        <v>721748.18</v>
      </c>
      <c r="H111">
        <v>793981.17</v>
      </c>
      <c r="I111">
        <v>814799.05</v>
      </c>
      <c r="J111">
        <v>771250.42</v>
      </c>
      <c r="K111" t="s">
        <v>105</v>
      </c>
    </row>
    <row r="112" spans="1:12" x14ac:dyDescent="0.2">
      <c r="A112">
        <v>200070.43</v>
      </c>
      <c r="B112">
        <v>272543.89</v>
      </c>
      <c r="C112">
        <v>255700.95</v>
      </c>
      <c r="D112">
        <v>276313.63</v>
      </c>
      <c r="E112">
        <v>274414.74</v>
      </c>
      <c r="F112">
        <v>278964.88</v>
      </c>
      <c r="G112">
        <v>333288.36</v>
      </c>
      <c r="H112">
        <v>353511.83</v>
      </c>
      <c r="I112">
        <v>390441.25</v>
      </c>
      <c r="J112">
        <v>324141.90999999997</v>
      </c>
      <c r="K112" t="s">
        <v>106</v>
      </c>
    </row>
    <row r="113" spans="1:12" x14ac:dyDescent="0.2">
      <c r="A113">
        <v>441.57</v>
      </c>
      <c r="B113">
        <v>21169.4</v>
      </c>
      <c r="C113">
        <v>46298.239999999998</v>
      </c>
      <c r="D113">
        <v>18594.439999999999</v>
      </c>
      <c r="E113">
        <v>1647.75</v>
      </c>
      <c r="F113">
        <v>2473.44</v>
      </c>
      <c r="G113">
        <v>23446.81</v>
      </c>
      <c r="H113">
        <v>22126.26</v>
      </c>
      <c r="I113">
        <v>60110.2</v>
      </c>
      <c r="J113">
        <v>7667.16</v>
      </c>
      <c r="K113" t="s">
        <v>107</v>
      </c>
    </row>
    <row r="114" spans="1:12" x14ac:dyDescent="0.2">
      <c r="A114">
        <v>1041094.29</v>
      </c>
      <c r="B114">
        <v>195765.57</v>
      </c>
      <c r="C114">
        <v>179921.9</v>
      </c>
      <c r="D114">
        <v>315177.09000000003</v>
      </c>
      <c r="E114">
        <v>224600.64</v>
      </c>
      <c r="F114">
        <v>477911.02</v>
      </c>
      <c r="G114">
        <v>159877.23000000001</v>
      </c>
      <c r="H114">
        <v>394667.15</v>
      </c>
      <c r="I114">
        <v>422647.95</v>
      </c>
      <c r="J114">
        <v>77829.33</v>
      </c>
      <c r="K114" t="s">
        <v>108</v>
      </c>
    </row>
    <row r="115" spans="1:12" x14ac:dyDescent="0.2">
      <c r="A115">
        <v>390020.94</v>
      </c>
      <c r="B115">
        <v>767169.75</v>
      </c>
      <c r="C115">
        <v>562815.35</v>
      </c>
      <c r="D115">
        <v>705571.62</v>
      </c>
      <c r="E115">
        <v>636251.01</v>
      </c>
      <c r="F115">
        <v>1118457.75</v>
      </c>
      <c r="G115">
        <v>595047.4</v>
      </c>
      <c r="H115">
        <v>704789.16</v>
      </c>
      <c r="I115">
        <v>856787.92</v>
      </c>
      <c r="J115">
        <v>809651.75</v>
      </c>
      <c r="K115" t="s">
        <v>109</v>
      </c>
    </row>
    <row r="116" spans="1:12" x14ac:dyDescent="0.2">
      <c r="A116">
        <v>581053.16</v>
      </c>
      <c r="B116">
        <v>817354.08</v>
      </c>
      <c r="C116">
        <v>902148.02</v>
      </c>
      <c r="D116">
        <v>250246.1</v>
      </c>
      <c r="E116">
        <v>606341.51</v>
      </c>
      <c r="F116">
        <v>361469.6</v>
      </c>
      <c r="G116">
        <v>1041231.8</v>
      </c>
      <c r="H116">
        <v>785355.56</v>
      </c>
      <c r="I116">
        <v>583657.1</v>
      </c>
      <c r="J116">
        <v>682204.29</v>
      </c>
      <c r="K116" t="s">
        <v>110</v>
      </c>
    </row>
    <row r="117" spans="1:12" x14ac:dyDescent="0.2">
      <c r="A117">
        <v>108463.09</v>
      </c>
      <c r="B117">
        <v>459544.98</v>
      </c>
      <c r="C117">
        <v>415485.79</v>
      </c>
      <c r="D117">
        <v>385984.95</v>
      </c>
      <c r="E117">
        <v>387349.98</v>
      </c>
      <c r="F117">
        <v>133007.71</v>
      </c>
      <c r="G117">
        <v>276609.99</v>
      </c>
      <c r="H117">
        <v>173714.14</v>
      </c>
      <c r="I117">
        <v>390920.03</v>
      </c>
      <c r="J117">
        <v>172688.93</v>
      </c>
      <c r="K117" t="s">
        <v>111</v>
      </c>
    </row>
    <row r="118" spans="1:12" x14ac:dyDescent="0.2">
      <c r="A118">
        <v>32687.33</v>
      </c>
      <c r="B118">
        <v>96542.76</v>
      </c>
      <c r="C118">
        <v>92748.87</v>
      </c>
      <c r="D118">
        <v>77451.009999999995</v>
      </c>
      <c r="E118">
        <v>70012</v>
      </c>
      <c r="F118">
        <v>78544.399999999994</v>
      </c>
      <c r="G118">
        <v>95626.03</v>
      </c>
      <c r="H118">
        <v>153429.6</v>
      </c>
      <c r="I118">
        <v>224889.97</v>
      </c>
      <c r="J118">
        <v>215224.75</v>
      </c>
      <c r="K118" t="s">
        <v>112</v>
      </c>
    </row>
    <row r="119" spans="1:12" x14ac:dyDescent="0.2">
      <c r="A119">
        <v>1435210.45</v>
      </c>
      <c r="B119">
        <v>712368.54</v>
      </c>
      <c r="C119">
        <v>1085185.51</v>
      </c>
      <c r="D119">
        <v>1109900.54</v>
      </c>
      <c r="E119">
        <v>1159404.99</v>
      </c>
      <c r="F119">
        <v>1305073.3700000001</v>
      </c>
      <c r="G119">
        <v>1075301.56</v>
      </c>
      <c r="H119">
        <v>1130808.8500000001</v>
      </c>
      <c r="I119">
        <v>1008541.95</v>
      </c>
      <c r="J119">
        <v>746569.06</v>
      </c>
      <c r="K119" t="s">
        <v>113</v>
      </c>
    </row>
    <row r="120" spans="1:12" x14ac:dyDescent="0.2">
      <c r="A120">
        <v>2624938.4300000002</v>
      </c>
      <c r="B120">
        <v>3527573.15</v>
      </c>
      <c r="C120">
        <v>5100581.1399999997</v>
      </c>
      <c r="D120">
        <v>5362859.83</v>
      </c>
      <c r="E120">
        <v>5624342.1699999999</v>
      </c>
      <c r="F120">
        <v>7074562.3600000003</v>
      </c>
      <c r="G120">
        <v>5615743.7699999996</v>
      </c>
      <c r="H120">
        <v>6255679.2000000002</v>
      </c>
      <c r="I120">
        <v>6373731.6100000003</v>
      </c>
      <c r="J120">
        <v>6659259.4900000002</v>
      </c>
      <c r="K120" t="s">
        <v>114</v>
      </c>
    </row>
    <row r="121" spans="1:12" x14ac:dyDescent="0.2">
      <c r="A121">
        <v>3863103.47</v>
      </c>
      <c r="B121">
        <v>5952594.3899999997</v>
      </c>
      <c r="C121">
        <v>7639851.25</v>
      </c>
      <c r="D121">
        <v>7331019.3200000003</v>
      </c>
      <c r="E121">
        <v>7526919.2599999998</v>
      </c>
      <c r="F121">
        <v>7988259.3399999999</v>
      </c>
      <c r="G121">
        <v>8606296.5500000007</v>
      </c>
      <c r="H121">
        <v>9216408.9000000004</v>
      </c>
      <c r="I121">
        <v>10525550.970000001</v>
      </c>
      <c r="J121">
        <v>9812677.8399999999</v>
      </c>
      <c r="K121" t="s">
        <v>115</v>
      </c>
    </row>
    <row r="122" spans="1:12" x14ac:dyDescent="0.2">
      <c r="A122">
        <v>713342.16</v>
      </c>
      <c r="B122">
        <v>1119871.6200000001</v>
      </c>
      <c r="C122">
        <v>1032339.19</v>
      </c>
      <c r="D122">
        <v>1014608.56</v>
      </c>
      <c r="E122">
        <v>1006449.65</v>
      </c>
      <c r="F122">
        <v>923406.9</v>
      </c>
      <c r="G122">
        <v>1053565.52</v>
      </c>
      <c r="H122">
        <v>1178578.27</v>
      </c>
      <c r="I122">
        <v>1458243.59</v>
      </c>
      <c r="J122">
        <v>1471327.93</v>
      </c>
      <c r="K122" t="s">
        <v>256</v>
      </c>
    </row>
    <row r="123" spans="1:12" x14ac:dyDescent="0.2">
      <c r="A123">
        <v>65523</v>
      </c>
      <c r="B123">
        <v>85813</v>
      </c>
      <c r="C123">
        <v>99309</v>
      </c>
      <c r="D123">
        <v>99239</v>
      </c>
      <c r="E123">
        <v>99938</v>
      </c>
      <c r="F123">
        <v>99375.09</v>
      </c>
      <c r="G123">
        <v>98265.09</v>
      </c>
      <c r="H123">
        <v>108161.09</v>
      </c>
      <c r="I123">
        <v>108301.09</v>
      </c>
      <c r="J123">
        <v>101941.74</v>
      </c>
      <c r="K123">
        <v>108364.74</v>
      </c>
      <c r="L123" t="s">
        <v>257</v>
      </c>
    </row>
    <row r="124" spans="1:12" x14ac:dyDescent="0.2">
      <c r="A124">
        <v>2283216.54</v>
      </c>
      <c r="B124">
        <v>2969668.63</v>
      </c>
      <c r="C124">
        <v>3322486.81</v>
      </c>
      <c r="D124">
        <v>2717737.33</v>
      </c>
      <c r="E124">
        <v>2123816.35</v>
      </c>
      <c r="F124">
        <v>2368166.92</v>
      </c>
      <c r="G124">
        <v>2352384.61</v>
      </c>
      <c r="H124">
        <v>2225402.7000000002</v>
      </c>
      <c r="I124">
        <v>2334992.29</v>
      </c>
      <c r="J124">
        <v>2152963.5699999998</v>
      </c>
      <c r="K124" t="s">
        <v>26</v>
      </c>
    </row>
    <row r="125" spans="1:12" x14ac:dyDescent="0.2">
      <c r="A125">
        <v>13519100.17</v>
      </c>
      <c r="B125">
        <v>15536098.140000001</v>
      </c>
      <c r="C125">
        <v>16591303.439999999</v>
      </c>
      <c r="D125">
        <v>14590991.32</v>
      </c>
      <c r="E125">
        <v>14610731.1</v>
      </c>
      <c r="F125">
        <v>18785911.57</v>
      </c>
      <c r="G125">
        <v>16809846.050000001</v>
      </c>
      <c r="H125">
        <v>15043573.73</v>
      </c>
      <c r="I125">
        <v>15002638.6</v>
      </c>
      <c r="J125">
        <v>14397598.189999999</v>
      </c>
      <c r="K125" t="s">
        <v>32</v>
      </c>
    </row>
    <row r="126" spans="1:12" x14ac:dyDescent="0.2">
      <c r="A126">
        <v>4466996.67</v>
      </c>
      <c r="B126">
        <v>4816296.72</v>
      </c>
      <c r="C126">
        <v>5522204.8799999999</v>
      </c>
      <c r="D126">
        <v>5056368.17</v>
      </c>
      <c r="E126">
        <v>4526833.42</v>
      </c>
      <c r="F126">
        <v>4478511.13</v>
      </c>
      <c r="G126">
        <v>5078423.4800000004</v>
      </c>
      <c r="H126">
        <v>5635853.3399999999</v>
      </c>
      <c r="I126">
        <v>5385362.2699999996</v>
      </c>
      <c r="J126">
        <v>4964792.41</v>
      </c>
      <c r="K126" t="s">
        <v>36</v>
      </c>
    </row>
    <row r="127" spans="1:12" x14ac:dyDescent="0.2">
      <c r="A127">
        <v>5200293.05</v>
      </c>
      <c r="B127">
        <v>7182067.1600000001</v>
      </c>
      <c r="C127">
        <v>7509833.4699999997</v>
      </c>
      <c r="D127">
        <v>7095140.79</v>
      </c>
      <c r="E127">
        <v>7200047.2000000002</v>
      </c>
      <c r="F127">
        <v>7755516.5300000003</v>
      </c>
      <c r="G127">
        <v>7699751.4900000002</v>
      </c>
      <c r="H127">
        <v>7801863.2300000004</v>
      </c>
      <c r="I127">
        <v>7884255.5599999996</v>
      </c>
      <c r="J127">
        <v>7272811.21</v>
      </c>
      <c r="K127" t="s">
        <v>39</v>
      </c>
    </row>
    <row r="128" spans="1:12" x14ac:dyDescent="0.2">
      <c r="A128">
        <v>25469606.43</v>
      </c>
      <c r="B128">
        <v>30504130.649999999</v>
      </c>
      <c r="C128">
        <v>32945828.600000001</v>
      </c>
      <c r="D128">
        <v>29460237.609999999</v>
      </c>
      <c r="E128">
        <v>28461428.07</v>
      </c>
      <c r="F128">
        <v>33388106.149999999</v>
      </c>
      <c r="G128">
        <v>31940405.629999999</v>
      </c>
      <c r="H128">
        <v>30706693</v>
      </c>
      <c r="I128">
        <v>30607248.719999999</v>
      </c>
      <c r="J128">
        <v>28788165.379999999</v>
      </c>
      <c r="K128" t="s">
        <v>42</v>
      </c>
    </row>
    <row r="129" spans="1:11" x14ac:dyDescent="0.2">
      <c r="A129" s="35">
        <v>988913.9</v>
      </c>
      <c r="B129" s="35">
        <v>1583610.75</v>
      </c>
      <c r="C129" s="35">
        <v>1230285.22</v>
      </c>
      <c r="D129" s="35">
        <v>886314.81</v>
      </c>
      <c r="E129" s="35">
        <v>875729.88</v>
      </c>
      <c r="F129" s="35">
        <v>638787.81999999995</v>
      </c>
      <c r="G129" s="35">
        <v>495724.86</v>
      </c>
      <c r="H129" s="35">
        <v>530826.25</v>
      </c>
      <c r="I129" s="35">
        <v>539539.04</v>
      </c>
      <c r="J129" s="35">
        <v>506634.08</v>
      </c>
      <c r="K129" s="26" t="s">
        <v>278</v>
      </c>
    </row>
    <row r="130" spans="1:11" x14ac:dyDescent="0.2">
      <c r="A130" s="35">
        <v>2093571.99</v>
      </c>
      <c r="B130" s="35">
        <v>3202379.62</v>
      </c>
      <c r="C130" s="35">
        <v>3756151.14</v>
      </c>
      <c r="D130" s="35">
        <v>3087411.5</v>
      </c>
      <c r="E130" s="35">
        <v>3344703.13</v>
      </c>
      <c r="F130" s="35">
        <v>3378295.06</v>
      </c>
      <c r="G130" s="35">
        <v>3125095.94</v>
      </c>
      <c r="H130" s="35">
        <v>2848924.16</v>
      </c>
      <c r="I130" s="35">
        <v>2765493.61</v>
      </c>
      <c r="J130" s="35">
        <v>2548767.77</v>
      </c>
      <c r="K130" t="s">
        <v>47</v>
      </c>
    </row>
    <row r="131" spans="1:11" x14ac:dyDescent="0.2">
      <c r="A131">
        <v>11327829.470000001</v>
      </c>
      <c r="B131">
        <v>13487035.98</v>
      </c>
      <c r="C131">
        <v>13777584.449999999</v>
      </c>
      <c r="D131">
        <v>12396585.939999999</v>
      </c>
      <c r="E131">
        <v>12441461.970000001</v>
      </c>
      <c r="F131">
        <v>14036302.68</v>
      </c>
      <c r="G131">
        <v>12252809.210000001</v>
      </c>
      <c r="H131">
        <v>13297520.66</v>
      </c>
      <c r="I131">
        <v>13541247.77</v>
      </c>
      <c r="J131">
        <v>12402325.359999999</v>
      </c>
      <c r="K131" t="s">
        <v>76</v>
      </c>
    </row>
    <row r="132" spans="1:11" x14ac:dyDescent="0.2">
      <c r="A132" s="35">
        <v>24707537.210000001</v>
      </c>
      <c r="B132" s="35">
        <v>33487447.289999999</v>
      </c>
      <c r="C132" s="35">
        <v>41029269.409999996</v>
      </c>
      <c r="D132" s="35">
        <v>33492006.969999999</v>
      </c>
      <c r="E132" s="35">
        <v>25927765.559999999</v>
      </c>
      <c r="F132" s="35">
        <v>29851287.98</v>
      </c>
      <c r="G132" s="35">
        <v>35338658.469999999</v>
      </c>
      <c r="H132" s="35">
        <v>32168409.09</v>
      </c>
      <c r="I132" s="35">
        <v>30903670.899999999</v>
      </c>
      <c r="J132" s="35">
        <v>32298574.25</v>
      </c>
    </row>
    <row r="133" spans="1:11" x14ac:dyDescent="0.2">
      <c r="A133" s="35">
        <v>-9432.3700000000008</v>
      </c>
      <c r="B133" s="35">
        <v>23151.17</v>
      </c>
      <c r="C133" s="35">
        <v>31157.22</v>
      </c>
      <c r="D133" s="35">
        <v>16081.77</v>
      </c>
      <c r="E133" s="35">
        <v>-10005.17</v>
      </c>
      <c r="F133" s="35">
        <v>-5710.22</v>
      </c>
      <c r="G133" s="35">
        <v>-28161.57</v>
      </c>
      <c r="H133" s="35">
        <v>35100.21</v>
      </c>
      <c r="I133" s="35">
        <v>6359.74</v>
      </c>
      <c r="J133" s="35">
        <v>-27344.27</v>
      </c>
    </row>
    <row r="134" spans="1:11" x14ac:dyDescent="0.2">
      <c r="A134" s="35">
        <v>115167.84</v>
      </c>
      <c r="B134" s="35">
        <v>182683.05</v>
      </c>
      <c r="C134" s="35">
        <v>150567.76</v>
      </c>
      <c r="D134" s="35">
        <v>142559.57</v>
      </c>
      <c r="E134" s="35">
        <v>199947.95</v>
      </c>
      <c r="F134" s="35">
        <v>140245.34</v>
      </c>
      <c r="G134" s="35">
        <v>145652.32999999999</v>
      </c>
      <c r="H134" s="35">
        <v>197840.8</v>
      </c>
      <c r="I134" s="35">
        <v>142460.39000000001</v>
      </c>
      <c r="J134" s="35">
        <v>154895.92000000001</v>
      </c>
    </row>
    <row r="135" spans="1:11" x14ac:dyDescent="0.2">
      <c r="A135" s="35">
        <v>-84791.87</v>
      </c>
      <c r="B135" s="35">
        <v>-53448.37</v>
      </c>
      <c r="C135" s="35">
        <v>-105200.79</v>
      </c>
      <c r="D135" s="35">
        <v>-57185.39</v>
      </c>
      <c r="E135" s="35">
        <v>-87370.83</v>
      </c>
      <c r="F135" s="35">
        <v>-64980.75</v>
      </c>
      <c r="G135" s="35">
        <v>-51821.56</v>
      </c>
      <c r="H135" s="35">
        <v>-42481.19</v>
      </c>
      <c r="I135" s="35">
        <v>-64711.17</v>
      </c>
      <c r="J135" s="35">
        <v>-53449.87</v>
      </c>
    </row>
    <row r="136" spans="1:11" x14ac:dyDescent="0.2">
      <c r="A136" s="35">
        <v>70266.63</v>
      </c>
      <c r="B136" s="35">
        <v>139177.20000000001</v>
      </c>
      <c r="C136" s="35">
        <v>134331.25</v>
      </c>
      <c r="D136" s="35">
        <v>111464.79</v>
      </c>
      <c r="E136" s="35">
        <v>89230.14</v>
      </c>
      <c r="F136" s="35">
        <v>94228.62</v>
      </c>
      <c r="G136" s="35">
        <v>107377.23</v>
      </c>
      <c r="H136" s="35">
        <v>94121.98</v>
      </c>
      <c r="I136" s="35">
        <v>94465.58</v>
      </c>
      <c r="J136" s="35">
        <v>101750.06</v>
      </c>
    </row>
    <row r="137" spans="1:11" x14ac:dyDescent="0.2">
      <c r="A137" s="35">
        <v>85432.42</v>
      </c>
      <c r="B137" s="35">
        <v>369085.36</v>
      </c>
      <c r="C137" s="35">
        <v>408492.87</v>
      </c>
      <c r="D137" s="35">
        <v>394921.3</v>
      </c>
      <c r="E137" s="35">
        <v>394830.68</v>
      </c>
      <c r="F137" s="35">
        <v>338685.22</v>
      </c>
      <c r="G137" s="35">
        <v>300549.73</v>
      </c>
      <c r="H137" s="35">
        <v>393165.02</v>
      </c>
      <c r="I137" s="35">
        <v>391151.98</v>
      </c>
      <c r="J137" s="35">
        <v>315713.39</v>
      </c>
    </row>
    <row r="138" spans="1:11" x14ac:dyDescent="0.2">
      <c r="A138" s="35">
        <v>425149.33</v>
      </c>
      <c r="B138" s="35">
        <v>437023.07</v>
      </c>
      <c r="C138" s="35">
        <v>379791.56</v>
      </c>
      <c r="D138" s="35">
        <v>355667.05</v>
      </c>
      <c r="E138" s="35">
        <v>355582.45</v>
      </c>
      <c r="F138" s="35">
        <v>380655.4</v>
      </c>
      <c r="G138" s="35">
        <v>328161.90999999997</v>
      </c>
      <c r="H138" s="35">
        <v>327972.62</v>
      </c>
      <c r="I138" s="35">
        <v>328822.90000000002</v>
      </c>
      <c r="J138" s="35">
        <v>328775.96000000002</v>
      </c>
    </row>
    <row r="139" spans="1:11" x14ac:dyDescent="0.2">
      <c r="A139" s="35">
        <v>111879.03</v>
      </c>
      <c r="B139" s="35">
        <v>863725.96</v>
      </c>
      <c r="C139" s="35">
        <v>904891.13</v>
      </c>
      <c r="D139" s="35">
        <v>441750.72</v>
      </c>
      <c r="E139" s="35">
        <v>487291</v>
      </c>
      <c r="F139" s="35">
        <v>407319.42</v>
      </c>
      <c r="G139" s="35">
        <v>497513.61</v>
      </c>
      <c r="H139" s="35">
        <v>595376.21</v>
      </c>
      <c r="I139" s="35">
        <v>663322.65</v>
      </c>
      <c r="J139" s="35">
        <v>407135.57</v>
      </c>
    </row>
    <row r="140" spans="1:11" x14ac:dyDescent="0.2">
      <c r="A140" s="35">
        <v>0</v>
      </c>
      <c r="B140" s="35">
        <v>0</v>
      </c>
      <c r="C140" s="35">
        <v>0</v>
      </c>
      <c r="D140" s="35">
        <v>0</v>
      </c>
      <c r="E140" s="35">
        <v>0</v>
      </c>
      <c r="F140" s="35">
        <v>0</v>
      </c>
      <c r="G140" s="35">
        <v>0</v>
      </c>
      <c r="H140" s="35">
        <v>2497.77</v>
      </c>
      <c r="I140" s="35">
        <v>4910.0600000000004</v>
      </c>
      <c r="J140" s="35">
        <v>3631.29</v>
      </c>
    </row>
    <row r="141" spans="1:11" x14ac:dyDescent="0.2">
      <c r="A141" s="35">
        <v>692727.41</v>
      </c>
      <c r="B141" s="35">
        <v>1809011.59</v>
      </c>
      <c r="C141" s="35">
        <v>1827506.81</v>
      </c>
      <c r="D141" s="35">
        <v>1303803.8600000001</v>
      </c>
      <c r="E141" s="35">
        <v>1326934.27</v>
      </c>
      <c r="F141" s="35">
        <v>1220888.6599999999</v>
      </c>
      <c r="G141" s="35">
        <v>1233602.48</v>
      </c>
      <c r="H141" s="35">
        <v>1413133.6</v>
      </c>
      <c r="I141" s="35">
        <v>1482673.17</v>
      </c>
      <c r="J141" s="35">
        <v>1157006.27</v>
      </c>
    </row>
    <row r="142" spans="1:11" x14ac:dyDescent="0.2">
      <c r="A142" s="35">
        <v>1168589.4099999999</v>
      </c>
      <c r="B142" s="35">
        <v>1294640.8999999999</v>
      </c>
      <c r="C142" s="35">
        <v>1397492.63</v>
      </c>
      <c r="D142" s="35">
        <v>1236165.51</v>
      </c>
      <c r="E142" s="35">
        <v>1268064.8700000001</v>
      </c>
      <c r="F142" s="35">
        <v>1738886.2</v>
      </c>
      <c r="G142" s="35">
        <v>1754682.94</v>
      </c>
      <c r="H142" s="35">
        <v>1220831.23</v>
      </c>
      <c r="I142" s="35">
        <v>1272178.98</v>
      </c>
      <c r="J142" s="35">
        <v>1191666.28</v>
      </c>
    </row>
    <row r="143" spans="1:11" x14ac:dyDescent="0.2">
      <c r="A143" s="35">
        <v>557844.56999999995</v>
      </c>
      <c r="B143" s="35">
        <v>1120419.8</v>
      </c>
      <c r="C143" s="35">
        <v>780203.15</v>
      </c>
      <c r="D143" s="35">
        <v>477248.98</v>
      </c>
      <c r="E143" s="35">
        <v>494275.45</v>
      </c>
      <c r="F143" s="35">
        <v>221292.83</v>
      </c>
      <c r="G143" s="35">
        <v>118667.97</v>
      </c>
      <c r="H143" s="35">
        <v>142977.70000000001</v>
      </c>
      <c r="I143" s="35">
        <v>91034.12</v>
      </c>
      <c r="J143" s="35">
        <v>68775.850000000006</v>
      </c>
    </row>
    <row r="144" spans="1:11" x14ac:dyDescent="0.2">
      <c r="A144" s="35">
        <v>239122.1</v>
      </c>
      <c r="B144" s="35">
        <v>129283.39</v>
      </c>
      <c r="C144" s="35">
        <v>265152.53999999998</v>
      </c>
      <c r="D144" s="35">
        <v>249637.43</v>
      </c>
      <c r="E144" s="35">
        <v>237338.67</v>
      </c>
      <c r="F144" s="35">
        <v>209705.52</v>
      </c>
      <c r="G144" s="35">
        <v>206652.92</v>
      </c>
      <c r="H144" s="35">
        <v>264856.67</v>
      </c>
      <c r="I144" s="35">
        <v>219269.41</v>
      </c>
      <c r="J144" s="35">
        <v>246458.04</v>
      </c>
    </row>
    <row r="145" spans="1:11" x14ac:dyDescent="0.2">
      <c r="A145" s="35">
        <v>7040.24</v>
      </c>
      <c r="B145" s="35">
        <v>0</v>
      </c>
      <c r="C145" s="35">
        <v>4175.16</v>
      </c>
      <c r="D145" s="35">
        <v>9290.27</v>
      </c>
      <c r="E145" s="35">
        <v>30093.77</v>
      </c>
      <c r="F145" s="35">
        <v>35590.86</v>
      </c>
      <c r="G145" s="35">
        <v>15479.11</v>
      </c>
      <c r="H145" s="35">
        <v>2917.38</v>
      </c>
      <c r="I145" s="35">
        <v>9393.34</v>
      </c>
      <c r="J145" s="35">
        <v>7243.35</v>
      </c>
    </row>
    <row r="146" spans="1:11" x14ac:dyDescent="0.2">
      <c r="A146" s="35">
        <v>5758</v>
      </c>
      <c r="B146" s="35">
        <v>9803.66</v>
      </c>
      <c r="C146" s="35">
        <v>143791.91</v>
      </c>
      <c r="D146" s="35">
        <v>181003.26</v>
      </c>
      <c r="E146" s="35">
        <v>144306.16</v>
      </c>
      <c r="F146" s="35">
        <v>9496.2999999999993</v>
      </c>
      <c r="G146" s="35">
        <v>15151.04</v>
      </c>
      <c r="H146" s="35">
        <v>11424.1</v>
      </c>
      <c r="I146" s="35">
        <v>11589.04</v>
      </c>
      <c r="J146" s="35">
        <v>26466.55</v>
      </c>
    </row>
    <row r="147" spans="1:11" x14ac:dyDescent="0.2">
      <c r="A147" s="35">
        <v>1215249.07</v>
      </c>
      <c r="B147" s="35">
        <v>1656170</v>
      </c>
      <c r="C147" s="35">
        <v>1691146.41</v>
      </c>
      <c r="D147" s="35">
        <v>1380358.16</v>
      </c>
      <c r="E147" s="35">
        <v>1599561.89</v>
      </c>
      <c r="F147" s="35">
        <v>1020468.43</v>
      </c>
      <c r="G147" s="35">
        <v>583640.4</v>
      </c>
      <c r="H147" s="35">
        <v>685909.65</v>
      </c>
      <c r="I147" s="35">
        <v>430498.48</v>
      </c>
      <c r="J147" s="35">
        <v>597647.03</v>
      </c>
    </row>
    <row r="148" spans="1:11" x14ac:dyDescent="0.2">
      <c r="A148" s="35">
        <v>27810966.699999999</v>
      </c>
      <c r="B148" s="35">
        <v>38425823.509999998</v>
      </c>
      <c r="C148" s="35">
        <v>46092229.960000001</v>
      </c>
      <c r="D148" s="35">
        <v>37567189.229999997</v>
      </c>
      <c r="E148" s="35">
        <v>30250770.52</v>
      </c>
      <c r="F148" s="35">
        <v>33937925.229999997</v>
      </c>
      <c r="G148" s="35">
        <v>39025148.469999999</v>
      </c>
      <c r="H148" s="35">
        <v>35738619.32</v>
      </c>
      <c r="I148" s="35">
        <v>34292812.509999998</v>
      </c>
      <c r="J148" s="35">
        <v>35428077.880000003</v>
      </c>
    </row>
    <row r="149" spans="1:11" x14ac:dyDescent="0.2">
      <c r="A149" s="35">
        <v>20363038.34</v>
      </c>
      <c r="B149" s="35">
        <v>28749892.579999998</v>
      </c>
      <c r="C149" s="35">
        <v>32925851.73</v>
      </c>
      <c r="D149" s="35">
        <v>27765932.289999999</v>
      </c>
      <c r="E149" s="35">
        <v>21907699.969999999</v>
      </c>
      <c r="F149" s="35">
        <v>22075439.899999999</v>
      </c>
      <c r="G149" s="35">
        <v>26229911.940000001</v>
      </c>
      <c r="H149" s="35">
        <v>28428147.52</v>
      </c>
      <c r="I149" s="35">
        <v>27927697.129999999</v>
      </c>
      <c r="J149" s="35">
        <v>27761171.68</v>
      </c>
    </row>
    <row r="150" spans="1:11" x14ac:dyDescent="0.2">
      <c r="A150" s="35">
        <v>-6913.28</v>
      </c>
      <c r="B150" s="35">
        <v>38341.040000000001</v>
      </c>
      <c r="C150" s="35">
        <v>32245.94</v>
      </c>
      <c r="D150" s="35">
        <v>-3222.19</v>
      </c>
      <c r="E150" s="35">
        <v>-10443.43</v>
      </c>
      <c r="F150" s="35">
        <v>-3735.3</v>
      </c>
      <c r="G150" s="35">
        <v>-9868.83</v>
      </c>
      <c r="H150" s="35">
        <v>23440.3</v>
      </c>
      <c r="I150" s="35">
        <v>10307.290000000001</v>
      </c>
      <c r="J150" s="35">
        <v>-25047.06</v>
      </c>
    </row>
    <row r="151" spans="1:11" x14ac:dyDescent="0.2">
      <c r="A151" s="35">
        <v>96520.28</v>
      </c>
      <c r="B151" s="35">
        <v>136439.24</v>
      </c>
      <c r="C151" s="35">
        <v>102857.04</v>
      </c>
      <c r="D151" s="35">
        <v>100878.69</v>
      </c>
      <c r="E151" s="35">
        <v>160203.1</v>
      </c>
      <c r="F151" s="35">
        <v>102892.85</v>
      </c>
      <c r="G151" s="35">
        <v>120261.88</v>
      </c>
      <c r="H151" s="35">
        <v>170560.4</v>
      </c>
      <c r="I151" s="35">
        <v>131182.76</v>
      </c>
      <c r="J151" s="35">
        <v>124978.88</v>
      </c>
    </row>
    <row r="152" spans="1:11" x14ac:dyDescent="0.2">
      <c r="A152" s="35">
        <v>-73117.22</v>
      </c>
      <c r="B152" s="35">
        <v>-45943.79</v>
      </c>
      <c r="C152" s="35">
        <v>-88338.33</v>
      </c>
      <c r="D152" s="35">
        <v>-45355.6</v>
      </c>
      <c r="E152" s="35">
        <v>-71522.97</v>
      </c>
      <c r="F152" s="35">
        <v>-56056.639999999999</v>
      </c>
      <c r="G152" s="35">
        <v>-43023.98</v>
      </c>
      <c r="H152" s="35">
        <v>-37253.839999999997</v>
      </c>
      <c r="I152" s="35">
        <v>-54221.73</v>
      </c>
      <c r="J152" s="35">
        <v>-48566.38</v>
      </c>
    </row>
    <row r="153" spans="1:11" x14ac:dyDescent="0.2">
      <c r="A153">
        <v>260798.49</v>
      </c>
      <c r="B153">
        <v>364884.71</v>
      </c>
      <c r="C153">
        <v>400622.05</v>
      </c>
      <c r="D153">
        <v>400578.34</v>
      </c>
      <c r="E153">
        <v>404666.55</v>
      </c>
      <c r="F153">
        <v>404615.95</v>
      </c>
      <c r="G153">
        <v>408538.29</v>
      </c>
      <c r="H153">
        <v>454263.77</v>
      </c>
      <c r="I153">
        <v>455200.47</v>
      </c>
      <c r="J153">
        <v>434134.63</v>
      </c>
    </row>
    <row r="154" spans="1:11" x14ac:dyDescent="0.2">
      <c r="A154">
        <v>20002911.350000001</v>
      </c>
      <c r="B154">
        <v>23961429.859999999</v>
      </c>
      <c r="C154">
        <v>25692633.309999999</v>
      </c>
      <c r="D154">
        <v>22794668.260000002</v>
      </c>
      <c r="E154">
        <v>21764492.670000002</v>
      </c>
      <c r="F154">
        <v>26094031.16</v>
      </c>
      <c r="G154">
        <v>24821762.890000001</v>
      </c>
      <c r="H154">
        <v>23341760.010000002</v>
      </c>
      <c r="I154">
        <v>23093182.82</v>
      </c>
      <c r="J154">
        <v>21628826.809999999</v>
      </c>
      <c r="K154" t="s">
        <v>42</v>
      </c>
    </row>
    <row r="155" spans="1:11" x14ac:dyDescent="0.2">
      <c r="A155">
        <v>525607.53</v>
      </c>
      <c r="B155">
        <v>767799.4</v>
      </c>
      <c r="C155">
        <v>871158.91</v>
      </c>
      <c r="D155">
        <v>865092.56</v>
      </c>
      <c r="E155">
        <v>869652.3</v>
      </c>
      <c r="F155">
        <v>934935.06</v>
      </c>
      <c r="G155">
        <v>1025176.87</v>
      </c>
      <c r="H155">
        <v>985753.94</v>
      </c>
      <c r="I155">
        <v>833766.38</v>
      </c>
      <c r="J155">
        <v>773864.13</v>
      </c>
      <c r="K155" t="s">
        <v>42</v>
      </c>
    </row>
    <row r="156" spans="1:11" x14ac:dyDescent="0.2">
      <c r="A156">
        <v>24258959.68</v>
      </c>
      <c r="B156">
        <v>28947126.579999998</v>
      </c>
      <c r="C156">
        <v>30983703.620000001</v>
      </c>
      <c r="D156">
        <v>27456255.710000001</v>
      </c>
      <c r="E156">
        <v>26456321.75</v>
      </c>
      <c r="F156">
        <v>31326234.66</v>
      </c>
      <c r="G156">
        <v>29755654.850000001</v>
      </c>
      <c r="H156">
        <v>28287311.129999999</v>
      </c>
      <c r="I156">
        <v>28135562.59</v>
      </c>
      <c r="J156">
        <v>26433449.010000002</v>
      </c>
      <c r="K156" t="s">
        <v>42</v>
      </c>
    </row>
    <row r="157" spans="1:11" x14ac:dyDescent="0.2">
      <c r="A157">
        <v>74975</v>
      </c>
      <c r="B157">
        <v>97950</v>
      </c>
      <c r="C157">
        <v>108858.88</v>
      </c>
      <c r="D157">
        <v>108343.2</v>
      </c>
      <c r="E157">
        <v>108049.96</v>
      </c>
      <c r="F157">
        <v>117482.69</v>
      </c>
      <c r="G157">
        <v>107385.19</v>
      </c>
      <c r="H157">
        <v>107035</v>
      </c>
      <c r="I157">
        <v>106798</v>
      </c>
      <c r="J157">
        <v>108703.71</v>
      </c>
      <c r="K157" t="s">
        <v>42</v>
      </c>
    </row>
    <row r="158" spans="1:11" x14ac:dyDescent="0.2">
      <c r="A158" s="35">
        <v>193468.71</v>
      </c>
      <c r="B158" s="35">
        <v>226466.67</v>
      </c>
      <c r="C158" s="35">
        <v>275566.8</v>
      </c>
      <c r="D158" s="35">
        <v>263392.5</v>
      </c>
      <c r="E158" s="35">
        <v>252940.28</v>
      </c>
      <c r="F158" s="35">
        <v>281024.84000000003</v>
      </c>
      <c r="G158" s="35">
        <v>300963.73</v>
      </c>
      <c r="H158" s="35">
        <v>253274.49</v>
      </c>
      <c r="I158" s="35">
        <v>243967.42</v>
      </c>
      <c r="J158" s="35">
        <v>245732.27</v>
      </c>
      <c r="K158" t="s">
        <v>292</v>
      </c>
    </row>
    <row r="159" spans="1:11" x14ac:dyDescent="0.2">
      <c r="A159" s="35">
        <v>19173194.260000002</v>
      </c>
      <c r="B159" s="35">
        <v>22468678.539999999</v>
      </c>
      <c r="C159" s="35">
        <v>30113617.079999998</v>
      </c>
      <c r="D159" s="35">
        <v>25630312.469999999</v>
      </c>
      <c r="E159" s="35">
        <v>17679268.300000001</v>
      </c>
      <c r="F159" s="35">
        <v>19787259.109999999</v>
      </c>
      <c r="G159" s="35">
        <v>25390972.170000002</v>
      </c>
      <c r="H159" s="35">
        <v>21676078.84</v>
      </c>
      <c r="I159" s="35">
        <v>20527939.629999999</v>
      </c>
      <c r="J159" s="35">
        <v>21601760.140000001</v>
      </c>
    </row>
    <row r="160" spans="1:11" x14ac:dyDescent="0.2">
      <c r="A160" s="35">
        <v>1118.23</v>
      </c>
      <c r="B160" s="35">
        <v>7216.07</v>
      </c>
      <c r="C160" s="35">
        <v>8758.24</v>
      </c>
      <c r="D160" s="35">
        <v>9169</v>
      </c>
      <c r="E160" s="35">
        <v>7386.69</v>
      </c>
      <c r="F160" s="35">
        <v>11469.41</v>
      </c>
      <c r="G160" s="35">
        <v>12109.19</v>
      </c>
      <c r="H160" s="35">
        <v>13139.48</v>
      </c>
      <c r="I160" s="35">
        <v>12691.63</v>
      </c>
      <c r="J160" s="35">
        <v>13857.79</v>
      </c>
    </row>
    <row r="161" spans="1:11" x14ac:dyDescent="0.2">
      <c r="A161" s="35">
        <v>93801.61</v>
      </c>
      <c r="B161" s="35">
        <v>853391.32</v>
      </c>
      <c r="C161" s="35">
        <v>788774.23</v>
      </c>
      <c r="D161" s="35">
        <v>807144.7</v>
      </c>
      <c r="E161" s="35">
        <v>637470.35</v>
      </c>
      <c r="F161" s="35">
        <v>917724.34</v>
      </c>
      <c r="G161" s="35">
        <v>995978.55</v>
      </c>
      <c r="H161" s="35">
        <v>1052851.1499999999</v>
      </c>
      <c r="I161" s="35">
        <v>943081.43</v>
      </c>
      <c r="J161" s="35">
        <v>939557.45</v>
      </c>
    </row>
    <row r="162" spans="1:11" x14ac:dyDescent="0.2">
      <c r="A162" s="35">
        <v>66386.850000000006</v>
      </c>
      <c r="B162" s="35">
        <v>88116.87</v>
      </c>
      <c r="C162" s="35">
        <v>102612.67</v>
      </c>
      <c r="D162" s="35">
        <v>100630.83</v>
      </c>
      <c r="E162" s="35">
        <v>112561.63</v>
      </c>
      <c r="F162" s="35">
        <v>130369.01</v>
      </c>
      <c r="G162" s="35">
        <v>114857.75</v>
      </c>
      <c r="H162" s="35">
        <v>111177.57</v>
      </c>
      <c r="I162" s="35">
        <v>113774.72</v>
      </c>
      <c r="J162" s="35">
        <v>105610.16</v>
      </c>
    </row>
    <row r="163" spans="1:11" x14ac:dyDescent="0.2">
      <c r="A163" s="35">
        <v>2708327.96</v>
      </c>
      <c r="B163" s="35">
        <v>4082380.08</v>
      </c>
      <c r="C163" s="35">
        <v>4548978.3600000003</v>
      </c>
      <c r="D163" s="35">
        <v>3118724.59</v>
      </c>
      <c r="E163" s="35">
        <v>3472971.91</v>
      </c>
      <c r="F163" s="35">
        <v>4713085.4400000004</v>
      </c>
      <c r="G163" s="35">
        <v>4381206.87</v>
      </c>
      <c r="H163" s="35">
        <v>4306709.3099999996</v>
      </c>
      <c r="I163" s="35">
        <v>4324063.6900000004</v>
      </c>
      <c r="J163" s="35">
        <v>4166966.21</v>
      </c>
    </row>
    <row r="164" spans="1:11" x14ac:dyDescent="0.2">
      <c r="A164" s="35">
        <v>21884.51</v>
      </c>
      <c r="B164" s="35">
        <v>41521.19</v>
      </c>
      <c r="C164" s="35">
        <v>49164.23</v>
      </c>
      <c r="D164" s="35">
        <v>53418.239999999998</v>
      </c>
      <c r="E164" s="35">
        <v>62128.53</v>
      </c>
      <c r="F164" s="35">
        <v>65781.7</v>
      </c>
      <c r="G164" s="35">
        <v>60684.87</v>
      </c>
      <c r="H164" s="35">
        <v>74308.2</v>
      </c>
      <c r="I164" s="35">
        <v>73438.63</v>
      </c>
      <c r="J164" s="35">
        <v>70187.72</v>
      </c>
    </row>
    <row r="165" spans="1:11" x14ac:dyDescent="0.2">
      <c r="A165" s="35">
        <v>1481655.89</v>
      </c>
      <c r="B165" s="35">
        <v>3193708.33</v>
      </c>
      <c r="C165" s="35">
        <v>3125699.57</v>
      </c>
      <c r="D165" s="35">
        <v>2485529.61</v>
      </c>
      <c r="E165" s="35">
        <v>2979755.74</v>
      </c>
      <c r="F165" s="35">
        <v>3244923.09</v>
      </c>
      <c r="G165" s="35">
        <v>3133918.76</v>
      </c>
      <c r="H165" s="35">
        <v>3677210.56</v>
      </c>
      <c r="I165" s="35">
        <v>3700431.2</v>
      </c>
      <c r="J165" s="35">
        <v>3563386.74</v>
      </c>
    </row>
    <row r="166" spans="1:11" x14ac:dyDescent="0.2">
      <c r="A166" s="35">
        <v>12746.67</v>
      </c>
      <c r="B166" s="35">
        <v>24716.560000000001</v>
      </c>
      <c r="C166" s="35">
        <v>17415.37</v>
      </c>
      <c r="D166" s="35">
        <v>14816.77</v>
      </c>
      <c r="E166" s="35">
        <v>13080.22</v>
      </c>
      <c r="F166" s="35">
        <v>28770.27</v>
      </c>
      <c r="G166" s="35">
        <v>20090.11</v>
      </c>
      <c r="H166" s="35">
        <v>22488.9</v>
      </c>
      <c r="I166" s="35">
        <v>23371.35</v>
      </c>
      <c r="J166" s="35">
        <v>22546.98</v>
      </c>
    </row>
    <row r="167" spans="1:11" x14ac:dyDescent="0.2">
      <c r="A167" s="35">
        <v>236895.06</v>
      </c>
      <c r="B167" s="35">
        <v>562311.14</v>
      </c>
      <c r="C167" s="35">
        <v>671533.01</v>
      </c>
      <c r="D167" s="35">
        <v>169574.79</v>
      </c>
      <c r="E167" s="35">
        <v>185938.09</v>
      </c>
      <c r="F167" s="35">
        <v>225980.36</v>
      </c>
      <c r="G167" s="35">
        <v>323654.39</v>
      </c>
      <c r="H167" s="35">
        <v>311241.3</v>
      </c>
      <c r="I167" s="35">
        <v>275747.57</v>
      </c>
      <c r="J167" s="35">
        <v>335773.86</v>
      </c>
    </row>
    <row r="168" spans="1:11" x14ac:dyDescent="0.2">
      <c r="A168" s="35">
        <v>7604.08</v>
      </c>
      <c r="B168" s="35">
        <v>25611.53</v>
      </c>
      <c r="C168" s="35">
        <v>21852.43</v>
      </c>
      <c r="D168" s="35">
        <v>16261.39</v>
      </c>
      <c r="E168" s="35">
        <v>12243.65</v>
      </c>
      <c r="F168" s="35">
        <v>12886.23</v>
      </c>
      <c r="G168" s="35">
        <v>19882.84</v>
      </c>
      <c r="H168" s="35">
        <v>22279.62</v>
      </c>
      <c r="I168" s="35">
        <v>17696.02</v>
      </c>
      <c r="J168" s="35">
        <v>19012.95</v>
      </c>
    </row>
    <row r="169" spans="1:11" x14ac:dyDescent="0.2">
      <c r="A169" s="35">
        <v>477421.66</v>
      </c>
      <c r="B169" s="35">
        <v>1913649.88</v>
      </c>
      <c r="C169" s="35">
        <v>1291422.6200000001</v>
      </c>
      <c r="D169" s="35">
        <v>747665.56</v>
      </c>
      <c r="E169" s="35">
        <v>625482.35</v>
      </c>
      <c r="F169" s="35">
        <v>613122.13</v>
      </c>
      <c r="G169" s="35">
        <v>729736.29</v>
      </c>
      <c r="H169" s="35">
        <v>769768.98</v>
      </c>
      <c r="I169" s="35">
        <v>681616.71</v>
      </c>
      <c r="J169" s="35">
        <v>760732.21</v>
      </c>
    </row>
    <row r="170" spans="1:11" x14ac:dyDescent="0.2">
      <c r="A170">
        <v>315026.75</v>
      </c>
      <c r="B170">
        <v>420788.75</v>
      </c>
      <c r="C170">
        <v>487697.17</v>
      </c>
      <c r="D170">
        <v>473130.04</v>
      </c>
      <c r="E170">
        <v>473756.17</v>
      </c>
      <c r="F170">
        <v>542707.01</v>
      </c>
      <c r="G170">
        <v>541400.22</v>
      </c>
      <c r="H170">
        <v>509768.94</v>
      </c>
      <c r="I170">
        <v>499072.69</v>
      </c>
      <c r="J170">
        <v>500130.38</v>
      </c>
      <c r="K170" t="s">
        <v>227</v>
      </c>
    </row>
    <row r="171" spans="1:11" x14ac:dyDescent="0.2">
      <c r="A171">
        <v>-146.02000000000001</v>
      </c>
      <c r="B171">
        <v>693.27</v>
      </c>
      <c r="C171">
        <v>557.67999999999995</v>
      </c>
      <c r="D171">
        <v>197.98</v>
      </c>
      <c r="E171">
        <v>-579.87</v>
      </c>
      <c r="F171">
        <v>179.94</v>
      </c>
      <c r="G171">
        <v>-246.95</v>
      </c>
      <c r="H171">
        <v>188.1</v>
      </c>
      <c r="I171">
        <v>191.17</v>
      </c>
      <c r="J171">
        <v>-997.19</v>
      </c>
      <c r="K171" t="s">
        <v>228</v>
      </c>
    </row>
    <row r="172" spans="1:11" x14ac:dyDescent="0.2">
      <c r="A172">
        <v>2529.33</v>
      </c>
      <c r="B172">
        <v>4388.6099999999997</v>
      </c>
      <c r="C172">
        <v>4633.01</v>
      </c>
      <c r="D172">
        <v>4267.71</v>
      </c>
      <c r="E172">
        <v>6595.97</v>
      </c>
      <c r="F172">
        <v>4557.41</v>
      </c>
      <c r="G172">
        <v>3982.75</v>
      </c>
      <c r="H172">
        <v>5112.33</v>
      </c>
      <c r="I172">
        <v>4350.2700000000004</v>
      </c>
      <c r="J172">
        <v>4563.59</v>
      </c>
      <c r="K172" t="s">
        <v>229</v>
      </c>
    </row>
    <row r="173" spans="1:11" x14ac:dyDescent="0.2">
      <c r="A173">
        <v>-955.64</v>
      </c>
      <c r="B173">
        <v>-607.9</v>
      </c>
      <c r="C173">
        <v>-1326.63</v>
      </c>
      <c r="D173">
        <v>-699.17</v>
      </c>
      <c r="E173">
        <v>-1287.95</v>
      </c>
      <c r="F173">
        <v>-1195.45</v>
      </c>
      <c r="G173">
        <v>-731.14</v>
      </c>
      <c r="H173">
        <v>-657.47</v>
      </c>
      <c r="I173">
        <v>-973.24</v>
      </c>
      <c r="J173">
        <v>-811.87</v>
      </c>
      <c r="K173" t="s">
        <v>230</v>
      </c>
    </row>
    <row r="174" spans="1:11" x14ac:dyDescent="0.2">
      <c r="A174">
        <v>3212.1</v>
      </c>
      <c r="B174">
        <v>4830.55</v>
      </c>
      <c r="C174">
        <v>6531.05</v>
      </c>
      <c r="D174">
        <v>11024.11</v>
      </c>
      <c r="E174">
        <v>7893.96</v>
      </c>
      <c r="F174">
        <v>6679.24</v>
      </c>
      <c r="G174">
        <v>9458.76</v>
      </c>
      <c r="H174">
        <v>10380.09</v>
      </c>
      <c r="I174">
        <v>10915.84</v>
      </c>
      <c r="J174">
        <v>19623.91</v>
      </c>
      <c r="K174" t="s">
        <v>231</v>
      </c>
    </row>
    <row r="175" spans="1:11" x14ac:dyDescent="0.2">
      <c r="A175">
        <v>2354.1999999999998</v>
      </c>
      <c r="B175">
        <v>212.63</v>
      </c>
      <c r="C175">
        <v>3079.56</v>
      </c>
      <c r="D175">
        <v>2704</v>
      </c>
      <c r="E175">
        <v>2754</v>
      </c>
      <c r="F175">
        <v>2709.13</v>
      </c>
      <c r="G175">
        <v>2326.6</v>
      </c>
      <c r="H175">
        <v>1517.1</v>
      </c>
      <c r="I175">
        <v>1200.57</v>
      </c>
      <c r="J175">
        <v>1076.21</v>
      </c>
      <c r="K175" t="s">
        <v>232</v>
      </c>
    </row>
    <row r="176" spans="1:11" x14ac:dyDescent="0.2">
      <c r="A176">
        <v>303314.65000000002</v>
      </c>
      <c r="B176">
        <v>413883.59</v>
      </c>
      <c r="C176">
        <v>475851.17</v>
      </c>
      <c r="D176">
        <v>458252.45</v>
      </c>
      <c r="E176">
        <v>460791.38</v>
      </c>
      <c r="F176">
        <v>530740.66</v>
      </c>
      <c r="G176">
        <v>528990.36</v>
      </c>
      <c r="H176">
        <v>497229.51</v>
      </c>
      <c r="I176">
        <v>485613.13</v>
      </c>
      <c r="J176">
        <v>477883.16</v>
      </c>
      <c r="K176" t="s">
        <v>233</v>
      </c>
    </row>
    <row r="177" spans="1:11" x14ac:dyDescent="0.2">
      <c r="A177">
        <v>0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1.5</v>
      </c>
      <c r="H177">
        <v>0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6145.8</v>
      </c>
      <c r="B179">
        <v>1861.98</v>
      </c>
      <c r="C179">
        <v>2235.39</v>
      </c>
      <c r="D179">
        <v>1149.48</v>
      </c>
      <c r="E179">
        <v>2316.83</v>
      </c>
      <c r="F179">
        <v>2577.98</v>
      </c>
      <c r="G179">
        <v>623</v>
      </c>
      <c r="H179">
        <v>642.24</v>
      </c>
      <c r="I179">
        <v>1343.15</v>
      </c>
      <c r="J179">
        <v>1547.1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281807.12</v>
      </c>
      <c r="B181">
        <v>340893.18</v>
      </c>
      <c r="C181">
        <v>401002.31</v>
      </c>
      <c r="D181">
        <v>388702.28</v>
      </c>
      <c r="E181">
        <v>387069.88</v>
      </c>
      <c r="F181">
        <v>445335.24</v>
      </c>
      <c r="G181">
        <v>440482.29</v>
      </c>
      <c r="H181">
        <v>391729.01</v>
      </c>
      <c r="I181">
        <v>386217.09</v>
      </c>
      <c r="J181">
        <v>388107.01</v>
      </c>
      <c r="K181" t="s">
        <v>238</v>
      </c>
    </row>
    <row r="182" spans="1:11" x14ac:dyDescent="0.2">
      <c r="A182">
        <v>33219.629999999997</v>
      </c>
      <c r="B182">
        <v>79895.570000000007</v>
      </c>
      <c r="C182">
        <v>86694.86</v>
      </c>
      <c r="D182">
        <v>84427.76</v>
      </c>
      <c r="E182">
        <v>86686.29</v>
      </c>
      <c r="F182">
        <v>97371.77</v>
      </c>
      <c r="G182">
        <v>100917.93</v>
      </c>
      <c r="H182">
        <v>118039.93</v>
      </c>
      <c r="I182">
        <v>112855.6</v>
      </c>
      <c r="J182">
        <v>112023.37</v>
      </c>
      <c r="K182" t="s">
        <v>239</v>
      </c>
    </row>
    <row r="183" spans="1:11" x14ac:dyDescent="0.2">
      <c r="A183">
        <v>195713.25</v>
      </c>
      <c r="B183">
        <v>234049.7</v>
      </c>
      <c r="C183">
        <v>284973.53000000003</v>
      </c>
      <c r="D183">
        <v>276295.37</v>
      </c>
      <c r="E183">
        <v>261577.58</v>
      </c>
      <c r="F183">
        <v>294160.03999999998</v>
      </c>
      <c r="G183">
        <v>315729.90999999997</v>
      </c>
      <c r="H183">
        <v>268224.78999999998</v>
      </c>
      <c r="I183">
        <v>259231.48</v>
      </c>
      <c r="J183">
        <v>268261.67</v>
      </c>
      <c r="K183" t="s">
        <v>240</v>
      </c>
    </row>
    <row r="184" spans="1:11" x14ac:dyDescent="0.2">
      <c r="A184">
        <v>105.6</v>
      </c>
      <c r="B184">
        <v>234.7</v>
      </c>
      <c r="C184">
        <v>481.55</v>
      </c>
      <c r="D184">
        <v>1194.8499999999999</v>
      </c>
      <c r="E184">
        <v>450.38</v>
      </c>
      <c r="F184">
        <v>439.2</v>
      </c>
      <c r="G184">
        <v>401.87</v>
      </c>
      <c r="H184">
        <v>573.21</v>
      </c>
      <c r="I184">
        <v>673.36</v>
      </c>
      <c r="J184">
        <v>935.29</v>
      </c>
      <c r="K184" t="s">
        <v>241</v>
      </c>
    </row>
    <row r="185" spans="1:11" x14ac:dyDescent="0.2">
      <c r="A185">
        <v>88962.99</v>
      </c>
      <c r="B185">
        <v>130021.59</v>
      </c>
      <c r="C185">
        <v>152360.35</v>
      </c>
      <c r="D185">
        <v>155258.06</v>
      </c>
      <c r="E185">
        <v>175327.7</v>
      </c>
      <c r="F185">
        <v>196910.36</v>
      </c>
      <c r="G185">
        <v>177642.05</v>
      </c>
      <c r="H185">
        <v>187411.77</v>
      </c>
      <c r="I185">
        <v>189011.34</v>
      </c>
      <c r="J185">
        <v>180188.6</v>
      </c>
      <c r="K185" t="s">
        <v>242</v>
      </c>
    </row>
    <row r="186" spans="1:11" x14ac:dyDescent="0.2">
      <c r="A186">
        <v>30244.91</v>
      </c>
      <c r="B186">
        <v>56482.76</v>
      </c>
      <c r="C186">
        <v>49881.74</v>
      </c>
      <c r="D186">
        <v>40381.760000000002</v>
      </c>
      <c r="E186">
        <v>36400.51</v>
      </c>
      <c r="F186">
        <v>51197.41</v>
      </c>
      <c r="G186">
        <v>47626.39</v>
      </c>
      <c r="H186">
        <v>53559.17</v>
      </c>
      <c r="I186">
        <v>50156.51</v>
      </c>
      <c r="J186">
        <v>50744.82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99355.55</v>
      </c>
      <c r="B188">
        <v>220586.62</v>
      </c>
      <c r="C188">
        <v>250053.94</v>
      </c>
      <c r="D188">
        <v>414826.33</v>
      </c>
      <c r="E188">
        <v>198336.29</v>
      </c>
      <c r="F188">
        <v>184744.03</v>
      </c>
      <c r="G188">
        <v>293132.88</v>
      </c>
      <c r="H188">
        <v>288232.06</v>
      </c>
      <c r="I188">
        <v>327607.57</v>
      </c>
      <c r="J188">
        <v>807023.77</v>
      </c>
    </row>
    <row r="189" spans="1:11" x14ac:dyDescent="0.2">
      <c r="A189">
        <v>20064.45</v>
      </c>
      <c r="B189">
        <v>21392.959999999999</v>
      </c>
      <c r="C189">
        <v>47111.95</v>
      </c>
      <c r="D189">
        <v>8036.21</v>
      </c>
      <c r="E189">
        <v>10768.48</v>
      </c>
      <c r="F189">
        <v>20645.990000000002</v>
      </c>
      <c r="G189">
        <v>36236.589999999997</v>
      </c>
      <c r="H189">
        <v>27798.68</v>
      </c>
      <c r="I189">
        <v>34495.56</v>
      </c>
      <c r="J189">
        <v>16303.13</v>
      </c>
    </row>
    <row r="190" spans="1:11" x14ac:dyDescent="0.2">
      <c r="A190">
        <v>24177584.350000001</v>
      </c>
      <c r="B190">
        <v>33090145.07</v>
      </c>
      <c r="C190">
        <v>40568882.990000002</v>
      </c>
      <c r="D190">
        <v>32994551.02</v>
      </c>
      <c r="E190">
        <v>25603108.09</v>
      </c>
      <c r="F190">
        <v>29521328.789999999</v>
      </c>
      <c r="G190">
        <v>34978383.649999999</v>
      </c>
      <c r="H190">
        <v>31824337.460000001</v>
      </c>
      <c r="I190">
        <v>30487704</v>
      </c>
      <c r="J190">
        <v>31418164.920000002</v>
      </c>
    </row>
    <row r="191" spans="1:11" x14ac:dyDescent="0.2">
      <c r="A191">
        <v>0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150</v>
      </c>
      <c r="H191">
        <v>0</v>
      </c>
      <c r="I191">
        <v>0</v>
      </c>
      <c r="J191">
        <v>0</v>
      </c>
    </row>
    <row r="192" spans="1:11" x14ac:dyDescent="0.2">
      <c r="A192">
        <v>0</v>
      </c>
      <c r="B192">
        <v>0</v>
      </c>
      <c r="C192">
        <v>0</v>
      </c>
      <c r="D192">
        <v>0</v>
      </c>
      <c r="E192">
        <v>14.82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410532.86</v>
      </c>
      <c r="B193">
        <v>155322.64000000001</v>
      </c>
      <c r="C193">
        <v>163220.53</v>
      </c>
      <c r="D193">
        <v>74593.41</v>
      </c>
      <c r="E193">
        <v>115537.88</v>
      </c>
      <c r="F193">
        <v>124569.17</v>
      </c>
      <c r="G193">
        <v>30755.35</v>
      </c>
      <c r="H193">
        <v>28040.89</v>
      </c>
      <c r="I193">
        <v>53863.77</v>
      </c>
      <c r="J193">
        <v>57082.43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22480559.539999999</v>
      </c>
      <c r="B195">
        <v>27191291.379999999</v>
      </c>
      <c r="C195">
        <v>35504708.82</v>
      </c>
      <c r="D195">
        <v>29271647.149999999</v>
      </c>
      <c r="E195">
        <v>21551743.399999999</v>
      </c>
      <c r="F195">
        <v>24931093.489999998</v>
      </c>
      <c r="G195">
        <v>30289984.199999999</v>
      </c>
      <c r="H195">
        <v>26468907</v>
      </c>
      <c r="I195">
        <v>25323170.859999999</v>
      </c>
      <c r="J195">
        <v>26804131.600000001</v>
      </c>
    </row>
    <row r="196" spans="1:10" x14ac:dyDescent="0.2">
      <c r="A196">
        <v>2226977.67</v>
      </c>
      <c r="B196">
        <v>6296155.9100000001</v>
      </c>
      <c r="C196">
        <v>5524560.5899999999</v>
      </c>
      <c r="D196">
        <v>4220359.82</v>
      </c>
      <c r="E196">
        <v>4376022.16</v>
      </c>
      <c r="F196">
        <v>4920194.49</v>
      </c>
      <c r="G196">
        <v>5048674.2699999996</v>
      </c>
      <c r="H196">
        <v>5699502.0899999999</v>
      </c>
      <c r="I196">
        <v>5580500.04</v>
      </c>
      <c r="J196">
        <v>5494442.6500000004</v>
      </c>
    </row>
    <row r="197" spans="1:10" x14ac:dyDescent="0.2">
      <c r="A197">
        <v>19323407.73</v>
      </c>
      <c r="B197">
        <v>23354496.719999999</v>
      </c>
      <c r="C197">
        <v>30955115.760000002</v>
      </c>
      <c r="D197">
        <v>26656584.530000001</v>
      </c>
      <c r="E197">
        <v>18367455.109999999</v>
      </c>
      <c r="F197">
        <v>20771858.469999999</v>
      </c>
      <c r="G197">
        <v>26525744.43</v>
      </c>
      <c r="H197">
        <v>22826702.07</v>
      </c>
      <c r="I197">
        <v>21618705.620000001</v>
      </c>
      <c r="J197">
        <v>23108124.760000002</v>
      </c>
    </row>
    <row r="198" spans="1:10" x14ac:dyDescent="0.2">
      <c r="A198">
        <v>6287.91</v>
      </c>
      <c r="B198">
        <v>13685.78</v>
      </c>
      <c r="C198">
        <v>28858.720000000001</v>
      </c>
      <c r="D198">
        <v>66507.73</v>
      </c>
      <c r="E198">
        <v>22221.35</v>
      </c>
      <c r="F198">
        <v>19234.32</v>
      </c>
      <c r="G198">
        <v>22916.62</v>
      </c>
      <c r="H198">
        <v>30993.99</v>
      </c>
      <c r="I198">
        <v>34823.769999999997</v>
      </c>
      <c r="J198">
        <v>49988.31</v>
      </c>
    </row>
    <row r="199" spans="1:10" x14ac:dyDescent="0.2">
      <c r="A199">
        <v>4191883.39</v>
      </c>
      <c r="B199">
        <v>7282299.4299999997</v>
      </c>
      <c r="C199">
        <v>7697581.2599999998</v>
      </c>
      <c r="D199">
        <v>5621914.7699999996</v>
      </c>
      <c r="E199">
        <v>6460038.6699999999</v>
      </c>
      <c r="F199">
        <v>7969575.46</v>
      </c>
      <c r="G199">
        <v>7561320.25</v>
      </c>
      <c r="H199">
        <v>8019142.3899999997</v>
      </c>
      <c r="I199">
        <v>8058326.3099999996</v>
      </c>
      <c r="J199">
        <v>7805478.6100000003</v>
      </c>
    </row>
    <row r="200" spans="1:10" x14ac:dyDescent="0.2">
      <c r="A200">
        <v>1185958.18</v>
      </c>
      <c r="B200">
        <v>2834625.36</v>
      </c>
      <c r="C200">
        <v>2347713.67</v>
      </c>
      <c r="D200">
        <v>1146999.94</v>
      </c>
      <c r="E200">
        <v>1078050.43</v>
      </c>
      <c r="F200">
        <v>1090619.73</v>
      </c>
      <c r="G200">
        <v>1228677.17</v>
      </c>
      <c r="H200">
        <v>1291570.6399999999</v>
      </c>
      <c r="I200">
        <v>1191815.2</v>
      </c>
      <c r="J200">
        <v>1334982.57</v>
      </c>
    </row>
    <row r="201" spans="1:10" x14ac:dyDescent="0.2">
      <c r="A201">
        <v>0</v>
      </c>
      <c r="B201">
        <v>2340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1012.29</v>
      </c>
      <c r="B202" s="35">
        <v>14219.87</v>
      </c>
      <c r="C202" s="35">
        <v>22748.15</v>
      </c>
      <c r="D202" s="35">
        <v>35035.53</v>
      </c>
      <c r="E202" s="35">
        <v>18943.02</v>
      </c>
      <c r="F202" s="35">
        <v>15902.93</v>
      </c>
      <c r="G202" s="35">
        <v>8277.18</v>
      </c>
      <c r="H202" s="35">
        <v>9906.49</v>
      </c>
      <c r="I202" s="35">
        <v>25992.959999999999</v>
      </c>
      <c r="J202" s="35">
        <v>1637.73</v>
      </c>
    </row>
    <row r="203" spans="1:10" x14ac:dyDescent="0.2">
      <c r="A203" s="35">
        <v>939929.85</v>
      </c>
      <c r="B203" s="35">
        <v>944549.35</v>
      </c>
      <c r="C203" s="35">
        <v>1051025.8500000001</v>
      </c>
      <c r="D203" s="35">
        <v>906870.39</v>
      </c>
      <c r="E203" s="35">
        <v>902422.13</v>
      </c>
      <c r="F203" s="35">
        <v>1411227.67</v>
      </c>
      <c r="G203" s="35">
        <v>1402989.37</v>
      </c>
      <c r="H203" s="35">
        <v>865336.69</v>
      </c>
      <c r="I203" s="35">
        <v>869454.07</v>
      </c>
      <c r="J203" s="35">
        <v>848941.58</v>
      </c>
    </row>
    <row r="204" spans="1:10" x14ac:dyDescent="0.2">
      <c r="A204" s="35">
        <v>42508.74</v>
      </c>
      <c r="B204" s="35">
        <v>137070.07999999999</v>
      </c>
      <c r="C204" s="35">
        <v>93720.95</v>
      </c>
      <c r="D204" s="35">
        <v>44109.48</v>
      </c>
      <c r="E204" s="35">
        <v>134231.76999999999</v>
      </c>
      <c r="F204" s="35">
        <v>72319.100000000006</v>
      </c>
      <c r="G204" s="35">
        <v>63422.33</v>
      </c>
      <c r="H204" s="35">
        <v>60250.01</v>
      </c>
      <c r="I204" s="35">
        <v>86376.39</v>
      </c>
      <c r="J204" s="35">
        <v>36818.879999999997</v>
      </c>
    </row>
    <row r="205" spans="1:10" x14ac:dyDescent="0.2">
      <c r="A205" s="35">
        <v>88665.86</v>
      </c>
      <c r="B205" s="35">
        <v>114402.32</v>
      </c>
      <c r="C205" s="35">
        <v>131678.60999999999</v>
      </c>
      <c r="D205" s="35">
        <v>133613.26999999999</v>
      </c>
      <c r="E205" s="35">
        <v>138431.54999999999</v>
      </c>
      <c r="F205" s="35">
        <v>134269.38</v>
      </c>
      <c r="G205" s="35">
        <v>185751.3</v>
      </c>
      <c r="H205" s="35">
        <v>226448.58</v>
      </c>
      <c r="I205" s="35">
        <v>193207.22</v>
      </c>
      <c r="J205" s="35">
        <v>206771.66</v>
      </c>
    </row>
    <row r="206" spans="1:10" x14ac:dyDescent="0.2">
      <c r="A206" s="35">
        <v>96472.67</v>
      </c>
      <c r="B206" s="35">
        <v>84399.28</v>
      </c>
      <c r="C206" s="35">
        <v>98319.07</v>
      </c>
      <c r="D206" s="35">
        <v>116536.84</v>
      </c>
      <c r="E206" s="35">
        <v>74036.399999999994</v>
      </c>
      <c r="F206" s="35">
        <v>105167.12</v>
      </c>
      <c r="G206" s="35">
        <v>94242.76</v>
      </c>
      <c r="H206" s="35">
        <v>58889.46</v>
      </c>
      <c r="I206" s="35">
        <v>97148.34</v>
      </c>
      <c r="J206" s="35">
        <v>97496.43</v>
      </c>
    </row>
    <row r="207" spans="1:10" x14ac:dyDescent="0.2">
      <c r="A207" s="35">
        <v>399033.65</v>
      </c>
      <c r="B207" s="35">
        <v>389746.65</v>
      </c>
      <c r="C207" s="35">
        <v>484001.73</v>
      </c>
      <c r="D207" s="35">
        <v>449684.96</v>
      </c>
      <c r="E207" s="35">
        <v>677651.12</v>
      </c>
      <c r="F207" s="35">
        <v>527466.69999999995</v>
      </c>
      <c r="G207" s="35">
        <v>212126.49</v>
      </c>
      <c r="H207" s="35">
        <v>248978.7</v>
      </c>
      <c r="I207" s="35">
        <v>65217.49</v>
      </c>
      <c r="J207" s="35">
        <v>140325.74</v>
      </c>
    </row>
    <row r="208" spans="1:10" x14ac:dyDescent="0.2">
      <c r="A208" s="35">
        <v>6450.51</v>
      </c>
      <c r="B208" s="35">
        <v>6916.5</v>
      </c>
      <c r="C208" s="35">
        <v>13821.92</v>
      </c>
      <c r="D208" s="35">
        <v>13493.26</v>
      </c>
      <c r="E208" s="35">
        <v>15896.72</v>
      </c>
      <c r="F208" s="35">
        <v>16916.22</v>
      </c>
      <c r="G208" s="35">
        <v>15562.87</v>
      </c>
      <c r="H208" s="35">
        <v>14755.1</v>
      </c>
      <c r="I208" s="35">
        <v>33995.08</v>
      </c>
      <c r="J208" s="35">
        <v>108377.5</v>
      </c>
    </row>
    <row r="209" spans="1:11" x14ac:dyDescent="0.2">
      <c r="A209" s="20">
        <f>A210+A211</f>
        <v>1193490.32</v>
      </c>
      <c r="B209" s="20">
        <f t="shared" ref="B209:J209" si="0">B210+B211</f>
        <v>1220103.1200000001</v>
      </c>
      <c r="C209" s="20">
        <f t="shared" si="0"/>
        <v>1291002.24</v>
      </c>
      <c r="D209" s="20">
        <f t="shared" si="0"/>
        <v>1157979.1400000001</v>
      </c>
      <c r="E209" s="20">
        <f t="shared" si="0"/>
        <v>1341014.3999999999</v>
      </c>
      <c r="F209" s="20">
        <f t="shared" si="0"/>
        <v>1353378.47</v>
      </c>
      <c r="G209" s="20">
        <f t="shared" si="0"/>
        <v>933478.28999999992</v>
      </c>
      <c r="H209" s="20">
        <f t="shared" si="0"/>
        <v>1007208.1000000001</v>
      </c>
      <c r="I209" s="20">
        <f t="shared" si="0"/>
        <v>827057.04</v>
      </c>
      <c r="J209" s="20">
        <f t="shared" si="0"/>
        <v>872951.79999999993</v>
      </c>
      <c r="K209" t="s">
        <v>312</v>
      </c>
    </row>
    <row r="210" spans="1:11" x14ac:dyDescent="0.2">
      <c r="A210" s="35">
        <v>861671.39</v>
      </c>
      <c r="B210" s="35">
        <v>917055.11</v>
      </c>
      <c r="C210" s="35">
        <v>926380.91</v>
      </c>
      <c r="D210" s="35">
        <v>817163.15</v>
      </c>
      <c r="E210" s="35">
        <v>758796.46</v>
      </c>
      <c r="F210" s="35">
        <v>957435.84</v>
      </c>
      <c r="G210" s="35">
        <v>778427.46</v>
      </c>
      <c r="H210" s="35">
        <v>780233.31</v>
      </c>
      <c r="I210" s="35">
        <v>778302.05</v>
      </c>
      <c r="J210" s="35">
        <v>761463.58</v>
      </c>
      <c r="K210" t="s">
        <v>312</v>
      </c>
    </row>
    <row r="211" spans="1:11" x14ac:dyDescent="0.2">
      <c r="A211" s="35">
        <v>331818.93</v>
      </c>
      <c r="B211" s="35">
        <v>303048.01</v>
      </c>
      <c r="C211" s="35">
        <v>364621.33</v>
      </c>
      <c r="D211" s="35">
        <v>340815.99</v>
      </c>
      <c r="E211" s="35">
        <v>582217.93999999994</v>
      </c>
      <c r="F211" s="35">
        <v>395942.63</v>
      </c>
      <c r="G211" s="35">
        <v>155050.82999999999</v>
      </c>
      <c r="H211" s="35">
        <v>226974.79</v>
      </c>
      <c r="I211" s="35">
        <v>48754.99</v>
      </c>
      <c r="J211" s="35">
        <v>111488.22</v>
      </c>
      <c r="K211" t="s">
        <v>312</v>
      </c>
    </row>
    <row r="212" spans="1:11" x14ac:dyDescent="0.2">
      <c r="A212" s="35">
        <v>-495158.8</v>
      </c>
      <c r="B212" s="35">
        <v>-713674.72</v>
      </c>
      <c r="C212" s="35">
        <v>-1335422.78</v>
      </c>
      <c r="D212" s="35">
        <v>-727381.89</v>
      </c>
      <c r="E212" s="35">
        <v>-574931.47</v>
      </c>
      <c r="F212" s="35">
        <v>-812800.38</v>
      </c>
      <c r="G212" s="35">
        <v>-717599.29</v>
      </c>
      <c r="H212" s="35">
        <v>-897657.39</v>
      </c>
      <c r="I212" s="35">
        <v>-1005973.84</v>
      </c>
      <c r="J212" s="35">
        <v>-1031373.8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0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78.429965741004537</v>
      </c>
      <c r="F9" s="6">
        <f>IF(Input!B170 = 0, "***", Input!B132/Input!B170)</f>
        <v>79.582563198279416</v>
      </c>
      <c r="G9" s="6">
        <f>IF(Input!C170 = 0, "***", Input!C132/Input!C170)</f>
        <v>84.128578006716751</v>
      </c>
      <c r="H9" s="6">
        <f>IF(Input!D170 = 0, "***", Input!D132/Input!D170)</f>
        <v>70.788164222250614</v>
      </c>
      <c r="I9" s="6">
        <f>IF(Input!E170 = 0, "***", Input!E132/Input!E170)</f>
        <v>54.72807997413522</v>
      </c>
      <c r="J9" s="6">
        <f>IF(Input!F170 = 0, "***", Input!F132/Input!F170)</f>
        <v>55.00442675321257</v>
      </c>
      <c r="K9" s="6">
        <f>IF(Input!G170 = 0, "***", Input!G132/Input!G170)</f>
        <v>65.272707997791358</v>
      </c>
      <c r="L9" s="6">
        <f>IF(Input!H170 = 0, "***", Input!H132/Input!H170)</f>
        <v>63.103901720650143</v>
      </c>
      <c r="M9" s="6">
        <f>IF(Input!I170 = 0, "***", Input!I132/Input!I170)</f>
        <v>61.922183920743088</v>
      </c>
      <c r="N9" s="6">
        <f>IF(Input!J170 = 0, "***", Input!J132/Input!J170)</f>
        <v>64.580308538745442</v>
      </c>
      <c r="O9" s="6">
        <f>AVERAGE(E9:N9)</f>
        <v>67.754088007352919</v>
      </c>
    </row>
    <row r="10" spans="1:15" ht="12" customHeight="1" x14ac:dyDescent="0.2">
      <c r="B10" t="s">
        <v>180</v>
      </c>
      <c r="E10" s="6">
        <f>IF(Input!A171 = 0, "***", Input!A133/Input!A171)</f>
        <v>64.596425147240112</v>
      </c>
      <c r="F10" s="6">
        <f>IF(Input!B171 = 0, "***", Input!B133/Input!B171)</f>
        <v>33.39416100509181</v>
      </c>
      <c r="G10" s="6">
        <f>IF(Input!C171 = 0, "***", Input!C133/Input!C171)</f>
        <v>55.869351599483579</v>
      </c>
      <c r="H10" s="6">
        <f>IF(Input!D171 = 0, "***", Input!D133/Input!D171)</f>
        <v>81.22926558238207</v>
      </c>
      <c r="I10" s="6">
        <f>IF(Input!E171 = 0, "***", Input!E133/Input!E171)</f>
        <v>17.254160415265492</v>
      </c>
      <c r="J10" s="6">
        <f>IF(Input!F171 = 0, "***", Input!F133/Input!F171)</f>
        <v>-31.734022451928421</v>
      </c>
      <c r="K10" s="6">
        <f>IF(Input!G171 = 0, "***", Input!G133/Input!G171)</f>
        <v>114.03753796315044</v>
      </c>
      <c r="L10" s="6">
        <f>IF(Input!H171 = 0, "***", Input!H133/Input!H171)</f>
        <v>186.60398724082935</v>
      </c>
      <c r="M10" s="6">
        <f>IF(Input!I171 = 0, "***", Input!I133/Input!I171)</f>
        <v>33.267458283203432</v>
      </c>
      <c r="N10" s="6">
        <f>IF(Input!J171 = 0, "***", Input!J133/Input!J171)</f>
        <v>27.421323920215805</v>
      </c>
      <c r="O10" s="6">
        <f>AVERAGE(E10:N10)</f>
        <v>58.193964870493367</v>
      </c>
    </row>
    <row r="11" spans="1:15" ht="12" customHeight="1" x14ac:dyDescent="0.2">
      <c r="B11" t="s">
        <v>181</v>
      </c>
      <c r="E11" s="6">
        <f>IF(Input!A172 = 0, "***", Input!A134/Input!A172)</f>
        <v>45.532943506778473</v>
      </c>
      <c r="F11" s="6">
        <f>IF(Input!B172 = 0, "***", Input!B134/Input!B172)</f>
        <v>41.626631211249119</v>
      </c>
      <c r="G11" s="6">
        <f>IF(Input!C172 = 0, "***", Input!C134/Input!C172)</f>
        <v>32.498906758241404</v>
      </c>
      <c r="H11" s="6">
        <f>IF(Input!D172 = 0, "***", Input!D134/Input!D172)</f>
        <v>33.404230840427303</v>
      </c>
      <c r="I11" s="6">
        <f>IF(Input!E172 = 0, "***", Input!E134/Input!E172)</f>
        <v>30.313653640025652</v>
      </c>
      <c r="J11" s="6">
        <f>IF(Input!F172 = 0, "***", Input!F134/Input!F172)</f>
        <v>30.773035561865182</v>
      </c>
      <c r="K11" s="6">
        <f>IF(Input!G172 = 0, "***", Input!G134/Input!G172)</f>
        <v>36.570794049337763</v>
      </c>
      <c r="L11" s="6">
        <f>IF(Input!H172 = 0, "***", Input!H134/Input!H172)</f>
        <v>38.698753797192275</v>
      </c>
      <c r="M11" s="6">
        <f>IF(Input!I172 = 0, "***", Input!I134/Input!I172)</f>
        <v>32.747482340176589</v>
      </c>
      <c r="N11" s="6">
        <f>IF(Input!J172 = 0, "***", Input!J134/Input!J172)</f>
        <v>33.941681877644577</v>
      </c>
      <c r="O11" s="6">
        <f>AVERAGE(E11:N11)</f>
        <v>35.61081135829383</v>
      </c>
    </row>
    <row r="12" spans="1:15" ht="12" customHeight="1" x14ac:dyDescent="0.2">
      <c r="B12" t="s">
        <v>182</v>
      </c>
      <c r="E12" s="6">
        <f>IF(Input!A173 = 0, "***", Input!A135/Input!A173)</f>
        <v>88.727836842325559</v>
      </c>
      <c r="F12" s="6">
        <f>IF(Input!B173 = 0, "***", Input!B135/Input!B173)</f>
        <v>87.92296430333937</v>
      </c>
      <c r="G12" s="6">
        <f>IF(Input!C173 = 0, "***", Input!C135/Input!C173)</f>
        <v>79.299269577802391</v>
      </c>
      <c r="H12" s="6">
        <f>IF(Input!D173 = 0, "***", Input!D135/Input!D173)</f>
        <v>81.790394324699292</v>
      </c>
      <c r="I12" s="6">
        <f>IF(Input!E173 = 0, "***", Input!E135/Input!E173)</f>
        <v>67.837128770526803</v>
      </c>
      <c r="J12" s="6">
        <f>IF(Input!F173 = 0, "***", Input!F135/Input!F173)</f>
        <v>54.356727592120123</v>
      </c>
      <c r="K12" s="6">
        <f>IF(Input!G173 = 0, "***", Input!G135/Input!G173)</f>
        <v>70.877752550811067</v>
      </c>
      <c r="L12" s="6">
        <f>IF(Input!H173 = 0, "***", Input!H135/Input!H173)</f>
        <v>64.613123032229609</v>
      </c>
      <c r="M12" s="6">
        <f>IF(Input!I173 = 0, "***", Input!I135/Input!I173)</f>
        <v>66.490454564136286</v>
      </c>
      <c r="N12" s="6">
        <f>IF(Input!J173 = 0, "***", Input!J135/Input!J173)</f>
        <v>65.835503220959026</v>
      </c>
      <c r="O12" s="6">
        <f>AVERAGE(E12:N12)</f>
        <v>72.775115477894957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30.931649076927869</v>
      </c>
      <c r="F16" s="6">
        <f>IF(Input!B174 = 0, "***", Input!B188/Input!B174)</f>
        <v>45.664907722723086</v>
      </c>
      <c r="G16" s="6">
        <f>IF(Input!C174 = 0, "***", Input!C188/Input!C174)</f>
        <v>38.286943140842588</v>
      </c>
      <c r="H16" s="6">
        <f>IF(Input!D174 = 0, "***", Input!D188/Input!D174)</f>
        <v>37.629008600240745</v>
      </c>
      <c r="I16" s="6">
        <f>IF(Input!E174 = 0, "***", Input!E188/Input!E174)</f>
        <v>25.125069040126881</v>
      </c>
      <c r="J16" s="6">
        <f>IF(Input!F174 = 0, "***", Input!F188/Input!F174)</f>
        <v>27.659438798426169</v>
      </c>
      <c r="K16" s="6">
        <f>IF(Input!G174 = 0, "***", Input!G188/Input!G174)</f>
        <v>30.990624563896326</v>
      </c>
      <c r="L16" s="6">
        <f>IF(Input!H174 = 0, "***", Input!H188/Input!H174)</f>
        <v>27.767780433502985</v>
      </c>
      <c r="M16" s="6">
        <f>IF(Input!I174 = 0, "***", Input!I188/Input!I174)</f>
        <v>30.012126414458255</v>
      </c>
      <c r="N16" s="6">
        <f>IF(Input!J174 = 0, "***", Input!J188/Input!J174)</f>
        <v>41.124514431629578</v>
      </c>
      <c r="O16" s="6">
        <f t="shared" ref="O16:O22" si="1">AVERAGE(E16:N16)</f>
        <v>33.519206222277447</v>
      </c>
    </row>
    <row r="17" spans="1:15" ht="12" customHeight="1" x14ac:dyDescent="0.2">
      <c r="B17" t="s">
        <v>232</v>
      </c>
      <c r="E17" s="6">
        <f>IF(Input!A175 = 0, "***", Input!A189/Input!A175)</f>
        <v>8.5228315351287076</v>
      </c>
      <c r="F17" s="6">
        <f>IF(Input!B175 = 0, "***", Input!B189/Input!B175)</f>
        <v>100.61120255843484</v>
      </c>
      <c r="G17" s="6">
        <f>IF(Input!C175 = 0, "***", Input!C189/Input!C175)</f>
        <v>15.298273129927651</v>
      </c>
      <c r="H17" s="6">
        <f>IF(Input!D175 = 0, "***", Input!D189/Input!D175)</f>
        <v>2.971971153846154</v>
      </c>
      <c r="I17" s="6">
        <f>IF(Input!E175 = 0, "***", Input!E189/Input!E175)</f>
        <v>3.9101234567901235</v>
      </c>
      <c r="J17" s="6">
        <f>IF(Input!F175 = 0, "***", Input!F189/Input!F175)</f>
        <v>7.6208930542277411</v>
      </c>
      <c r="K17" s="6">
        <f>IF(Input!G175 = 0, "***", Input!G189/Input!G175)</f>
        <v>15.574911888592796</v>
      </c>
      <c r="L17" s="6">
        <f>IF(Input!H175 = 0, "***", Input!H189/Input!H175)</f>
        <v>18.323564695801203</v>
      </c>
      <c r="M17" s="6">
        <f>IF(Input!I175 = 0, "***", Input!I189/Input!I175)</f>
        <v>28.732651990304603</v>
      </c>
      <c r="N17" s="6">
        <f>IF(Input!J175 = 0, "***", Input!J189/Input!J175)</f>
        <v>15.148651285529775</v>
      </c>
      <c r="O17" s="6">
        <f t="shared" si="1"/>
        <v>21.671507474858359</v>
      </c>
    </row>
    <row r="18" spans="1:15" ht="12" customHeight="1" x14ac:dyDescent="0.2">
      <c r="B18" t="s">
        <v>233</v>
      </c>
      <c r="E18" s="6">
        <f>IF(Input!A176 = 0, "***", Input!A190/Input!A176)</f>
        <v>79.711231719272376</v>
      </c>
      <c r="F18" s="6">
        <f>IF(Input!B176 = 0, "***", Input!B190/Input!B176)</f>
        <v>79.950367372622821</v>
      </c>
      <c r="G18" s="6">
        <f>IF(Input!C176 = 0, "***", Input!C190/Input!C176)</f>
        <v>85.255402419205993</v>
      </c>
      <c r="H18" s="6">
        <f>IF(Input!D176 = 0, "***", Input!D190/Input!D176)</f>
        <v>72.000817496993193</v>
      </c>
      <c r="I18" s="6">
        <f>IF(Input!E176 = 0, "***", Input!E190/Input!E176)</f>
        <v>55.56333994355537</v>
      </c>
      <c r="J18" s="6">
        <f>IF(Input!F176 = 0, "***", Input!F190/Input!F176)</f>
        <v>55.622888945422041</v>
      </c>
      <c r="K18" s="6">
        <f>IF(Input!G176 = 0, "***", Input!G190/Input!G176)</f>
        <v>66.122913185034221</v>
      </c>
      <c r="L18" s="6">
        <f>IF(Input!H176 = 0, "***", Input!H190/Input!H176)</f>
        <v>64.003316013967066</v>
      </c>
      <c r="M18" s="6">
        <f>IF(Input!I176 = 0, "***", Input!I190/Input!I176)</f>
        <v>62.781877417523695</v>
      </c>
      <c r="N18" s="6">
        <f>IF(Input!J176 = 0, "***", Input!J190/Input!J176)</f>
        <v>65.744448747681346</v>
      </c>
      <c r="O18" s="6">
        <f t="shared" si="1"/>
        <v>68.675660326127812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>
        <f>IF(Input!G177 = 0, "***", Input!G191/Input!G177)</f>
        <v>100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6">
        <f t="shared" si="1"/>
        <v>100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 t="e">
        <f t="shared" si="1"/>
        <v>#DIV/0!</v>
      </c>
    </row>
    <row r="21" spans="1:15" ht="12" customHeight="1" x14ac:dyDescent="0.2">
      <c r="B21" t="s">
        <v>236</v>
      </c>
      <c r="E21" s="6">
        <f>IF(Input!A179 = 0, "***", Input!A193/Input!A179)</f>
        <v>66.798929350125292</v>
      </c>
      <c r="F21" s="6">
        <f>IF(Input!B179 = 0, "***", Input!B193/Input!B179)</f>
        <v>83.417995896841006</v>
      </c>
      <c r="G21" s="6">
        <f>IF(Input!C179 = 0, "***", Input!C193/Input!C179)</f>
        <v>73.016578762542551</v>
      </c>
      <c r="H21" s="6">
        <f>IF(Input!D179 = 0, "***", Input!D193/Input!D179)</f>
        <v>64.893177784737446</v>
      </c>
      <c r="I21" s="6">
        <f>IF(Input!E179 = 0, "***", Input!E193/Input!E179)</f>
        <v>49.868950246673258</v>
      </c>
      <c r="J21" s="6">
        <f>IF(Input!F179 = 0, "***", Input!F193/Input!F179)</f>
        <v>48.320456326270957</v>
      </c>
      <c r="K21" s="6">
        <f>IF(Input!G179 = 0, "***", Input!G193/Input!G179)</f>
        <v>49.36653290529695</v>
      </c>
      <c r="L21" s="6">
        <f>IF(Input!H179 = 0, "***", Input!H193/Input!H179)</f>
        <v>43.661076856003987</v>
      </c>
      <c r="M21" s="6">
        <f>IF(Input!I179 = 0, "***", Input!I193/Input!I179)</f>
        <v>40.102572311357626</v>
      </c>
      <c r="N21" s="6">
        <f>IF(Input!J179 = 0, "***", Input!J193/Input!J179)</f>
        <v>36.896406179303213</v>
      </c>
      <c r="O21" s="6">
        <f t="shared" si="1"/>
        <v>55.634267661915239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79.772858613366481</v>
      </c>
      <c r="F26" s="6">
        <f>IF(Input!B181 = 0, "***", Input!B195/Input!B181)</f>
        <v>79.76484416614025</v>
      </c>
      <c r="G26" s="6">
        <f>IF(Input!C181 = 0, "***", Input!C195/Input!C181)</f>
        <v>88.539910954627672</v>
      </c>
      <c r="H26" s="6">
        <f>IF(Input!D181 = 0, "***", Input!D195/Input!D181)</f>
        <v>75.306085547015556</v>
      </c>
      <c r="I26" s="6">
        <f>IF(Input!E181 = 0, "***", Input!E195/Input!E181)</f>
        <v>55.679205522269001</v>
      </c>
      <c r="J26" s="6">
        <f>IF(Input!F181 = 0, "***", Input!F195/Input!F181)</f>
        <v>55.982754677128177</v>
      </c>
      <c r="K26" s="6">
        <f>IF(Input!G181 = 0, "***", Input!G195/Input!G181)</f>
        <v>68.765498381331071</v>
      </c>
      <c r="L26" s="6">
        <f>IF(Input!H181 = 0, "***", Input!H195/Input!H181)</f>
        <v>67.56943275658854</v>
      </c>
      <c r="M26" s="6">
        <f>IF(Input!I181 = 0, "***", Input!I195/Input!I181)</f>
        <v>65.567193984088064</v>
      </c>
      <c r="N26" s="6">
        <f>IF(Input!J181 = 0, "***", Input!J195/Input!J181)</f>
        <v>69.06376568668523</v>
      </c>
      <c r="O26" s="6">
        <f>AVERAGE(E26:N26)</f>
        <v>70.601155028923998</v>
      </c>
    </row>
    <row r="27" spans="1:15" ht="12" customHeight="1" x14ac:dyDescent="0.2">
      <c r="B27" t="s">
        <v>239</v>
      </c>
      <c r="E27" s="6">
        <f>IF(Input!A182 = 0, "***", Input!A196/Input!A182)</f>
        <v>67.03800343351206</v>
      </c>
      <c r="F27" s="6">
        <f>IF(Input!B182 = 0, "***", Input!B196/Input!B182)</f>
        <v>78.804818715230383</v>
      </c>
      <c r="G27" s="6">
        <f>IF(Input!C182 = 0, "***", Input!C196/Input!C182)</f>
        <v>63.72419991219779</v>
      </c>
      <c r="H27" s="6">
        <f>IF(Input!D182 = 0, "***", Input!D196/Input!D182)</f>
        <v>49.987821778050261</v>
      </c>
      <c r="I27" s="6">
        <f>IF(Input!E182 = 0, "***", Input!E196/Input!E182)</f>
        <v>50.481133291089058</v>
      </c>
      <c r="J27" s="6">
        <f>IF(Input!F182 = 0, "***", Input!F196/Input!F182)</f>
        <v>50.529989236099951</v>
      </c>
      <c r="K27" s="6">
        <f>IF(Input!G182 = 0, "***", Input!G196/Input!G182)</f>
        <v>50.027525039405781</v>
      </c>
      <c r="L27" s="6">
        <f>IF(Input!H182 = 0, "***", Input!H196/Input!H182)</f>
        <v>48.284526176862357</v>
      </c>
      <c r="M27" s="6">
        <f>IF(Input!I182 = 0, "***", Input!I196/Input!I182)</f>
        <v>49.448144708813736</v>
      </c>
      <c r="N27" s="6">
        <f>IF(Input!J182 = 0, "***", Input!J196/Input!J182)</f>
        <v>49.047289418270495</v>
      </c>
      <c r="O27" s="6">
        <f>AVERAGE(E27:N27)</f>
        <v>55.737345170953191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98.733262719820971</v>
      </c>
      <c r="F31" s="6">
        <f>IF(Input!B183 = 0, "***", Input!B197/Input!B183)</f>
        <v>99.784348025227104</v>
      </c>
      <c r="G31" s="6">
        <f>IF(Input!C183 = 0, "***", Input!C197/Input!C183)</f>
        <v>108.62453000459375</v>
      </c>
      <c r="H31" s="6">
        <f>IF(Input!D183 = 0, "***", Input!D197/Input!D183)</f>
        <v>96.478578450301214</v>
      </c>
      <c r="I31" s="6">
        <f>IF(Input!E183 = 0, "***", Input!E197/Input!E183)</f>
        <v>70.218002284446555</v>
      </c>
      <c r="J31" s="6">
        <f>IF(Input!F183 = 0, "***", Input!F197/Input!F183)</f>
        <v>70.614140758207682</v>
      </c>
      <c r="K31" s="6">
        <f>IF(Input!G183 = 0, "***", Input!G197/Input!G183)</f>
        <v>84.014037282688875</v>
      </c>
      <c r="L31" s="6">
        <f>IF(Input!H183 = 0, "***", Input!H197/Input!H183)</f>
        <v>85.102879827028673</v>
      </c>
      <c r="M31" s="6">
        <f>IF(Input!I183 = 0, "***", Input!I197/Input!I183)</f>
        <v>83.39537165779403</v>
      </c>
      <c r="N31" s="6">
        <f>IF(Input!J183 = 0, "***", Input!J197/Input!J183)</f>
        <v>86.140240459995653</v>
      </c>
      <c r="O31" s="6">
        <f t="shared" ref="O31:O36" si="2">AVERAGE(E31:N31)</f>
        <v>88.310539147010445</v>
      </c>
    </row>
    <row r="32" spans="1:15" ht="12" customHeight="1" x14ac:dyDescent="0.2">
      <c r="B32" t="s">
        <v>7</v>
      </c>
      <c r="E32" s="6">
        <f>IF(Input!A184 = 0, "***", Input!A198/Input!A184)</f>
        <v>59.544602272727275</v>
      </c>
      <c r="F32" s="6">
        <f>IF(Input!B184 = 0, "***", Input!B198/Input!B184)</f>
        <v>58.311802300809546</v>
      </c>
      <c r="G32" s="6">
        <f>IF(Input!C184 = 0, "***", Input!C198/Input!C184)</f>
        <v>59.928813207351261</v>
      </c>
      <c r="H32" s="6">
        <f>IF(Input!D184 = 0, "***", Input!D198/Input!D184)</f>
        <v>55.661991044901036</v>
      </c>
      <c r="I32" s="6">
        <f>IF(Input!E184 = 0, "***", Input!E198/Input!E184)</f>
        <v>49.339113637372883</v>
      </c>
      <c r="J32" s="6">
        <f>IF(Input!F184 = 0, "***", Input!F198/Input!F184)</f>
        <v>43.793989071038254</v>
      </c>
      <c r="K32" s="6">
        <f>IF(Input!G184 = 0, "***", Input!G198/Input!G184)</f>
        <v>57.024958319854676</v>
      </c>
      <c r="L32" s="6">
        <f>IF(Input!H184 = 0, "***", Input!H198/Input!H184)</f>
        <v>54.070916418066673</v>
      </c>
      <c r="M32" s="6">
        <f>IF(Input!I184 = 0, "***", Input!I198/Input!I184)</f>
        <v>51.716422121896159</v>
      </c>
      <c r="N32" s="6">
        <f>IF(Input!J184 = 0, "***", Input!J198/Input!J184)</f>
        <v>53.446856055341122</v>
      </c>
      <c r="O32" s="6">
        <f t="shared" si="2"/>
        <v>54.283946444935872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98.712129297051845</v>
      </c>
      <c r="F33" s="15">
        <f>IF((Input!B183+Input!B184) = 0, "***", (Input!B197+Input!B198)/(Input!B183+Input!B184))</f>
        <v>99.742801910839972</v>
      </c>
      <c r="G33" s="15">
        <f>IF((Input!C183+Input!C184) = 0, "***", (Input!C197+Input!C198)/(Input!C183+Input!C184))</f>
        <v>108.54238250025188</v>
      </c>
      <c r="H33" s="15">
        <f>IF((Input!D183+Input!D184) = 0, "***", (Input!D197+Input!D198)/(Input!D183+Input!D184))</f>
        <v>96.302825591474914</v>
      </c>
      <c r="I33" s="15">
        <f>IF((Input!E183+Input!E184) = 0, "***", (Input!E197+Input!E198)/(Input!E183+Input!E184))</f>
        <v>70.182115145269236</v>
      </c>
      <c r="J33" s="15">
        <f>IF((Input!F183+Input!F184) = 0, "***", (Input!F197+Input!F198)/(Input!F183+Input!F184))</f>
        <v>70.574156233396934</v>
      </c>
      <c r="K33" s="15">
        <f>IF((Input!G183+Input!G184) = 0, "***", (Input!G197+Input!G198)/(Input!G183+Input!G184))</f>
        <v>83.979728485380377</v>
      </c>
      <c r="L33" s="15">
        <f>IF((Input!H183+Input!H184) = 0, "***", (Input!H197+Input!H198)/(Input!H183+Input!H184))</f>
        <v>85.036704365359853</v>
      </c>
      <c r="M33" s="15">
        <f>IF((Input!I183+Input!I184) = 0, "***", (Input!I197+Input!I198)/(Input!I183+Input!I184))</f>
        <v>83.313298013226685</v>
      </c>
      <c r="N33" s="15">
        <f>IF((Input!J183+Input!J184) = 0, "***", (Input!J197+Input!J198)/(Input!J183+Input!J184))</f>
        <v>86.026651526822604</v>
      </c>
      <c r="O33" s="15">
        <f t="shared" si="2"/>
        <v>88.24127930690743</v>
      </c>
    </row>
    <row r="34" spans="2:15" ht="12" customHeight="1" x14ac:dyDescent="0.2">
      <c r="B34" t="s">
        <v>8</v>
      </c>
      <c r="E34" s="6">
        <f>IF(Input!A185 = 0, "***", Input!A199/Input!A185)</f>
        <v>47.119407632319913</v>
      </c>
      <c r="F34" s="6">
        <f>IF(Input!B185 = 0, "***", Input!B199/Input!B185)</f>
        <v>56.008386222626562</v>
      </c>
      <c r="G34" s="6">
        <f>IF(Input!C185 = 0, "***", Input!C199/Input!C185)</f>
        <v>50.522207779123633</v>
      </c>
      <c r="H34" s="6">
        <f>IF(Input!D185 = 0, "***", Input!D199/Input!D185)</f>
        <v>36.210131506216165</v>
      </c>
      <c r="I34" s="6">
        <f>IF(Input!E185 = 0, "***", Input!E199/Input!E185)</f>
        <v>36.845510834853819</v>
      </c>
      <c r="J34" s="6">
        <f>IF(Input!F185 = 0, "***", Input!F199/Input!F185)</f>
        <v>40.473114060631453</v>
      </c>
      <c r="K34" s="6">
        <f>IF(Input!G185 = 0, "***", Input!G199/Input!G185)</f>
        <v>42.564923395108309</v>
      </c>
      <c r="L34" s="6">
        <f>IF(Input!H185 = 0, "***", Input!H199/Input!H185)</f>
        <v>42.788894155367082</v>
      </c>
      <c r="M34" s="6">
        <f>IF(Input!I185 = 0, "***", Input!I199/Input!I185)</f>
        <v>42.634089097511293</v>
      </c>
      <c r="N34" s="6">
        <f>IF(Input!J185 = 0, "***", Input!J199/Input!J185)</f>
        <v>43.31838201750832</v>
      </c>
      <c r="O34" s="6">
        <f t="shared" si="2"/>
        <v>43.848504670126651</v>
      </c>
    </row>
    <row r="35" spans="2:15" ht="12" customHeight="1" x14ac:dyDescent="0.2">
      <c r="B35" t="s">
        <v>243</v>
      </c>
      <c r="E35" s="6">
        <f>IF(Input!A186 = 0, "***", Input!A200/Input!A186)</f>
        <v>39.211827047923101</v>
      </c>
      <c r="F35" s="6">
        <f>IF(Input!B186 = 0, "***", Input!B200/Input!B186)</f>
        <v>50.185673646259495</v>
      </c>
      <c r="G35" s="6">
        <f>IF(Input!C186 = 0, "***", Input!C200/Input!C186)</f>
        <v>47.06559294042269</v>
      </c>
      <c r="H35" s="6">
        <f>IF(Input!D186 = 0, "***", Input!D200/Input!D186)</f>
        <v>28.403911567995053</v>
      </c>
      <c r="I35" s="6">
        <f>IF(Input!E186 = 0, "***", Input!E200/Input!E186)</f>
        <v>29.616355100519193</v>
      </c>
      <c r="J35" s="6">
        <f>IF(Input!F186 = 0, "***", Input!F200/Input!F186)</f>
        <v>21.302244195555986</v>
      </c>
      <c r="K35" s="6">
        <f>IF(Input!G186 = 0, "***", Input!G200/Input!G186)</f>
        <v>25.79824273895208</v>
      </c>
      <c r="L35" s="6">
        <f>IF(Input!H186 = 0, "***", Input!H200/Input!H186)</f>
        <v>24.114836731039706</v>
      </c>
      <c r="M35" s="6">
        <f>IF(Input!I186 = 0, "***", Input!I200/Input!I186)</f>
        <v>23.761924424167468</v>
      </c>
      <c r="N35" s="6">
        <f>IF(Input!J186 = 0, "***", Input!J200/Input!J186)</f>
        <v>26.307760476832907</v>
      </c>
      <c r="O35" s="6">
        <f t="shared" si="2"/>
        <v>31.57683688696677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 t="e">
        <f t="shared" si="2"/>
        <v>#DIV/0!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10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99.548854460620277</v>
      </c>
      <c r="F9" s="22">
        <f>Input!B170/Input!B$34*100</f>
        <v>98.947949188963733</v>
      </c>
      <c r="G9" s="22">
        <f>Input!C170/Input!C$34*100</f>
        <v>99.213920918864986</v>
      </c>
      <c r="H9" s="22">
        <f>Input!D170/Input!D$34*100</f>
        <v>99.210201893676896</v>
      </c>
      <c r="I9" s="22">
        <f>Input!E170/Input!E$34*100</f>
        <v>99.011848496937162</v>
      </c>
      <c r="J9" s="22">
        <f>Input!F170/Input!F$34*100</f>
        <v>99.351595960164019</v>
      </c>
      <c r="K9" s="22">
        <f>Input!G170/Input!G$34*100</f>
        <v>99.44808356604004</v>
      </c>
      <c r="L9" s="22">
        <f>Input!H170/Input!H$34*100</f>
        <v>99.09742367935111</v>
      </c>
      <c r="M9" s="22">
        <f>Input!I170/Input!I$34*100</f>
        <v>99.290109485521555</v>
      </c>
      <c r="N9" s="22">
        <f>Input!J170/Input!J$34*100</f>
        <v>99.452254393554981</v>
      </c>
      <c r="O9" s="22">
        <f>AVERAGE(E9:N9)</f>
        <v>99.257224204369479</v>
      </c>
    </row>
    <row r="10" spans="1:15" ht="12" customHeight="1" x14ac:dyDescent="0.2">
      <c r="B10" t="s">
        <v>180</v>
      </c>
      <c r="E10" s="22">
        <f>Input!A171/Input!A$34*100</f>
        <v>-4.6142506083498541E-2</v>
      </c>
      <c r="F10" s="22">
        <f>Input!B171/Input!B$34*100</f>
        <v>0.16302157492146091</v>
      </c>
      <c r="G10" s="22">
        <f>Input!C171/Input!C$34*100</f>
        <v>0.11345076990713852</v>
      </c>
      <c r="H10" s="22">
        <f>Input!D171/Input!D$34*100</f>
        <v>4.1514243675819344E-2</v>
      </c>
      <c r="I10" s="22">
        <f>Input!E171/Input!E$34*100</f>
        <v>-0.12118892422639889</v>
      </c>
      <c r="J10" s="22">
        <f>Input!F171/Input!F$34*100</f>
        <v>3.2941026829691973E-2</v>
      </c>
      <c r="K10" s="22">
        <f>Input!G171/Input!G$34*100</f>
        <v>-4.536145965480691E-2</v>
      </c>
      <c r="L10" s="22">
        <f>Input!H171/Input!H$34*100</f>
        <v>3.6566028118711867E-2</v>
      </c>
      <c r="M10" s="22">
        <f>Input!I171/Input!I$34*100</f>
        <v>3.8033117440962667E-2</v>
      </c>
      <c r="N10" s="22">
        <f>Input!J171/Input!J$34*100</f>
        <v>-0.19829388000526804</v>
      </c>
      <c r="O10" s="22">
        <f>AVERAGE(E10:N10)</f>
        <v>1.4539990923812889E-3</v>
      </c>
    </row>
    <row r="11" spans="1:15" ht="12" customHeight="1" x14ac:dyDescent="0.2">
      <c r="B11" t="s">
        <v>181</v>
      </c>
      <c r="E11" s="22">
        <f>Input!A172/Input!A$34*100</f>
        <v>0.7992715033021186</v>
      </c>
      <c r="F11" s="22">
        <f>Input!B172/Input!B$34*100</f>
        <v>1.0319761621245296</v>
      </c>
      <c r="G11" s="22">
        <f>Input!C172/Input!C$34*100</f>
        <v>0.94250923735380854</v>
      </c>
      <c r="H11" s="22">
        <f>Input!D172/Input!D$34*100</f>
        <v>0.89489217535978871</v>
      </c>
      <c r="I11" s="22">
        <f>Input!E172/Input!E$34*100</f>
        <v>1.378513302170487</v>
      </c>
      <c r="J11" s="22">
        <f>Input!F172/Input!F$34*100</f>
        <v>0.8343101316211321</v>
      </c>
      <c r="K11" s="22">
        <f>Input!G172/Input!G$34*100</f>
        <v>0.73157867357838524</v>
      </c>
      <c r="L11" s="22">
        <f>Input!H172/Input!H$34*100</f>
        <v>0.99382032180826296</v>
      </c>
      <c r="M11" s="22">
        <f>Input!I172/Input!I$34*100</f>
        <v>0.86548271072813043</v>
      </c>
      <c r="N11" s="22">
        <f>Input!J172/Input!J$34*100</f>
        <v>0.90748199225146775</v>
      </c>
      <c r="O11" s="22">
        <f>AVERAGE(E11:N11)</f>
        <v>0.93798362102981103</v>
      </c>
    </row>
    <row r="12" spans="1:15" ht="12" customHeight="1" x14ac:dyDescent="0.2">
      <c r="B12" t="s">
        <v>182</v>
      </c>
      <c r="E12" s="22">
        <f>Input!A173/Input!A$34*100</f>
        <v>-0.3019834578388888</v>
      </c>
      <c r="F12" s="22">
        <f>Input!B173/Input!B$34*100</f>
        <v>-0.1429469260097164</v>
      </c>
      <c r="G12" s="22">
        <f>Input!C173/Input!C$34*100</f>
        <v>-0.2698809261259274</v>
      </c>
      <c r="H12" s="22">
        <f>Input!D173/Input!D$34*100</f>
        <v>-0.14660831271250938</v>
      </c>
      <c r="I12" s="22">
        <f>Input!E173/Input!E$34*100</f>
        <v>-0.26917287488125002</v>
      </c>
      <c r="J12" s="22">
        <f>Input!F173/Input!F$34*100</f>
        <v>-0.21884711861484538</v>
      </c>
      <c r="K12" s="22">
        <f>Input!G173/Input!G$34*100</f>
        <v>-0.13430077996361825</v>
      </c>
      <c r="L12" s="22">
        <f>Input!H173/Input!H$34*100</f>
        <v>-0.12781002927809407</v>
      </c>
      <c r="M12" s="22">
        <f>Input!I173/Input!I$34*100</f>
        <v>-0.19362531369065497</v>
      </c>
      <c r="N12" s="22">
        <f>Input!J173/Input!J$34*100</f>
        <v>-0.16144250580117825</v>
      </c>
      <c r="O12" s="22">
        <f>AVERAGE(E12:N12)</f>
        <v>-0.1966618244916683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1.0196276982827648</v>
      </c>
      <c r="F16" s="22">
        <f>Input!B174/Input!B$170*100</f>
        <v>1.1479750825087409</v>
      </c>
      <c r="G16" s="22">
        <f>Input!C174/Input!C$170*100</f>
        <v>1.3391609387440162</v>
      </c>
      <c r="H16" s="22">
        <f>Input!D174/Input!D$170*100</f>
        <v>2.3300380588812333</v>
      </c>
      <c r="I16" s="22">
        <f>Input!E174/Input!E$170*100</f>
        <v>1.6662495392935992</v>
      </c>
      <c r="J16" s="22">
        <f>Input!F174/Input!F$170*100</f>
        <v>1.2307266862095627</v>
      </c>
      <c r="K16" s="22">
        <f>Input!G174/Input!G$170*100</f>
        <v>1.7470920126334639</v>
      </c>
      <c r="L16" s="22">
        <f>Input!H174/Input!H$170*100</f>
        <v>2.036234298621646</v>
      </c>
      <c r="M16" s="22">
        <f>Input!I174/Input!I$170*100</f>
        <v>2.1872244702470094</v>
      </c>
      <c r="N16" s="22">
        <f>Input!J174/Input!J$170*100</f>
        <v>3.9237588406447137</v>
      </c>
      <c r="O16" s="22">
        <f t="shared" ref="O16:O22" si="1">AVERAGE(E16:N16)</f>
        <v>1.8628087626066752</v>
      </c>
    </row>
    <row r="17" spans="1:15" ht="12" customHeight="1" x14ac:dyDescent="0.2">
      <c r="B17" t="s">
        <v>232</v>
      </c>
      <c r="E17" s="22">
        <f>Input!A175/Input!A$170*100</f>
        <v>0.74730161803719841</v>
      </c>
      <c r="F17" s="22">
        <f>Input!B175/Input!B$170*100</f>
        <v>5.0531293909354756E-2</v>
      </c>
      <c r="G17" s="22">
        <f>Input!C175/Input!C$170*100</f>
        <v>0.63144922493603972</v>
      </c>
      <c r="H17" s="22">
        <f>Input!D175/Input!D$170*100</f>
        <v>0.57151306647111222</v>
      </c>
      <c r="I17" s="22">
        <f>Input!E175/Input!E$170*100</f>
        <v>0.58131169035751029</v>
      </c>
      <c r="J17" s="22">
        <f>Input!F175/Input!F$170*100</f>
        <v>0.49918831894211213</v>
      </c>
      <c r="K17" s="22">
        <f>Input!G175/Input!G$170*100</f>
        <v>0.42973754240439727</v>
      </c>
      <c r="L17" s="22">
        <f>Input!H175/Input!H$170*100</f>
        <v>0.29760542099720705</v>
      </c>
      <c r="M17" s="22">
        <f>Input!I175/Input!I$170*100</f>
        <v>0.24056014766105513</v>
      </c>
      <c r="N17" s="22">
        <f>Input!J175/Input!J$170*100</f>
        <v>0.21518588812781181</v>
      </c>
      <c r="O17" s="22">
        <f t="shared" si="1"/>
        <v>0.42643842118437991</v>
      </c>
    </row>
    <row r="18" spans="1:15" ht="12" customHeight="1" x14ac:dyDescent="0.2">
      <c r="B18" t="s">
        <v>233</v>
      </c>
      <c r="E18" s="22">
        <f>Input!A176/Input!A$170*100</f>
        <v>96.28218873476618</v>
      </c>
      <c r="F18" s="22">
        <f>Input!B176/Input!B$170*100</f>
        <v>98.358996052056995</v>
      </c>
      <c r="G18" s="22">
        <f>Input!C176/Input!C$170*100</f>
        <v>97.571033680593217</v>
      </c>
      <c r="H18" s="22">
        <f>Input!D176/Input!D$170*100</f>
        <v>96.855496641050323</v>
      </c>
      <c r="I18" s="22">
        <f>Input!E176/Input!E$170*100</f>
        <v>97.263404506161905</v>
      </c>
      <c r="J18" s="22">
        <f>Input!F176/Input!F$170*100</f>
        <v>97.795062569764852</v>
      </c>
      <c r="K18" s="22">
        <f>Input!G176/Input!G$170*100</f>
        <v>97.707821396895639</v>
      </c>
      <c r="L18" s="22">
        <f>Input!H176/Input!H$170*100</f>
        <v>97.540173789325024</v>
      </c>
      <c r="M18" s="22">
        <f>Input!I176/Input!I$170*100</f>
        <v>97.303086249820652</v>
      </c>
      <c r="N18" s="22">
        <f>Input!J176/Input!J$170*100</f>
        <v>95.551715934552902</v>
      </c>
      <c r="O18" s="22">
        <f t="shared" si="1"/>
        <v>97.222897955498766</v>
      </c>
    </row>
    <row r="19" spans="1:15" ht="12" customHeight="1" x14ac:dyDescent="0.2">
      <c r="B19" t="s">
        <v>234</v>
      </c>
      <c r="E19" s="22">
        <f>Input!A177/Input!A$170*100</f>
        <v>0</v>
      </c>
      <c r="F19" s="22">
        <f>Input!B177/Input!B$170*100</f>
        <v>0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0</v>
      </c>
      <c r="J19" s="22">
        <f>Input!F177/Input!F$170*100</f>
        <v>0</v>
      </c>
      <c r="K19" s="22">
        <f>Input!G177/Input!G$170*100</f>
        <v>2.7705936284990796E-4</v>
      </c>
      <c r="L19" s="22">
        <f>Input!H177/Input!H$170*100</f>
        <v>0</v>
      </c>
      <c r="M19" s="22">
        <f>Input!I177/Input!I$170*100</f>
        <v>0</v>
      </c>
      <c r="N19" s="22">
        <f>Input!J177/Input!J$170*100</f>
        <v>0</v>
      </c>
      <c r="O19" s="22">
        <f t="shared" si="1"/>
        <v>2.7705936284990795E-5</v>
      </c>
    </row>
    <row r="20" spans="1:15" ht="12" customHeight="1" x14ac:dyDescent="0.2">
      <c r="B20" t="s">
        <v>235</v>
      </c>
      <c r="E20" s="22">
        <f>Input!A178/Input!A$170*100</f>
        <v>0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Input!A179/Input!A$170*100</f>
        <v>1.9508819489138622</v>
      </c>
      <c r="F21" s="22">
        <f>Input!B179/Input!B$170*100</f>
        <v>0.44249757152490415</v>
      </c>
      <c r="G21" s="22">
        <f>Input!C179/Input!C$170*100</f>
        <v>0.45835615572671873</v>
      </c>
      <c r="H21" s="22">
        <f>Input!D179/Input!D$170*100</f>
        <v>0.24295223359734253</v>
      </c>
      <c r="I21" s="22">
        <f>Input!E179/Input!E$170*100</f>
        <v>0.48903426418699725</v>
      </c>
      <c r="J21" s="22">
        <f>Input!F179/Input!F$170*100</f>
        <v>0.47502242508347181</v>
      </c>
      <c r="K21" s="22">
        <f>Input!G179/Input!G$170*100</f>
        <v>0.1150719887036618</v>
      </c>
      <c r="L21" s="22">
        <f>Input!H179/Input!H$170*100</f>
        <v>0.12598649105612436</v>
      </c>
      <c r="M21" s="22">
        <f>Input!I179/Input!I$170*100</f>
        <v>0.26912913227129298</v>
      </c>
      <c r="N21" s="22">
        <f>Input!J179/Input!J$170*100</f>
        <v>0.3093393366745687</v>
      </c>
      <c r="O21" s="22">
        <f t="shared" si="1"/>
        <v>0.48782715477389449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89.454981203977127</v>
      </c>
      <c r="F26" s="22">
        <f>Input!B181/Input!B$170*100</f>
        <v>81.01290255502316</v>
      </c>
      <c r="G26" s="22">
        <f>Input!C181/Input!C$170*100</f>
        <v>82.223628650541485</v>
      </c>
      <c r="H26" s="22">
        <f>Input!D181/Input!D$170*100</f>
        <v>82.15548520233466</v>
      </c>
      <c r="I26" s="22">
        <f>Input!E181/Input!E$170*100</f>
        <v>81.702340678750431</v>
      </c>
      <c r="J26" s="22">
        <f>Input!F181/Input!F$170*100</f>
        <v>82.058132987816023</v>
      </c>
      <c r="K26" s="22">
        <f>Input!G181/Input!G$170*100</f>
        <v>81.35982840937892</v>
      </c>
      <c r="L26" s="22">
        <f>Input!H181/Input!H$170*100</f>
        <v>76.844424848638297</v>
      </c>
      <c r="M26" s="22">
        <f>Input!I181/Input!I$170*100</f>
        <v>77.386941369202162</v>
      </c>
      <c r="N26" s="22">
        <f>Input!J181/Input!J$170*100</f>
        <v>77.601166719766155</v>
      </c>
      <c r="O26" s="22">
        <f>AVERAGE(E26:N26)</f>
        <v>81.179983262542834</v>
      </c>
    </row>
    <row r="27" spans="1:15" ht="12" customHeight="1" x14ac:dyDescent="0.2">
      <c r="B27" t="s">
        <v>239</v>
      </c>
      <c r="E27" s="22">
        <f>Input!A182/Input!A$170*100</f>
        <v>10.545018796022877</v>
      </c>
      <c r="F27" s="22">
        <f>Input!B182/Input!B$170*100</f>
        <v>18.987097444976847</v>
      </c>
      <c r="G27" s="22">
        <f>Input!C182/Input!C$170*100</f>
        <v>17.776371349458518</v>
      </c>
      <c r="H27" s="22">
        <f>Input!D182/Input!D$170*100</f>
        <v>17.844514797665351</v>
      </c>
      <c r="I27" s="22">
        <f>Input!E182/Input!E$170*100</f>
        <v>18.297659321249579</v>
      </c>
      <c r="J27" s="22">
        <f>Input!F182/Input!F$170*100</f>
        <v>17.94186701218398</v>
      </c>
      <c r="K27" s="22">
        <f>Input!G182/Input!G$170*100</f>
        <v>18.640171590621073</v>
      </c>
      <c r="L27" s="22">
        <f>Input!H182/Input!H$170*100</f>
        <v>23.155575151361713</v>
      </c>
      <c r="M27" s="22">
        <f>Input!I182/Input!I$170*100</f>
        <v>22.613058630797852</v>
      </c>
      <c r="N27" s="22">
        <f>Input!J182/Input!J$170*100</f>
        <v>22.398833280233845</v>
      </c>
      <c r="O27" s="22">
        <f>AVERAGE(E27:N27)</f>
        <v>18.820016737457163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62.125914704068784</v>
      </c>
      <c r="F31" s="22">
        <f>Input!B183/Input!B$170*100</f>
        <v>55.621662889038745</v>
      </c>
      <c r="G31" s="22">
        <f>Input!C183/Input!C$170*100</f>
        <v>58.432475628267447</v>
      </c>
      <c r="H31" s="22">
        <f>Input!D183/Input!D$170*100</f>
        <v>58.397342514966923</v>
      </c>
      <c r="I31" s="22">
        <f>Input!E183/Input!E$170*100</f>
        <v>55.213545820416442</v>
      </c>
      <c r="J31" s="22">
        <f>Input!F183/Input!F$170*100</f>
        <v>54.202366024348933</v>
      </c>
      <c r="K31" s="22">
        <f>Input!G183/Input!G$170*100</f>
        <v>58.317285131505855</v>
      </c>
      <c r="L31" s="22">
        <f>Input!H183/Input!H$170*100</f>
        <v>52.616934644939327</v>
      </c>
      <c r="M31" s="22">
        <f>Input!I183/Input!I$170*100</f>
        <v>51.942629840154154</v>
      </c>
      <c r="N31" s="22">
        <f>Input!J183/Input!J$170*100</f>
        <v>53.638347264567287</v>
      </c>
      <c r="O31" s="22">
        <f>AVERAGE(E31:N31)</f>
        <v>56.050850446227379</v>
      </c>
    </row>
    <row r="32" spans="1:15" ht="12" customHeight="1" x14ac:dyDescent="0.2">
      <c r="B32" t="s">
        <v>7</v>
      </c>
      <c r="E32" s="22">
        <f>Input!A184/Input!A$170*100</f>
        <v>3.3520962902356698E-2</v>
      </c>
      <c r="F32" s="22">
        <f>Input!B184/Input!B$170*100</f>
        <v>5.577620599410036E-2</v>
      </c>
      <c r="G32" s="22">
        <f>Input!C184/Input!C$170*100</f>
        <v>9.8739551841155848E-2</v>
      </c>
      <c r="H32" s="22">
        <f>Input!D184/Input!D$170*100</f>
        <v>0.25254156341457412</v>
      </c>
      <c r="I32" s="22">
        <f>Input!E184/Input!E$170*100</f>
        <v>9.5065780357013616E-2</v>
      </c>
      <c r="J32" s="22">
        <f>Input!F184/Input!F$170*100</f>
        <v>8.0927644549864938E-2</v>
      </c>
      <c r="K32" s="22">
        <f>Input!G184/Input!G$170*100</f>
        <v>7.4227897432328355E-2</v>
      </c>
      <c r="L32" s="22">
        <f>Input!H184/Input!H$170*100</f>
        <v>0.11244506187450339</v>
      </c>
      <c r="M32" s="22">
        <f>Input!I184/Input!I$170*100</f>
        <v>0.13492222946521079</v>
      </c>
      <c r="N32" s="22">
        <f>Input!J184/Input!J$170*100</f>
        <v>0.18700923547175838</v>
      </c>
      <c r="O32" s="22">
        <f>AVERAGE(E32:N32)</f>
        <v>0.11251761333028665</v>
      </c>
    </row>
    <row r="33" spans="2:15" ht="12" customHeight="1" x14ac:dyDescent="0.2">
      <c r="B33" s="14" t="s">
        <v>294</v>
      </c>
      <c r="E33" s="32">
        <f>SUM(E31:E32)</f>
        <v>62.159435666971142</v>
      </c>
      <c r="F33" s="32">
        <f t="shared" ref="F33:O33" si="2">SUM(F31:F32)</f>
        <v>55.677439095032845</v>
      </c>
      <c r="G33" s="32">
        <f t="shared" si="2"/>
        <v>58.531215180108603</v>
      </c>
      <c r="H33" s="32">
        <f t="shared" si="2"/>
        <v>58.649884078381497</v>
      </c>
      <c r="I33" s="32">
        <f t="shared" si="2"/>
        <v>55.308611600773453</v>
      </c>
      <c r="J33" s="32">
        <f t="shared" si="2"/>
        <v>54.2832936688988</v>
      </c>
      <c r="K33" s="32">
        <f t="shared" si="2"/>
        <v>58.391513028938185</v>
      </c>
      <c r="L33" s="32">
        <f t="shared" si="2"/>
        <v>52.72937970681383</v>
      </c>
      <c r="M33" s="32">
        <f t="shared" si="2"/>
        <v>52.077552069619365</v>
      </c>
      <c r="N33" s="32">
        <f t="shared" si="2"/>
        <v>53.825356500039042</v>
      </c>
      <c r="O33" s="32">
        <f t="shared" si="2"/>
        <v>56.163368059557669</v>
      </c>
    </row>
    <row r="34" spans="2:15" ht="12" customHeight="1" x14ac:dyDescent="0.2">
      <c r="B34" t="s">
        <v>8</v>
      </c>
      <c r="E34" s="22">
        <f>Input!A185/Input!A$170*100</f>
        <v>28.239820904097829</v>
      </c>
      <c r="F34" s="22">
        <f>Input!B185/Input!B$170*100</f>
        <v>30.89949291657631</v>
      </c>
      <c r="G34" s="22">
        <f>Input!C185/Input!C$170*100</f>
        <v>31.240769758823905</v>
      </c>
      <c r="H34" s="22">
        <f>Input!D185/Input!D$170*100</f>
        <v>32.815092442661218</v>
      </c>
      <c r="I34" s="22">
        <f>Input!E185/Input!E$170*100</f>
        <v>37.008003505263062</v>
      </c>
      <c r="J34" s="22">
        <f>Input!F185/Input!F$170*100</f>
        <v>36.282995496962528</v>
      </c>
      <c r="K34" s="22">
        <f>Input!G185/Input!G$170*100</f>
        <v>32.811595458900996</v>
      </c>
      <c r="L34" s="22">
        <f>Input!H185/Input!H$170*100</f>
        <v>36.764062165105628</v>
      </c>
      <c r="M34" s="22">
        <f>Input!I185/Input!I$170*100</f>
        <v>37.872507109134737</v>
      </c>
      <c r="N34" s="22">
        <f>Input!J185/Input!J$170*100</f>
        <v>36.028325253906793</v>
      </c>
      <c r="O34" s="22">
        <f>AVERAGE(E34:N34)</f>
        <v>33.996266501143303</v>
      </c>
    </row>
    <row r="35" spans="2:15" ht="12" customHeight="1" x14ac:dyDescent="0.2">
      <c r="B35" t="s">
        <v>243</v>
      </c>
      <c r="E35" s="22">
        <f>Input!A186/Input!A$170*100</f>
        <v>9.600743428931036</v>
      </c>
      <c r="F35" s="22">
        <f>Input!B186/Input!B$170*100</f>
        <v>13.42306798839085</v>
      </c>
      <c r="G35" s="22">
        <f>Input!C186/Input!C$170*100</f>
        <v>10.228015061067506</v>
      </c>
      <c r="H35" s="22">
        <f>Input!D186/Input!D$170*100</f>
        <v>8.535023478957287</v>
      </c>
      <c r="I35" s="22">
        <f>Input!E186/Input!E$170*100</f>
        <v>7.6833848939634919</v>
      </c>
      <c r="J35" s="22">
        <f>Input!F186/Input!F$170*100</f>
        <v>9.4337108341386653</v>
      </c>
      <c r="K35" s="22">
        <f>Input!G186/Input!G$170*100</f>
        <v>8.7968915121608191</v>
      </c>
      <c r="L35" s="22">
        <f>Input!H186/Input!H$170*100</f>
        <v>10.506558128080536</v>
      </c>
      <c r="M35" s="22">
        <f>Input!I186/Input!I$170*100</f>
        <v>10.049940821245899</v>
      </c>
      <c r="N35" s="22">
        <f>Input!J186/Input!J$170*100</f>
        <v>10.146318246054159</v>
      </c>
      <c r="O35" s="22">
        <f>AVERAGE(E35:N35)</f>
        <v>9.8403654392990241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0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12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13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99.915305755493364</v>
      </c>
      <c r="F9" s="22">
        <f>Input!B132/Input!B$27*100</f>
        <v>99.547007711465724</v>
      </c>
      <c r="G9" s="22">
        <f>Input!C132/Input!C$27*100</f>
        <v>99.81383599902081</v>
      </c>
      <c r="H9" s="22">
        <f>Input!D132/Input!D$27*100</f>
        <v>99.697989009821313</v>
      </c>
      <c r="I9" s="22">
        <f>Input!E132/Input!E$27*100</f>
        <v>99.605952285633649</v>
      </c>
      <c r="J9" s="22">
        <f>Input!F132/Input!F$27*100</f>
        <v>99.767538730406088</v>
      </c>
      <c r="K9" s="22">
        <f>Input!G132/Input!G$27*100</f>
        <v>99.814516460778194</v>
      </c>
      <c r="L9" s="22">
        <f>Input!H132/Input!H$27*100</f>
        <v>99.411413852166078</v>
      </c>
      <c r="M9" s="22">
        <f>Input!I132/Input!I$27*100</f>
        <v>99.728573778502366</v>
      </c>
      <c r="N9" s="22">
        <f>Input!J132/Input!J$27*100</f>
        <v>99.771097761793527</v>
      </c>
      <c r="O9" s="22">
        <f>AVERAGE(E9:N9)</f>
        <v>99.707323134508101</v>
      </c>
    </row>
    <row r="10" spans="1:15" ht="12" customHeight="1" x14ac:dyDescent="0.2">
      <c r="B10" t="s">
        <v>180</v>
      </c>
      <c r="E10" s="22">
        <f>Input!A133/Input!A$27*100</f>
        <v>-3.814375040858E-2</v>
      </c>
      <c r="F10" s="22">
        <f>Input!B133/Input!B$27*100</f>
        <v>6.8820704025644275E-2</v>
      </c>
      <c r="G10" s="22">
        <f>Input!C133/Input!C$27*100</f>
        <v>7.5797636467478391E-2</v>
      </c>
      <c r="H10" s="22">
        <f>Input!D133/Input!D$27*100</f>
        <v>4.7871724443226883E-2</v>
      </c>
      <c r="I10" s="22">
        <f>Input!E133/Input!E$27*100</f>
        <v>-3.8436574232494455E-2</v>
      </c>
      <c r="J10" s="22">
        <f>Input!F133/Input!F$27*100</f>
        <v>-1.9084422601491364E-2</v>
      </c>
      <c r="K10" s="22">
        <f>Input!G133/Input!G$27*100</f>
        <v>-7.9542733483010941E-2</v>
      </c>
      <c r="L10" s="22">
        <f>Input!H133/Input!H$27*100</f>
        <v>0.10847168390719872</v>
      </c>
      <c r="M10" s="22">
        <f>Input!I133/Input!I$27*100</f>
        <v>2.0523380599490292E-2</v>
      </c>
      <c r="N10" s="22">
        <f>Input!J133/Input!J$27*100</f>
        <v>-8.4467128928914809E-2</v>
      </c>
      <c r="O10" s="22">
        <f>AVERAGE(E10:N10)</f>
        <v>6.1810519788546986E-3</v>
      </c>
    </row>
    <row r="11" spans="1:15" ht="12" customHeight="1" x14ac:dyDescent="0.2">
      <c r="B11" t="s">
        <v>181</v>
      </c>
      <c r="E11" s="22">
        <f>Input!A134/Input!A$27*100</f>
        <v>0.46572954030167124</v>
      </c>
      <c r="F11" s="22">
        <f>Input!B134/Input!B$27*100</f>
        <v>0.54305575547810225</v>
      </c>
      <c r="G11" s="22">
        <f>Input!C134/Input!C$27*100</f>
        <v>0.36629328085761614</v>
      </c>
      <c r="H11" s="22">
        <f>Input!D134/Input!D$27*100</f>
        <v>0.42436699764919622</v>
      </c>
      <c r="I11" s="22">
        <f>Input!E134/Input!E$27*100</f>
        <v>0.76813429684953782</v>
      </c>
      <c r="J11" s="22">
        <f>Input!F134/Input!F$27*100</f>
        <v>0.4687212290331792</v>
      </c>
      <c r="K11" s="22">
        <f>Input!G134/Input!G$27*100</f>
        <v>0.41139696637543849</v>
      </c>
      <c r="L11" s="22">
        <f>Input!H134/Input!H$27*100</f>
        <v>0.61139590679221922</v>
      </c>
      <c r="M11" s="22">
        <f>Input!I134/Input!I$27*100</f>
        <v>0.4597308701805139</v>
      </c>
      <c r="N11" s="22">
        <f>Input!J134/Input!J$27*100</f>
        <v>0.47847734260972674</v>
      </c>
      <c r="O11" s="22">
        <f>AVERAGE(E11:N11)</f>
        <v>0.4997302186127201</v>
      </c>
    </row>
    <row r="12" spans="1:15" ht="12" customHeight="1" x14ac:dyDescent="0.2">
      <c r="B12" t="s">
        <v>182</v>
      </c>
      <c r="E12" s="22">
        <f>Input!A135/Input!A$27*100</f>
        <v>-0.34289154538644706</v>
      </c>
      <c r="F12" s="22">
        <f>Input!B135/Input!B$27*100</f>
        <v>-0.15888417096946397</v>
      </c>
      <c r="G12" s="22">
        <f>Input!C135/Input!C$27*100</f>
        <v>-0.25592691634592352</v>
      </c>
      <c r="H12" s="22">
        <f>Input!D135/Input!D$27*100</f>
        <v>-0.17022773191374221</v>
      </c>
      <c r="I12" s="22">
        <f>Input!E135/Input!E$27*100</f>
        <v>-0.33565000825069979</v>
      </c>
      <c r="J12" s="22">
        <f>Input!F135/Input!F$27*100</f>
        <v>-0.21717553683778557</v>
      </c>
      <c r="K12" s="22">
        <f>Input!G135/Input!G$27*100</f>
        <v>-0.14637069367062491</v>
      </c>
      <c r="L12" s="22">
        <f>Input!H135/Input!H$27*100</f>
        <v>-0.1312814428654886</v>
      </c>
      <c r="M12" s="22">
        <f>Input!I135/Input!I$27*100</f>
        <v>-0.20882802928237917</v>
      </c>
      <c r="N12" s="22">
        <f>Input!J135/Input!J$27*100</f>
        <v>-0.1651079754743402</v>
      </c>
      <c r="O12" s="22">
        <f>AVERAGE(E12:N12)</f>
        <v>-0.21323440509968949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0.40212648130622808</v>
      </c>
      <c r="F16" s="22">
        <f>Input!B188/Input!B$132*100</f>
        <v>0.65871434776657767</v>
      </c>
      <c r="G16" s="22">
        <f>Input!C188/Input!C$132*100</f>
        <v>0.6094525776251204</v>
      </c>
      <c r="H16" s="22">
        <f>Input!D188/Input!D$132*100</f>
        <v>1.2385830755725535</v>
      </c>
      <c r="I16" s="22">
        <f>Input!E188/Input!E$132*100</f>
        <v>0.76495712498258184</v>
      </c>
      <c r="J16" s="22">
        <f>Input!F188/Input!F$132*100</f>
        <v>0.61888126945737232</v>
      </c>
      <c r="K16" s="22">
        <f>Input!G188/Input!G$132*100</f>
        <v>0.82949634392275784</v>
      </c>
      <c r="L16" s="22">
        <f>Input!H188/Input!H$132*100</f>
        <v>0.89600968202559006</v>
      </c>
      <c r="M16" s="22">
        <f>Input!I188/Input!I$132*100</f>
        <v>1.0600927348084075</v>
      </c>
      <c r="N16" s="22">
        <f>Input!J188/Input!J$132*100</f>
        <v>2.4986358956696053</v>
      </c>
      <c r="O16" s="22">
        <f t="shared" ref="O16:O22" si="1">AVERAGE(E16:N16)</f>
        <v>0.95769495331367938</v>
      </c>
    </row>
    <row r="17" spans="1:15" ht="12" customHeight="1" x14ac:dyDescent="0.2">
      <c r="B17" t="s">
        <v>232</v>
      </c>
      <c r="E17" s="22">
        <f>Input!A189/Input!A$132*100</f>
        <v>8.1207810513300449E-2</v>
      </c>
      <c r="F17" s="22">
        <f>Input!B189/Input!B$132*100</f>
        <v>6.3883519740211295E-2</v>
      </c>
      <c r="G17" s="22">
        <f>Input!C189/Input!C$132*100</f>
        <v>0.11482522276771878</v>
      </c>
      <c r="H17" s="22">
        <f>Input!D189/Input!D$132*100</f>
        <v>2.3994411583630457E-2</v>
      </c>
      <c r="I17" s="22">
        <f>Input!E189/Input!E$132*100</f>
        <v>4.1532618671209554E-2</v>
      </c>
      <c r="J17" s="22">
        <f>Input!F189/Input!F$132*100</f>
        <v>6.9162811379638173E-2</v>
      </c>
      <c r="K17" s="22">
        <f>Input!G189/Input!G$132*100</f>
        <v>0.10254093270338001</v>
      </c>
      <c r="L17" s="22">
        <f>Input!H189/Input!H$132*100</f>
        <v>8.6416085800903375E-2</v>
      </c>
      <c r="M17" s="22">
        <f>Input!I189/Input!I$132*100</f>
        <v>0.11162285578183528</v>
      </c>
      <c r="N17" s="22">
        <f>Input!J189/Input!J$132*100</f>
        <v>5.0476314755596371E-2</v>
      </c>
      <c r="O17" s="22">
        <f t="shared" si="1"/>
        <v>7.4566258369742372E-2</v>
      </c>
    </row>
    <row r="18" spans="1:15" ht="12" customHeight="1" x14ac:dyDescent="0.2">
      <c r="B18" t="s">
        <v>233</v>
      </c>
      <c r="E18" s="22">
        <f>Input!A190/Input!A$132*100</f>
        <v>97.855096380121978</v>
      </c>
      <c r="F18" s="22">
        <f>Input!B190/Input!B$132*100</f>
        <v>98.813578662597436</v>
      </c>
      <c r="G18" s="22">
        <f>Input!C190/Input!C$132*100</f>
        <v>98.877907341221672</v>
      </c>
      <c r="H18" s="22">
        <f>Input!D190/Input!D$132*100</f>
        <v>98.514702476786212</v>
      </c>
      <c r="I18" s="22">
        <f>Input!E190/Input!E$132*100</f>
        <v>98.747838608580821</v>
      </c>
      <c r="J18" s="22">
        <f>Input!F190/Input!F$132*100</f>
        <v>98.894656772528307</v>
      </c>
      <c r="K18" s="22">
        <f>Input!G190/Input!G$132*100</f>
        <v>98.980507932111095</v>
      </c>
      <c r="L18" s="22">
        <f>Input!H190/Input!H$132*100</f>
        <v>98.930405202702559</v>
      </c>
      <c r="M18" s="22">
        <f>Input!I190/Input!I$132*100</f>
        <v>98.653988707859313</v>
      </c>
      <c r="N18" s="22">
        <f>Input!J190/Input!J$132*100</f>
        <v>97.274154198927221</v>
      </c>
      <c r="O18" s="22">
        <f t="shared" si="1"/>
        <v>98.554283628343654</v>
      </c>
    </row>
    <row r="19" spans="1:15" ht="12" customHeight="1" x14ac:dyDescent="0.2">
      <c r="B19" t="s">
        <v>234</v>
      </c>
      <c r="E19" s="22">
        <f>Input!A191/Input!A$132*100</f>
        <v>0</v>
      </c>
      <c r="F19" s="22">
        <f>Input!B191/Input!B$132*100</f>
        <v>0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4.2446433026692085E-4</v>
      </c>
      <c r="L19" s="22">
        <f>Input!H191/Input!H$132*100</f>
        <v>0</v>
      </c>
      <c r="M19" s="22">
        <f>Input!I191/Input!I$132*100</f>
        <v>0</v>
      </c>
      <c r="N19" s="22">
        <f>Input!J191/Input!J$132*100</f>
        <v>0</v>
      </c>
      <c r="O19" s="22">
        <f t="shared" si="1"/>
        <v>4.2446433026692086E-5</v>
      </c>
    </row>
    <row r="20" spans="1:15" ht="12" customHeight="1" x14ac:dyDescent="0.2">
      <c r="B20" t="s">
        <v>235</v>
      </c>
      <c r="E20" s="22">
        <f>Input!A192/Input!A$132*100</f>
        <v>0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0</v>
      </c>
      <c r="I20" s="22">
        <f>Input!E192/Input!E$132*100</f>
        <v>5.7158801307828553E-5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5.7158801307828553E-6</v>
      </c>
    </row>
    <row r="21" spans="1:15" ht="12" customHeight="1" x14ac:dyDescent="0.2">
      <c r="B21" t="s">
        <v>236</v>
      </c>
      <c r="E21" s="22">
        <f>Input!A193/Input!A$132*100</f>
        <v>1.6615693280584967</v>
      </c>
      <c r="F21" s="22">
        <f>Input!B193/Input!B$132*100</f>
        <v>0.46382346989578499</v>
      </c>
      <c r="G21" s="22">
        <f>Input!C193/Input!C$132*100</f>
        <v>0.3978148583855079</v>
      </c>
      <c r="H21" s="22">
        <f>Input!D193/Input!D$132*100</f>
        <v>0.22272003605760629</v>
      </c>
      <c r="I21" s="22">
        <f>Input!E193/Input!E$132*100</f>
        <v>0.44561448896408495</v>
      </c>
      <c r="J21" s="22">
        <f>Input!F193/Input!F$132*100</f>
        <v>0.41729914663467726</v>
      </c>
      <c r="K21" s="22">
        <f>Input!G193/Input!G$132*100</f>
        <v>8.7030326932498292E-2</v>
      </c>
      <c r="L21" s="22">
        <f>Input!H193/Input!H$132*100</f>
        <v>8.7169029470956658E-2</v>
      </c>
      <c r="M21" s="22">
        <f>Input!I193/Input!I$132*100</f>
        <v>0.17429570155045884</v>
      </c>
      <c r="N21" s="22">
        <f>Input!J193/Input!J$132*100</f>
        <v>0.17673359064758098</v>
      </c>
      <c r="O21" s="22">
        <f t="shared" si="1"/>
        <v>0.4134069976597653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90.986646499519722</v>
      </c>
      <c r="F26" s="22">
        <f>Input!B195/Input!B$132*100</f>
        <v>81.198459663182049</v>
      </c>
      <c r="G26" s="22">
        <f>Input!C195/Input!C$132*100</f>
        <v>86.535074425055441</v>
      </c>
      <c r="H26" s="22">
        <f>Input!D195/Input!D$132*100</f>
        <v>87.398904389992722</v>
      </c>
      <c r="I26" s="22">
        <f>Input!E195/Input!E$132*100</f>
        <v>83.122254982314786</v>
      </c>
      <c r="J26" s="22">
        <f>Input!F195/Input!F$132*100</f>
        <v>83.517647569188739</v>
      </c>
      <c r="K26" s="22">
        <f>Input!G195/Input!G$132*100</f>
        <v>85.713452381657433</v>
      </c>
      <c r="L26" s="22">
        <f>Input!H195/Input!H$132*100</f>
        <v>82.282300395850882</v>
      </c>
      <c r="M26" s="22">
        <f>Input!I195/Input!I$132*100</f>
        <v>81.942274566482013</v>
      </c>
      <c r="N26" s="22">
        <f>Input!J195/Input!J$132*100</f>
        <v>82.988590742515527</v>
      </c>
      <c r="O26" s="22">
        <f>AVERAGE(E26:N26)</f>
        <v>84.568560561575921</v>
      </c>
    </row>
    <row r="27" spans="1:15" ht="12" customHeight="1" x14ac:dyDescent="0.2">
      <c r="B27" t="s">
        <v>239</v>
      </c>
      <c r="E27" s="22">
        <f>Input!A196/Input!A$132*100</f>
        <v>9.0133535004802692</v>
      </c>
      <c r="F27" s="22">
        <f>Input!B196/Input!B$132*100</f>
        <v>18.801540336817951</v>
      </c>
      <c r="G27" s="22">
        <f>Input!C196/Input!C$132*100</f>
        <v>13.464925574944573</v>
      </c>
      <c r="H27" s="22">
        <f>Input!D196/Input!D$132*100</f>
        <v>12.601095610007274</v>
      </c>
      <c r="I27" s="22">
        <f>Input!E196/Input!E$132*100</f>
        <v>16.877745017685207</v>
      </c>
      <c r="J27" s="22">
        <f>Input!F196/Input!F$132*100</f>
        <v>16.482352430811261</v>
      </c>
      <c r="K27" s="22">
        <f>Input!G196/Input!G$132*100</f>
        <v>14.286547618342569</v>
      </c>
      <c r="L27" s="22">
        <f>Input!H196/Input!H$132*100</f>
        <v>17.717699604149121</v>
      </c>
      <c r="M27" s="22">
        <f>Input!I196/Input!I$132*100</f>
        <v>18.057725433517998</v>
      </c>
      <c r="N27" s="22">
        <f>Input!J196/Input!J$132*100</f>
        <v>17.011409257484488</v>
      </c>
      <c r="O27" s="22">
        <f>AVERAGE(E27:N27)</f>
        <v>15.43143943842407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78.20855460324529</v>
      </c>
      <c r="F31" s="22">
        <f>Input!B197/Input!B$132*100</f>
        <v>69.741048094084206</v>
      </c>
      <c r="G31" s="22">
        <f>Input!C197/Input!C$132*100</f>
        <v>75.44642204244407</v>
      </c>
      <c r="H31" s="22">
        <f>Input!D197/Input!D$132*100</f>
        <v>79.590884338096743</v>
      </c>
      <c r="I31" s="22">
        <f>Input!E197/Input!E$132*100</f>
        <v>70.840871603437932</v>
      </c>
      <c r="J31" s="22">
        <f>Input!F197/Input!F$132*100</f>
        <v>69.584463102285213</v>
      </c>
      <c r="K31" s="22">
        <f>Input!G197/Input!G$132*100</f>
        <v>75.061548962076373</v>
      </c>
      <c r="L31" s="22">
        <f>Input!H197/Input!H$132*100</f>
        <v>70.959996828366627</v>
      </c>
      <c r="M31" s="22">
        <f>Input!I197/Input!I$132*100</f>
        <v>69.955137983300247</v>
      </c>
      <c r="N31" s="22">
        <f>Input!J197/Input!J$132*100</f>
        <v>71.545339992832652</v>
      </c>
      <c r="O31" s="22">
        <f>AVERAGE(E31:N31)</f>
        <v>73.093426755016921</v>
      </c>
    </row>
    <row r="32" spans="1:15" ht="12" customHeight="1" x14ac:dyDescent="0.2">
      <c r="B32" t="s">
        <v>7</v>
      </c>
      <c r="E32" s="22">
        <f>Input!A198/Input!A$132*100</f>
        <v>2.5449359628830444E-2</v>
      </c>
      <c r="F32" s="22">
        <f>Input!B198/Input!B$132*100</f>
        <v>4.0868388329160101E-2</v>
      </c>
      <c r="G32" s="22">
        <f>Input!C198/Input!C$132*100</f>
        <v>7.0336909272301865E-2</v>
      </c>
      <c r="H32" s="22">
        <f>Input!D198/Input!D$132*100</f>
        <v>0.19857791758963078</v>
      </c>
      <c r="I32" s="22">
        <f>Input!E198/Input!E$132*100</f>
        <v>8.5704840043300659E-2</v>
      </c>
      <c r="J32" s="22">
        <f>Input!F198/Input!F$132*100</f>
        <v>6.4433802698519282E-2</v>
      </c>
      <c r="K32" s="22">
        <f>Input!G198/Input!G$132*100</f>
        <v>6.4848585068543491E-2</v>
      </c>
      <c r="L32" s="22">
        <f>Input!H198/Input!H$132*100</f>
        <v>9.6349153958113887E-2</v>
      </c>
      <c r="M32" s="22">
        <f>Input!I198/Input!I$132*100</f>
        <v>0.11268489789670909</v>
      </c>
      <c r="N32" s="22">
        <f>Input!J198/Input!J$132*100</f>
        <v>0.15476940131498218</v>
      </c>
      <c r="O32" s="22">
        <f>AVERAGE(E32:N32)</f>
        <v>9.1402325580009186E-2</v>
      </c>
    </row>
    <row r="33" spans="2:15" ht="12" customHeight="1" x14ac:dyDescent="0.2">
      <c r="B33" s="14" t="s">
        <v>294</v>
      </c>
      <c r="E33" s="32">
        <f>SUM(E31:E32)</f>
        <v>78.234003962874127</v>
      </c>
      <c r="F33" s="32">
        <f t="shared" ref="F33:O33" si="2">SUM(F31:F32)</f>
        <v>69.781916482413365</v>
      </c>
      <c r="G33" s="32">
        <f t="shared" si="2"/>
        <v>75.516758951716369</v>
      </c>
      <c r="H33" s="32">
        <f t="shared" si="2"/>
        <v>79.789462255686374</v>
      </c>
      <c r="I33" s="32">
        <f t="shared" si="2"/>
        <v>70.926576443481238</v>
      </c>
      <c r="J33" s="32">
        <f t="shared" si="2"/>
        <v>69.648896904983729</v>
      </c>
      <c r="K33" s="32">
        <f t="shared" si="2"/>
        <v>75.126397547144919</v>
      </c>
      <c r="L33" s="32">
        <f t="shared" si="2"/>
        <v>71.056345982324743</v>
      </c>
      <c r="M33" s="32">
        <f t="shared" si="2"/>
        <v>70.06782288119696</v>
      </c>
      <c r="N33" s="32">
        <f t="shared" si="2"/>
        <v>71.700109394147631</v>
      </c>
      <c r="O33" s="32">
        <f t="shared" si="2"/>
        <v>73.184829080596927</v>
      </c>
    </row>
    <row r="34" spans="2:15" ht="12" customHeight="1" x14ac:dyDescent="0.2">
      <c r="B34" t="s">
        <v>8</v>
      </c>
      <c r="E34" s="22">
        <f>Input!A199/Input!A$132*100</f>
        <v>16.966010632186354</v>
      </c>
      <c r="F34" s="22">
        <f>Input!B199/Input!B$132*100</f>
        <v>21.746355782020551</v>
      </c>
      <c r="G34" s="22">
        <f>Input!C199/Input!C$132*100</f>
        <v>18.761195046100141</v>
      </c>
      <c r="H34" s="22">
        <f>Input!D199/Input!D$132*100</f>
        <v>16.78584020072536</v>
      </c>
      <c r="I34" s="22">
        <f>Input!E199/Input!E$132*100</f>
        <v>24.91552407418482</v>
      </c>
      <c r="J34" s="22">
        <f>Input!F199/Input!F$132*100</f>
        <v>26.697593300964162</v>
      </c>
      <c r="K34" s="22">
        <f>Input!G199/Input!G$132*100</f>
        <v>21.39673823899971</v>
      </c>
      <c r="L34" s="22">
        <f>Input!H199/Input!H$132*100</f>
        <v>24.928625993173103</v>
      </c>
      <c r="M34" s="22">
        <f>Input!I199/Input!I$132*100</f>
        <v>26.075628154582763</v>
      </c>
      <c r="N34" s="22">
        <f>Input!J199/Input!J$132*100</f>
        <v>24.166635188238999</v>
      </c>
      <c r="O34" s="22">
        <f>AVERAGE(E34:N34)</f>
        <v>22.244014661117596</v>
      </c>
    </row>
    <row r="35" spans="2:15" ht="12" customHeight="1" x14ac:dyDescent="0.2">
      <c r="B35" t="s">
        <v>243</v>
      </c>
      <c r="E35" s="22">
        <f>Input!A200/Input!A$132*100</f>
        <v>4.7999854049395152</v>
      </c>
      <c r="F35" s="22">
        <f>Input!B200/Input!B$132*100</f>
        <v>8.4647400425964214</v>
      </c>
      <c r="G35" s="22">
        <f>Input!C200/Input!C$132*100</f>
        <v>5.722046002183494</v>
      </c>
      <c r="H35" s="22">
        <f>Input!D200/Input!D$132*100</f>
        <v>3.4246975435882634</v>
      </c>
      <c r="I35" s="22">
        <f>Input!E200/Input!E$132*100</f>
        <v>4.1578994823339492</v>
      </c>
      <c r="J35" s="22">
        <f>Input!F200/Input!F$132*100</f>
        <v>3.6535097940521086</v>
      </c>
      <c r="K35" s="22">
        <f>Input!G200/Input!G$132*100</f>
        <v>3.4768642138553711</v>
      </c>
      <c r="L35" s="22">
        <f>Input!H200/Input!H$132*100</f>
        <v>4.0150280245021586</v>
      </c>
      <c r="M35" s="22">
        <f>Input!I200/Input!I$132*100</f>
        <v>3.8565489642202992</v>
      </c>
      <c r="N35" s="22">
        <f>Input!J200/Input!J$132*100</f>
        <v>4.1332554176133645</v>
      </c>
      <c r="O35" s="22">
        <f>AVERAGE(E35:N35)</f>
        <v>4.5704574889884944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6.9876929696542425E-3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6.9876929696542427E-4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245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0</v>
      </c>
      <c r="F7" s="6">
        <f>Input!B8/Input!B$6</f>
        <v>9.3034211388593729E-3</v>
      </c>
      <c r="G7" s="6">
        <f>Input!C8/Input!C$6</f>
        <v>3.7086614014644435E-2</v>
      </c>
      <c r="H7" s="6">
        <f>Input!D8/Input!D$6</f>
        <v>2.4737214097738297E-2</v>
      </c>
      <c r="I7" s="6">
        <f>Input!E8/Input!E$6</f>
        <v>1.0120854940637929E-2</v>
      </c>
      <c r="J7" s="6">
        <f>Input!F8/Input!F$6</f>
        <v>8.0037643560082524E-3</v>
      </c>
      <c r="K7" s="6">
        <f>Input!G8/Input!G$6</f>
        <v>2.123792547369199E-2</v>
      </c>
      <c r="L7" s="6">
        <f>Input!H8/Input!H$6</f>
        <v>0</v>
      </c>
      <c r="M7" s="6">
        <f>Input!I8/Input!I$6</f>
        <v>1.1938079478500268E-3</v>
      </c>
      <c r="N7" s="6">
        <f>Input!J8/Input!J$6</f>
        <v>1.1814275555364017E-3</v>
      </c>
      <c r="O7" s="6">
        <f t="shared" ref="O7:O13" si="1">AVERAGE(E7:N7)</f>
        <v>1.1286502952496672E-2</v>
      </c>
    </row>
    <row r="8" spans="1:15" ht="12" customHeight="1" x14ac:dyDescent="0.2">
      <c r="B8" t="s">
        <v>50</v>
      </c>
      <c r="E8" s="6">
        <f>Input!A9/Input!A$6</f>
        <v>2.3283191587694803</v>
      </c>
      <c r="F8" s="6">
        <f>Input!B9/Input!B$6</f>
        <v>2.8321483640281162</v>
      </c>
      <c r="G8" s="6">
        <f>Input!C9/Input!C$6</f>
        <v>3.1773748026927175</v>
      </c>
      <c r="H8" s="6">
        <f>Input!D9/Input!D$6</f>
        <v>2.4161963272047755</v>
      </c>
      <c r="I8" s="6">
        <f>Input!E9/Input!E$6</f>
        <v>1.8281246746574822</v>
      </c>
      <c r="J8" s="6">
        <f>Input!F9/Input!F$6</f>
        <v>1.8388001626241588</v>
      </c>
      <c r="K8" s="6">
        <f>Input!G9/Input!G$6</f>
        <v>1.8541270185789769</v>
      </c>
      <c r="L8" s="6">
        <f>Input!H9/Input!H$6</f>
        <v>1.7501569804728228</v>
      </c>
      <c r="M8" s="6">
        <f>Input!I9/Input!I$6</f>
        <v>2.1885995505426652</v>
      </c>
      <c r="N8" s="6">
        <f>Input!J9/Input!J$6</f>
        <v>2.1094989014105066</v>
      </c>
      <c r="O8" s="6">
        <f t="shared" si="1"/>
        <v>2.2323345940981705</v>
      </c>
    </row>
    <row r="9" spans="1:15" ht="12" customHeight="1" x14ac:dyDescent="0.2">
      <c r="B9" t="s">
        <v>51</v>
      </c>
      <c r="E9" s="6">
        <f>Input!A10/Input!A$6</f>
        <v>1.1343088841301849</v>
      </c>
      <c r="F9" s="6">
        <f>Input!B10/Input!B$6</f>
        <v>1.5365252814431922</v>
      </c>
      <c r="G9" s="6">
        <f>Input!C10/Input!C$6</f>
        <v>0.99815539487479654</v>
      </c>
      <c r="H9" s="6">
        <f>Input!D10/Input!D$6</f>
        <v>0.72714092456565338</v>
      </c>
      <c r="I9" s="6">
        <f>Input!E10/Input!E$6</f>
        <v>0.62725925781258296</v>
      </c>
      <c r="J9" s="6">
        <f>Input!F10/Input!F$6</f>
        <v>0.76056753919507258</v>
      </c>
      <c r="K9" s="6">
        <f>Input!G10/Input!G$6</f>
        <v>0.68876410586880965</v>
      </c>
      <c r="L9" s="6">
        <f>Input!H10/Input!H$6</f>
        <v>0.84387644808888418</v>
      </c>
      <c r="M9" s="6">
        <f>Input!I10/Input!I$6</f>
        <v>0.80499283883491746</v>
      </c>
      <c r="N9" s="6">
        <f>Input!J10/Input!J$6</f>
        <v>0.76879133859307514</v>
      </c>
      <c r="O9" s="6">
        <f t="shared" si="1"/>
        <v>0.88903820134071698</v>
      </c>
    </row>
    <row r="10" spans="1:15" ht="12" customHeight="1" x14ac:dyDescent="0.2">
      <c r="B10" t="s">
        <v>52</v>
      </c>
      <c r="E10" s="6">
        <f>Input!A11/Input!A$6</f>
        <v>3.6249687307585803</v>
      </c>
      <c r="F10" s="6">
        <f>Input!B11/Input!B$6</f>
        <v>2.316632572474902</v>
      </c>
      <c r="G10" s="6">
        <f>Input!C11/Input!C$6</f>
        <v>2.2676175223176784</v>
      </c>
      <c r="H10" s="6">
        <f>Input!D11/Input!D$6</f>
        <v>2.2368049447371674</v>
      </c>
      <c r="I10" s="6">
        <f>Input!E11/Input!E$6</f>
        <v>1.6935677932741868</v>
      </c>
      <c r="J10" s="6">
        <f>Input!F11/Input!F$6</f>
        <v>1.5335086869544787</v>
      </c>
      <c r="K10" s="6">
        <f>Input!G11/Input!G$6</f>
        <v>1.5881756271827945</v>
      </c>
      <c r="L10" s="6">
        <f>Input!H11/Input!H$6</f>
        <v>1.5361870266914894</v>
      </c>
      <c r="M10" s="6">
        <f>Input!I11/Input!I$6</f>
        <v>1.4381278113167608</v>
      </c>
      <c r="N10" s="6">
        <f>Input!J11/Input!J$6</f>
        <v>1.1777928469081762</v>
      </c>
      <c r="O10" s="6">
        <f t="shared" si="1"/>
        <v>1.9413383562616215</v>
      </c>
    </row>
    <row r="11" spans="1:15" ht="12" customHeight="1" x14ac:dyDescent="0.2">
      <c r="B11" t="s">
        <v>53</v>
      </c>
      <c r="E11" s="6">
        <f>Input!A12/Input!A$6</f>
        <v>0.35734256277501453</v>
      </c>
      <c r="F11" s="6">
        <f>Input!B12/Input!B$6</f>
        <v>0.61283107822659344</v>
      </c>
      <c r="G11" s="6">
        <f>Input!C12/Input!C$6</f>
        <v>0.44160932993805629</v>
      </c>
      <c r="H11" s="6">
        <f>Input!D12/Input!D$6</f>
        <v>0.44173506874848728</v>
      </c>
      <c r="I11" s="6">
        <f>Input!E12/Input!E$6</f>
        <v>0.32820589328680028</v>
      </c>
      <c r="J11" s="6">
        <f>Input!F12/Input!F$6</f>
        <v>0.38023259980179502</v>
      </c>
      <c r="K11" s="6">
        <f>Input!G12/Input!G$6</f>
        <v>0.30321516377080548</v>
      </c>
      <c r="L11" s="6">
        <f>Input!H12/Input!H$6</f>
        <v>0.39311250954981353</v>
      </c>
      <c r="M11" s="6">
        <f>Input!I12/Input!I$6</f>
        <v>0.37703124024615159</v>
      </c>
      <c r="N11" s="6">
        <f>Input!J12/Input!J$6</f>
        <v>0.37756159204861922</v>
      </c>
      <c r="O11" s="6">
        <f t="shared" si="1"/>
        <v>0.40128770383921364</v>
      </c>
    </row>
    <row r="12" spans="1:15" ht="12" customHeight="1" x14ac:dyDescent="0.2">
      <c r="B12" t="s">
        <v>54</v>
      </c>
      <c r="E12" s="6">
        <f>Input!A13/Input!A$6</f>
        <v>9.5068500072074055E-2</v>
      </c>
      <c r="F12" s="6">
        <f>Input!B13/Input!B$6</f>
        <v>0.12445650064383178</v>
      </c>
      <c r="G12" s="6">
        <f>Input!C13/Input!C$6</f>
        <v>0.12188307494396002</v>
      </c>
      <c r="H12" s="6">
        <f>Input!D13/Input!D$6</f>
        <v>0.12193378746853115</v>
      </c>
      <c r="I12" s="6">
        <f>Input!E13/Input!E$6</f>
        <v>0.1627674316865281</v>
      </c>
      <c r="J12" s="6">
        <f>Input!F13/Input!F$6</f>
        <v>8.0315672269883981E-2</v>
      </c>
      <c r="K12" s="6">
        <f>Input!G13/Input!G$6</f>
        <v>9.0236284244797793E-2</v>
      </c>
      <c r="L12" s="6">
        <f>Input!H13/Input!H$6</f>
        <v>7.9819758679173541E-2</v>
      </c>
      <c r="M12" s="6">
        <f>Input!I13/Input!I$6</f>
        <v>0.10114064605621886</v>
      </c>
      <c r="N12" s="6">
        <f>Input!J13/Input!J$6</f>
        <v>7.801119395429712E-2</v>
      </c>
      <c r="O12" s="6">
        <f t="shared" si="1"/>
        <v>0.10556328500192964</v>
      </c>
    </row>
    <row r="13" spans="1:15" ht="13.5" customHeight="1" x14ac:dyDescent="0.2">
      <c r="B13" s="4" t="s">
        <v>55</v>
      </c>
      <c r="E13" s="8">
        <f>SUM(E7:E12)</f>
        <v>7.5400078365053336</v>
      </c>
      <c r="F13" s="8">
        <f t="shared" ref="F13:N13" si="2">SUM(F7:F12)</f>
        <v>7.4318972179554939</v>
      </c>
      <c r="G13" s="8">
        <f t="shared" si="2"/>
        <v>7.043726738781853</v>
      </c>
      <c r="H13" s="8">
        <f t="shared" si="2"/>
        <v>5.9685482668223528</v>
      </c>
      <c r="I13" s="8">
        <f t="shared" si="2"/>
        <v>4.6500459056582182</v>
      </c>
      <c r="J13" s="8">
        <f t="shared" si="2"/>
        <v>4.6014284252013971</v>
      </c>
      <c r="K13" s="8">
        <f t="shared" si="2"/>
        <v>4.5457561251198761</v>
      </c>
      <c r="L13" s="8">
        <f t="shared" si="2"/>
        <v>4.6031527234821832</v>
      </c>
      <c r="M13" s="8">
        <f t="shared" si="2"/>
        <v>4.9110858949445646</v>
      </c>
      <c r="N13" s="8">
        <f t="shared" si="2"/>
        <v>4.5128373004702098</v>
      </c>
      <c r="O13" s="8">
        <f t="shared" si="1"/>
        <v>5.5808486434941482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40.331544047484002</v>
      </c>
      <c r="F15" s="6">
        <f>Input!B14/Input!B$6</f>
        <v>35.668265753957883</v>
      </c>
      <c r="G15" s="6">
        <f>Input!C14/Input!C$6</f>
        <v>32.240573362692736</v>
      </c>
      <c r="H15" s="6">
        <f>Input!D14/Input!D$6</f>
        <v>29.368282326705241</v>
      </c>
      <c r="I15" s="6">
        <f>Input!E14/Input!E$6</f>
        <v>29.503561238200611</v>
      </c>
      <c r="J15" s="6">
        <f>Input!F14/Input!F$6</f>
        <v>33.228260132901958</v>
      </c>
      <c r="K15" s="6">
        <f>Input!G14/Input!G$6</f>
        <v>29.4187756338148</v>
      </c>
      <c r="L15" s="6">
        <f>Input!H14/Input!H$6</f>
        <v>28.944111104342657</v>
      </c>
      <c r="M15" s="6">
        <f>Input!I14/Input!I$6</f>
        <v>29.191251356389614</v>
      </c>
      <c r="N15" s="6">
        <f>Input!J14/Input!J$6</f>
        <v>27.878992414154762</v>
      </c>
      <c r="O15" s="6">
        <f>AVERAGE(E15:N15)</f>
        <v>31.577361737064429</v>
      </c>
    </row>
    <row r="16" spans="1:15" ht="12" customHeight="1" x14ac:dyDescent="0.2">
      <c r="B16" t="s">
        <v>57</v>
      </c>
      <c r="E16" s="6">
        <f>Input!A15/Input!A$6</f>
        <v>3.6181676810697541</v>
      </c>
      <c r="F16" s="6">
        <f>Input!B15/Input!B$6</f>
        <v>2.3445902852162392</v>
      </c>
      <c r="G16" s="6">
        <f>Input!C15/Input!C$6</f>
        <v>2.0256359174885352</v>
      </c>
      <c r="H16" s="6">
        <f>Input!D15/Input!D$6</f>
        <v>1.9308792440056908</v>
      </c>
      <c r="I16" s="6">
        <f>Input!E15/Input!E$6</f>
        <v>1.9374893085127567</v>
      </c>
      <c r="J16" s="6">
        <f>Input!F15/Input!F$6</f>
        <v>2.8502386084395903</v>
      </c>
      <c r="K16" s="6">
        <f>Input!G15/Input!G$6</f>
        <v>2.5784207386465305</v>
      </c>
      <c r="L16" s="6">
        <f>Input!H15/Input!H$6</f>
        <v>1.6052942397469365</v>
      </c>
      <c r="M16" s="6">
        <f>Input!I15/Input!I$6</f>
        <v>1.8385387580392745</v>
      </c>
      <c r="N16" s="6">
        <f>Input!J15/Input!J$6</f>
        <v>1.8395873205613753</v>
      </c>
      <c r="O16" s="6">
        <f>AVERAGE(E16:N16)</f>
        <v>2.256884210172668</v>
      </c>
    </row>
    <row r="17" spans="2:15" ht="12" customHeight="1" x14ac:dyDescent="0.2">
      <c r="B17" t="s">
        <v>58</v>
      </c>
      <c r="E17" s="6">
        <f>Input!A16/Input!A$6</f>
        <v>0.23367587084527758</v>
      </c>
      <c r="F17" s="6">
        <f>Input!B16/Input!B$6</f>
        <v>0.52564814939249727</v>
      </c>
      <c r="G17" s="6">
        <f>Input!C16/Input!C$6</f>
        <v>0.53585926228303082</v>
      </c>
      <c r="H17" s="6">
        <f>Input!D16/Input!D$6</f>
        <v>0.42842468836302366</v>
      </c>
      <c r="I17" s="6">
        <f>Input!E16/Input!E$6</f>
        <v>0.2537110586011404</v>
      </c>
      <c r="J17" s="6">
        <f>Input!F16/Input!F$6</f>
        <v>0.19297322025290994</v>
      </c>
      <c r="K17" s="6">
        <f>Input!G16/Input!G$6</f>
        <v>0.22525601833526226</v>
      </c>
      <c r="L17" s="6">
        <f>Input!H16/Input!H$6</f>
        <v>0.31327481733703161</v>
      </c>
      <c r="M17" s="6">
        <f>Input!I16/Input!I$6</f>
        <v>0.28141877049727865</v>
      </c>
      <c r="N17" s="6">
        <f>Input!J16/Input!J$6</f>
        <v>0.2418606887657879</v>
      </c>
      <c r="O17" s="6">
        <f>AVERAGE(E17:N17)</f>
        <v>0.32321025446732399</v>
      </c>
    </row>
    <row r="18" spans="2:15" ht="12" customHeight="1" x14ac:dyDescent="0.2">
      <c r="B18" t="s">
        <v>59</v>
      </c>
      <c r="E18" s="6">
        <f>Input!A17/Input!A$6</f>
        <v>0.46157683498641328</v>
      </c>
      <c r="F18" s="6">
        <f>Input!B17/Input!B$6</f>
        <v>0.34215858240036973</v>
      </c>
      <c r="G18" s="6">
        <f>Input!C17/Input!C$6</f>
        <v>0.37176791034959172</v>
      </c>
      <c r="H18" s="6">
        <f>Input!D17/Input!D$6</f>
        <v>0.31636257766149134</v>
      </c>
      <c r="I18" s="6">
        <f>Input!E17/Input!E$6</f>
        <v>0.29509021507862221</v>
      </c>
      <c r="J18" s="6">
        <f>Input!F17/Input!F$6</f>
        <v>0.2301896237796873</v>
      </c>
      <c r="K18" s="6">
        <f>Input!G17/Input!G$6</f>
        <v>0.26095203179468418</v>
      </c>
      <c r="L18" s="6">
        <f>Input!H17/Input!H$6</f>
        <v>0.25432503774677873</v>
      </c>
      <c r="M18" s="6">
        <f>Input!I17/Input!I$6</f>
        <v>0.24317659675388562</v>
      </c>
      <c r="N18" s="6">
        <f>Input!J17/Input!J$6</f>
        <v>0.21843443273052573</v>
      </c>
      <c r="O18" s="6">
        <f>AVERAGE(E18:N18)</f>
        <v>0.29940338432820501</v>
      </c>
    </row>
    <row r="19" spans="2:15" ht="13.5" customHeight="1" x14ac:dyDescent="0.2">
      <c r="B19" s="4" t="s">
        <v>60</v>
      </c>
      <c r="E19" s="8">
        <f t="shared" ref="E19:N19" si="3">SUM(E15:E18)</f>
        <v>44.644964434385443</v>
      </c>
      <c r="F19" s="8">
        <f t="shared" si="3"/>
        <v>38.880662770966993</v>
      </c>
      <c r="G19" s="8">
        <f t="shared" si="3"/>
        <v>35.173836452813894</v>
      </c>
      <c r="H19" s="8">
        <f t="shared" si="3"/>
        <v>32.043948836735446</v>
      </c>
      <c r="I19" s="8">
        <f t="shared" si="3"/>
        <v>31.989851820393131</v>
      </c>
      <c r="J19" s="8">
        <f t="shared" si="3"/>
        <v>36.501661585374144</v>
      </c>
      <c r="K19" s="8">
        <f t="shared" si="3"/>
        <v>32.483404422591285</v>
      </c>
      <c r="L19" s="8">
        <f t="shared" si="3"/>
        <v>31.117005199173402</v>
      </c>
      <c r="M19" s="8">
        <f t="shared" si="3"/>
        <v>31.554385481680054</v>
      </c>
      <c r="N19" s="8">
        <f t="shared" si="3"/>
        <v>30.178874856212449</v>
      </c>
      <c r="O19" s="8">
        <f>AVERAGE(E19:N19)</f>
        <v>34.456859586032628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9.6042715723916583</v>
      </c>
      <c r="F21" s="6">
        <f>Input!B18/Input!B$6</f>
        <v>7.4425827758600764</v>
      </c>
      <c r="G21" s="6">
        <f>Input!C18/Input!C$6</f>
        <v>7.0032396819593696</v>
      </c>
      <c r="H21" s="6">
        <f>Input!D18/Input!D$6</f>
        <v>6.9882438102555238</v>
      </c>
      <c r="I21" s="6">
        <f>Input!E18/Input!E$6</f>
        <v>5.9119492626489176</v>
      </c>
      <c r="J21" s="6">
        <f>Input!F18/Input!F$6</f>
        <v>5.2785339374562277</v>
      </c>
      <c r="K21" s="6">
        <f>Input!G18/Input!G$6</f>
        <v>5.9812596286832669</v>
      </c>
      <c r="L21" s="6">
        <f>Input!H18/Input!H$6</f>
        <v>6.6949820545727565</v>
      </c>
      <c r="M21" s="6">
        <f>Input!I18/Input!I$6</f>
        <v>6.2155378815705502</v>
      </c>
      <c r="N21" s="6">
        <f>Input!J18/Input!J$6</f>
        <v>5.7988614084424137</v>
      </c>
      <c r="O21" s="6">
        <f>AVERAGE(E21:N21)</f>
        <v>6.6919462013840754</v>
      </c>
    </row>
    <row r="22" spans="2:15" ht="12" customHeight="1" x14ac:dyDescent="0.2">
      <c r="B22" t="s">
        <v>255</v>
      </c>
      <c r="E22" s="6">
        <f>Input!A19/Input!A$6</f>
        <v>5.1028895173284026</v>
      </c>
      <c r="F22" s="6">
        <f>Input!B19/Input!B$6</f>
        <v>4.5779126296263124</v>
      </c>
      <c r="G22" s="6">
        <f>Input!C19/Input!C$6</f>
        <v>4.659927947000436</v>
      </c>
      <c r="H22" s="6">
        <f>Input!D19/Input!D$6</f>
        <v>4.076444551889673</v>
      </c>
      <c r="I22" s="6">
        <f>Input!E19/Input!E$6</f>
        <v>3.9225740912813318</v>
      </c>
      <c r="J22" s="6">
        <f>Input!F19/Input!F$6</f>
        <v>3.3876272424844811</v>
      </c>
      <c r="K22" s="6">
        <f>Input!G19/Input!G$6</f>
        <v>3.7979495576226086</v>
      </c>
      <c r="L22" s="6">
        <f>Input!H19/Input!H$6</f>
        <v>4.9166978055829142</v>
      </c>
      <c r="M22" s="6">
        <f>Input!I19/Input!I$6</f>
        <v>5.0725420470264426</v>
      </c>
      <c r="N22" s="6">
        <f>Input!J19/Input!J$6</f>
        <v>4.5620959941382848</v>
      </c>
      <c r="O22" s="6">
        <f>AVERAGE(E22:N22)</f>
        <v>4.4076661383980893</v>
      </c>
    </row>
    <row r="23" spans="2:15" ht="12" customHeight="1" x14ac:dyDescent="0.2">
      <c r="B23" t="s">
        <v>62</v>
      </c>
      <c r="E23" s="6">
        <f>Input!A20/Input!A$6</f>
        <v>4.4479548553887367E-2</v>
      </c>
      <c r="F23" s="6">
        <f>Input!B20/Input!B$6</f>
        <v>3.2776071545773618E-2</v>
      </c>
      <c r="G23" s="6">
        <f>Input!C20/Input!C$6</f>
        <v>4.3997634485629412E-2</v>
      </c>
      <c r="H23" s="6">
        <f>Input!D20/Input!D$6</f>
        <v>3.9834927995286901E-2</v>
      </c>
      <c r="I23" s="6">
        <f>Input!E20/Input!E$6</f>
        <v>7.6871861700230498E-2</v>
      </c>
      <c r="J23" s="6">
        <f>Input!F20/Input!F$6</f>
        <v>3.5737424471360732E-2</v>
      </c>
      <c r="K23" s="6">
        <f>Input!G20/Input!G$6</f>
        <v>3.4353843322429162E-2</v>
      </c>
      <c r="L23" s="6">
        <f>Input!H20/Input!H$6</f>
        <v>4.5847854341647468E-2</v>
      </c>
      <c r="M23" s="6">
        <f>Input!I20/Input!I$6</f>
        <v>3.8714081229755115E-2</v>
      </c>
      <c r="N23" s="6">
        <f>Input!J20/Input!J$6</f>
        <v>4.5767861674186582E-2</v>
      </c>
      <c r="O23" s="6">
        <f>AVERAGE(E23:N23)</f>
        <v>4.3838110932018684E-2</v>
      </c>
    </row>
    <row r="24" spans="2:15" ht="13.5" customHeight="1" x14ac:dyDescent="0.2">
      <c r="B24" s="4" t="s">
        <v>63</v>
      </c>
      <c r="E24" s="8">
        <f t="shared" ref="E24:N24" si="4">SUM(E21:E23)</f>
        <v>14.751640638273948</v>
      </c>
      <c r="F24" s="8">
        <f t="shared" si="4"/>
        <v>12.053271477032164</v>
      </c>
      <c r="G24" s="8">
        <f t="shared" si="4"/>
        <v>11.707165263445434</v>
      </c>
      <c r="H24" s="8">
        <f t="shared" si="4"/>
        <v>11.104523290140484</v>
      </c>
      <c r="I24" s="8">
        <f t="shared" si="4"/>
        <v>9.9113952156304794</v>
      </c>
      <c r="J24" s="8">
        <f t="shared" si="4"/>
        <v>8.7018986044120687</v>
      </c>
      <c r="K24" s="8">
        <f t="shared" si="4"/>
        <v>9.8135630296283054</v>
      </c>
      <c r="L24" s="8">
        <f t="shared" si="4"/>
        <v>11.65752771449732</v>
      </c>
      <c r="M24" s="8">
        <f t="shared" si="4"/>
        <v>11.326794009826749</v>
      </c>
      <c r="N24" s="8">
        <f t="shared" si="4"/>
        <v>10.406725264254884</v>
      </c>
      <c r="O24" s="8">
        <f>AVERAGE(E24:N24)</f>
        <v>11.143450450714186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1.2607172961711919</v>
      </c>
      <c r="F26" s="6">
        <f>Input!B21/Input!B$6</f>
        <v>1.2959296512707372</v>
      </c>
      <c r="G26" s="6">
        <f>Input!C21/Input!C$6</f>
        <v>1.1362724322917093</v>
      </c>
      <c r="H26" s="6">
        <f>Input!D21/Input!D$6</f>
        <v>1.0431446519526781</v>
      </c>
      <c r="I26" s="6">
        <f>Input!E21/Input!E$6</f>
        <v>1.0309877041410378</v>
      </c>
      <c r="J26" s="6">
        <f>Input!F21/Input!F$6</f>
        <v>0.99877728767556184</v>
      </c>
      <c r="K26" s="6">
        <f>Input!G21/Input!G$6</f>
        <v>1.0011888145995707</v>
      </c>
      <c r="L26" s="6">
        <f>Input!H21/Input!H$6</f>
        <v>1.0927574690219926</v>
      </c>
      <c r="M26" s="6">
        <f>Input!I21/Input!I$6</f>
        <v>1.17386561323281</v>
      </c>
      <c r="N26" s="6">
        <f>Input!J21/Input!J$6</f>
        <v>1.019467699213487</v>
      </c>
      <c r="O26" s="6">
        <f>AVERAGE(E26:N26)</f>
        <v>1.1053108619570777</v>
      </c>
    </row>
    <row r="27" spans="2:15" ht="12" customHeight="1" x14ac:dyDescent="0.2">
      <c r="B27" t="s">
        <v>65</v>
      </c>
      <c r="E27" s="6">
        <f>Input!A22/Input!A$6</f>
        <v>14.233630991743931</v>
      </c>
      <c r="F27" s="6">
        <f>Input!B22/Input!B$6</f>
        <v>14.663830243133495</v>
      </c>
      <c r="G27" s="6">
        <f>Input!C22/Input!C$6</f>
        <v>12.90571898821366</v>
      </c>
      <c r="H27" s="6">
        <f>Input!D22/Input!D$6</f>
        <v>12.618676452576608</v>
      </c>
      <c r="I27" s="6">
        <f>Input!E22/Input!E$6</f>
        <v>12.699967611074714</v>
      </c>
      <c r="J27" s="6">
        <f>Input!F22/Input!F$6</f>
        <v>12.161302643295441</v>
      </c>
      <c r="K27" s="6">
        <f>Input!G22/Input!G$6</f>
        <v>11.777862803529372</v>
      </c>
      <c r="L27" s="6">
        <f>Input!H22/Input!H$6</f>
        <v>12.89196750410615</v>
      </c>
      <c r="M27" s="6">
        <f>Input!I22/Input!I$6</f>
        <v>13.585741322766129</v>
      </c>
      <c r="N27" s="6">
        <f>Input!J22/Input!J$6</f>
        <v>12.51263997316315</v>
      </c>
      <c r="O27" s="6">
        <f>AVERAGE(E27:N27)</f>
        <v>13.005133853360267</v>
      </c>
    </row>
    <row r="28" spans="2:15" ht="12" customHeight="1" x14ac:dyDescent="0.2">
      <c r="B28" t="s">
        <v>66</v>
      </c>
      <c r="E28" s="6">
        <f>Input!A23/Input!A$6</f>
        <v>1.678902545807478</v>
      </c>
      <c r="F28" s="6">
        <f>Input!B23/Input!B$6</f>
        <v>2.014092274271412</v>
      </c>
      <c r="G28" s="6">
        <f>Input!C23/Input!C$6</f>
        <v>1.8789791781522975</v>
      </c>
      <c r="H28" s="6">
        <f>Input!D23/Input!D$6</f>
        <v>1.9201447453547724</v>
      </c>
      <c r="I28" s="6">
        <f>Input!E23/Input!E$6</f>
        <v>2.0333785467520769</v>
      </c>
      <c r="J28" s="6">
        <f>Input!F23/Input!F$6</f>
        <v>1.9091510053606748</v>
      </c>
      <c r="K28" s="6">
        <f>Input!G23/Input!G$6</f>
        <v>2.0999746893796729</v>
      </c>
      <c r="L28" s="6">
        <f>Input!H23/Input!H$6</f>
        <v>2.153103913037048</v>
      </c>
      <c r="M28" s="6">
        <f>Input!I23/Input!I$6</f>
        <v>1.822998684876262</v>
      </c>
      <c r="N28" s="6">
        <f>Input!J23/Input!J$6</f>
        <v>1.7124669061731923</v>
      </c>
      <c r="O28" s="6">
        <f>AVERAGE(E28:N28)</f>
        <v>1.9223192489164884</v>
      </c>
    </row>
    <row r="29" spans="2:15" ht="13.5" customHeight="1" x14ac:dyDescent="0.2">
      <c r="B29" s="4" t="s">
        <v>15</v>
      </c>
      <c r="E29" s="8">
        <f t="shared" ref="E29:N29" si="5">SUM(E26:E28)</f>
        <v>17.173250833722602</v>
      </c>
      <c r="F29" s="8">
        <f t="shared" si="5"/>
        <v>17.973852168675645</v>
      </c>
      <c r="G29" s="8">
        <f t="shared" si="5"/>
        <v>15.920970598657668</v>
      </c>
      <c r="H29" s="8">
        <f t="shared" si="5"/>
        <v>15.581965849884059</v>
      </c>
      <c r="I29" s="8">
        <f t="shared" si="5"/>
        <v>15.764333861967829</v>
      </c>
      <c r="J29" s="8">
        <f t="shared" si="5"/>
        <v>15.069230936331678</v>
      </c>
      <c r="K29" s="8">
        <f t="shared" si="5"/>
        <v>14.879026307508616</v>
      </c>
      <c r="L29" s="8">
        <f t="shared" si="5"/>
        <v>16.137828886165188</v>
      </c>
      <c r="M29" s="8">
        <f t="shared" si="5"/>
        <v>16.582605620875199</v>
      </c>
      <c r="N29" s="8">
        <f t="shared" si="5"/>
        <v>15.24457457854983</v>
      </c>
      <c r="O29" s="8">
        <f>AVERAGE(E29:N29)</f>
        <v>16.03276396423383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84.109863742887327</v>
      </c>
      <c r="F31" s="7">
        <f t="shared" si="6"/>
        <v>76.33968363463029</v>
      </c>
      <c r="G31" s="7">
        <f t="shared" si="6"/>
        <v>69.845699053698837</v>
      </c>
      <c r="H31" s="7">
        <f t="shared" si="6"/>
        <v>64.69898624358234</v>
      </c>
      <c r="I31" s="7">
        <f t="shared" si="6"/>
        <v>62.315626803649657</v>
      </c>
      <c r="J31" s="7">
        <f t="shared" si="6"/>
        <v>64.874219551319285</v>
      </c>
      <c r="K31" s="7">
        <f t="shared" si="6"/>
        <v>61.72174988484808</v>
      </c>
      <c r="L31" s="7">
        <f t="shared" si="6"/>
        <v>63.515514523318096</v>
      </c>
      <c r="M31" s="7">
        <f t="shared" si="6"/>
        <v>64.374871007326561</v>
      </c>
      <c r="N31" s="7">
        <f t="shared" si="6"/>
        <v>60.343011999487373</v>
      </c>
      <c r="O31" s="7">
        <f>AVERAGE(E31:N31)</f>
        <v>67.213922644474792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82.373456215274231</v>
      </c>
      <c r="F33" s="6">
        <f>(Input!B27+Input!B203+Input!B207)/Input!B$34</f>
        <v>82.241228005097</v>
      </c>
      <c r="G33" s="6">
        <f>(Input!C27+Input!C203+Input!C207)/Input!C$34</f>
        <v>86.74569631945954</v>
      </c>
      <c r="H33" s="6">
        <f>(Input!D27+Input!D203+Input!D207)/Input!D$34</f>
        <v>73.286371094813518</v>
      </c>
      <c r="I33" s="6">
        <f>(Input!E27+Input!E203+Input!E207)/Input!E$34</f>
        <v>57.703898760987613</v>
      </c>
      <c r="J33" s="6">
        <f>(Input!F27+Input!F203+Input!F207)/Input!F$34</f>
        <v>58.324211063414296</v>
      </c>
      <c r="K33" s="6">
        <f>(Input!G27+Input!G203+Input!G207)/Input!G$34</f>
        <v>67.999837786171199</v>
      </c>
      <c r="L33" s="6">
        <f>(Input!H27+Input!H203+Input!H207)/Input!H$34</f>
        <v>65.070781410772184</v>
      </c>
      <c r="M33" s="6">
        <f>(Input!I27+Input!I203+Input!I207)/Input!I$34</f>
        <v>63.509459845178924</v>
      </c>
      <c r="N33" s="6">
        <f>(Input!J27+Input!J203+Input!J207)/Input!J$34</f>
        <v>66.341110434194576</v>
      </c>
      <c r="O33" s="6">
        <f>AVERAGE(E33:N33)</f>
        <v>70.359605093536302</v>
      </c>
    </row>
    <row r="34" spans="2:15" ht="12" customHeight="1" x14ac:dyDescent="0.2">
      <c r="B34" t="s">
        <v>69</v>
      </c>
      <c r="E34" s="6">
        <f>Input!A28/Input!A$34</f>
        <v>1.8707275442700406E-2</v>
      </c>
      <c r="F34" s="6">
        <f>Input!B28/Input!B$34</f>
        <v>6.1533443102338173E-2</v>
      </c>
      <c r="G34" s="6">
        <f>Input!C28/Input!C$34</f>
        <v>0.14299441394106691</v>
      </c>
      <c r="H34" s="6">
        <f>Input!D28/Input!D$34</f>
        <v>0.1119714094813349</v>
      </c>
      <c r="I34" s="6">
        <f>Input!E28/Input!E$34</f>
        <v>5.4070695566366726E-2</v>
      </c>
      <c r="J34" s="6">
        <f>Input!F28/Input!F$34</f>
        <v>6.7441031598580198E-2</v>
      </c>
      <c r="K34" s="6">
        <f>Input!G28/Input!G$34</f>
        <v>8.9813632824158371E-2</v>
      </c>
      <c r="L34" s="6">
        <f>Input!H28/Input!H$34</f>
        <v>0.11639686018150046</v>
      </c>
      <c r="M34" s="6">
        <f>Input!I28/Input!I$34</f>
        <v>0.23810641430306237</v>
      </c>
      <c r="N34" s="6">
        <f>Input!J28/Input!J$34</f>
        <v>0.2169129910857735</v>
      </c>
      <c r="O34" s="6">
        <f>AVERAGE(E34:N34)</f>
        <v>0.11179481675268818</v>
      </c>
    </row>
    <row r="35" spans="2:15" ht="12" customHeight="1" x14ac:dyDescent="0.2">
      <c r="B35" t="s">
        <v>75</v>
      </c>
      <c r="E35" s="6">
        <f>(Input!A29-Input!A203-Input!A207)/Input!A$34</f>
        <v>5.4908456958825234</v>
      </c>
      <c r="F35" s="6">
        <f>(Input!B29-Input!B203-Input!B207)/Input!B$34</f>
        <v>8.0550827720077898</v>
      </c>
      <c r="G35" s="6">
        <f>(Input!C29-Input!C203-Input!C207)/Input!C$34</f>
        <v>6.8783257581156265</v>
      </c>
      <c r="H35" s="6">
        <f>(Input!D29-Input!D203-Input!D207)/Input!D$34</f>
        <v>5.3759502479950783</v>
      </c>
      <c r="I35" s="6">
        <f>(Input!E29-Input!E203-Input!E207)/Input!E$34</f>
        <v>5.4641033587056738</v>
      </c>
      <c r="J35" s="6">
        <f>(Input!F29-Input!F203-Input!F207)/Input!F$34</f>
        <v>3.7373967849199006</v>
      </c>
      <c r="K35" s="6">
        <f>(Input!G29-Input!G203-Input!G207)/Input!G$34</f>
        <v>3.5944019458458927</v>
      </c>
      <c r="L35" s="6">
        <f>(Input!H29-Input!H203-Input!H207)/Input!H$34</f>
        <v>4.2875351250622309</v>
      </c>
      <c r="M35" s="6">
        <f>(Input!I29-Input!I203-Input!I207)/Input!I$34</f>
        <v>4.4777078721152188</v>
      </c>
      <c r="N35" s="6">
        <f>(Input!J29-Input!J203-Input!J207)/Input!J$34</f>
        <v>3.8916503977023296</v>
      </c>
      <c r="O35" s="6">
        <f>AVERAGE(E35:N35)</f>
        <v>5.1252999958352268</v>
      </c>
    </row>
    <row r="36" spans="2:15" ht="13.5" customHeight="1" x14ac:dyDescent="0.2">
      <c r="B36" s="1" t="s">
        <v>71</v>
      </c>
      <c r="E36" s="7">
        <f t="shared" ref="E36:N36" si="7">SUM(E33:E35)</f>
        <v>87.883009186599452</v>
      </c>
      <c r="F36" s="7">
        <f t="shared" si="7"/>
        <v>90.357844220207127</v>
      </c>
      <c r="G36" s="7">
        <f t="shared" si="7"/>
        <v>93.76701649151623</v>
      </c>
      <c r="H36" s="7">
        <f t="shared" si="7"/>
        <v>78.774292752289938</v>
      </c>
      <c r="I36" s="7">
        <f t="shared" si="7"/>
        <v>63.222072815259651</v>
      </c>
      <c r="J36" s="7">
        <f t="shared" si="7"/>
        <v>62.129048879932775</v>
      </c>
      <c r="K36" s="7">
        <f t="shared" si="7"/>
        <v>71.684053364841247</v>
      </c>
      <c r="L36" s="7">
        <f t="shared" si="7"/>
        <v>69.474713396015915</v>
      </c>
      <c r="M36" s="7">
        <f t="shared" si="7"/>
        <v>68.225274131597203</v>
      </c>
      <c r="N36" s="7">
        <f t="shared" si="7"/>
        <v>70.449673822982689</v>
      </c>
      <c r="O36" s="7">
        <f>AVERAGE(E36:N36)</f>
        <v>75.596699906124229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3.7731454437121243</v>
      </c>
      <c r="F38" s="11">
        <f t="shared" si="8"/>
        <v>14.018160585576837</v>
      </c>
      <c r="G38" s="11">
        <f t="shared" si="8"/>
        <v>23.921317437817393</v>
      </c>
      <c r="H38" s="11">
        <f t="shared" si="8"/>
        <v>14.075306508707598</v>
      </c>
      <c r="I38" s="11">
        <f t="shared" si="8"/>
        <v>0.90644601160999372</v>
      </c>
      <c r="J38" s="11">
        <f t="shared" si="8"/>
        <v>-2.7451706713865107</v>
      </c>
      <c r="K38" s="11">
        <f t="shared" si="8"/>
        <v>9.9623034799931673</v>
      </c>
      <c r="L38" s="11">
        <f t="shared" si="8"/>
        <v>5.9591988726978187</v>
      </c>
      <c r="M38" s="11">
        <f t="shared" si="8"/>
        <v>3.8504031242706418</v>
      </c>
      <c r="N38" s="11">
        <f t="shared" si="8"/>
        <v>10.106661823495315</v>
      </c>
      <c r="O38" s="11">
        <f>AVERAGE(E38:N38)</f>
        <v>8.3827772616494372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2.4713051645145998</v>
      </c>
      <c r="F40" s="8">
        <f>(Input!B25 + Input!B26) / Input!B$6</f>
        <v>2.6334574198243432</v>
      </c>
      <c r="G40" s="8">
        <f>(Input!C25 + Input!C26) / Input!C$6</f>
        <v>2.7404508151410303</v>
      </c>
      <c r="H40" s="8">
        <f>(Input!D25 + Input!D26) / Input!D$6</f>
        <v>2.8107651173199919</v>
      </c>
      <c r="I40" s="8">
        <f>(Input!E25 + Input!E26) / Input!E$6</f>
        <v>2.8520990477988772</v>
      </c>
      <c r="J40" s="8">
        <f>(Input!F25 + Input!F26) / Input!F$6</f>
        <v>2.6686959064241127</v>
      </c>
      <c r="K40" s="8">
        <f>(Input!G25 + Input!G26) / Input!G$6</f>
        <v>2.5565680769888082</v>
      </c>
      <c r="L40" s="8">
        <f>(Input!H25 + Input!H26) / Input!H$6</f>
        <v>2.9704294233231296</v>
      </c>
      <c r="M40" s="8">
        <f>(Input!I25 + Input!I26) / Input!I$6</f>
        <v>3.0464911847504874</v>
      </c>
      <c r="N40" s="8">
        <f>(Input!J25 + Input!J26) / Input!J$6</f>
        <v>2.9224042120974678</v>
      </c>
      <c r="O40" s="8">
        <f>AVERAGE(E40:N40)</f>
        <v>2.7672666368182846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1.3018402791975245</v>
      </c>
      <c r="F42" s="11">
        <f t="shared" si="9"/>
        <v>11.384703165752494</v>
      </c>
      <c r="G42" s="11">
        <f t="shared" si="9"/>
        <v>21.180866622676362</v>
      </c>
      <c r="H42" s="11">
        <f t="shared" si="9"/>
        <v>11.264541391387606</v>
      </c>
      <c r="I42" s="11">
        <f t="shared" si="9"/>
        <v>-1.9456530361888835</v>
      </c>
      <c r="J42" s="11">
        <f t="shared" si="9"/>
        <v>-5.413866577810623</v>
      </c>
      <c r="K42" s="11">
        <f t="shared" si="9"/>
        <v>7.4057354030043587</v>
      </c>
      <c r="L42" s="11">
        <f t="shared" si="9"/>
        <v>2.988769449374689</v>
      </c>
      <c r="M42" s="11">
        <f t="shared" si="9"/>
        <v>0.80391193952015438</v>
      </c>
      <c r="N42" s="11">
        <f t="shared" si="9"/>
        <v>7.1842576113978476</v>
      </c>
      <c r="O42" s="11">
        <f>AVERAGE(E42:N42)</f>
        <v>5.6155106248311526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254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0</v>
      </c>
      <c r="F7" s="6">
        <f>Input!B8/Input!B5</f>
        <v>1.0847933421264576E-2</v>
      </c>
      <c r="G7" s="6">
        <f>Input!C8/Input!C5</f>
        <v>4.5419860211033565E-2</v>
      </c>
      <c r="H7" s="6">
        <f>Input!D8/Input!D5</f>
        <v>2.947589888522531E-2</v>
      </c>
      <c r="I7" s="6">
        <f>Input!E8/Input!E5</f>
        <v>1.1961753441672704E-2</v>
      </c>
      <c r="J7" s="6">
        <f>Input!F8/Input!F5</f>
        <v>1.0734377443060406E-2</v>
      </c>
      <c r="K7" s="6">
        <f>Input!G8/Input!G5</f>
        <v>2.8308314444673396E-2</v>
      </c>
      <c r="L7" s="6">
        <f>Input!H8/Input!H5</f>
        <v>0</v>
      </c>
      <c r="M7" s="6">
        <f>Input!I8/Input!I5</f>
        <v>1.3232434851939406E-3</v>
      </c>
      <c r="N7" s="6">
        <f>Input!J8/Input!J5</f>
        <v>1.3732135286980505E-3</v>
      </c>
      <c r="O7" s="6">
        <f>AVERAGE(E7:N7)</f>
        <v>1.3944459486082195E-2</v>
      </c>
    </row>
    <row r="8" spans="1:15" ht="12" customHeight="1" x14ac:dyDescent="0.2">
      <c r="B8" t="s">
        <v>50</v>
      </c>
      <c r="E8" s="6">
        <f>Input!A9/Input!A5</f>
        <v>2.8247964277701207</v>
      </c>
      <c r="F8" s="6">
        <f>Input!B9/Input!B5</f>
        <v>3.3023289426073559</v>
      </c>
      <c r="G8" s="6">
        <f>Input!C9/Input!C5</f>
        <v>3.8913209849617814</v>
      </c>
      <c r="H8" s="6">
        <f>Input!D9/Input!D5</f>
        <v>2.8790452451980952</v>
      </c>
      <c r="I8" s="6">
        <f>Input!E9/Input!E5</f>
        <v>2.1606451971845564</v>
      </c>
      <c r="J8" s="6">
        <f>Input!F9/Input!F5</f>
        <v>2.466136446552353</v>
      </c>
      <c r="K8" s="6">
        <f>Input!G9/Input!G5</f>
        <v>2.4713906604162372</v>
      </c>
      <c r="L8" s="6">
        <f>Input!H9/Input!H5</f>
        <v>1.9814867298500507</v>
      </c>
      <c r="M8" s="6">
        <f>Input!I9/Input!I5</f>
        <v>2.4258927930322232</v>
      </c>
      <c r="N8" s="6">
        <f>Input!J9/Input!J5</f>
        <v>2.4519424966987131</v>
      </c>
      <c r="O8" s="6">
        <f t="shared" ref="O8:O42" si="1">AVERAGE(E8:N8)</f>
        <v>2.6854985924271486</v>
      </c>
    </row>
    <row r="9" spans="1:15" ht="12" customHeight="1" x14ac:dyDescent="0.2">
      <c r="B9" t="s">
        <v>51</v>
      </c>
      <c r="E9" s="6">
        <f>Input!A10/Input!A5</f>
        <v>1.3761823295618449</v>
      </c>
      <c r="F9" s="6">
        <f>Input!B10/Input!B5</f>
        <v>1.7916123224353062</v>
      </c>
      <c r="G9" s="6">
        <f>Input!C10/Input!C5</f>
        <v>1.2224377907942838</v>
      </c>
      <c r="H9" s="6">
        <f>Input!D10/Input!D5</f>
        <v>0.86643274716072638</v>
      </c>
      <c r="I9" s="6">
        <f>Input!E10/Input!E5</f>
        <v>0.74135244798675082</v>
      </c>
      <c r="J9" s="6">
        <f>Input!F10/Input!F5</f>
        <v>1.0200474018866941</v>
      </c>
      <c r="K9" s="6">
        <f>Input!G10/Input!G5</f>
        <v>0.91806287348032145</v>
      </c>
      <c r="L9" s="6">
        <f>Input!H10/Input!H5</f>
        <v>0.95541714382065102</v>
      </c>
      <c r="M9" s="6">
        <f>Input!I10/Input!I5</f>
        <v>0.89227210418094582</v>
      </c>
      <c r="N9" s="6">
        <f>Input!J10/Input!J5</f>
        <v>0.89359238486914228</v>
      </c>
      <c r="O9" s="6">
        <f t="shared" si="1"/>
        <v>1.0677409546176668</v>
      </c>
    </row>
    <row r="10" spans="1:15" ht="12" customHeight="1" x14ac:dyDescent="0.2">
      <c r="B10" t="s">
        <v>52</v>
      </c>
      <c r="E10" s="6">
        <f>Input!A11/Input!A5</f>
        <v>4.3979360316035763</v>
      </c>
      <c r="F10" s="6">
        <f>Input!B11/Input!B5</f>
        <v>2.7012295297234834</v>
      </c>
      <c r="G10" s="6">
        <f>Input!C11/Input!C5</f>
        <v>2.7771440885676308</v>
      </c>
      <c r="H10" s="6">
        <f>Input!D11/Input!D5</f>
        <v>2.6652894750614955</v>
      </c>
      <c r="I10" s="6">
        <f>Input!E11/Input!E5</f>
        <v>2.0016135493220166</v>
      </c>
      <c r="J10" s="6">
        <f>Input!F11/Input!F5</f>
        <v>2.0566898681398866</v>
      </c>
      <c r="K10" s="6">
        <f>Input!G11/Input!G5</f>
        <v>2.1169004996909129</v>
      </c>
      <c r="L10" s="6">
        <f>Input!H11/Input!H5</f>
        <v>1.7392349611602511</v>
      </c>
      <c r="M10" s="6">
        <f>Input!I11/Input!I5</f>
        <v>1.5940530975927039</v>
      </c>
      <c r="N10" s="6">
        <f>Input!J11/Input!J5</f>
        <v>1.3689887829336866</v>
      </c>
      <c r="O10" s="6">
        <f t="shared" si="1"/>
        <v>2.3419079883795644</v>
      </c>
    </row>
    <row r="11" spans="1:15" ht="12" customHeight="1" x14ac:dyDescent="0.2">
      <c r="B11" t="s">
        <v>53</v>
      </c>
      <c r="E11" s="6">
        <f>Input!A12/Input!A5</f>
        <v>0.43354021763518058</v>
      </c>
      <c r="F11" s="6">
        <f>Input!B12/Input!B5</f>
        <v>0.71457054731362268</v>
      </c>
      <c r="G11" s="6">
        <f>Input!C12/Input!C5</f>
        <v>0.54083756542871386</v>
      </c>
      <c r="H11" s="6">
        <f>Input!D12/Input!D5</f>
        <v>0.52635426806929397</v>
      </c>
      <c r="I11" s="6">
        <f>Input!E12/Input!E5</f>
        <v>0.38790378842769901</v>
      </c>
      <c r="J11" s="6">
        <f>Input!F12/Input!F5</f>
        <v>0.5099550737478501</v>
      </c>
      <c r="K11" s="6">
        <f>Input!G12/Input!G5</f>
        <v>0.4041595404904183</v>
      </c>
      <c r="L11" s="6">
        <f>Input!H12/Input!H5</f>
        <v>0.44507277330092199</v>
      </c>
      <c r="M11" s="6">
        <f>Input!I12/Input!I5</f>
        <v>0.41790987676770502</v>
      </c>
      <c r="N11" s="6">
        <f>Input!J12/Input!J5</f>
        <v>0.43885271144072546</v>
      </c>
      <c r="O11" s="6">
        <f t="shared" si="1"/>
        <v>0.48191563626221318</v>
      </c>
    </row>
    <row r="12" spans="1:15" ht="12" customHeight="1" x14ac:dyDescent="0.2">
      <c r="B12" t="s">
        <v>54</v>
      </c>
      <c r="E12" s="6">
        <f>Input!A13/Input!A5</f>
        <v>0.1153403554601109</v>
      </c>
      <c r="F12" s="6">
        <f>Input!B13/Input!B5</f>
        <v>0.14511821110501558</v>
      </c>
      <c r="G12" s="6">
        <f>Input!C13/Input!C5</f>
        <v>0.14926982074609504</v>
      </c>
      <c r="H12" s="6">
        <f>Input!D13/Input!D5</f>
        <v>0.14529154236667191</v>
      </c>
      <c r="I12" s="6">
        <f>Input!E13/Input!E5</f>
        <v>0.19237346030431632</v>
      </c>
      <c r="J12" s="6">
        <f>Input!F13/Input!F5</f>
        <v>0.10771665711158597</v>
      </c>
      <c r="K12" s="6">
        <f>Input!G13/Input!G5</f>
        <v>0.12027714815577993</v>
      </c>
      <c r="L12" s="6">
        <f>Input!H13/Input!H5</f>
        <v>9.0370060724430989E-2</v>
      </c>
      <c r="M12" s="6">
        <f>Input!I13/Input!I5</f>
        <v>0.11210655886754976</v>
      </c>
      <c r="N12" s="6">
        <f>Input!J13/Input!J5</f>
        <v>9.0675070533029922E-2</v>
      </c>
      <c r="O12" s="6">
        <f t="shared" si="1"/>
        <v>0.12685388853745866</v>
      </c>
    </row>
    <row r="13" spans="1:15" ht="13.5" customHeight="1" x14ac:dyDescent="0.2">
      <c r="B13" s="4" t="s">
        <v>55</v>
      </c>
      <c r="E13" s="8">
        <f>SUM(E7:E12)</f>
        <v>9.1477953620308323</v>
      </c>
      <c r="F13" s="8">
        <f t="shared" ref="F13:N13" si="2">SUM(F7:F12)</f>
        <v>8.6657074866060491</v>
      </c>
      <c r="G13" s="8">
        <f t="shared" si="2"/>
        <v>8.6264301107095385</v>
      </c>
      <c r="H13" s="8">
        <f t="shared" si="2"/>
        <v>7.1118891767415091</v>
      </c>
      <c r="I13" s="8">
        <f t="shared" si="2"/>
        <v>5.4958501966670115</v>
      </c>
      <c r="J13" s="8">
        <f t="shared" si="2"/>
        <v>6.1712798248814309</v>
      </c>
      <c r="K13" s="8">
        <f t="shared" si="2"/>
        <v>6.0590990366783428</v>
      </c>
      <c r="L13" s="8">
        <f t="shared" si="2"/>
        <v>5.2115816688563052</v>
      </c>
      <c r="M13" s="8">
        <f t="shared" si="2"/>
        <v>5.4435576739263221</v>
      </c>
      <c r="N13" s="8">
        <f t="shared" si="2"/>
        <v>5.2454246600039953</v>
      </c>
      <c r="O13" s="8">
        <f t="shared" si="1"/>
        <v>6.7178615197101337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40.569093640821826</v>
      </c>
      <c r="F15" s="6">
        <f>Input!B30/Input!B5</f>
        <v>35.704289887128965</v>
      </c>
      <c r="G15" s="6">
        <f>Input!C30/Input!C5</f>
        <v>32.450522443087401</v>
      </c>
      <c r="H15" s="6">
        <f>Input!D30/Input!D5</f>
        <v>29.512177291045166</v>
      </c>
      <c r="I15" s="6">
        <f>Input!E30/Input!E5</f>
        <v>29.625139944105165</v>
      </c>
      <c r="J15" s="6">
        <f>Input!F30/Input!F5</f>
        <v>33.434066164590611</v>
      </c>
      <c r="K15" s="6">
        <f>Input!G30/Input!G5</f>
        <v>29.108149907273848</v>
      </c>
      <c r="L15" s="6">
        <f>Input!H30/Input!H5</f>
        <v>28.94416984574168</v>
      </c>
      <c r="M15" s="6">
        <f>Input!I30/Input!I5</f>
        <v>29.247541392156588</v>
      </c>
      <c r="N15" s="6">
        <f>Input!J30/Input!J5</f>
        <v>27.847605994454813</v>
      </c>
      <c r="O15" s="6">
        <f t="shared" si="1"/>
        <v>31.644275651040601</v>
      </c>
    </row>
    <row r="16" spans="1:15" ht="12" customHeight="1" x14ac:dyDescent="0.2">
      <c r="B16" t="s">
        <v>57</v>
      </c>
      <c r="E16" s="6">
        <f>Input!A31/Input!A5</f>
        <v>3.9529580675662679</v>
      </c>
      <c r="F16" s="6">
        <f>Input!B31/Input!B5</f>
        <v>2.6580314976713786</v>
      </c>
      <c r="G16" s="6">
        <f>Input!C31/Input!C5</f>
        <v>2.1992228522765038</v>
      </c>
      <c r="H16" s="6">
        <f>Input!D31/Input!D5</f>
        <v>2.0794983775579632</v>
      </c>
      <c r="I16" s="6">
        <f>Input!E31/Input!E5</f>
        <v>1.9630403426146363</v>
      </c>
      <c r="J16" s="6">
        <f>Input!F31/Input!F5</f>
        <v>2.6602033147443582</v>
      </c>
      <c r="K16" s="6">
        <f>Input!G31/Input!G5</f>
        <v>1.9086208530805686</v>
      </c>
      <c r="L16" s="6">
        <f>Input!H31/Input!H5</f>
        <v>1.6434985047223607</v>
      </c>
      <c r="M16" s="6">
        <f>Input!I31/Input!I5</f>
        <v>1.7966105523772224</v>
      </c>
      <c r="N16" s="6">
        <f>Input!J31/Input!J5</f>
        <v>1.9005045487104271</v>
      </c>
      <c r="O16" s="6">
        <f t="shared" si="1"/>
        <v>2.2762188911321681</v>
      </c>
    </row>
    <row r="17" spans="2:15" ht="12" customHeight="1" x14ac:dyDescent="0.2">
      <c r="B17" t="s">
        <v>58</v>
      </c>
      <c r="E17" s="6">
        <f>Input!A32/Input!A5</f>
        <v>0.33984498701881471</v>
      </c>
      <c r="F17" s="6">
        <f>Input!B32/Input!B5</f>
        <v>0.66210944521611237</v>
      </c>
      <c r="G17" s="6">
        <f>Input!C32/Input!C5</f>
        <v>0.69961711220505152</v>
      </c>
      <c r="H17" s="6">
        <f>Input!D32/Input!D5</f>
        <v>0.4972629141152457</v>
      </c>
      <c r="I17" s="6">
        <f>Input!E32/Input!E5</f>
        <v>0.28451084256288167</v>
      </c>
      <c r="J17" s="6">
        <f>Input!F32/Input!F5</f>
        <v>0.2205028404648981</v>
      </c>
      <c r="K17" s="6">
        <f>Input!G32/Input!G5</f>
        <v>0.26841943127962087</v>
      </c>
      <c r="L17" s="6">
        <f>Input!H32/Input!H5</f>
        <v>0.30289664669060046</v>
      </c>
      <c r="M17" s="6">
        <f>Input!I32/Input!I5</f>
        <v>0.27392191557911721</v>
      </c>
      <c r="N17" s="6">
        <f>Input!J32/Input!J5</f>
        <v>0.23711387125224756</v>
      </c>
      <c r="O17" s="6">
        <f t="shared" si="1"/>
        <v>0.37862000063845891</v>
      </c>
    </row>
    <row r="18" spans="2:15" ht="12" customHeight="1" x14ac:dyDescent="0.2">
      <c r="B18" t="s">
        <v>59</v>
      </c>
      <c r="E18" s="6">
        <f>Input!A33/Input!A5</f>
        <v>0.52349013590179172</v>
      </c>
      <c r="F18" s="6">
        <f>Input!B33/Input!B5</f>
        <v>0.33171398807092084</v>
      </c>
      <c r="G18" s="6">
        <f>Input!C33/Input!C5</f>
        <v>0.42244830612329676</v>
      </c>
      <c r="H18" s="6">
        <f>Input!D33/Input!D5</f>
        <v>0.35096810069607998</v>
      </c>
      <c r="I18" s="6">
        <f>Input!E33/Input!E5</f>
        <v>0.32237659145016045</v>
      </c>
      <c r="J18" s="6">
        <f>Input!F33/Input!F5</f>
        <v>0.26286535154010526</v>
      </c>
      <c r="K18" s="6">
        <f>Input!G33/Input!G5</f>
        <v>0.27469341129198432</v>
      </c>
      <c r="L18" s="6">
        <f>Input!H33/Input!H5</f>
        <v>0.25036734416677792</v>
      </c>
      <c r="M18" s="6">
        <f>Input!I33/Input!I5</f>
        <v>0.25057993313843702</v>
      </c>
      <c r="N18" s="6">
        <f>Input!J33/Input!J5</f>
        <v>0.2314797805314219</v>
      </c>
      <c r="O18" s="6">
        <f t="shared" si="1"/>
        <v>0.3220982942910976</v>
      </c>
    </row>
    <row r="19" spans="2:15" ht="13.5" customHeight="1" x14ac:dyDescent="0.2">
      <c r="B19" s="4" t="s">
        <v>60</v>
      </c>
      <c r="E19" s="8">
        <f>SUM(E15:E18)</f>
        <v>45.385386831308693</v>
      </c>
      <c r="F19" s="8">
        <f t="shared" ref="F19:N19" si="3">SUM(F15:F18)</f>
        <v>39.35614481808738</v>
      </c>
      <c r="G19" s="8">
        <f t="shared" si="3"/>
        <v>35.771810713692261</v>
      </c>
      <c r="H19" s="8">
        <f t="shared" si="3"/>
        <v>32.439906683414456</v>
      </c>
      <c r="I19" s="8">
        <f t="shared" si="3"/>
        <v>32.195067720732844</v>
      </c>
      <c r="J19" s="8">
        <f t="shared" si="3"/>
        <v>36.577637671339971</v>
      </c>
      <c r="K19" s="8">
        <f t="shared" si="3"/>
        <v>31.559883602926021</v>
      </c>
      <c r="L19" s="8">
        <f t="shared" si="3"/>
        <v>31.14093234132142</v>
      </c>
      <c r="M19" s="8">
        <f t="shared" si="3"/>
        <v>31.568653793251361</v>
      </c>
      <c r="N19" s="8">
        <f t="shared" si="3"/>
        <v>30.21670419494891</v>
      </c>
      <c r="O19" s="8">
        <f t="shared" si="1"/>
        <v>34.621212837102334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11.652230720535915</v>
      </c>
      <c r="F21" s="6">
        <f>Input!B18/Input!B5</f>
        <v>8.6781670129445683</v>
      </c>
      <c r="G21" s="6">
        <f>Input!C18/Input!C5</f>
        <v>8.5768457388251917</v>
      </c>
      <c r="H21" s="6">
        <f>Input!D18/Input!D5</f>
        <v>8.3269185900455334</v>
      </c>
      <c r="I21" s="6">
        <f>Input!E18/Input!E5</f>
        <v>6.9872831746196047</v>
      </c>
      <c r="J21" s="6">
        <f>Input!F18/Input!F5</f>
        <v>7.0793907854276332</v>
      </c>
      <c r="K21" s="6">
        <f>Input!G18/Input!G5</f>
        <v>7.9725008242324344</v>
      </c>
      <c r="L21" s="6">
        <f>Input!H18/Input!H5</f>
        <v>7.5799018292268814</v>
      </c>
      <c r="M21" s="6">
        <f>Input!I18/Input!I5</f>
        <v>6.889441491469789</v>
      </c>
      <c r="N21" s="6">
        <f>Input!J18/Input!J5</f>
        <v>6.7402143278287516</v>
      </c>
      <c r="O21" s="6">
        <f t="shared" si="1"/>
        <v>8.0482894495156287</v>
      </c>
    </row>
    <row r="22" spans="2:15" ht="12" customHeight="1" x14ac:dyDescent="0.2">
      <c r="B22" t="s">
        <v>255</v>
      </c>
      <c r="E22" s="6">
        <f>Input!A19/Input!A5</f>
        <v>6.1910000721176965</v>
      </c>
      <c r="F22" s="6">
        <f>Input!B19/Input!B5</f>
        <v>5.3379171676023951</v>
      </c>
      <c r="G22" s="6">
        <f>Input!C19/Input!C5</f>
        <v>5.7069991847374544</v>
      </c>
      <c r="H22" s="6">
        <f>Input!D19/Input!D5</f>
        <v>4.8573322342596956</v>
      </c>
      <c r="I22" s="6">
        <f>Input!E19/Input!E5</f>
        <v>4.6360573698374914</v>
      </c>
      <c r="J22" s="6">
        <f>Input!F19/Input!F5</f>
        <v>4.5433708239954136</v>
      </c>
      <c r="K22" s="6">
        <f>Input!G19/Input!G5</f>
        <v>5.0623376777251181</v>
      </c>
      <c r="L22" s="6">
        <f>Input!H19/Input!H5</f>
        <v>5.5665700649397785</v>
      </c>
      <c r="M22" s="6">
        <f>Input!I19/Input!I5</f>
        <v>5.622519291472587</v>
      </c>
      <c r="N22" s="6">
        <f>Input!J19/Input!J5</f>
        <v>5.3026797191347956</v>
      </c>
      <c r="O22" s="6">
        <f t="shared" si="1"/>
        <v>5.282678360582242</v>
      </c>
    </row>
    <row r="23" spans="2:15" ht="12" customHeight="1" x14ac:dyDescent="0.2">
      <c r="B23" t="s">
        <v>62</v>
      </c>
      <c r="E23" s="6">
        <f>Input!A20/Input!A5</f>
        <v>5.3964109426584188E-2</v>
      </c>
      <c r="F23" s="6">
        <f>Input!B20/Input!B5</f>
        <v>3.8217408051544825E-2</v>
      </c>
      <c r="G23" s="6">
        <f>Input!C20/Input!C5</f>
        <v>5.3883765370554997E-2</v>
      </c>
      <c r="H23" s="6">
        <f>Input!D20/Input!D5</f>
        <v>4.74657455382844E-2</v>
      </c>
      <c r="I23" s="6">
        <f>Input!E20/Input!E5</f>
        <v>9.0854207638960766E-2</v>
      </c>
      <c r="J23" s="6">
        <f>Input!F20/Input!F5</f>
        <v>4.7929822275499037E-2</v>
      </c>
      <c r="K23" s="6">
        <f>Input!G20/Input!G5</f>
        <v>4.5790696476406344E-2</v>
      </c>
      <c r="L23" s="6">
        <f>Input!H20/Input!H5</f>
        <v>5.1907866542079711E-2</v>
      </c>
      <c r="M23" s="6">
        <f>Input!I20/Input!I5</f>
        <v>4.2911555300667217E-2</v>
      </c>
      <c r="N23" s="6">
        <f>Input!J20/Input!J5</f>
        <v>5.3197546084015924E-2</v>
      </c>
      <c r="O23" s="6">
        <f t="shared" si="1"/>
        <v>5.2612272270459726E-2</v>
      </c>
    </row>
    <row r="24" spans="2:15" ht="13.5" customHeight="1" x14ac:dyDescent="0.2">
      <c r="B24" s="4" t="s">
        <v>63</v>
      </c>
      <c r="E24" s="8">
        <f>SUM(E21:E23)</f>
        <v>17.897194902080194</v>
      </c>
      <c r="F24" s="8">
        <f t="shared" ref="F24:N24" si="4">SUM(F21:F23)</f>
        <v>14.054301588598507</v>
      </c>
      <c r="G24" s="8">
        <f t="shared" si="4"/>
        <v>14.337728688933202</v>
      </c>
      <c r="H24" s="8">
        <f t="shared" si="4"/>
        <v>13.231716569843513</v>
      </c>
      <c r="I24" s="8">
        <f t="shared" si="4"/>
        <v>11.714194752096057</v>
      </c>
      <c r="J24" s="8">
        <f t="shared" si="4"/>
        <v>11.670691431698547</v>
      </c>
      <c r="K24" s="8">
        <f t="shared" si="4"/>
        <v>13.080629198433957</v>
      </c>
      <c r="L24" s="8">
        <f t="shared" si="4"/>
        <v>13.198379760708738</v>
      </c>
      <c r="M24" s="8">
        <f t="shared" si="4"/>
        <v>12.554872338243044</v>
      </c>
      <c r="N24" s="8">
        <f t="shared" si="4"/>
        <v>12.096091593047563</v>
      </c>
      <c r="O24" s="8">
        <f t="shared" si="1"/>
        <v>13.383580082368331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1.5295453379916024</v>
      </c>
      <c r="F26" s="6">
        <f>Input!B21/Input!B5</f>
        <v>1.5110740840171348</v>
      </c>
      <c r="G26" s="6">
        <f>Input!C21/Input!C5</f>
        <v>1.3915892946161517</v>
      </c>
      <c r="H26" s="6">
        <f>Input!D21/Input!D5</f>
        <v>1.2429704558538754</v>
      </c>
      <c r="I26" s="6">
        <f>Input!E21/Input!E5</f>
        <v>1.2185157074836974</v>
      </c>
      <c r="J26" s="6">
        <f>Input!F21/Input!F5</f>
        <v>1.3395262417261686</v>
      </c>
      <c r="K26" s="6">
        <f>Input!G21/Input!G5</f>
        <v>1.334497939418916</v>
      </c>
      <c r="L26" s="6">
        <f>Input!H21/Input!H5</f>
        <v>1.2371944048279786</v>
      </c>
      <c r="M26" s="6">
        <f>Input!I21/Input!I5</f>
        <v>1.30113895455372</v>
      </c>
      <c r="N26" s="6">
        <f>Input!J21/Input!J5</f>
        <v>1.184962065655409</v>
      </c>
      <c r="O26" s="6">
        <f t="shared" si="1"/>
        <v>1.3291014486144652</v>
      </c>
    </row>
    <row r="27" spans="2:15" ht="12" customHeight="1" x14ac:dyDescent="0.2">
      <c r="B27" t="s">
        <v>65</v>
      </c>
      <c r="E27" s="6">
        <f>Input!A22/Input!A5</f>
        <v>17.268727883906536</v>
      </c>
      <c r="F27" s="6">
        <f>Input!B22/Input!B5</f>
        <v>17.098253621327608</v>
      </c>
      <c r="G27" s="6">
        <f>Input!C22/Input!C5</f>
        <v>15.805593687686939</v>
      </c>
      <c r="H27" s="6">
        <f>Input!D22/Input!D5</f>
        <v>15.035922384466426</v>
      </c>
      <c r="I27" s="6">
        <f>Input!E22/Input!E5</f>
        <v>15.009985042956217</v>
      </c>
      <c r="J27" s="6">
        <f>Input!F22/Input!F5</f>
        <v>16.310326861937771</v>
      </c>
      <c r="K27" s="6">
        <f>Input!G22/Input!G5</f>
        <v>15.698870595507932</v>
      </c>
      <c r="L27" s="6">
        <f>Input!H22/Input!H5</f>
        <v>14.595983569509919</v>
      </c>
      <c r="M27" s="6">
        <f>Input!I22/Input!I5</f>
        <v>15.058740167760044</v>
      </c>
      <c r="N27" s="6">
        <f>Input!J22/Input!J5</f>
        <v>14.543868060597497</v>
      </c>
      <c r="O27" s="6">
        <f t="shared" si="1"/>
        <v>15.642627187565688</v>
      </c>
    </row>
    <row r="28" spans="2:15" ht="12" customHeight="1" x14ac:dyDescent="0.2">
      <c r="B28" t="s">
        <v>66</v>
      </c>
      <c r="E28" s="6">
        <f>Input!A23/Input!A5</f>
        <v>2.0369019840379501</v>
      </c>
      <c r="F28" s="6">
        <f>Input!B23/Input!B5</f>
        <v>2.3484628471046891</v>
      </c>
      <c r="G28" s="6">
        <f>Input!C23/Input!C5</f>
        <v>2.3011799237703556</v>
      </c>
      <c r="H28" s="6">
        <f>Input!D23/Input!D5</f>
        <v>2.2879695399591773</v>
      </c>
      <c r="I28" s="6">
        <f>Input!E23/Input!E5</f>
        <v>2.4032330245316218</v>
      </c>
      <c r="J28" s="6">
        <f>Input!F23/Input!F5</f>
        <v>2.5604886120810968</v>
      </c>
      <c r="K28" s="6">
        <f>Input!G23/Input!G5</f>
        <v>2.7990843035235935</v>
      </c>
      <c r="L28" s="6">
        <f>Input!H23/Input!H5</f>
        <v>2.4376938064827369</v>
      </c>
      <c r="M28" s="6">
        <f>Input!I23/Input!I5</f>
        <v>2.0206525996279252</v>
      </c>
      <c r="N28" s="6">
        <f>Input!J23/Input!J5</f>
        <v>1.9904586717863009</v>
      </c>
      <c r="O28" s="6">
        <f t="shared" si="1"/>
        <v>2.3186125312905448</v>
      </c>
    </row>
    <row r="29" spans="2:15" ht="13.5" customHeight="1" x14ac:dyDescent="0.2">
      <c r="B29" s="4" t="s">
        <v>15</v>
      </c>
      <c r="E29" s="8">
        <f>SUM(E26:E28)</f>
        <v>20.835175205936089</v>
      </c>
      <c r="F29" s="8">
        <f t="shared" ref="F29:N29" si="5">SUM(F26:F28)</f>
        <v>20.957790552449431</v>
      </c>
      <c r="G29" s="8">
        <f t="shared" si="5"/>
        <v>19.498362906073446</v>
      </c>
      <c r="H29" s="8">
        <f t="shared" si="5"/>
        <v>18.566862380279481</v>
      </c>
      <c r="I29" s="8">
        <f t="shared" si="5"/>
        <v>18.631733774971536</v>
      </c>
      <c r="J29" s="8">
        <f t="shared" si="5"/>
        <v>20.210341715745038</v>
      </c>
      <c r="K29" s="8">
        <f t="shared" si="5"/>
        <v>19.83245283845044</v>
      </c>
      <c r="L29" s="8">
        <f t="shared" si="5"/>
        <v>18.270871780820634</v>
      </c>
      <c r="M29" s="8">
        <f t="shared" si="5"/>
        <v>18.38053172194169</v>
      </c>
      <c r="N29" s="8">
        <f t="shared" si="5"/>
        <v>17.719288798039205</v>
      </c>
      <c r="O29" s="8">
        <f t="shared" si="1"/>
        <v>19.2903411674707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93.265552301355797</v>
      </c>
      <c r="F31" s="7">
        <f t="shared" ref="F31:N31" si="6">SUM(F13,F19,F24,F29)</f>
        <v>83.033944445741355</v>
      </c>
      <c r="G31" s="7">
        <f t="shared" si="6"/>
        <v>78.234332419408446</v>
      </c>
      <c r="H31" s="7">
        <f t="shared" si="6"/>
        <v>71.350374810278964</v>
      </c>
      <c r="I31" s="7">
        <f t="shared" si="6"/>
        <v>68.036846444467443</v>
      </c>
      <c r="J31" s="7">
        <f t="shared" si="6"/>
        <v>74.629950643664984</v>
      </c>
      <c r="K31" s="7">
        <f t="shared" si="6"/>
        <v>70.532064676488758</v>
      </c>
      <c r="L31" s="7">
        <f t="shared" si="6"/>
        <v>67.821765551707102</v>
      </c>
      <c r="M31" s="7">
        <f t="shared" si="6"/>
        <v>67.947615527362416</v>
      </c>
      <c r="N31" s="7">
        <f t="shared" si="6"/>
        <v>65.277509246039671</v>
      </c>
      <c r="O31" s="7">
        <f t="shared" si="1"/>
        <v>74.012995606651501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82.719104749452171</v>
      </c>
      <c r="F33" s="6">
        <f>(Input!B35+Input!B209)/Input!B36</f>
        <v>82.48861130653053</v>
      </c>
      <c r="G33" s="6">
        <f>(Input!C35+Input!C209)/Input!C36</f>
        <v>85.5260428625933</v>
      </c>
      <c r="H33" s="6">
        <f>(Input!D35+Input!D209)/Input!D36</f>
        <v>72.335943900511452</v>
      </c>
      <c r="I33" s="6">
        <f>(Input!E35+Input!E209)/Input!E36</f>
        <v>57.644870993167096</v>
      </c>
      <c r="J33" s="6">
        <f>(Input!F35+Input!F209)/Input!F36</f>
        <v>58.010365829621882</v>
      </c>
      <c r="K33" s="6">
        <f>(Input!G35+Input!G209)/Input!G36</f>
        <v>66.654117781713936</v>
      </c>
      <c r="L33" s="6">
        <f>(Input!H35+Input!H209)/Input!H36</f>
        <v>65.142996394869797</v>
      </c>
      <c r="M33" s="6">
        <f>(Input!I35+Input!I209)/Input!I36</f>
        <v>63.361145307278463</v>
      </c>
      <c r="N33" s="6">
        <f>(Input!J35+Input!J209)/Input!J36</f>
        <v>66.075098084778489</v>
      </c>
      <c r="O33" s="6">
        <f t="shared" si="1"/>
        <v>69.995829721051706</v>
      </c>
    </row>
    <row r="34" spans="2:15" ht="12" customHeight="1" x14ac:dyDescent="0.2">
      <c r="B34" t="s">
        <v>69</v>
      </c>
      <c r="E34" s="6">
        <f>Input!A28/Input!A5*Input!A6/Input!A34</f>
        <v>2.2696306322445955E-2</v>
      </c>
      <c r="F34" s="6">
        <f>Input!B28/Input!B5*Input!B6/Input!B34</f>
        <v>7.1748949552247754E-2</v>
      </c>
      <c r="G34" s="6">
        <f>Input!C28/Input!C5*Input!C6/Input!C34</f>
        <v>0.17512481159906709</v>
      </c>
      <c r="H34" s="6">
        <f>Input!D28/Input!D5*Input!D6/Input!D34</f>
        <v>0.13342076156464783</v>
      </c>
      <c r="I34" s="6">
        <f>Input!E28/Input!E5*Input!E6/Input!E34</f>
        <v>6.3905700909478405E-2</v>
      </c>
      <c r="J34" s="6">
        <f>Input!F28/Input!F5*Input!F6/Input!F34</f>
        <v>9.044962546718148E-2</v>
      </c>
      <c r="K34" s="6">
        <f>Input!G28/Input!G5*Input!G6/Input!G34</f>
        <v>0.11971379043372891</v>
      </c>
      <c r="L34" s="6">
        <f>Input!H28/Input!H5*Input!H6/Input!H34</f>
        <v>0.13178179810107404</v>
      </c>
      <c r="M34" s="6">
        <f>Input!I28/Input!I5*Input!I6/Input!I34</f>
        <v>0.2639224860890253</v>
      </c>
      <c r="N34" s="6">
        <f>Input!J28/Input!J5*Input!J6/Input!J34</f>
        <v>0.25212536521048323</v>
      </c>
      <c r="O34" s="6">
        <f t="shared" si="1"/>
        <v>0.13248895952493797</v>
      </c>
    </row>
    <row r="35" spans="2:15" ht="12" customHeight="1" x14ac:dyDescent="0.2">
      <c r="B35" t="s">
        <v>75</v>
      </c>
      <c r="E35" s="6">
        <f>(Input!A29-Input!A203-Input!A207)/Input!A5*Input!A6/Input!A34</f>
        <v>6.6616817753469943</v>
      </c>
      <c r="F35" s="6">
        <f>(Input!B29-Input!B203-Input!B207)/Input!B5*Input!B6/Input!B34</f>
        <v>9.3923515134163829</v>
      </c>
      <c r="G35" s="6">
        <f>(Input!C29-Input!C203-Input!C207)/Input!C5*Input!C6/Input!C34</f>
        <v>8.4238640469092303</v>
      </c>
      <c r="H35" s="6">
        <f>(Input!D29-Input!D203-Input!D207)/Input!D5*Input!D6/Input!D34</f>
        <v>6.4057725051744132</v>
      </c>
      <c r="I35" s="6">
        <f>(Input!E29-Input!E203-Input!E207)/Input!E5*Input!E6/Input!E34</f>
        <v>6.457977862543423</v>
      </c>
      <c r="J35" s="6">
        <f>(Input!F29-Input!F203-Input!F207)/Input!F5*Input!F6/Input!F34</f>
        <v>5.0124698778387291</v>
      </c>
      <c r="K35" s="6">
        <f>(Input!G29-Input!G203-Input!G207)/Input!G5*Input!G6/Input!G34</f>
        <v>4.7910263481051301</v>
      </c>
      <c r="L35" s="6">
        <f>(Input!H29-Input!H203-Input!H207)/Input!H5*Input!H6/Input!H34</f>
        <v>4.8542468183520251</v>
      </c>
      <c r="M35" s="6">
        <f>(Input!I29-Input!I203-Input!I207)/Input!I5*Input!I6/Input!I34</f>
        <v>4.963191760491136</v>
      </c>
      <c r="N35" s="6">
        <f>(Input!J29-Input!J203-Input!J207)/Input!J5*Input!J6/Input!J34</f>
        <v>4.5233979434834053</v>
      </c>
      <c r="O35" s="6">
        <f t="shared" si="1"/>
        <v>6.1485980451660867</v>
      </c>
    </row>
    <row r="36" spans="2:15" ht="13.5" customHeight="1" x14ac:dyDescent="0.2">
      <c r="B36" s="1" t="s">
        <v>71</v>
      </c>
      <c r="E36" s="7">
        <f>SUM(E33:E35)</f>
        <v>89.403482831121607</v>
      </c>
      <c r="F36" s="7">
        <f t="shared" ref="F36:N36" si="7">SUM(F33:F35)</f>
        <v>91.95271176949916</v>
      </c>
      <c r="G36" s="7">
        <f t="shared" si="7"/>
        <v>94.125031721101593</v>
      </c>
      <c r="H36" s="7">
        <f t="shared" si="7"/>
        <v>78.875137167250514</v>
      </c>
      <c r="I36" s="7">
        <f t="shared" si="7"/>
        <v>64.166754556619992</v>
      </c>
      <c r="J36" s="7">
        <f t="shared" si="7"/>
        <v>63.113285332927788</v>
      </c>
      <c r="K36" s="7">
        <f t="shared" si="7"/>
        <v>71.564857920252805</v>
      </c>
      <c r="L36" s="7">
        <f t="shared" si="7"/>
        <v>70.129025011322895</v>
      </c>
      <c r="M36" s="7">
        <f t="shared" si="7"/>
        <v>68.58825955385862</v>
      </c>
      <c r="N36" s="7">
        <f t="shared" si="7"/>
        <v>70.85062139347238</v>
      </c>
      <c r="O36" s="7">
        <f t="shared" si="1"/>
        <v>76.276916725742737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-3.8620694702341893</v>
      </c>
      <c r="F38" s="11">
        <f t="shared" ref="F38:N38" si="8">F36-F31</f>
        <v>8.9187673237578053</v>
      </c>
      <c r="G38" s="11">
        <f t="shared" si="8"/>
        <v>15.890699301693147</v>
      </c>
      <c r="H38" s="11">
        <f t="shared" si="8"/>
        <v>7.52476235697155</v>
      </c>
      <c r="I38" s="11">
        <f t="shared" si="8"/>
        <v>-3.8700918878474511</v>
      </c>
      <c r="J38" s="11">
        <f t="shared" si="8"/>
        <v>-11.516665310737196</v>
      </c>
      <c r="K38" s="11">
        <f t="shared" si="8"/>
        <v>1.032793243764047</v>
      </c>
      <c r="L38" s="11">
        <f t="shared" si="8"/>
        <v>2.3072594596157927</v>
      </c>
      <c r="M38" s="11">
        <f t="shared" si="8"/>
        <v>0.64064402649620433</v>
      </c>
      <c r="N38" s="11">
        <f t="shared" si="8"/>
        <v>5.5731121474327097</v>
      </c>
      <c r="O38" s="11">
        <f t="shared" si="1"/>
        <v>2.2639211190912421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2.9982719398057629</v>
      </c>
      <c r="F40" s="8">
        <f>(Input!B25 + Input!B26) / Input!B5</f>
        <v>3.0706522183184908</v>
      </c>
      <c r="G40" s="8">
        <f>(Input!C25 + Input!C26) / Input!C5</f>
        <v>3.3562215437022265</v>
      </c>
      <c r="H40" s="8">
        <f>(Input!D25 + Input!D26) / Input!D5</f>
        <v>3.349198016433768</v>
      </c>
      <c r="I40" s="8">
        <f>(Input!E25 + Input!E26) / Input!E5</f>
        <v>3.370871907670014</v>
      </c>
      <c r="J40" s="8">
        <f>(Input!F25 + Input!F26) / Input!F5</f>
        <v>3.5791644863709804</v>
      </c>
      <c r="K40" s="8">
        <f>(Input!G25 + Input!G26) / Input!G5</f>
        <v>3.4076837265608897</v>
      </c>
      <c r="L40" s="8">
        <f>(Input!H25 + Input!H26) / Input!H5</f>
        <v>3.3630506005700092</v>
      </c>
      <c r="M40" s="8">
        <f>(Input!I25 + Input!I26) / Input!I5</f>
        <v>3.3767991075799753</v>
      </c>
      <c r="N40" s="8">
        <f>(Input!J25 + Input!J26) / Input!J5</f>
        <v>3.3968100554031468</v>
      </c>
      <c r="O40" s="8">
        <f t="shared" si="1"/>
        <v>3.3268723602415262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-6.8603414100399522</v>
      </c>
      <c r="F42" s="11">
        <f t="shared" ref="F42:N42" si="9">+F38-F40</f>
        <v>5.8481151054393141</v>
      </c>
      <c r="G42" s="11">
        <f t="shared" si="9"/>
        <v>12.534477757990921</v>
      </c>
      <c r="H42" s="11">
        <f t="shared" si="9"/>
        <v>4.1755643405377825</v>
      </c>
      <c r="I42" s="11">
        <f t="shared" si="9"/>
        <v>-7.2409637955174651</v>
      </c>
      <c r="J42" s="11">
        <f t="shared" si="9"/>
        <v>-15.095829797108177</v>
      </c>
      <c r="K42" s="11">
        <f t="shared" si="9"/>
        <v>-2.3748904827968427</v>
      </c>
      <c r="L42" s="11">
        <f t="shared" si="9"/>
        <v>-1.0557911409542164</v>
      </c>
      <c r="M42" s="11">
        <f t="shared" si="9"/>
        <v>-2.7361550810837709</v>
      </c>
      <c r="N42" s="11">
        <f t="shared" si="9"/>
        <v>2.1763020920295628</v>
      </c>
      <c r="O42" s="11">
        <f t="shared" si="1"/>
        <v>-1.0629512411502846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253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5.2611095386357207E-2</v>
      </c>
      <c r="G7" s="6">
        <f>Input!C8/Input!C$7</f>
        <v>0.21568483608073286</v>
      </c>
      <c r="H7" s="6">
        <f>Input!D8/Input!D$7</f>
        <v>0.13952582683017467</v>
      </c>
      <c r="I7" s="6">
        <f>Input!E8/Input!E$7</f>
        <v>5.7081290673120857E-2</v>
      </c>
      <c r="J7" s="6">
        <f>Input!F8/Input!F$7</f>
        <v>5.1222755024461067E-2</v>
      </c>
      <c r="K7" s="6">
        <f>Input!G8/Input!G$7</f>
        <v>0.13849063327494016</v>
      </c>
      <c r="L7" s="6">
        <f>Input!H8/Input!H$7</f>
        <v>0</v>
      </c>
      <c r="M7" s="6">
        <f>Input!I8/Input!I$7</f>
        <v>6.5488594992730029E-3</v>
      </c>
      <c r="N7" s="6">
        <f>Input!J8/Input!J$7</f>
        <v>6.7982681501444729E-3</v>
      </c>
      <c r="O7" s="6">
        <f>AVERAGE(E7:N7)</f>
        <v>6.6796356491920422E-2</v>
      </c>
    </row>
    <row r="8" spans="1:15" ht="12" customHeight="1" x14ac:dyDescent="0.2">
      <c r="B8" t="s">
        <v>50</v>
      </c>
      <c r="E8" s="6">
        <f>Input!A9/Input!A$7</f>
        <v>13.792800633840013</v>
      </c>
      <c r="F8" s="6">
        <f>Input!B9/Input!B$7</f>
        <v>16.015874752335126</v>
      </c>
      <c r="G8" s="6">
        <f>Input!C9/Input!C$7</f>
        <v>18.478677056234357</v>
      </c>
      <c r="H8" s="6">
        <f>Input!D9/Input!D$7</f>
        <v>13.628122754861886</v>
      </c>
      <c r="I8" s="6">
        <f>Input!E9/Input!E$7</f>
        <v>10.310563342018497</v>
      </c>
      <c r="J8" s="6">
        <f>Input!F9/Input!F$7</f>
        <v>11.768013909396426</v>
      </c>
      <c r="K8" s="6">
        <f>Input!G9/Input!G$7</f>
        <v>12.090598269273467</v>
      </c>
      <c r="L8" s="6">
        <f>Input!H9/Input!H$7</f>
        <v>9.7612045142693518</v>
      </c>
      <c r="M8" s="6">
        <f>Input!I9/Input!I$7</f>
        <v>12.005977161140942</v>
      </c>
      <c r="N8" s="6">
        <f>Input!J9/Input!J$7</f>
        <v>12.138653044801048</v>
      </c>
      <c r="O8" s="6">
        <f t="shared" ref="O8:O42" si="1">AVERAGE(E8:N8)</f>
        <v>12.999048543817114</v>
      </c>
    </row>
    <row r="9" spans="1:15" ht="12" customHeight="1" x14ac:dyDescent="0.2">
      <c r="B9" t="s">
        <v>51</v>
      </c>
      <c r="E9" s="6">
        <f>Input!A10/Input!A$7</f>
        <v>6.7195668759903748</v>
      </c>
      <c r="F9" s="6">
        <f>Input!B10/Input!B$7</f>
        <v>8.6890915652420038</v>
      </c>
      <c r="G9" s="6">
        <f>Input!C10/Input!C$7</f>
        <v>5.8049781153291331</v>
      </c>
      <c r="H9" s="6">
        <f>Input!D10/Input!D$7</f>
        <v>4.1013081877864481</v>
      </c>
      <c r="I9" s="6">
        <f>Input!E10/Input!E$7</f>
        <v>3.537721687803312</v>
      </c>
      <c r="J9" s="6">
        <f>Input!F10/Input!F$7</f>
        <v>4.8675052146558002</v>
      </c>
      <c r="K9" s="6">
        <f>Input!G10/Input!G$7</f>
        <v>4.4913698052560918</v>
      </c>
      <c r="L9" s="6">
        <f>Input!H10/Input!H$7</f>
        <v>4.7065781449761301</v>
      </c>
      <c r="M9" s="6">
        <f>Input!I10/Input!I$7</f>
        <v>4.4159406116745537</v>
      </c>
      <c r="N9" s="6">
        <f>Input!J10/Input!J$7</f>
        <v>4.4238427034921166</v>
      </c>
      <c r="O9" s="6">
        <f t="shared" si="1"/>
        <v>5.1757902912205962</v>
      </c>
    </row>
    <row r="10" spans="1:15" ht="12" customHeight="1" x14ac:dyDescent="0.2">
      <c r="B10" t="s">
        <v>52</v>
      </c>
      <c r="E10" s="6">
        <f>Input!A11/Input!A$7</f>
        <v>21.474062444979165</v>
      </c>
      <c r="F10" s="6">
        <f>Input!B11/Input!B$7</f>
        <v>13.100619162185112</v>
      </c>
      <c r="G10" s="6">
        <f>Input!C11/Input!C$7</f>
        <v>13.187796367761107</v>
      </c>
      <c r="H10" s="6">
        <f>Input!D11/Input!D$7</f>
        <v>12.616297782732564</v>
      </c>
      <c r="I10" s="6">
        <f>Input!E11/Input!E$7</f>
        <v>9.5516669342191385</v>
      </c>
      <c r="J10" s="6">
        <f>Input!F11/Input!F$7</f>
        <v>9.8141994573823297</v>
      </c>
      <c r="K10" s="6">
        <f>Input!G11/Input!G$7</f>
        <v>10.356352772441239</v>
      </c>
      <c r="L10" s="6">
        <f>Input!H11/Input!H$7</f>
        <v>8.5678232907152818</v>
      </c>
      <c r="M10" s="6">
        <f>Input!I11/Input!I$7</f>
        <v>7.8891223628321985</v>
      </c>
      <c r="N10" s="6">
        <f>Input!J11/Input!J$7</f>
        <v>6.7773530091470189</v>
      </c>
      <c r="O10" s="6">
        <f t="shared" si="1"/>
        <v>11.333529358439517</v>
      </c>
    </row>
    <row r="11" spans="1:15" ht="12" customHeight="1" x14ac:dyDescent="0.2">
      <c r="B11" t="s">
        <v>53</v>
      </c>
      <c r="E11" s="6">
        <f>Input!A12/Input!A$7</f>
        <v>2.1168724690416103</v>
      </c>
      <c r="F11" s="6">
        <f>Input!B12/Input!B$7</f>
        <v>3.4655761392584203</v>
      </c>
      <c r="G11" s="6">
        <f>Input!C12/Input!C$7</f>
        <v>2.568269939709273</v>
      </c>
      <c r="H11" s="6">
        <f>Input!D12/Input!D$7</f>
        <v>2.4915275610058218</v>
      </c>
      <c r="I11" s="6">
        <f>Input!E12/Input!E$7</f>
        <v>1.8510704980180537</v>
      </c>
      <c r="J11" s="6">
        <f>Input!F12/Input!F$7</f>
        <v>2.4334251291819524</v>
      </c>
      <c r="K11" s="6">
        <f>Input!G12/Input!G$7</f>
        <v>1.9772392600774862</v>
      </c>
      <c r="L11" s="6">
        <f>Input!H12/Input!H$7</f>
        <v>2.1925185258505899</v>
      </c>
      <c r="M11" s="6">
        <f>Input!I12/Input!I$7</f>
        <v>2.0682762446467455</v>
      </c>
      <c r="N11" s="6">
        <f>Input!J12/Input!J$7</f>
        <v>2.1725961392330859</v>
      </c>
      <c r="O11" s="6">
        <f t="shared" si="1"/>
        <v>2.3337371906023039</v>
      </c>
    </row>
    <row r="12" spans="1:15" ht="12" customHeight="1" x14ac:dyDescent="0.2">
      <c r="B12" t="s">
        <v>54</v>
      </c>
      <c r="E12" s="6">
        <f>Input!A13/Input!A$7</f>
        <v>0.56317917718175947</v>
      </c>
      <c r="F12" s="6">
        <f>Input!B13/Input!B$7</f>
        <v>0.7038048400792527</v>
      </c>
      <c r="G12" s="6">
        <f>Input!C13/Input!C$7</f>
        <v>0.7088361053916431</v>
      </c>
      <c r="H12" s="6">
        <f>Input!D13/Input!D$7</f>
        <v>0.68774569552830422</v>
      </c>
      <c r="I12" s="6">
        <f>Input!E13/Input!E$7</f>
        <v>0.91800298835529326</v>
      </c>
      <c r="J12" s="6">
        <f>Input!F13/Input!F$7</f>
        <v>0.51400688754871759</v>
      </c>
      <c r="K12" s="6">
        <f>Input!G13/Input!G$7</f>
        <v>0.58842282712215865</v>
      </c>
      <c r="L12" s="6">
        <f>Input!H13/Input!H$7</f>
        <v>0.44518120228080754</v>
      </c>
      <c r="M12" s="6">
        <f>Input!I13/Input!I$7</f>
        <v>0.5548261610091797</v>
      </c>
      <c r="N12" s="6">
        <f>Input!J13/Input!J$7</f>
        <v>0.44889846417493728</v>
      </c>
      <c r="O12" s="6">
        <f t="shared" si="1"/>
        <v>0.61329043486720536</v>
      </c>
    </row>
    <row r="13" spans="1:15" ht="13.5" customHeight="1" x14ac:dyDescent="0.2">
      <c r="B13" s="4" t="s">
        <v>55</v>
      </c>
      <c r="E13" s="8">
        <f>SUM(E7:E12)</f>
        <v>44.66648160103292</v>
      </c>
      <c r="F13" s="8">
        <f t="shared" ref="F13:N13" si="2">SUM(F7:F12)</f>
        <v>42.027577554486264</v>
      </c>
      <c r="G13" s="8">
        <f t="shared" si="2"/>
        <v>40.964242420506245</v>
      </c>
      <c r="H13" s="8">
        <f t="shared" si="2"/>
        <v>33.664527808745206</v>
      </c>
      <c r="I13" s="8">
        <f t="shared" si="2"/>
        <v>26.226106741087417</v>
      </c>
      <c r="J13" s="8">
        <f t="shared" si="2"/>
        <v>29.448373353189687</v>
      </c>
      <c r="K13" s="8">
        <f t="shared" si="2"/>
        <v>29.642473567445382</v>
      </c>
      <c r="L13" s="8">
        <f t="shared" si="2"/>
        <v>25.673305678092163</v>
      </c>
      <c r="M13" s="8">
        <f t="shared" si="2"/>
        <v>26.940691400802891</v>
      </c>
      <c r="N13" s="8">
        <f t="shared" si="2"/>
        <v>25.968141628998353</v>
      </c>
      <c r="O13" s="8">
        <f t="shared" si="1"/>
        <v>32.522192175438654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238.92125965921318</v>
      </c>
      <c r="F15" s="6">
        <f>Input!B14/Input!B$7</f>
        <v>201.70499688649872</v>
      </c>
      <c r="G15" s="6">
        <f>Input!C14/Input!C$7</f>
        <v>187.50168937329698</v>
      </c>
      <c r="H15" s="6">
        <f>Input!D14/Input!D$7</f>
        <v>165.6465379660597</v>
      </c>
      <c r="I15" s="6">
        <f>Input!E14/Input!E$7</f>
        <v>166.39911991701757</v>
      </c>
      <c r="J15" s="6">
        <f>Input!F14/Input!F$7</f>
        <v>212.65531479559567</v>
      </c>
      <c r="K15" s="6">
        <f>Input!G14/Input!G$7</f>
        <v>191.83723347872402</v>
      </c>
      <c r="L15" s="6">
        <f>Input!H14/Input!H$7</f>
        <v>161.43088370101236</v>
      </c>
      <c r="M15" s="6">
        <f>Input!I14/Input!I$7</f>
        <v>160.13413554939231</v>
      </c>
      <c r="N15" s="6">
        <f>Input!J14/Input!J$7</f>
        <v>160.42360388421463</v>
      </c>
      <c r="O15" s="6">
        <f t="shared" si="1"/>
        <v>184.6654775211025</v>
      </c>
    </row>
    <row r="16" spans="1:15" ht="12" customHeight="1" x14ac:dyDescent="0.2">
      <c r="B16" t="s">
        <v>57</v>
      </c>
      <c r="E16" s="6">
        <f>Input!A15/Input!A$7</f>
        <v>21.433773500009782</v>
      </c>
      <c r="F16" s="6">
        <f>Input!B15/Input!B$7</f>
        <v>13.258720775544862</v>
      </c>
      <c r="G16" s="6">
        <f>Input!C15/Input!C$7</f>
        <v>11.780502546019456</v>
      </c>
      <c r="H16" s="6">
        <f>Input!D15/Input!D$7</f>
        <v>10.890778644865602</v>
      </c>
      <c r="I16" s="6">
        <f>Input!E15/Input!E$7</f>
        <v>10.92737629814401</v>
      </c>
      <c r="J16" s="6">
        <f>Input!F15/Input!F$7</f>
        <v>18.241051023917905</v>
      </c>
      <c r="K16" s="6">
        <f>Input!G15/Input!G$7</f>
        <v>16.813653545716164</v>
      </c>
      <c r="L16" s="6">
        <f>Input!H15/Input!H$7</f>
        <v>8.9532570818390713</v>
      </c>
      <c r="M16" s="6">
        <f>Input!I15/Input!I$7</f>
        <v>10.085652413397794</v>
      </c>
      <c r="N16" s="6">
        <f>Input!J15/Input!J$7</f>
        <v>10.585505503216339</v>
      </c>
      <c r="O16" s="6">
        <f t="shared" si="1"/>
        <v>13.297027133267099</v>
      </c>
    </row>
    <row r="17" spans="2:15" ht="12" customHeight="1" x14ac:dyDescent="0.2">
      <c r="B17" t="s">
        <v>58</v>
      </c>
      <c r="E17" s="6">
        <f>Input!A16/Input!A$7</f>
        <v>1.3842795938728798</v>
      </c>
      <c r="F17" s="6">
        <f>Input!B16/Input!B$7</f>
        <v>2.9725543447495046</v>
      </c>
      <c r="G17" s="6">
        <f>Input!C16/Input!C$7</f>
        <v>3.1163998175249978</v>
      </c>
      <c r="H17" s="6">
        <f>Input!D16/Input!D$7</f>
        <v>2.4164527437136134</v>
      </c>
      <c r="I17" s="6">
        <f>Input!E16/Input!E$7</f>
        <v>1.4309220681394401</v>
      </c>
      <c r="J17" s="6">
        <f>Input!F16/Input!F$7</f>
        <v>1.2349963776577211</v>
      </c>
      <c r="K17" s="6">
        <f>Input!G16/Input!G$7</f>
        <v>1.4688745690762108</v>
      </c>
      <c r="L17" s="6">
        <f>Input!H16/Input!H$7</f>
        <v>1.7472373023195933</v>
      </c>
      <c r="M17" s="6">
        <f>Input!I16/Input!I$7</f>
        <v>1.5437759413177883</v>
      </c>
      <c r="N17" s="6">
        <f>Input!J16/Input!J$7</f>
        <v>1.3917347784070706</v>
      </c>
      <c r="O17" s="6">
        <f t="shared" si="1"/>
        <v>1.8707227536778817</v>
      </c>
    </row>
    <row r="18" spans="2:15" ht="12" customHeight="1" x14ac:dyDescent="0.2">
      <c r="B18" t="s">
        <v>59</v>
      </c>
      <c r="E18" s="6">
        <f>Input!A17/Input!A$7</f>
        <v>2.7343490423929415</v>
      </c>
      <c r="F18" s="6">
        <f>Input!B17/Input!B$7</f>
        <v>1.93491593546561</v>
      </c>
      <c r="G18" s="6">
        <f>Input!C17/Input!C$7</f>
        <v>2.1620927910044756</v>
      </c>
      <c r="H18" s="6">
        <f>Input!D17/Input!D$7</f>
        <v>1.7843864734299515</v>
      </c>
      <c r="I18" s="6">
        <f>Input!E17/Input!E$7</f>
        <v>1.6642991565922869</v>
      </c>
      <c r="J18" s="6">
        <f>Input!F17/Input!F$7</f>
        <v>1.4731751440418872</v>
      </c>
      <c r="K18" s="6">
        <f>Input!G17/Input!G$7</f>
        <v>1.7016451151217677</v>
      </c>
      <c r="L18" s="6">
        <f>Input!H17/Input!H$7</f>
        <v>1.4184548781874995</v>
      </c>
      <c r="M18" s="6">
        <f>Input!I17/Input!I$7</f>
        <v>1.3339912575725514</v>
      </c>
      <c r="N18" s="6">
        <f>Input!J17/Input!J$7</f>
        <v>1.25693347845826</v>
      </c>
      <c r="O18" s="6">
        <f t="shared" si="1"/>
        <v>1.7464243272267232</v>
      </c>
    </row>
    <row r="19" spans="2:15" ht="13.5" customHeight="1" x14ac:dyDescent="0.2">
      <c r="B19" s="4" t="s">
        <v>60</v>
      </c>
      <c r="E19" s="8">
        <f>SUM(E15:E18)</f>
        <v>264.47366179548874</v>
      </c>
      <c r="F19" s="8">
        <f t="shared" ref="F19:N19" si="3">SUM(F15:F18)</f>
        <v>219.8711879422587</v>
      </c>
      <c r="G19" s="8">
        <f t="shared" si="3"/>
        <v>204.56068452784592</v>
      </c>
      <c r="H19" s="8">
        <f t="shared" si="3"/>
        <v>180.73815582806887</v>
      </c>
      <c r="I19" s="8">
        <f t="shared" si="3"/>
        <v>180.42171743989329</v>
      </c>
      <c r="J19" s="8">
        <f t="shared" si="3"/>
        <v>233.60453734121316</v>
      </c>
      <c r="K19" s="8">
        <f t="shared" si="3"/>
        <v>211.82140670863816</v>
      </c>
      <c r="L19" s="8">
        <f t="shared" si="3"/>
        <v>173.54983296335854</v>
      </c>
      <c r="M19" s="8">
        <f t="shared" si="3"/>
        <v>173.09755516168045</v>
      </c>
      <c r="N19" s="8">
        <f t="shared" si="3"/>
        <v>173.65777764429629</v>
      </c>
      <c r="O19" s="8">
        <f t="shared" si="1"/>
        <v>201.57965173527424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56.895036289297103</v>
      </c>
      <c r="F21" s="6">
        <f>Input!B18/Input!B$7</f>
        <v>42.088004670251912</v>
      </c>
      <c r="G21" s="6">
        <f>Input!C18/Input!C$7</f>
        <v>40.728781609478837</v>
      </c>
      <c r="H21" s="6">
        <f>Input!D18/Input!D$7</f>
        <v>39.415937941285769</v>
      </c>
      <c r="I21" s="6">
        <f>Input!E18/Input!E$7</f>
        <v>33.343200380336128</v>
      </c>
      <c r="J21" s="6">
        <f>Input!F18/Input!F$7</f>
        <v>33.781735535936292</v>
      </c>
      <c r="K21" s="6">
        <f>Input!G18/Input!G$7</f>
        <v>39.003264927371433</v>
      </c>
      <c r="L21" s="6">
        <f>Input!H18/Input!H$7</f>
        <v>37.340129933026141</v>
      </c>
      <c r="M21" s="6">
        <f>Input!I18/Input!I$7</f>
        <v>34.096509720948895</v>
      </c>
      <c r="N21" s="6">
        <f>Input!J18/Input!J$7</f>
        <v>33.368287911836603</v>
      </c>
      <c r="O21" s="6">
        <f t="shared" si="1"/>
        <v>39.006088891976916</v>
      </c>
    </row>
    <row r="22" spans="2:15" ht="12" customHeight="1" x14ac:dyDescent="0.2">
      <c r="B22" t="s">
        <v>255</v>
      </c>
      <c r="E22" s="6">
        <f>Input!A19/Input!A$7</f>
        <v>30.229162313907313</v>
      </c>
      <c r="F22" s="6">
        <f>Input!B19/Input!B$7</f>
        <v>25.888218369657515</v>
      </c>
      <c r="G22" s="6">
        <f>Input!C19/Input!C$7</f>
        <v>27.100769970532752</v>
      </c>
      <c r="H22" s="6">
        <f>Input!D19/Input!D$7</f>
        <v>22.99245559271646</v>
      </c>
      <c r="I22" s="6">
        <f>Input!E19/Input!E$7</f>
        <v>22.123189513589608</v>
      </c>
      <c r="J22" s="6">
        <f>Input!F19/Input!F$7</f>
        <v>21.680248522773255</v>
      </c>
      <c r="K22" s="6">
        <f>Input!G19/Input!G$7</f>
        <v>24.766093092895563</v>
      </c>
      <c r="L22" s="6">
        <f>Input!H19/Input!H$7</f>
        <v>27.422050336415186</v>
      </c>
      <c r="M22" s="6">
        <f>Input!I19/Input!I$7</f>
        <v>27.826389688523044</v>
      </c>
      <c r="N22" s="6">
        <f>Input!J19/Input!J$7</f>
        <v>26.251590078048071</v>
      </c>
      <c r="O22" s="6">
        <f t="shared" si="1"/>
        <v>25.628016747905882</v>
      </c>
    </row>
    <row r="23" spans="2:15" ht="12" customHeight="1" x14ac:dyDescent="0.2">
      <c r="B23" t="s">
        <v>62</v>
      </c>
      <c r="E23" s="6">
        <f>Input!A20/Input!A$7</f>
        <v>0.26349374963319444</v>
      </c>
      <c r="F23" s="6">
        <f>Input!B20/Input!B$7</f>
        <v>0.18534956127936597</v>
      </c>
      <c r="G23" s="6">
        <f>Input!C20/Input!C$7</f>
        <v>0.255877297890441</v>
      </c>
      <c r="H23" s="6">
        <f>Input!D20/Input!D$7</f>
        <v>0.2246817787687353</v>
      </c>
      <c r="I23" s="6">
        <f>Input!E20/Input!E$7</f>
        <v>0.43355478445561302</v>
      </c>
      <c r="J23" s="6">
        <f>Input!F20/Input!F$7</f>
        <v>0.22871354746064232</v>
      </c>
      <c r="K23" s="6">
        <f>Input!G20/Input!G$7</f>
        <v>0.22401837331262731</v>
      </c>
      <c r="L23" s="6">
        <f>Input!H20/Input!H$7</f>
        <v>0.25570865228806394</v>
      </c>
      <c r="M23" s="6">
        <f>Input!I20/Input!I$7</f>
        <v>0.21237342159909858</v>
      </c>
      <c r="N23" s="6">
        <f>Input!J20/Input!J$7</f>
        <v>0.26336121488090153</v>
      </c>
      <c r="O23" s="6">
        <f t="shared" si="1"/>
        <v>0.25471323815686836</v>
      </c>
    </row>
    <row r="24" spans="2:15" ht="14.25" customHeight="1" x14ac:dyDescent="0.2">
      <c r="B24" s="4" t="s">
        <v>63</v>
      </c>
      <c r="E24" s="8">
        <f>SUM(E21:E23)</f>
        <v>87.387692352837618</v>
      </c>
      <c r="F24" s="8">
        <f t="shared" ref="F24:N24" si="4">SUM(F21:F23)</f>
        <v>68.161572601188794</v>
      </c>
      <c r="G24" s="8">
        <f t="shared" si="4"/>
        <v>68.085428877902018</v>
      </c>
      <c r="H24" s="8">
        <f t="shared" si="4"/>
        <v>62.633075312770963</v>
      </c>
      <c r="I24" s="8">
        <f t="shared" si="4"/>
        <v>55.899944678381353</v>
      </c>
      <c r="J24" s="8">
        <f t="shared" si="4"/>
        <v>55.69069760617019</v>
      </c>
      <c r="K24" s="8">
        <f t="shared" si="4"/>
        <v>63.993376393579616</v>
      </c>
      <c r="L24" s="8">
        <f t="shared" si="4"/>
        <v>65.017888921729394</v>
      </c>
      <c r="M24" s="8">
        <f t="shared" si="4"/>
        <v>62.135272831071035</v>
      </c>
      <c r="N24" s="8">
        <f t="shared" si="4"/>
        <v>59.883239204765573</v>
      </c>
      <c r="O24" s="8">
        <f t="shared" si="1"/>
        <v>64.888818878039658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7.468401510260775</v>
      </c>
      <c r="F26" s="6">
        <f>Input!B21/Input!B$7</f>
        <v>7.3285168412114352</v>
      </c>
      <c r="G26" s="6">
        <f>Input!C21/Input!C$7</f>
        <v>6.6082261703675398</v>
      </c>
      <c r="H26" s="6">
        <f>Input!D21/Input!D$7</f>
        <v>5.8836706304967175</v>
      </c>
      <c r="I26" s="6">
        <f>Input!E21/Input!E$7</f>
        <v>5.8147369135970166</v>
      </c>
      <c r="J26" s="6">
        <f>Input!F21/Input!F$7</f>
        <v>6.3920078171961903</v>
      </c>
      <c r="K26" s="6">
        <f>Input!G21/Input!G$7</f>
        <v>6.5286636933271733</v>
      </c>
      <c r="L26" s="6">
        <f>Input!H21/Input!H$7</f>
        <v>6.0946699402572033</v>
      </c>
      <c r="M26" s="6">
        <f>Input!I21/Input!I$7</f>
        <v>6.4394620474208493</v>
      </c>
      <c r="N26" s="6">
        <f>Input!J21/Input!J$7</f>
        <v>5.8663053499860327</v>
      </c>
      <c r="O26" s="6">
        <f t="shared" si="1"/>
        <v>6.4424660914120935</v>
      </c>
    </row>
    <row r="27" spans="2:15" ht="12" customHeight="1" x14ac:dyDescent="0.2">
      <c r="B27" t="s">
        <v>65</v>
      </c>
      <c r="E27" s="6">
        <f>Input!A22/Input!A$7</f>
        <v>84.319039262867534</v>
      </c>
      <c r="F27" s="6">
        <f>Input!B22/Input!B$7</f>
        <v>82.924352250212294</v>
      </c>
      <c r="G27" s="6">
        <f>Input!C22/Input!C$7</f>
        <v>75.055864721910552</v>
      </c>
      <c r="H27" s="6">
        <f>Input!D22/Input!D$7</f>
        <v>71.173385110863364</v>
      </c>
      <c r="I27" s="6">
        <f>Input!E22/Input!E$7</f>
        <v>71.627401736209734</v>
      </c>
      <c r="J27" s="6">
        <f>Input!F22/Input!F$7</f>
        <v>77.830305637150488</v>
      </c>
      <c r="K27" s="6">
        <f>Input!G22/Input!G$7</f>
        <v>76.802401454259879</v>
      </c>
      <c r="L27" s="6">
        <f>Input!H22/Input!H$7</f>
        <v>71.902768039068974</v>
      </c>
      <c r="M27" s="6">
        <f>Input!I22/Input!I$7</f>
        <v>74.527155960465933</v>
      </c>
      <c r="N27" s="6">
        <f>Input!J22/Input!J$7</f>
        <v>72.00126779263924</v>
      </c>
      <c r="O27" s="6">
        <f t="shared" si="1"/>
        <v>75.816394196564801</v>
      </c>
    </row>
    <row r="28" spans="2:15" ht="12" customHeight="1" x14ac:dyDescent="0.2">
      <c r="B28" t="s">
        <v>66</v>
      </c>
      <c r="E28" s="6">
        <f>Input!A23/Input!A$7</f>
        <v>9.9457018213118928</v>
      </c>
      <c r="F28" s="6">
        <f>Input!B23/Input!B$7</f>
        <v>11.389745683555054</v>
      </c>
      <c r="G28" s="6">
        <f>Input!C23/Input!C$7</f>
        <v>10.927590097032317</v>
      </c>
      <c r="H28" s="6">
        <f>Input!D23/Input!D$7</f>
        <v>10.830232627276105</v>
      </c>
      <c r="I28" s="6">
        <f>Input!E23/Input!E$7</f>
        <v>11.468188463960683</v>
      </c>
      <c r="J28" s="6">
        <f>Input!F23/Input!F$7</f>
        <v>12.21824755233868</v>
      </c>
      <c r="K28" s="6">
        <f>Input!G23/Input!G$7</f>
        <v>13.693749182508054</v>
      </c>
      <c r="L28" s="6">
        <f>Input!H23/Input!H$7</f>
        <v>12.008572870960588</v>
      </c>
      <c r="M28" s="6">
        <f>Input!I23/Input!I$7</f>
        <v>10.000404400150545</v>
      </c>
      <c r="N28" s="6">
        <f>Input!J23/Input!J$7</f>
        <v>9.8540187012380489</v>
      </c>
      <c r="O28" s="6">
        <f t="shared" si="1"/>
        <v>11.233645140033197</v>
      </c>
    </row>
    <row r="29" spans="2:15" ht="14.25" customHeight="1" x14ac:dyDescent="0.2">
      <c r="B29" s="4" t="s">
        <v>15</v>
      </c>
      <c r="E29" s="8">
        <f>SUM(E26:E28)</f>
        <v>101.73314259444021</v>
      </c>
      <c r="F29" s="8">
        <f t="shared" ref="F29:N29" si="5">SUM(F26:F28)</f>
        <v>101.64261477497878</v>
      </c>
      <c r="G29" s="8">
        <f t="shared" si="5"/>
        <v>92.591680989310419</v>
      </c>
      <c r="H29" s="8">
        <f t="shared" si="5"/>
        <v>87.887288368636192</v>
      </c>
      <c r="I29" s="8">
        <f t="shared" si="5"/>
        <v>88.910327113767437</v>
      </c>
      <c r="J29" s="8">
        <f t="shared" si="5"/>
        <v>96.440561006685357</v>
      </c>
      <c r="K29" s="8">
        <f t="shared" si="5"/>
        <v>97.024814330095111</v>
      </c>
      <c r="L29" s="8">
        <f t="shared" si="5"/>
        <v>90.006010850286771</v>
      </c>
      <c r="M29" s="8">
        <f t="shared" si="5"/>
        <v>90.967022408037323</v>
      </c>
      <c r="N29" s="8">
        <f t="shared" si="5"/>
        <v>87.721591843863322</v>
      </c>
      <c r="O29" s="8">
        <f t="shared" si="1"/>
        <v>93.492505428010091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498.26097834379948</v>
      </c>
      <c r="F31" s="7">
        <f t="shared" ref="F31:N31" si="6">SUM(F13,F19,F24,F29)</f>
        <v>431.70295287291248</v>
      </c>
      <c r="G31" s="7">
        <f t="shared" si="6"/>
        <v>406.20203681556461</v>
      </c>
      <c r="H31" s="7">
        <f t="shared" si="6"/>
        <v>364.92304731822122</v>
      </c>
      <c r="I31" s="7">
        <f t="shared" si="6"/>
        <v>351.4580959731295</v>
      </c>
      <c r="J31" s="7">
        <f t="shared" si="6"/>
        <v>415.1841693072584</v>
      </c>
      <c r="K31" s="7">
        <f t="shared" si="6"/>
        <v>402.48207099975832</v>
      </c>
      <c r="L31" s="7">
        <f t="shared" si="6"/>
        <v>354.24703841346684</v>
      </c>
      <c r="M31" s="7">
        <f t="shared" si="6"/>
        <v>353.14054180159167</v>
      </c>
      <c r="N31" s="7">
        <f t="shared" si="6"/>
        <v>347.23075032192355</v>
      </c>
      <c r="O31" s="7">
        <f t="shared" si="1"/>
        <v>392.48316821676258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509.95645890799534</v>
      </c>
      <c r="F33" s="6">
        <f>(Input!B27+Input!B203+Input!B207)/Input!B$7</f>
        <v>494.96361647325222</v>
      </c>
      <c r="G33" s="6">
        <f>(Input!C27+Input!C203+Input!C207)/Input!C$7</f>
        <v>525.73540113676995</v>
      </c>
      <c r="H33" s="6">
        <f>(Input!D27+Input!D203+Input!D207)/Input!D$7</f>
        <v>432.92478966926797</v>
      </c>
      <c r="I33" s="6">
        <f>(Input!E27+Input!E203+Input!E207)/Input!E$7</f>
        <v>340.94924439065954</v>
      </c>
      <c r="J33" s="6">
        <f>(Input!F27+Input!F203+Input!F207)/Input!F$7</f>
        <v>396.17626792549589</v>
      </c>
      <c r="K33" s="6">
        <f>(Input!G27+Input!G203+Input!G207)/Input!G$7</f>
        <v>466.48318971937249</v>
      </c>
      <c r="L33" s="6">
        <f>(Input!H27+Input!H203+Input!H207)/Input!H$7</f>
        <v>386.16259994337895</v>
      </c>
      <c r="M33" s="6">
        <f>(Input!I27+Input!I203+Input!I207)/Input!I$7</f>
        <v>368.31509729025362</v>
      </c>
      <c r="N33" s="6">
        <f>(Input!J27+Input!J203+Input!J207)/Input!J$7</f>
        <v>402.39773770599362</v>
      </c>
      <c r="O33" s="6">
        <f t="shared" si="1"/>
        <v>432.40644031624396</v>
      </c>
    </row>
    <row r="34" spans="2:15" ht="12" customHeight="1" x14ac:dyDescent="0.2">
      <c r="B34" t="s">
        <v>69</v>
      </c>
      <c r="E34" s="6">
        <f>Input!A28/Input!A$7</f>
        <v>0.11581274331435726</v>
      </c>
      <c r="F34" s="6">
        <f>Input!B28/Input!B$7</f>
        <v>0.37033512595527879</v>
      </c>
      <c r="G34" s="6">
        <f>Input!C28/Input!C$7</f>
        <v>0.86663925431836952</v>
      </c>
      <c r="H34" s="6">
        <f>Input!D28/Input!D$7</f>
        <v>0.66144902762294067</v>
      </c>
      <c r="I34" s="6">
        <f>Input!E28/Input!E$7</f>
        <v>0.3194821007396797</v>
      </c>
      <c r="J34" s="6">
        <f>Input!F28/Input!F$7</f>
        <v>0.45810368827313624</v>
      </c>
      <c r="K34" s="6">
        <f>Input!G28/Input!G$7</f>
        <v>0.6161272038889809</v>
      </c>
      <c r="L34" s="6">
        <f>Input!H28/Input!H$7</f>
        <v>0.69075725200209781</v>
      </c>
      <c r="M34" s="6">
        <f>Input!I28/Input!I$7</f>
        <v>1.380868100016176</v>
      </c>
      <c r="N34" s="6">
        <f>Input!J28/Input!J$7</f>
        <v>1.3157044903331263</v>
      </c>
      <c r="O34" s="6">
        <f t="shared" si="1"/>
        <v>0.67952789864641427</v>
      </c>
    </row>
    <row r="35" spans="2:15" ht="12" customHeight="1" x14ac:dyDescent="0.2">
      <c r="B35" t="s">
        <v>75</v>
      </c>
      <c r="E35" s="6">
        <f>(Input!A29-Input!A203-Input!A207)/Input!A$7</f>
        <v>33.992651955318195</v>
      </c>
      <c r="F35" s="6">
        <f>(Input!B29-Input!B203-Input!B207)/Input!B$7</f>
        <v>48.479004953297483</v>
      </c>
      <c r="G35" s="6">
        <f>(Input!C29-Input!C203-Input!C207)/Input!C$7</f>
        <v>41.687132676587709</v>
      </c>
      <c r="H35" s="6">
        <f>(Input!D29-Input!D203-Input!D207)/Input!D$7</f>
        <v>31.757366282670628</v>
      </c>
      <c r="I35" s="6">
        <f>(Input!E29-Input!E203-Input!E207)/Input!E$7</f>
        <v>32.285199985181713</v>
      </c>
      <c r="J35" s="6">
        <f>(Input!F29-Input!F203-Input!F207)/Input!F$7</f>
        <v>25.38684849755489</v>
      </c>
      <c r="K35" s="6">
        <f>(Input!G29-Input!G203-Input!G207)/Input!G$7</f>
        <v>24.657824774586437</v>
      </c>
      <c r="L35" s="6">
        <f>(Input!H29-Input!H203-Input!H207)/Input!H$7</f>
        <v>25.444380340090706</v>
      </c>
      <c r="M35" s="6">
        <f>(Input!I29-Input!I203-Input!I207)/Input!I$7</f>
        <v>25.967901704341838</v>
      </c>
      <c r="N35" s="6">
        <f>(Input!J29-Input!J203-Input!J207)/Input!J$7</f>
        <v>23.605141754921245</v>
      </c>
      <c r="O35" s="6">
        <f t="shared" si="1"/>
        <v>31.326345292455084</v>
      </c>
    </row>
    <row r="36" spans="2:15" ht="13.5" customHeight="1" x14ac:dyDescent="0.2">
      <c r="B36" s="1" t="s">
        <v>71</v>
      </c>
      <c r="E36" s="7">
        <f>SUM(E33:E35)</f>
        <v>544.06492360662787</v>
      </c>
      <c r="F36" s="7">
        <f t="shared" ref="F36:N36" si="7">SUM(F33:F35)</f>
        <v>543.81295655250494</v>
      </c>
      <c r="G36" s="7">
        <f t="shared" si="7"/>
        <v>568.28917306767596</v>
      </c>
      <c r="H36" s="7">
        <f t="shared" si="7"/>
        <v>465.34360497956152</v>
      </c>
      <c r="I36" s="7">
        <f t="shared" si="7"/>
        <v>373.5539264765809</v>
      </c>
      <c r="J36" s="7">
        <f t="shared" si="7"/>
        <v>422.02122011132388</v>
      </c>
      <c r="K36" s="7">
        <f t="shared" si="7"/>
        <v>491.75714169784794</v>
      </c>
      <c r="L36" s="7">
        <f t="shared" si="7"/>
        <v>412.29773753547175</v>
      </c>
      <c r="M36" s="7">
        <f t="shared" si="7"/>
        <v>395.66386709461165</v>
      </c>
      <c r="N36" s="7">
        <f t="shared" si="7"/>
        <v>427.318583951248</v>
      </c>
      <c r="O36" s="7">
        <f t="shared" si="1"/>
        <v>464.4123135073454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45.803945262828393</v>
      </c>
      <c r="F38" s="11">
        <f t="shared" ref="F38:N38" si="8">F36-F31</f>
        <v>112.11000367959247</v>
      </c>
      <c r="G38" s="11">
        <f t="shared" si="8"/>
        <v>162.08713625211135</v>
      </c>
      <c r="H38" s="11">
        <f t="shared" si="8"/>
        <v>100.4205576613403</v>
      </c>
      <c r="I38" s="11">
        <f t="shared" si="8"/>
        <v>22.095830503451396</v>
      </c>
      <c r="J38" s="11">
        <f t="shared" si="8"/>
        <v>6.837050804065484</v>
      </c>
      <c r="K38" s="11">
        <f t="shared" si="8"/>
        <v>89.275070698089621</v>
      </c>
      <c r="L38" s="11">
        <f t="shared" si="8"/>
        <v>58.050699122004914</v>
      </c>
      <c r="M38" s="11">
        <f t="shared" si="8"/>
        <v>42.52332529301998</v>
      </c>
      <c r="N38" s="11">
        <f t="shared" si="8"/>
        <v>80.08783362932445</v>
      </c>
      <c r="O38" s="11">
        <f t="shared" si="1"/>
        <v>71.929145290582852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14.639839779329773</v>
      </c>
      <c r="F40" s="8">
        <f>(Input!B25 + Input!B26) / Input!B$7</f>
        <v>14.892272148315881</v>
      </c>
      <c r="G40" s="8">
        <f>(Input!C25 + Input!C26) / Input!C$7</f>
        <v>15.937655689397955</v>
      </c>
      <c r="H40" s="8">
        <f>(Input!D25 + Input!D26) / Input!D$7</f>
        <v>15.853617366530411</v>
      </c>
      <c r="I40" s="8">
        <f>(Input!E25 + Input!E26) / Input!E$7</f>
        <v>16.085745298279846</v>
      </c>
      <c r="J40" s="8">
        <f>(Input!F25 + Input!F26) / Input!F$7</f>
        <v>17.079208053761381</v>
      </c>
      <c r="K40" s="8">
        <f>(Input!G25 + Input!G26) / Input!G$7</f>
        <v>16.671154272165655</v>
      </c>
      <c r="L40" s="8">
        <f>(Input!H25 + Input!H26) / Input!H$7</f>
        <v>16.567067651512584</v>
      </c>
      <c r="M40" s="8">
        <f>(Input!I25 + Input!I26) / Input!I$7</f>
        <v>16.7121041291736</v>
      </c>
      <c r="N40" s="8">
        <f>(Input!J25 + Input!J26) / Input!J$7</f>
        <v>16.816340014966009</v>
      </c>
      <c r="O40" s="8">
        <f t="shared" si="1"/>
        <v>16.125500440343309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31.16410548349862</v>
      </c>
      <c r="F42" s="11">
        <f t="shared" ref="F42:N42" si="9">+F38-F40</f>
        <v>97.217731531276584</v>
      </c>
      <c r="G42" s="11">
        <f t="shared" si="9"/>
        <v>146.14948056271339</v>
      </c>
      <c r="H42" s="11">
        <f t="shared" si="9"/>
        <v>84.566940294809882</v>
      </c>
      <c r="I42" s="11">
        <f t="shared" si="9"/>
        <v>6.0100852051715492</v>
      </c>
      <c r="J42" s="11">
        <f t="shared" si="9"/>
        <v>-10.242157249695897</v>
      </c>
      <c r="K42" s="11">
        <f t="shared" si="9"/>
        <v>72.60391642592397</v>
      </c>
      <c r="L42" s="11">
        <f t="shared" si="9"/>
        <v>41.483631470492327</v>
      </c>
      <c r="M42" s="11">
        <f t="shared" si="9"/>
        <v>25.81122116384638</v>
      </c>
      <c r="N42" s="11">
        <f t="shared" si="9"/>
        <v>63.271493614358441</v>
      </c>
      <c r="O42" s="11">
        <f t="shared" si="1"/>
        <v>55.803644850239529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252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5.2611095386357207E-2</v>
      </c>
      <c r="G7" s="6">
        <f>Input!C8/Input!C$7</f>
        <v>0.21568483608073286</v>
      </c>
      <c r="H7" s="6">
        <f>Input!D8/Input!D$7</f>
        <v>0.13952582683017467</v>
      </c>
      <c r="I7" s="6">
        <f>Input!E8/Input!E$7</f>
        <v>5.7081290673120857E-2</v>
      </c>
      <c r="J7" s="6">
        <f>Input!F8/Input!F$7</f>
        <v>5.1222755024461067E-2</v>
      </c>
      <c r="K7" s="6">
        <f>Input!G8/Input!G$7</f>
        <v>0.13849063327494016</v>
      </c>
      <c r="L7" s="6">
        <f>Input!H8/Input!H$7</f>
        <v>0</v>
      </c>
      <c r="M7" s="6">
        <f>Input!I8/Input!I$7</f>
        <v>6.5488594992730029E-3</v>
      </c>
      <c r="N7" s="6">
        <f>Input!J8/Input!J$7</f>
        <v>6.7982681501444729E-3</v>
      </c>
      <c r="O7" s="6">
        <f>AVERAGE(E7:N7)</f>
        <v>6.6796356491920422E-2</v>
      </c>
    </row>
    <row r="8" spans="1:15" ht="12" customHeight="1" x14ac:dyDescent="0.2">
      <c r="B8" t="s">
        <v>50</v>
      </c>
      <c r="E8" s="6">
        <f>Input!A9/Input!A$7</f>
        <v>13.792800633840013</v>
      </c>
      <c r="F8" s="6">
        <f>Input!B9/Input!B$7</f>
        <v>16.015874752335126</v>
      </c>
      <c r="G8" s="6">
        <f>Input!C9/Input!C$7</f>
        <v>18.478677056234357</v>
      </c>
      <c r="H8" s="6">
        <f>Input!D9/Input!D$7</f>
        <v>13.628122754861886</v>
      </c>
      <c r="I8" s="6">
        <f>Input!E9/Input!E$7</f>
        <v>10.310563342018497</v>
      </c>
      <c r="J8" s="6">
        <f>Input!F9/Input!F$7</f>
        <v>11.768013909396426</v>
      </c>
      <c r="K8" s="6">
        <f>Input!G9/Input!G$7</f>
        <v>12.090598269273467</v>
      </c>
      <c r="L8" s="6">
        <f>Input!H9/Input!H$7</f>
        <v>9.7612045142693518</v>
      </c>
      <c r="M8" s="6">
        <f>Input!I9/Input!I$7</f>
        <v>12.005977161140942</v>
      </c>
      <c r="N8" s="6">
        <f>Input!J9/Input!J$7</f>
        <v>12.138653044801048</v>
      </c>
      <c r="O8" s="6">
        <f t="shared" ref="O8:O42" si="1">AVERAGE(E8:N8)</f>
        <v>12.999048543817114</v>
      </c>
    </row>
    <row r="9" spans="1:15" ht="12" customHeight="1" x14ac:dyDescent="0.2">
      <c r="B9" t="s">
        <v>51</v>
      </c>
      <c r="E9" s="6">
        <f>Input!A10/Input!A$7</f>
        <v>6.7195668759903748</v>
      </c>
      <c r="F9" s="6">
        <f>Input!B10/Input!B$7</f>
        <v>8.6890915652420038</v>
      </c>
      <c r="G9" s="6">
        <f>Input!C10/Input!C$7</f>
        <v>5.8049781153291331</v>
      </c>
      <c r="H9" s="6">
        <f>Input!D10/Input!D$7</f>
        <v>4.1013081877864481</v>
      </c>
      <c r="I9" s="6">
        <f>Input!E10/Input!E$7</f>
        <v>3.537721687803312</v>
      </c>
      <c r="J9" s="6">
        <f>Input!F10/Input!F$7</f>
        <v>4.8675052146558002</v>
      </c>
      <c r="K9" s="6">
        <f>Input!G10/Input!G$7</f>
        <v>4.4913698052560918</v>
      </c>
      <c r="L9" s="6">
        <f>Input!H10/Input!H$7</f>
        <v>4.7065781449761301</v>
      </c>
      <c r="M9" s="6">
        <f>Input!I10/Input!I$7</f>
        <v>4.4159406116745537</v>
      </c>
      <c r="N9" s="6">
        <f>Input!J10/Input!J$7</f>
        <v>4.4238427034921166</v>
      </c>
      <c r="O9" s="6">
        <f t="shared" si="1"/>
        <v>5.1757902912205962</v>
      </c>
    </row>
    <row r="10" spans="1:15" ht="12" customHeight="1" x14ac:dyDescent="0.2">
      <c r="B10" t="s">
        <v>52</v>
      </c>
      <c r="E10" s="6">
        <f>Input!A11/Input!A$7</f>
        <v>21.474062444979165</v>
      </c>
      <c r="F10" s="6">
        <f>Input!B11/Input!B$7</f>
        <v>13.100619162185112</v>
      </c>
      <c r="G10" s="6">
        <f>Input!C11/Input!C$7</f>
        <v>13.187796367761107</v>
      </c>
      <c r="H10" s="6">
        <f>Input!D11/Input!D$7</f>
        <v>12.616297782732564</v>
      </c>
      <c r="I10" s="6">
        <f>Input!E11/Input!E$7</f>
        <v>9.5516669342191385</v>
      </c>
      <c r="J10" s="6">
        <f>Input!F11/Input!F$7</f>
        <v>9.8141994573823297</v>
      </c>
      <c r="K10" s="6">
        <f>Input!G11/Input!G$7</f>
        <v>10.356352772441239</v>
      </c>
      <c r="L10" s="6">
        <f>Input!H11/Input!H$7</f>
        <v>8.5678232907152818</v>
      </c>
      <c r="M10" s="6">
        <f>Input!I11/Input!I$7</f>
        <v>7.8891223628321985</v>
      </c>
      <c r="N10" s="6">
        <f>Input!J11/Input!J$7</f>
        <v>6.7773530091470189</v>
      </c>
      <c r="O10" s="6">
        <f t="shared" si="1"/>
        <v>11.333529358439517</v>
      </c>
    </row>
    <row r="11" spans="1:15" ht="12" customHeight="1" x14ac:dyDescent="0.2">
      <c r="B11" t="s">
        <v>53</v>
      </c>
      <c r="E11" s="6">
        <f>Input!A12/Input!A$7</f>
        <v>2.1168724690416103</v>
      </c>
      <c r="F11" s="6">
        <f>Input!B12/Input!B$7</f>
        <v>3.4655761392584203</v>
      </c>
      <c r="G11" s="6">
        <f>Input!C12/Input!C$7</f>
        <v>2.568269939709273</v>
      </c>
      <c r="H11" s="6">
        <f>Input!D12/Input!D$7</f>
        <v>2.4915275610058218</v>
      </c>
      <c r="I11" s="6">
        <f>Input!E12/Input!E$7</f>
        <v>1.8510704980180537</v>
      </c>
      <c r="J11" s="6">
        <f>Input!F12/Input!F$7</f>
        <v>2.4334251291819524</v>
      </c>
      <c r="K11" s="6">
        <f>Input!G12/Input!G$7</f>
        <v>1.9772392600774862</v>
      </c>
      <c r="L11" s="6">
        <f>Input!H12/Input!H$7</f>
        <v>2.1925185258505899</v>
      </c>
      <c r="M11" s="6">
        <f>Input!I12/Input!I$7</f>
        <v>2.0682762446467455</v>
      </c>
      <c r="N11" s="6">
        <f>Input!J12/Input!J$7</f>
        <v>2.1725961392330859</v>
      </c>
      <c r="O11" s="6">
        <f t="shared" si="1"/>
        <v>2.3337371906023039</v>
      </c>
    </row>
    <row r="12" spans="1:15" ht="12" customHeight="1" x14ac:dyDescent="0.2">
      <c r="B12" t="s">
        <v>54</v>
      </c>
      <c r="E12" s="6">
        <f>Input!A13/Input!A$7</f>
        <v>0.56317917718175947</v>
      </c>
      <c r="F12" s="6">
        <f>Input!B13/Input!B$7</f>
        <v>0.7038048400792527</v>
      </c>
      <c r="G12" s="6">
        <f>Input!C13/Input!C$7</f>
        <v>0.7088361053916431</v>
      </c>
      <c r="H12" s="6">
        <f>Input!D13/Input!D$7</f>
        <v>0.68774569552830422</v>
      </c>
      <c r="I12" s="6">
        <f>Input!E13/Input!E$7</f>
        <v>0.91800298835529326</v>
      </c>
      <c r="J12" s="6">
        <f>Input!F13/Input!F$7</f>
        <v>0.51400688754871759</v>
      </c>
      <c r="K12" s="6">
        <f>Input!G13/Input!G$7</f>
        <v>0.58842282712215865</v>
      </c>
      <c r="L12" s="6">
        <f>Input!H13/Input!H$7</f>
        <v>0.44518120228080754</v>
      </c>
      <c r="M12" s="6">
        <f>Input!I13/Input!I$7</f>
        <v>0.5548261610091797</v>
      </c>
      <c r="N12" s="6">
        <f>Input!J13/Input!J$7</f>
        <v>0.44889846417493728</v>
      </c>
      <c r="O12" s="6">
        <f t="shared" si="1"/>
        <v>0.61329043486720536</v>
      </c>
    </row>
    <row r="13" spans="1:15" ht="13.5" customHeight="1" x14ac:dyDescent="0.2">
      <c r="B13" s="4" t="s">
        <v>55</v>
      </c>
      <c r="E13" s="8">
        <f>SUM(E7:E12)</f>
        <v>44.66648160103292</v>
      </c>
      <c r="F13" s="8">
        <f t="shared" ref="F13:N13" si="2">SUM(F7:F12)</f>
        <v>42.027577554486264</v>
      </c>
      <c r="G13" s="8">
        <f t="shared" si="2"/>
        <v>40.964242420506245</v>
      </c>
      <c r="H13" s="8">
        <f t="shared" si="2"/>
        <v>33.664527808745206</v>
      </c>
      <c r="I13" s="8">
        <f t="shared" si="2"/>
        <v>26.226106741087417</v>
      </c>
      <c r="J13" s="8">
        <f t="shared" si="2"/>
        <v>29.448373353189687</v>
      </c>
      <c r="K13" s="8">
        <f t="shared" si="2"/>
        <v>29.642473567445382</v>
      </c>
      <c r="L13" s="8">
        <f t="shared" si="2"/>
        <v>25.673305678092163</v>
      </c>
      <c r="M13" s="8">
        <f t="shared" si="2"/>
        <v>26.940691400802891</v>
      </c>
      <c r="N13" s="8">
        <f t="shared" si="2"/>
        <v>25.968141628998353</v>
      </c>
      <c r="O13" s="8">
        <f t="shared" si="1"/>
        <v>32.522192175438654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198.08911360212846</v>
      </c>
      <c r="F15" s="6">
        <f>Input!B30/Input!B$7</f>
        <v>173.16125827908292</v>
      </c>
      <c r="G15" s="6">
        <f>Input!C30/Input!C$7</f>
        <v>154.09747148828092</v>
      </c>
      <c r="H15" s="6">
        <f>Input!D30/Input!D$7</f>
        <v>139.6975527065527</v>
      </c>
      <c r="I15" s="6">
        <f>Input!E30/Input!E$7</f>
        <v>141.37068053000087</v>
      </c>
      <c r="J15" s="6">
        <f>Input!F30/Input!F$7</f>
        <v>159.54208706603706</v>
      </c>
      <c r="K15" s="6">
        <f>Input!G30/Input!G$7</f>
        <v>142.40360802826865</v>
      </c>
      <c r="L15" s="6">
        <f>Input!H30/Input!H$7</f>
        <v>142.58483647852287</v>
      </c>
      <c r="M15" s="6">
        <f>Input!I30/Input!I$7</f>
        <v>144.74890027388449</v>
      </c>
      <c r="N15" s="6">
        <f>Input!J30/Input!J$7</f>
        <v>137.86311373538919</v>
      </c>
      <c r="O15" s="6">
        <f t="shared" si="1"/>
        <v>153.35586221881482</v>
      </c>
    </row>
    <row r="16" spans="1:15" ht="12" customHeight="1" x14ac:dyDescent="0.2">
      <c r="B16" t="s">
        <v>57</v>
      </c>
      <c r="E16" s="6">
        <f>Input!A31/Input!A$7</f>
        <v>19.301342214918716</v>
      </c>
      <c r="F16" s="6">
        <f>Input!B31/Input!B$7</f>
        <v>12.891114208887631</v>
      </c>
      <c r="G16" s="6">
        <f>Input!C31/Input!C$7</f>
        <v>10.443427570986474</v>
      </c>
      <c r="H16" s="6">
        <f>Input!D31/Input!D$7</f>
        <v>9.8434226433791654</v>
      </c>
      <c r="I16" s="6">
        <f>Input!E31/Input!E$7</f>
        <v>9.3675962262752996</v>
      </c>
      <c r="J16" s="6">
        <f>Input!F31/Input!F$7</f>
        <v>12.69407037615407</v>
      </c>
      <c r="K16" s="6">
        <f>Input!G31/Input!G$7</f>
        <v>9.3374019545208586</v>
      </c>
      <c r="L16" s="6">
        <f>Input!H31/Input!H$7</f>
        <v>8.0962061374515777</v>
      </c>
      <c r="M16" s="6">
        <f>Input!I31/Input!I$7</f>
        <v>8.8915987224416586</v>
      </c>
      <c r="N16" s="6">
        <f>Input!J31/Input!J$7</f>
        <v>9.4086893791036506</v>
      </c>
      <c r="O16" s="6">
        <f t="shared" si="1"/>
        <v>11.02748694341191</v>
      </c>
    </row>
    <row r="17" spans="2:15" ht="12" customHeight="1" x14ac:dyDescent="0.2">
      <c r="B17" t="s">
        <v>58</v>
      </c>
      <c r="E17" s="6">
        <f>Input!A32/Input!A$7</f>
        <v>1.6593812234677308</v>
      </c>
      <c r="F17" s="6">
        <f>Input!B32/Input!B$7</f>
        <v>3.2111464760826491</v>
      </c>
      <c r="G17" s="6">
        <f>Input!C32/Input!C$7</f>
        <v>3.3222647860234011</v>
      </c>
      <c r="H17" s="6">
        <f>Input!D32/Input!D$7</f>
        <v>2.3538219992567817</v>
      </c>
      <c r="I17" s="6">
        <f>Input!E32/Input!E$7</f>
        <v>1.3576810609896148</v>
      </c>
      <c r="J17" s="6">
        <f>Input!F32/Input!F$7</f>
        <v>1.0522047542340864</v>
      </c>
      <c r="K17" s="6">
        <f>Input!G32/Input!G$7</f>
        <v>1.3131681539664646</v>
      </c>
      <c r="L17" s="6">
        <f>Input!H32/Input!H$7</f>
        <v>1.4921301619098313</v>
      </c>
      <c r="M17" s="6">
        <f>Input!I32/Input!I$7</f>
        <v>1.3556659518610368</v>
      </c>
      <c r="N17" s="6">
        <f>Input!J32/Input!J$7</f>
        <v>1.173862363866981</v>
      </c>
      <c r="O17" s="6">
        <f t="shared" si="1"/>
        <v>1.8291326931658578</v>
      </c>
    </row>
    <row r="18" spans="2:15" ht="12" customHeight="1" x14ac:dyDescent="0.2">
      <c r="B18" t="s">
        <v>59</v>
      </c>
      <c r="E18" s="6">
        <f>Input!A33/Input!A$7</f>
        <v>2.5560762564313242</v>
      </c>
      <c r="F18" s="6">
        <f>Input!B33/Input!B$7</f>
        <v>1.6087705915652419</v>
      </c>
      <c r="G18" s="6">
        <f>Input!C33/Input!C$7</f>
        <v>2.0060760476900885</v>
      </c>
      <c r="H18" s="6">
        <f>Input!D33/Input!D$7</f>
        <v>1.6613272637185683</v>
      </c>
      <c r="I18" s="6">
        <f>Input!E33/Input!E$7</f>
        <v>1.5383757918524099</v>
      </c>
      <c r="J18" s="6">
        <f>Input!F33/Input!F$7</f>
        <v>1.2543519712978182</v>
      </c>
      <c r="K18" s="6">
        <f>Input!G33/Input!G$7</f>
        <v>1.3438618735365477</v>
      </c>
      <c r="L18" s="6">
        <f>Input!H33/Input!H$7</f>
        <v>1.2333601902503393</v>
      </c>
      <c r="M18" s="6">
        <f>Input!I33/Input!I$7</f>
        <v>1.240144231823165</v>
      </c>
      <c r="N18" s="6">
        <f>Input!J33/Input!J$7</f>
        <v>1.1459700814928568</v>
      </c>
      <c r="O18" s="6">
        <f t="shared" si="1"/>
        <v>1.5588314299658363</v>
      </c>
    </row>
    <row r="19" spans="2:15" ht="13.5" customHeight="1" x14ac:dyDescent="0.2">
      <c r="B19" s="4" t="s">
        <v>60</v>
      </c>
      <c r="E19" s="8">
        <f>SUM(E15:E18)</f>
        <v>221.60591329694623</v>
      </c>
      <c r="F19" s="8">
        <f t="shared" ref="F19:N19" si="3">SUM(F15:F18)</f>
        <v>190.87228955561847</v>
      </c>
      <c r="G19" s="8">
        <f t="shared" si="3"/>
        <v>169.86923989298089</v>
      </c>
      <c r="H19" s="8">
        <f t="shared" si="3"/>
        <v>153.55612461290721</v>
      </c>
      <c r="I19" s="8">
        <f t="shared" si="3"/>
        <v>153.63433360911822</v>
      </c>
      <c r="J19" s="8">
        <f t="shared" si="3"/>
        <v>174.54271416772301</v>
      </c>
      <c r="K19" s="8">
        <f t="shared" si="3"/>
        <v>154.39804001029253</v>
      </c>
      <c r="L19" s="8">
        <f t="shared" si="3"/>
        <v>153.40653296813466</v>
      </c>
      <c r="M19" s="8">
        <f t="shared" si="3"/>
        <v>156.23630918001035</v>
      </c>
      <c r="N19" s="8">
        <f t="shared" si="3"/>
        <v>149.5916355598527</v>
      </c>
      <c r="O19" s="8">
        <f t="shared" si="1"/>
        <v>167.77131328535842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56.895036289297103</v>
      </c>
      <c r="F21" s="6">
        <f>Input!B18/Input!B$7</f>
        <v>42.088004670251912</v>
      </c>
      <c r="G21" s="6">
        <f>Input!C18/Input!C$7</f>
        <v>40.728781609478837</v>
      </c>
      <c r="H21" s="6">
        <f>Input!D18/Input!D$7</f>
        <v>39.415937941285769</v>
      </c>
      <c r="I21" s="6">
        <f>Input!E18/Input!E$7</f>
        <v>33.343200380336128</v>
      </c>
      <c r="J21" s="6">
        <f>Input!F18/Input!F$7</f>
        <v>33.781735535936292</v>
      </c>
      <c r="K21" s="6">
        <f>Input!G18/Input!G$7</f>
        <v>39.003264927371433</v>
      </c>
      <c r="L21" s="6">
        <f>Input!H18/Input!H$7</f>
        <v>37.340129933026141</v>
      </c>
      <c r="M21" s="6">
        <f>Input!I18/Input!I$7</f>
        <v>34.096509720948895</v>
      </c>
      <c r="N21" s="6">
        <f>Input!J18/Input!J$7</f>
        <v>33.368287911836603</v>
      </c>
      <c r="O21" s="6">
        <f t="shared" si="1"/>
        <v>39.006088891976916</v>
      </c>
    </row>
    <row r="22" spans="2:15" ht="12" customHeight="1" x14ac:dyDescent="0.2">
      <c r="B22" t="s">
        <v>255</v>
      </c>
      <c r="E22" s="6">
        <f>Input!A19/Input!A$7</f>
        <v>30.229162313907313</v>
      </c>
      <c r="F22" s="6">
        <f>Input!B19/Input!B$7</f>
        <v>25.888218369657515</v>
      </c>
      <c r="G22" s="6">
        <f>Input!C19/Input!C$7</f>
        <v>27.100769970532752</v>
      </c>
      <c r="H22" s="6">
        <f>Input!D19/Input!D$7</f>
        <v>22.99245559271646</v>
      </c>
      <c r="I22" s="6">
        <f>Input!E19/Input!E$7</f>
        <v>22.123189513589608</v>
      </c>
      <c r="J22" s="6">
        <f>Input!F19/Input!F$7</f>
        <v>21.680248522773255</v>
      </c>
      <c r="K22" s="6">
        <f>Input!G19/Input!G$7</f>
        <v>24.766093092895563</v>
      </c>
      <c r="L22" s="6">
        <f>Input!H19/Input!H$7</f>
        <v>27.422050336415186</v>
      </c>
      <c r="M22" s="6">
        <f>Input!I19/Input!I$7</f>
        <v>27.826389688523044</v>
      </c>
      <c r="N22" s="6">
        <f>Input!J19/Input!J$7</f>
        <v>26.251590078048071</v>
      </c>
      <c r="O22" s="6">
        <f t="shared" si="1"/>
        <v>25.628016747905882</v>
      </c>
    </row>
    <row r="23" spans="2:15" ht="12" customHeight="1" x14ac:dyDescent="0.2">
      <c r="B23" t="s">
        <v>62</v>
      </c>
      <c r="E23" s="6">
        <f>Input!A20/Input!A$7</f>
        <v>0.26349374963319444</v>
      </c>
      <c r="F23" s="6">
        <f>Input!B20/Input!B$7</f>
        <v>0.18534956127936597</v>
      </c>
      <c r="G23" s="6">
        <f>Input!C20/Input!C$7</f>
        <v>0.255877297890441</v>
      </c>
      <c r="H23" s="6">
        <f>Input!D20/Input!D$7</f>
        <v>0.2246817787687353</v>
      </c>
      <c r="I23" s="6">
        <f>Input!E20/Input!E$7</f>
        <v>0.43355478445561302</v>
      </c>
      <c r="J23" s="6">
        <f>Input!F20/Input!F$7</f>
        <v>0.22871354746064232</v>
      </c>
      <c r="K23" s="6">
        <f>Input!G20/Input!G$7</f>
        <v>0.22401837331262731</v>
      </c>
      <c r="L23" s="6">
        <f>Input!H20/Input!H$7</f>
        <v>0.25570865228806394</v>
      </c>
      <c r="M23" s="6">
        <f>Input!I20/Input!I$7</f>
        <v>0.21237342159909858</v>
      </c>
      <c r="N23" s="6">
        <f>Input!J20/Input!J$7</f>
        <v>0.26336121488090153</v>
      </c>
      <c r="O23" s="6">
        <f t="shared" si="1"/>
        <v>0.25471323815686836</v>
      </c>
    </row>
    <row r="24" spans="2:15" ht="13.5" customHeight="1" x14ac:dyDescent="0.2">
      <c r="B24" s="4" t="s">
        <v>63</v>
      </c>
      <c r="E24" s="8">
        <f>SUM(E21:E23)</f>
        <v>87.387692352837618</v>
      </c>
      <c r="F24" s="8">
        <f t="shared" ref="F24:N24" si="4">SUM(F21:F23)</f>
        <v>68.161572601188794</v>
      </c>
      <c r="G24" s="8">
        <f t="shared" si="4"/>
        <v>68.085428877902018</v>
      </c>
      <c r="H24" s="8">
        <f t="shared" si="4"/>
        <v>62.633075312770963</v>
      </c>
      <c r="I24" s="8">
        <f t="shared" si="4"/>
        <v>55.899944678381353</v>
      </c>
      <c r="J24" s="8">
        <f t="shared" si="4"/>
        <v>55.69069760617019</v>
      </c>
      <c r="K24" s="8">
        <f t="shared" si="4"/>
        <v>63.993376393579616</v>
      </c>
      <c r="L24" s="8">
        <f t="shared" si="4"/>
        <v>65.017888921729394</v>
      </c>
      <c r="M24" s="8">
        <f t="shared" si="4"/>
        <v>62.135272831071035</v>
      </c>
      <c r="N24" s="8">
        <f t="shared" si="4"/>
        <v>59.883239204765573</v>
      </c>
      <c r="O24" s="8">
        <f t="shared" si="1"/>
        <v>64.888818878039658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7.468401510260775</v>
      </c>
      <c r="F26" s="6">
        <f>Input!B21/Input!B$7</f>
        <v>7.3285168412114352</v>
      </c>
      <c r="G26" s="6">
        <f>Input!C21/Input!C$7</f>
        <v>6.6082261703675398</v>
      </c>
      <c r="H26" s="6">
        <f>Input!D21/Input!D$7</f>
        <v>5.8836706304967175</v>
      </c>
      <c r="I26" s="6">
        <f>Input!E21/Input!E$7</f>
        <v>5.8147369135970166</v>
      </c>
      <c r="J26" s="6">
        <f>Input!F21/Input!F$7</f>
        <v>6.3920078171961903</v>
      </c>
      <c r="K26" s="6">
        <f>Input!G21/Input!G$7</f>
        <v>6.5286636933271733</v>
      </c>
      <c r="L26" s="6">
        <f>Input!H21/Input!H$7</f>
        <v>6.0946699402572033</v>
      </c>
      <c r="M26" s="6">
        <f>Input!I21/Input!I$7</f>
        <v>6.4394620474208493</v>
      </c>
      <c r="N26" s="6">
        <f>Input!J21/Input!J$7</f>
        <v>5.8663053499860327</v>
      </c>
      <c r="O26" s="6">
        <f t="shared" si="1"/>
        <v>6.4424660914120935</v>
      </c>
    </row>
    <row r="27" spans="2:15" ht="12" customHeight="1" x14ac:dyDescent="0.2">
      <c r="B27" t="s">
        <v>65</v>
      </c>
      <c r="E27" s="6">
        <f>Input!A22/Input!A$7</f>
        <v>84.319039262867534</v>
      </c>
      <c r="F27" s="6">
        <f>Input!B22/Input!B$7</f>
        <v>82.924352250212294</v>
      </c>
      <c r="G27" s="6">
        <f>Input!C22/Input!C$7</f>
        <v>75.055864721910552</v>
      </c>
      <c r="H27" s="6">
        <f>Input!D22/Input!D$7</f>
        <v>71.173385110863364</v>
      </c>
      <c r="I27" s="6">
        <f>Input!E22/Input!E$7</f>
        <v>71.627401736209734</v>
      </c>
      <c r="J27" s="6">
        <f>Input!F22/Input!F$7</f>
        <v>77.830305637150488</v>
      </c>
      <c r="K27" s="6">
        <f>Input!G22/Input!G$7</f>
        <v>76.802401454259879</v>
      </c>
      <c r="L27" s="6">
        <f>Input!H22/Input!H$7</f>
        <v>71.902768039068974</v>
      </c>
      <c r="M27" s="6">
        <f>Input!I22/Input!I$7</f>
        <v>74.527155960465933</v>
      </c>
      <c r="N27" s="6">
        <f>Input!J22/Input!J$7</f>
        <v>72.00126779263924</v>
      </c>
      <c r="O27" s="6">
        <f t="shared" si="1"/>
        <v>75.816394196564801</v>
      </c>
    </row>
    <row r="28" spans="2:15" ht="12" customHeight="1" x14ac:dyDescent="0.2">
      <c r="B28" t="s">
        <v>66</v>
      </c>
      <c r="E28" s="6">
        <f>Input!A23/Input!A$7</f>
        <v>9.9457018213118928</v>
      </c>
      <c r="F28" s="6">
        <f>Input!B23/Input!B$7</f>
        <v>11.389745683555054</v>
      </c>
      <c r="G28" s="6">
        <f>Input!C23/Input!C$7</f>
        <v>10.927590097032317</v>
      </c>
      <c r="H28" s="6">
        <f>Input!D23/Input!D$7</f>
        <v>10.830232627276105</v>
      </c>
      <c r="I28" s="6">
        <f>Input!E23/Input!E$7</f>
        <v>11.468188463960683</v>
      </c>
      <c r="J28" s="6">
        <f>Input!F23/Input!F$7</f>
        <v>12.21824755233868</v>
      </c>
      <c r="K28" s="6">
        <f>Input!G23/Input!G$7</f>
        <v>13.693749182508054</v>
      </c>
      <c r="L28" s="6">
        <f>Input!H23/Input!H$7</f>
        <v>12.008572870960588</v>
      </c>
      <c r="M28" s="6">
        <f>Input!I23/Input!I$7</f>
        <v>10.000404400150545</v>
      </c>
      <c r="N28" s="6">
        <f>Input!J23/Input!J$7</f>
        <v>9.8540187012380489</v>
      </c>
      <c r="O28" s="6">
        <f t="shared" si="1"/>
        <v>11.233645140033197</v>
      </c>
    </row>
    <row r="29" spans="2:15" ht="13.5" customHeight="1" x14ac:dyDescent="0.2">
      <c r="B29" s="4" t="s">
        <v>15</v>
      </c>
      <c r="E29" s="8">
        <f>SUM(E26:E28)</f>
        <v>101.73314259444021</v>
      </c>
      <c r="F29" s="8">
        <f t="shared" ref="F29:N29" si="5">SUM(F26:F28)</f>
        <v>101.64261477497878</v>
      </c>
      <c r="G29" s="8">
        <f t="shared" si="5"/>
        <v>92.591680989310419</v>
      </c>
      <c r="H29" s="8">
        <f t="shared" si="5"/>
        <v>87.887288368636192</v>
      </c>
      <c r="I29" s="8">
        <f t="shared" si="5"/>
        <v>88.910327113767437</v>
      </c>
      <c r="J29" s="8">
        <f t="shared" si="5"/>
        <v>96.440561006685357</v>
      </c>
      <c r="K29" s="8">
        <f t="shared" si="5"/>
        <v>97.024814330095111</v>
      </c>
      <c r="L29" s="8">
        <f t="shared" si="5"/>
        <v>90.006010850286771</v>
      </c>
      <c r="M29" s="8">
        <f t="shared" si="5"/>
        <v>90.967022408037323</v>
      </c>
      <c r="N29" s="8">
        <f t="shared" si="5"/>
        <v>87.721591843863322</v>
      </c>
      <c r="O29" s="8">
        <f t="shared" si="1"/>
        <v>93.492505428010091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455.393229845257</v>
      </c>
      <c r="F31" s="7">
        <f t="shared" ref="F31:N31" si="6">SUM(F13,F19,F24,F29)</f>
        <v>402.7040544862723</v>
      </c>
      <c r="G31" s="7">
        <f t="shared" si="6"/>
        <v>371.51059218069958</v>
      </c>
      <c r="H31" s="7">
        <f t="shared" si="6"/>
        <v>337.74101610305956</v>
      </c>
      <c r="I31" s="7">
        <f t="shared" si="6"/>
        <v>324.67071214235443</v>
      </c>
      <c r="J31" s="7">
        <f t="shared" si="6"/>
        <v>356.12234613376825</v>
      </c>
      <c r="K31" s="7">
        <f t="shared" si="6"/>
        <v>345.05870430141266</v>
      </c>
      <c r="L31" s="7">
        <f t="shared" si="6"/>
        <v>334.10373841824298</v>
      </c>
      <c r="M31" s="7">
        <f t="shared" si="6"/>
        <v>336.27929581992157</v>
      </c>
      <c r="N31" s="7">
        <f t="shared" si="6"/>
        <v>323.16460823747997</v>
      </c>
      <c r="O31" s="7">
        <f t="shared" si="1"/>
        <v>358.67482976684676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422.03217011952972</v>
      </c>
      <c r="F33" s="6">
        <f>(Input!B35+Input!B209)/Input!B$7</f>
        <v>425.96705618454575</v>
      </c>
      <c r="G33" s="6">
        <f>(Input!C35+Input!C209)/Input!C$7</f>
        <v>422.44958659548496</v>
      </c>
      <c r="H33" s="6">
        <f>(Input!D35+Input!D209)/Input!D$7</f>
        <v>358.92744122383255</v>
      </c>
      <c r="I33" s="6">
        <f>(Input!E35+Input!E209)/Input!E$7</f>
        <v>288.05461861424283</v>
      </c>
      <c r="J33" s="6">
        <f>(Input!F35+Input!F209)/Input!F$7</f>
        <v>291.87547399461658</v>
      </c>
      <c r="K33" s="6">
        <f>(Input!G35+Input!G209)/Input!G$7</f>
        <v>343.1356672460621</v>
      </c>
      <c r="L33" s="6">
        <f>(Input!H35+Input!H209)/Input!H$7</f>
        <v>341.38859120934342</v>
      </c>
      <c r="M33" s="6">
        <f>(Input!I35+Input!I209)/Input!I$7</f>
        <v>332.77370148323126</v>
      </c>
      <c r="N33" s="6">
        <f>(Input!J35+Input!J209)/Input!J$7</f>
        <v>345.99231001926478</v>
      </c>
      <c r="O33" s="6">
        <f t="shared" si="1"/>
        <v>357.25966166901537</v>
      </c>
    </row>
    <row r="34" spans="2:15" ht="12" customHeight="1" x14ac:dyDescent="0.2">
      <c r="B34" t="s">
        <v>69</v>
      </c>
      <c r="E34" s="6">
        <f>Input!A28/Input!A$7</f>
        <v>0.11581274331435726</v>
      </c>
      <c r="F34" s="6">
        <f>Input!B28/Input!B$7</f>
        <v>0.37033512595527879</v>
      </c>
      <c r="G34" s="6">
        <f>Input!C28/Input!C$7</f>
        <v>0.86663925431836952</v>
      </c>
      <c r="H34" s="6">
        <f>Input!D28/Input!D$7</f>
        <v>0.66144902762294067</v>
      </c>
      <c r="I34" s="6">
        <f>Input!E28/Input!E$7</f>
        <v>0.3194821007396797</v>
      </c>
      <c r="J34" s="6">
        <f>Input!F28/Input!F$7</f>
        <v>0.45810368827313624</v>
      </c>
      <c r="K34" s="6">
        <f>Input!G28/Input!G$7</f>
        <v>0.6161272038889809</v>
      </c>
      <c r="L34" s="6">
        <f>Input!H28/Input!H$7</f>
        <v>0.69075725200209781</v>
      </c>
      <c r="M34" s="6">
        <f>Input!I28/Input!I$7</f>
        <v>1.380868100016176</v>
      </c>
      <c r="N34" s="6">
        <f>Input!J28/Input!J$7</f>
        <v>1.3157044903331263</v>
      </c>
      <c r="O34" s="6">
        <f t="shared" si="1"/>
        <v>0.67952789864641427</v>
      </c>
    </row>
    <row r="35" spans="2:15" ht="12" customHeight="1" x14ac:dyDescent="0.2">
      <c r="B35" t="s">
        <v>75</v>
      </c>
      <c r="E35" s="6">
        <f>(Input!A29-Input!A203-Input!A207)/Input!A$7</f>
        <v>33.992651955318195</v>
      </c>
      <c r="F35" s="6">
        <f>(Input!B29-Input!B203-Input!B207)/Input!B$7</f>
        <v>48.479004953297483</v>
      </c>
      <c r="G35" s="6">
        <f>(Input!C29-Input!C203-Input!C207)/Input!C$7</f>
        <v>41.687132676587709</v>
      </c>
      <c r="H35" s="6">
        <f>(Input!D29-Input!D203-Input!D207)/Input!D$7</f>
        <v>31.757366282670628</v>
      </c>
      <c r="I35" s="6">
        <f>(Input!E29-Input!E203-Input!E207)/Input!E$7</f>
        <v>32.285199985181713</v>
      </c>
      <c r="J35" s="6">
        <f>(Input!F29-Input!F203-Input!F207)/Input!F$7</f>
        <v>25.38684849755489</v>
      </c>
      <c r="K35" s="6">
        <f>(Input!G29-Input!G203-Input!G207)/Input!G$7</f>
        <v>24.657824774586437</v>
      </c>
      <c r="L35" s="6">
        <f>(Input!H29-Input!H203-Input!H207)/Input!H$7</f>
        <v>25.444380340090706</v>
      </c>
      <c r="M35" s="6">
        <f>(Input!I29-Input!I203-Input!I207)/Input!I$7</f>
        <v>25.967901704341838</v>
      </c>
      <c r="N35" s="6">
        <f>(Input!J29-Input!J203-Input!J207)/Input!J$7</f>
        <v>23.605141754921245</v>
      </c>
      <c r="O35" s="6">
        <f t="shared" si="1"/>
        <v>31.326345292455084</v>
      </c>
    </row>
    <row r="36" spans="2:15" ht="13.5" customHeight="1" x14ac:dyDescent="0.2">
      <c r="B36" s="1" t="s">
        <v>71</v>
      </c>
      <c r="E36" s="7">
        <f>SUM(E33:E35)</f>
        <v>456.14063481816225</v>
      </c>
      <c r="F36" s="7">
        <f t="shared" ref="F36:N36" si="7">SUM(F33:F35)</f>
        <v>474.81639626379848</v>
      </c>
      <c r="G36" s="7">
        <f t="shared" si="7"/>
        <v>465.00335852639103</v>
      </c>
      <c r="H36" s="7">
        <f t="shared" si="7"/>
        <v>391.3462565341261</v>
      </c>
      <c r="I36" s="7">
        <f t="shared" si="7"/>
        <v>320.65930070016418</v>
      </c>
      <c r="J36" s="7">
        <f t="shared" si="7"/>
        <v>317.72042618044458</v>
      </c>
      <c r="K36" s="7">
        <f t="shared" si="7"/>
        <v>368.40961922453755</v>
      </c>
      <c r="L36" s="7">
        <f t="shared" si="7"/>
        <v>367.52372880143622</v>
      </c>
      <c r="M36" s="7">
        <f t="shared" si="7"/>
        <v>360.12247128758929</v>
      </c>
      <c r="N36" s="7">
        <f t="shared" si="7"/>
        <v>370.91315626451916</v>
      </c>
      <c r="O36" s="7">
        <f t="shared" si="1"/>
        <v>389.26553486011687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0.74740497290525809</v>
      </c>
      <c r="F38" s="11">
        <f t="shared" ref="F38:N38" si="8">F36-F31</f>
        <v>72.112341777526183</v>
      </c>
      <c r="G38" s="11">
        <f t="shared" si="8"/>
        <v>93.49276634569145</v>
      </c>
      <c r="H38" s="11">
        <f t="shared" si="8"/>
        <v>53.605240431066534</v>
      </c>
      <c r="I38" s="11">
        <f t="shared" si="8"/>
        <v>-4.0114114421902514</v>
      </c>
      <c r="J38" s="11">
        <f t="shared" si="8"/>
        <v>-38.40191995332367</v>
      </c>
      <c r="K38" s="11">
        <f t="shared" si="8"/>
        <v>23.35091492312489</v>
      </c>
      <c r="L38" s="11">
        <f t="shared" si="8"/>
        <v>33.419990383193237</v>
      </c>
      <c r="M38" s="11">
        <f t="shared" si="8"/>
        <v>23.84317546766772</v>
      </c>
      <c r="N38" s="11">
        <f t="shared" si="8"/>
        <v>47.748548027039192</v>
      </c>
      <c r="O38" s="11">
        <f t="shared" si="1"/>
        <v>30.590705093270053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14.639839779329773</v>
      </c>
      <c r="F40" s="8">
        <f>(Input!B25 + Input!B26) / Input!B$7</f>
        <v>14.892272148315881</v>
      </c>
      <c r="G40" s="8">
        <f>(Input!C25 + Input!C26) / Input!C$7</f>
        <v>15.937655689397955</v>
      </c>
      <c r="H40" s="8">
        <f>(Input!D25 + Input!D26) / Input!D$7</f>
        <v>15.853617366530411</v>
      </c>
      <c r="I40" s="8">
        <f>(Input!E25 + Input!E26) / Input!E$7</f>
        <v>16.085745298279846</v>
      </c>
      <c r="J40" s="8">
        <f>(Input!F25 + Input!F26) / Input!F$7</f>
        <v>17.079208053761381</v>
      </c>
      <c r="K40" s="8">
        <f>(Input!G25 + Input!G26) / Input!G$7</f>
        <v>16.671154272165655</v>
      </c>
      <c r="L40" s="8">
        <f>(Input!H25 + Input!H26) / Input!H$7</f>
        <v>16.567067651512584</v>
      </c>
      <c r="M40" s="8">
        <f>(Input!I25 + Input!I26) / Input!I$7</f>
        <v>16.7121041291736</v>
      </c>
      <c r="N40" s="8">
        <f>(Input!J25 + Input!J26) / Input!J$7</f>
        <v>16.816340014966009</v>
      </c>
      <c r="O40" s="8">
        <f t="shared" si="1"/>
        <v>16.125500440343309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-13.892434806424514</v>
      </c>
      <c r="F42" s="11">
        <f t="shared" ref="F42:N42" si="9">+F38-F40</f>
        <v>57.2200696292103</v>
      </c>
      <c r="G42" s="11">
        <f t="shared" si="9"/>
        <v>77.555110656293493</v>
      </c>
      <c r="H42" s="11">
        <f t="shared" si="9"/>
        <v>37.751623064536119</v>
      </c>
      <c r="I42" s="11">
        <f t="shared" si="9"/>
        <v>-20.097156740470098</v>
      </c>
      <c r="J42" s="11">
        <f t="shared" si="9"/>
        <v>-55.481128007085047</v>
      </c>
      <c r="K42" s="11">
        <f t="shared" si="9"/>
        <v>6.6797606509592349</v>
      </c>
      <c r="L42" s="11">
        <f t="shared" si="9"/>
        <v>16.852922731680653</v>
      </c>
      <c r="M42" s="11">
        <f t="shared" si="9"/>
        <v>7.1310713384941202</v>
      </c>
      <c r="N42" s="11">
        <f t="shared" si="9"/>
        <v>30.932208012073183</v>
      </c>
      <c r="O42" s="11">
        <f t="shared" si="1"/>
        <v>14.465204652926744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251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3.5604757448931861</v>
      </c>
      <c r="F7" s="6">
        <f>Input!B37/Input!B$6</f>
        <v>2.8985058943398134</v>
      </c>
      <c r="G7" s="6">
        <f>Input!C37/Input!C$6</f>
        <v>2.7611852121643574</v>
      </c>
      <c r="H7" s="6">
        <f>Input!D37/Input!D$6</f>
        <v>2.6389819975534494</v>
      </c>
      <c r="I7" s="6">
        <f>Input!E37/Input!E$6</f>
        <v>2.649128580705383</v>
      </c>
      <c r="J7" s="6">
        <f>Input!F37/Input!F$6</f>
        <v>2.4254248268581988</v>
      </c>
      <c r="K7" s="6">
        <f>Input!G37/Input!G$6</f>
        <v>2.5595578915994324</v>
      </c>
      <c r="L7" s="6">
        <f>Input!H37/Input!H$6</f>
        <v>2.8209666795152404</v>
      </c>
      <c r="M7" s="6">
        <f>Input!I37/Input!I$6</f>
        <v>2.8679122806072925</v>
      </c>
      <c r="N7" s="6">
        <f>Input!J37/Input!J$6</f>
        <v>2.9059063789877397</v>
      </c>
      <c r="O7" s="6">
        <f>AVERAGE(E7:N7)</f>
        <v>2.8088045487224091</v>
      </c>
    </row>
    <row r="8" spans="1:15" ht="12" customHeight="1" x14ac:dyDescent="0.2">
      <c r="B8" t="s">
        <v>121</v>
      </c>
      <c r="E8" s="6">
        <f>Input!A38/Input!A$6</f>
        <v>3.56728485234561</v>
      </c>
      <c r="F8" s="6">
        <f>Input!B38/Input!B$6</f>
        <v>2.7236346112692797</v>
      </c>
      <c r="G8" s="6">
        <f>Input!C38/Input!C$6</f>
        <v>2.7311847955811221</v>
      </c>
      <c r="H8" s="6">
        <f>Input!D38/Input!D$6</f>
        <v>2.4604276322529621</v>
      </c>
      <c r="I8" s="6">
        <f>Input!E38/Input!E$6</f>
        <v>2.4028359500386869</v>
      </c>
      <c r="J8" s="6">
        <f>Input!F38/Input!F$6</f>
        <v>2.3709149171136743</v>
      </c>
      <c r="K8" s="6">
        <f>Input!G38/Input!G$6</f>
        <v>2.3763241311508301</v>
      </c>
      <c r="L8" s="6">
        <f>Input!H38/Input!H$6</f>
        <v>2.5666553763316866</v>
      </c>
      <c r="M8" s="6">
        <f>Input!I38/Input!I$6</f>
        <v>2.7712310624958043</v>
      </c>
      <c r="N8" s="6">
        <f>Input!J38/Input!J$6</f>
        <v>2.6738103106473448</v>
      </c>
      <c r="O8" s="6">
        <f t="shared" ref="O8:O40" si="1">AVERAGE(E8:N8)</f>
        <v>2.6644303639226998</v>
      </c>
    </row>
    <row r="9" spans="1:15" ht="12" customHeight="1" x14ac:dyDescent="0.2">
      <c r="B9" t="s">
        <v>122</v>
      </c>
      <c r="E9" s="6">
        <f>Input!A39/Input!A$6</f>
        <v>2.0813038254067561E-2</v>
      </c>
      <c r="F9" s="6">
        <f>Input!B39/Input!B$6</f>
        <v>8.4969903338768221E-2</v>
      </c>
      <c r="G9" s="6">
        <f>Input!C39/Input!C$6</f>
        <v>9.8253413836011841E-2</v>
      </c>
      <c r="H9" s="6">
        <f>Input!D39/Input!D$6</f>
        <v>8.0698091599541277E-2</v>
      </c>
      <c r="I9" s="6">
        <f>Input!E39/Input!E$6</f>
        <v>7.8408042174746534E-2</v>
      </c>
      <c r="J9" s="6">
        <f>Input!F39/Input!F$6</f>
        <v>5.852542230480029E-2</v>
      </c>
      <c r="K9" s="6">
        <f>Input!G39/Input!G$6</f>
        <v>7.0574852149879991E-2</v>
      </c>
      <c r="L9" s="6">
        <f>Input!H39/Input!H$6</f>
        <v>8.4238647550940196E-2</v>
      </c>
      <c r="M9" s="6">
        <f>Input!I39/Input!I$6</f>
        <v>9.3241890224521701E-2</v>
      </c>
      <c r="N9" s="6">
        <f>Input!J39/Input!J$6</f>
        <v>9.1134633692478526E-2</v>
      </c>
      <c r="O9" s="6">
        <f t="shared" si="1"/>
        <v>7.608579351257562E-2</v>
      </c>
    </row>
    <row r="10" spans="1:15" ht="13.5" customHeight="1" x14ac:dyDescent="0.2">
      <c r="B10" s="4" t="s">
        <v>123</v>
      </c>
      <c r="E10" s="8">
        <f>SUM(E7:E9)</f>
        <v>7.1485736354928635</v>
      </c>
      <c r="F10" s="8">
        <f t="shared" ref="F10:N10" si="2">SUM(F7:F9)</f>
        <v>5.7071104089478615</v>
      </c>
      <c r="G10" s="8">
        <f t="shared" si="2"/>
        <v>5.5906234215814923</v>
      </c>
      <c r="H10" s="8">
        <f t="shared" si="2"/>
        <v>5.1801077214059523</v>
      </c>
      <c r="I10" s="8">
        <f t="shared" si="2"/>
        <v>5.1303725729188168</v>
      </c>
      <c r="J10" s="8">
        <f t="shared" si="2"/>
        <v>4.8548651662766735</v>
      </c>
      <c r="K10" s="8">
        <f t="shared" si="2"/>
        <v>5.0064568749001426</v>
      </c>
      <c r="L10" s="8">
        <f t="shared" si="2"/>
        <v>5.4718607033978675</v>
      </c>
      <c r="M10" s="8">
        <f t="shared" si="2"/>
        <v>5.7323852333276184</v>
      </c>
      <c r="N10" s="8">
        <f t="shared" si="2"/>
        <v>5.6708513233275628</v>
      </c>
      <c r="O10" s="8">
        <f t="shared" si="1"/>
        <v>5.549320706157685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8.3975180436938839</v>
      </c>
      <c r="F12" s="6">
        <f>Input!B40/Input!B$6</f>
        <v>8.2609453842505634</v>
      </c>
      <c r="G12" s="6">
        <f>Input!C40/Input!C$6</f>
        <v>7.5265822610378388</v>
      </c>
      <c r="H12" s="6">
        <f>Input!D40/Input!D$6</f>
        <v>7.2465724143712196</v>
      </c>
      <c r="I12" s="6">
        <f>Input!E40/Input!E$6</f>
        <v>7.2833590002009716</v>
      </c>
      <c r="J12" s="6">
        <f>Input!F40/Input!F$6</f>
        <v>7.1357713537279865</v>
      </c>
      <c r="K12" s="6">
        <f>Input!G40/Input!G$6</f>
        <v>6.7235380343762206</v>
      </c>
      <c r="L12" s="6">
        <f>Input!H40/Input!H$6</f>
        <v>7.5118310954855181</v>
      </c>
      <c r="M12" s="6">
        <f>Input!I40/Input!I$6</f>
        <v>7.7095455798230139</v>
      </c>
      <c r="N12" s="6">
        <f>Input!J40/Input!J$6</f>
        <v>7.1125038982309254</v>
      </c>
      <c r="O12" s="6">
        <f t="shared" si="1"/>
        <v>7.4908167065198139</v>
      </c>
    </row>
    <row r="13" spans="1:15" ht="12" customHeight="1" x14ac:dyDescent="0.2">
      <c r="B13" t="s">
        <v>125</v>
      </c>
      <c r="E13" s="6">
        <f>Input!A41/Input!A$6</f>
        <v>2.2593205290846465</v>
      </c>
      <c r="F13" s="6">
        <f>Input!B41/Input!B$6</f>
        <v>2.1605873095229318</v>
      </c>
      <c r="G13" s="6">
        <f>Input!C41/Input!C$6</f>
        <v>2.0289051312772495</v>
      </c>
      <c r="H13" s="6">
        <f>Input!D41/Input!D$6</f>
        <v>1.9739465696538157</v>
      </c>
      <c r="I13" s="6">
        <f>Input!E41/Input!E$6</f>
        <v>2.0124780015089434</v>
      </c>
      <c r="J13" s="6">
        <f>Input!F41/Input!F$6</f>
        <v>1.9537250562061392</v>
      </c>
      <c r="K13" s="6">
        <f>Input!G41/Input!G$6</f>
        <v>1.8185833364831507</v>
      </c>
      <c r="L13" s="6">
        <f>Input!H41/Input!H$6</f>
        <v>2.0289676624466328</v>
      </c>
      <c r="M13" s="6">
        <f>Input!I41/Input!I$6</f>
        <v>2.1374477824701881</v>
      </c>
      <c r="N13" s="6">
        <f>Input!J41/Input!J$6</f>
        <v>1.9955144405062362</v>
      </c>
      <c r="O13" s="6">
        <f t="shared" si="1"/>
        <v>2.0369475819159932</v>
      </c>
    </row>
    <row r="14" spans="1:15" ht="12" customHeight="1" x14ac:dyDescent="0.2">
      <c r="B14" t="s">
        <v>126</v>
      </c>
      <c r="E14" s="6">
        <f>Input!A42/Input!A$6</f>
        <v>0.24759460070396455</v>
      </c>
      <c r="F14" s="6">
        <f>Input!B42/Input!B$6</f>
        <v>0.24512981857465382</v>
      </c>
      <c r="G14" s="6">
        <f>Input!C42/Input!C$6</f>
        <v>0.23078261785781029</v>
      </c>
      <c r="H14" s="6">
        <f>Input!D42/Input!D$6</f>
        <v>0.23793749728638697</v>
      </c>
      <c r="I14" s="6">
        <f>Input!E42/Input!E$6</f>
        <v>0.23657284402417106</v>
      </c>
      <c r="J14" s="6">
        <f>Input!F42/Input!F$6</f>
        <v>0.22827284034316464</v>
      </c>
      <c r="K14" s="6">
        <f>Input!G42/Input!G$6</f>
        <v>0.2075115111340835</v>
      </c>
      <c r="L14" s="6">
        <f>Input!H42/Input!H$6</f>
        <v>0.22139743595975483</v>
      </c>
      <c r="M14" s="6">
        <f>Input!I42/Input!I$6</f>
        <v>0.22462350460621416</v>
      </c>
      <c r="N14" s="6">
        <f>Input!J42/Input!J$6</f>
        <v>0.22785436968053141</v>
      </c>
      <c r="O14" s="6">
        <f t="shared" si="1"/>
        <v>0.23076770401707353</v>
      </c>
    </row>
    <row r="15" spans="1:15" ht="13.5" customHeight="1" x14ac:dyDescent="0.2">
      <c r="B15" s="4" t="s">
        <v>130</v>
      </c>
      <c r="E15" s="8">
        <f>SUM(E12:E14)</f>
        <v>10.904433173482495</v>
      </c>
      <c r="F15" s="8">
        <f t="shared" ref="F15:N15" si="3">SUM(F12:F14)</f>
        <v>10.666662512348148</v>
      </c>
      <c r="G15" s="8">
        <f t="shared" si="3"/>
        <v>9.786270010172899</v>
      </c>
      <c r="H15" s="8">
        <f t="shared" si="3"/>
        <v>9.4584564813114227</v>
      </c>
      <c r="I15" s="8">
        <f t="shared" si="3"/>
        <v>9.5324098457340849</v>
      </c>
      <c r="J15" s="8">
        <f t="shared" si="3"/>
        <v>9.3177692502772906</v>
      </c>
      <c r="K15" s="8">
        <f t="shared" si="3"/>
        <v>8.7496328819934543</v>
      </c>
      <c r="L15" s="8">
        <f t="shared" si="3"/>
        <v>9.7621961938919064</v>
      </c>
      <c r="M15" s="8">
        <f t="shared" si="3"/>
        <v>10.071616866899415</v>
      </c>
      <c r="N15" s="8">
        <f t="shared" si="3"/>
        <v>9.3358727084176945</v>
      </c>
      <c r="O15" s="8">
        <f t="shared" si="1"/>
        <v>9.7585319924528822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2.1415048302825288</v>
      </c>
      <c r="F17" s="6">
        <f>Input!B43/Input!B$6</f>
        <v>1.8701054964161619</v>
      </c>
      <c r="G17" s="6">
        <f>Input!C43/Input!C$6</f>
        <v>1.8752748945848312</v>
      </c>
      <c r="H17" s="6">
        <f>Input!D43/Input!D$6</f>
        <v>1.4536241692555754</v>
      </c>
      <c r="I17" s="6">
        <f>Input!E43/Input!E$6</f>
        <v>1.2803844650602141</v>
      </c>
      <c r="J17" s="6">
        <f>Input!F43/Input!F$6</f>
        <v>1.2771811390173082</v>
      </c>
      <c r="K17" s="6">
        <f>Input!G43/Input!G$6</f>
        <v>1.2606276199042812</v>
      </c>
      <c r="L17" s="6">
        <f>Input!H43/Input!H$6</f>
        <v>1.4310643759042394</v>
      </c>
      <c r="M17" s="6">
        <f>Input!I43/Input!I$6</f>
        <v>1.3437225472546876</v>
      </c>
      <c r="N17" s="6">
        <f>Input!J43/Input!J$6</f>
        <v>1.3391071867929969</v>
      </c>
      <c r="O17" s="6">
        <f t="shared" si="1"/>
        <v>1.5272596724472824</v>
      </c>
    </row>
    <row r="18" spans="2:15" ht="12" customHeight="1" x14ac:dyDescent="0.2">
      <c r="B18" t="s">
        <v>128</v>
      </c>
      <c r="E18" s="6">
        <f>Input!A44/Input!A$6</f>
        <v>2.1029035523674549</v>
      </c>
      <c r="F18" s="6">
        <f>Input!B44/Input!B$6</f>
        <v>2.6174621923855397</v>
      </c>
      <c r="G18" s="6">
        <f>Input!C44/Input!C$6</f>
        <v>2.3674082448924301</v>
      </c>
      <c r="H18" s="6">
        <f>Input!D44/Input!D$6</f>
        <v>2.2049390184030675</v>
      </c>
      <c r="I18" s="6">
        <f>Input!E44/Input!E$6</f>
        <v>1.9624440635290608</v>
      </c>
      <c r="J18" s="6">
        <f>Input!F44/Input!F$6</f>
        <v>1.7802291178851832</v>
      </c>
      <c r="K18" s="6">
        <f>Input!G44/Input!G$6</f>
        <v>1.6649867124074289</v>
      </c>
      <c r="L18" s="6">
        <f>Input!H44/Input!H$6</f>
        <v>1.7082160095157357</v>
      </c>
      <c r="M18" s="6">
        <f>Input!I44/Input!I$6</f>
        <v>2.049677638201989</v>
      </c>
      <c r="N18" s="6">
        <f>Input!J44/Input!J$6</f>
        <v>1.8641470452740614</v>
      </c>
      <c r="O18" s="6">
        <f t="shared" si="1"/>
        <v>2.032241359486195</v>
      </c>
    </row>
    <row r="19" spans="2:15" ht="13.5" customHeight="1" x14ac:dyDescent="0.2">
      <c r="B19" s="4" t="s">
        <v>129</v>
      </c>
      <c r="E19" s="8">
        <f>SUM(E17:E18)</f>
        <v>4.2444083826499837</v>
      </c>
      <c r="F19" s="8">
        <f t="shared" ref="F19:N19" si="4">SUM(F17:F18)</f>
        <v>4.4875676888017013</v>
      </c>
      <c r="G19" s="8">
        <f t="shared" si="4"/>
        <v>4.2426831394772613</v>
      </c>
      <c r="H19" s="8">
        <f t="shared" si="4"/>
        <v>3.6585631876586429</v>
      </c>
      <c r="I19" s="8">
        <f t="shared" si="4"/>
        <v>3.2428285285892748</v>
      </c>
      <c r="J19" s="8">
        <f t="shared" si="4"/>
        <v>3.0574102569024912</v>
      </c>
      <c r="K19" s="8">
        <f t="shared" si="4"/>
        <v>2.9256143323117101</v>
      </c>
      <c r="L19" s="8">
        <f t="shared" si="4"/>
        <v>3.1392803854199753</v>
      </c>
      <c r="M19" s="8">
        <f t="shared" si="4"/>
        <v>3.3934001854566764</v>
      </c>
      <c r="N19" s="8">
        <f t="shared" si="4"/>
        <v>3.2032542320670583</v>
      </c>
      <c r="O19" s="8">
        <f t="shared" si="1"/>
        <v>3.5595010319334777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42.333289378893383</v>
      </c>
      <c r="F21" s="6">
        <f>Input!B45/Input!B$6</f>
        <v>38.201401712114787</v>
      </c>
      <c r="G21" s="6">
        <f>Input!C45/Input!C$6</f>
        <v>34.248787493683679</v>
      </c>
      <c r="H21" s="6">
        <f>Input!D45/Input!D$6</f>
        <v>30.945417204182579</v>
      </c>
      <c r="I21" s="6">
        <f>Input!E45/Input!E$6</f>
        <v>29.876567804725148</v>
      </c>
      <c r="J21" s="6">
        <f>Input!F45/Input!F$6</f>
        <v>34.805860629137257</v>
      </c>
      <c r="K21" s="6">
        <f>Input!G45/Input!G$6</f>
        <v>30.725453123486684</v>
      </c>
      <c r="L21" s="6">
        <f>Input!H45/Input!H$6</f>
        <v>29.371610471652968</v>
      </c>
      <c r="M21" s="6">
        <f>Input!I45/Input!I$6</f>
        <v>29.806973180292598</v>
      </c>
      <c r="N21" s="6">
        <f>Input!J45/Input!J$6</f>
        <v>28.152590142044222</v>
      </c>
      <c r="O21" s="6">
        <f t="shared" si="1"/>
        <v>32.846795114021333</v>
      </c>
    </row>
    <row r="22" spans="2:15" ht="12" customHeight="1" x14ac:dyDescent="0.2">
      <c r="B22" t="s">
        <v>132</v>
      </c>
      <c r="E22" s="6">
        <f>Input!A46/Input!A$6</f>
        <v>9.9333743156473684</v>
      </c>
      <c r="F22" s="6">
        <f>Input!B46/Input!B$6</f>
        <v>7.0141427767700222</v>
      </c>
      <c r="G22" s="6">
        <f>Input!C46/Input!C$6</f>
        <v>6.6007756504237012</v>
      </c>
      <c r="H22" s="6">
        <f>Input!D46/Input!D$6</f>
        <v>5.917516727111563</v>
      </c>
      <c r="I22" s="6">
        <f>Input!E46/Input!E$6</f>
        <v>4.8726891252798508</v>
      </c>
      <c r="J22" s="6">
        <f>Input!F46/Input!F$6</f>
        <v>3.9082415878099344</v>
      </c>
      <c r="K22" s="6">
        <f>Input!G46/Input!G$6</f>
        <v>5.0001323696360052</v>
      </c>
      <c r="L22" s="6">
        <f>Input!H46/Input!H$6</f>
        <v>5.5053784363427303</v>
      </c>
      <c r="M22" s="6">
        <f>Input!I46/Input!I$6</f>
        <v>4.8925149251232556</v>
      </c>
      <c r="N22" s="6">
        <f>Input!J46/Input!J$6</f>
        <v>4.4343610227800898</v>
      </c>
      <c r="O22" s="6">
        <f t="shared" si="1"/>
        <v>5.8079126936924519</v>
      </c>
    </row>
    <row r="23" spans="2:15" ht="12" customHeight="1" x14ac:dyDescent="0.2">
      <c r="B23" t="s">
        <v>133</v>
      </c>
      <c r="E23" s="6">
        <f>Input!A47/Input!A$6</f>
        <v>0.6522818744405593</v>
      </c>
      <c r="F23" s="6">
        <f>Input!B47/Input!B$6</f>
        <v>0.87274396416935318</v>
      </c>
      <c r="G23" s="6">
        <f>Input!C47/Input!C$6</f>
        <v>0.40038927742312846</v>
      </c>
      <c r="H23" s="6">
        <f>Input!D47/Input!D$6</f>
        <v>0.35183273114640956</v>
      </c>
      <c r="I23" s="6">
        <f>Input!E47/Input!E$6</f>
        <v>0.40921518676048102</v>
      </c>
      <c r="J23" s="6">
        <f>Input!F47/Input!F$6</f>
        <v>0.35636429459283997</v>
      </c>
      <c r="K23" s="6">
        <f>Input!G47/Input!G$6</f>
        <v>0.43551335882096176</v>
      </c>
      <c r="L23" s="6">
        <f>Input!H47/Input!H$6</f>
        <v>0.55610539084709265</v>
      </c>
      <c r="M23" s="6">
        <f>Input!I47/Input!I$6</f>
        <v>0.70535816594081902</v>
      </c>
      <c r="N23" s="6">
        <f>Input!J47/Input!J$6</f>
        <v>0.49106560476878935</v>
      </c>
      <c r="O23" s="6">
        <f t="shared" si="1"/>
        <v>0.52308698489104344</v>
      </c>
    </row>
    <row r="24" spans="2:15" ht="12" customHeight="1" x14ac:dyDescent="0.2">
      <c r="B24" t="s">
        <v>134</v>
      </c>
      <c r="E24" s="6">
        <f>Input!A48/Input!A$6</f>
        <v>0.73018638036507943</v>
      </c>
      <c r="F24" s="6">
        <f>Input!B48/Input!B$6</f>
        <v>0.60244220373183432</v>
      </c>
      <c r="G24" s="6">
        <f>Input!C48/Input!C$6</f>
        <v>0.46372027485165446</v>
      </c>
      <c r="H24" s="6">
        <f>Input!D48/Input!D$6</f>
        <v>0.45227406647264307</v>
      </c>
      <c r="I24" s="6">
        <f>Input!E48/Input!E$6</f>
        <v>0.44161619795704771</v>
      </c>
      <c r="J24" s="6">
        <f>Input!F48/Input!F$6</f>
        <v>0.34259607350170523</v>
      </c>
      <c r="K24" s="6">
        <f>Input!G48/Input!G$6</f>
        <v>0.27812429636359542</v>
      </c>
      <c r="L24" s="6">
        <f>Input!H48/Input!H$6</f>
        <v>0.28593974767083841</v>
      </c>
      <c r="M24" s="6">
        <f>Input!I48/Input!I$6</f>
        <v>0.36375839262130777</v>
      </c>
      <c r="N24" s="6">
        <f>Input!J48/Input!J$6</f>
        <v>0.34004288798135002</v>
      </c>
      <c r="O24" s="6">
        <f t="shared" si="1"/>
        <v>0.43007005215170563</v>
      </c>
    </row>
    <row r="25" spans="2:15" ht="12" customHeight="1" x14ac:dyDescent="0.2">
      <c r="B25" t="s">
        <v>135</v>
      </c>
      <c r="E25" s="6">
        <f>Input!A49/Input!A$6</f>
        <v>0.4827146275323545</v>
      </c>
      <c r="F25" s="6">
        <f>Input!B49/Input!B$6</f>
        <v>0.778486005665039</v>
      </c>
      <c r="G25" s="6">
        <f>Input!C49/Input!C$6</f>
        <v>0.60448796885356604</v>
      </c>
      <c r="H25" s="6">
        <f>Input!D49/Input!D$6</f>
        <v>0.61203833741988545</v>
      </c>
      <c r="I25" s="6">
        <f>Input!E49/Input!E$6</f>
        <v>0.63863194591975625</v>
      </c>
      <c r="J25" s="6">
        <f>Input!F49/Input!F$6</f>
        <v>0.59850483935890142</v>
      </c>
      <c r="K25" s="6">
        <f>Input!G49/Input!G$6</f>
        <v>0.59430277608305992</v>
      </c>
      <c r="L25" s="6">
        <f>Input!H49/Input!H$6</f>
        <v>0.5208368320443908</v>
      </c>
      <c r="M25" s="6">
        <f>Input!I49/Input!I$6</f>
        <v>0.4720149627294673</v>
      </c>
      <c r="N25" s="6">
        <f>Input!J49/Input!J$6</f>
        <v>0.34057370556409761</v>
      </c>
      <c r="O25" s="6">
        <f t="shared" si="1"/>
        <v>0.56425920011705188</v>
      </c>
    </row>
    <row r="26" spans="2:15" ht="14.25" customHeight="1" x14ac:dyDescent="0.2">
      <c r="B26" s="4" t="s">
        <v>136</v>
      </c>
      <c r="E26" s="8">
        <f>SUM(E21:E25)</f>
        <v>54.131846576878743</v>
      </c>
      <c r="F26" s="8">
        <f t="shared" ref="F26:N26" si="5">SUM(F21:F25)</f>
        <v>47.469216662451032</v>
      </c>
      <c r="G26" s="8">
        <f t="shared" si="5"/>
        <v>42.31816066523573</v>
      </c>
      <c r="H26" s="8">
        <f t="shared" si="5"/>
        <v>38.279079066333075</v>
      </c>
      <c r="I26" s="8">
        <f t="shared" si="5"/>
        <v>36.238720260642282</v>
      </c>
      <c r="J26" s="8">
        <f t="shared" si="5"/>
        <v>40.011567424400631</v>
      </c>
      <c r="K26" s="8">
        <f t="shared" si="5"/>
        <v>37.033525924390304</v>
      </c>
      <c r="L26" s="8">
        <f t="shared" si="5"/>
        <v>36.239870878558015</v>
      </c>
      <c r="M26" s="8">
        <f t="shared" si="5"/>
        <v>36.240619626707449</v>
      </c>
      <c r="N26" s="8">
        <f t="shared" si="5"/>
        <v>33.75863336313855</v>
      </c>
      <c r="O26" s="8">
        <f t="shared" si="1"/>
        <v>40.172124044873577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1.532082497629317</v>
      </c>
      <c r="F28" s="6">
        <f>Input!B50/Input!B$6</f>
        <v>1.7884112231767728</v>
      </c>
      <c r="G28" s="6">
        <f>Input!C50/Input!C$6</f>
        <v>1.7377068354312839</v>
      </c>
      <c r="H28" s="6">
        <f>Input!D50/Input!D$6</f>
        <v>1.7741656396206369</v>
      </c>
      <c r="I28" s="6">
        <f>Input!E50/Input!E$6</f>
        <v>1.7909486561420429</v>
      </c>
      <c r="J28" s="6">
        <f>Input!F50/Input!F$6</f>
        <v>1.7033259181981206</v>
      </c>
      <c r="K28" s="6">
        <f>Input!G50/Input!G$6</f>
        <v>1.8840995042457609</v>
      </c>
      <c r="L28" s="6">
        <f>Input!H50/Input!H$6</f>
        <v>1.9237213592211926</v>
      </c>
      <c r="M28" s="6">
        <f>Input!I50/Input!I$6</f>
        <v>1.6249144185246689</v>
      </c>
      <c r="N28" s="6">
        <f>Input!J50/Input!J$6</f>
        <v>1.5033937823410632</v>
      </c>
      <c r="O28" s="6">
        <f t="shared" si="1"/>
        <v>1.726276983453086</v>
      </c>
    </row>
    <row r="29" spans="2:15" ht="12" customHeight="1" x14ac:dyDescent="0.2">
      <c r="B29" t="s">
        <v>138</v>
      </c>
      <c r="E29" s="6">
        <f>Input!A51/Input!A$6</f>
        <v>0.20366390473609919</v>
      </c>
      <c r="F29" s="6">
        <f>Input!B51/Input!B$6</f>
        <v>0.13308471989344725</v>
      </c>
      <c r="G29" s="6">
        <f>Input!C51/Input!C$6</f>
        <v>0.10916439657070376</v>
      </c>
      <c r="H29" s="6">
        <f>Input!D51/Input!D$6</f>
        <v>0.12570402130384711</v>
      </c>
      <c r="I29" s="6">
        <f>Input!E51/Input!E$6</f>
        <v>0.11313458389952283</v>
      </c>
      <c r="J29" s="6">
        <f>Input!F51/Input!F$6</f>
        <v>0.11328452613718581</v>
      </c>
      <c r="K29" s="6">
        <f>Input!G51/Input!G$6</f>
        <v>9.6955811421230942E-2</v>
      </c>
      <c r="L29" s="6">
        <f>Input!H51/Input!H$6</f>
        <v>0.11526957648419384</v>
      </c>
      <c r="M29" s="6">
        <f>Input!I51/Input!I$6</f>
        <v>0.12870949108446725</v>
      </c>
      <c r="N29" s="6">
        <f>Input!J51/Input!J$6</f>
        <v>0.11870654486509029</v>
      </c>
      <c r="O29" s="6">
        <f t="shared" si="1"/>
        <v>0.12576775763957884</v>
      </c>
    </row>
    <row r="30" spans="2:15" ht="13.5" customHeight="1" x14ac:dyDescent="0.2">
      <c r="B30" s="4" t="s">
        <v>139</v>
      </c>
      <c r="E30" s="8">
        <f>SUM(E28:E29)</f>
        <v>1.7357464023654163</v>
      </c>
      <c r="F30" s="8">
        <f t="shared" ref="F30:N30" si="6">SUM(F28:F29)</f>
        <v>1.9214959430702201</v>
      </c>
      <c r="G30" s="8">
        <f t="shared" si="6"/>
        <v>1.8468712320019876</v>
      </c>
      <c r="H30" s="8">
        <f t="shared" si="6"/>
        <v>1.8998696609244841</v>
      </c>
      <c r="I30" s="8">
        <f t="shared" si="6"/>
        <v>1.9040832400415657</v>
      </c>
      <c r="J30" s="8">
        <f t="shared" si="6"/>
        <v>1.8166104443353064</v>
      </c>
      <c r="K30" s="8">
        <f t="shared" si="6"/>
        <v>1.9810553156669919</v>
      </c>
      <c r="L30" s="8">
        <f t="shared" si="6"/>
        <v>2.0389909357053866</v>
      </c>
      <c r="M30" s="8">
        <f t="shared" si="6"/>
        <v>1.7536239096091362</v>
      </c>
      <c r="N30" s="8">
        <f t="shared" si="6"/>
        <v>1.6221003272061536</v>
      </c>
      <c r="O30" s="8">
        <f t="shared" si="1"/>
        <v>1.8520447410926653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5.656335391860768E-2</v>
      </c>
      <c r="F32" s="6">
        <f>Input!B52/Input!B$6</f>
        <v>8.5086950011710932E-2</v>
      </c>
      <c r="G32" s="6">
        <f>Input!C52/Input!C$6</f>
        <v>9.5093804898488843E-2</v>
      </c>
      <c r="H32" s="6">
        <f>Input!D52/Input!D$6</f>
        <v>0.12200377864507493</v>
      </c>
      <c r="I32" s="6">
        <f>Input!E52/Input!E$6</f>
        <v>0.12961691890785673</v>
      </c>
      <c r="J32" s="6">
        <f>Input!F52/Input!F$6</f>
        <v>0.13495055794993455</v>
      </c>
      <c r="K32" s="6">
        <f>Input!G52/Input!G$6</f>
        <v>0.13114170956022594</v>
      </c>
      <c r="L32" s="6">
        <f>Input!H52/Input!H$6</f>
        <v>0.13728688803238628</v>
      </c>
      <c r="M32" s="6">
        <f>Input!I52/Input!I$6</f>
        <v>0.14205082071562181</v>
      </c>
      <c r="N32" s="6">
        <f>Input!J52/Input!J$6</f>
        <v>0.14515347658476946</v>
      </c>
      <c r="O32" s="6">
        <f t="shared" si="1"/>
        <v>0.11789482592246772</v>
      </c>
    </row>
    <row r="33" spans="2:15" ht="12" customHeight="1" x14ac:dyDescent="0.2">
      <c r="B33" t="s">
        <v>141</v>
      </c>
      <c r="E33" s="6">
        <f>Input!A53/Input!A$6</f>
        <v>0.73904618865305072</v>
      </c>
      <c r="F33" s="6">
        <f>Input!B53/Input!B$6</f>
        <v>0.77212854692774502</v>
      </c>
      <c r="G33" s="6">
        <f>Input!C53/Input!C$6</f>
        <v>0.69694523647670648</v>
      </c>
      <c r="H33" s="6">
        <f>Input!D53/Input!D$6</f>
        <v>0.62560138441536983</v>
      </c>
      <c r="I33" s="6">
        <f>Input!E53/Input!E$6</f>
        <v>0.6302520750817896</v>
      </c>
      <c r="J33" s="6">
        <f>Input!F53/Input!F$6</f>
        <v>0.53038426913598802</v>
      </c>
      <c r="K33" s="6">
        <f>Input!G53/Input!G$6</f>
        <v>0.52712630660425153</v>
      </c>
      <c r="L33" s="6">
        <f>Input!H53/Input!H$6</f>
        <v>0.59067088066784734</v>
      </c>
      <c r="M33" s="6">
        <f>Input!I53/Input!I$6</f>
        <v>0.58450374606670152</v>
      </c>
      <c r="N33" s="6">
        <f>Input!J53/Input!J$6</f>
        <v>0.5278500013981019</v>
      </c>
      <c r="O33" s="6">
        <f t="shared" si="1"/>
        <v>0.62245086354275525</v>
      </c>
    </row>
    <row r="34" spans="2:15" ht="12" customHeight="1" x14ac:dyDescent="0.2">
      <c r="B34" t="s">
        <v>142</v>
      </c>
      <c r="E34" s="6">
        <f>Input!A54/Input!A$6</f>
        <v>0.16448507670809315</v>
      </c>
      <c r="F34" s="6">
        <f>Input!B54/Input!B$6</f>
        <v>0.15341860747793851</v>
      </c>
      <c r="G34" s="6">
        <f>Input!C54/Input!C$6</f>
        <v>0.13809055841127663</v>
      </c>
      <c r="H34" s="6">
        <f>Input!D54/Input!D$6</f>
        <v>0.14989711824123131</v>
      </c>
      <c r="I34" s="6">
        <f>Input!E54/Input!E$6</f>
        <v>0.15331644706911099</v>
      </c>
      <c r="J34" s="6">
        <f>Input!F54/Input!F$6</f>
        <v>0.13670202806875573</v>
      </c>
      <c r="K34" s="6">
        <f>Input!G54/Input!G$6</f>
        <v>0.13825714755453955</v>
      </c>
      <c r="L34" s="6">
        <f>Input!H54/Input!H$6</f>
        <v>0.16781228575296589</v>
      </c>
      <c r="M34" s="6">
        <f>Input!I54/Input!I$6</f>
        <v>0.17676625526423875</v>
      </c>
      <c r="N34" s="6">
        <f>Input!J54/Input!J$6</f>
        <v>0.17857978753797776</v>
      </c>
      <c r="O34" s="6">
        <f t="shared" si="1"/>
        <v>0.15573253120861283</v>
      </c>
    </row>
    <row r="35" spans="2:15" ht="12" customHeight="1" x14ac:dyDescent="0.2">
      <c r="B35" t="s">
        <v>143</v>
      </c>
      <c r="E35" s="6">
        <f>Input!A55/Input!A$6</f>
        <v>0.98676697261400614</v>
      </c>
      <c r="F35" s="6">
        <f>Input!B55/Input!B$6</f>
        <v>1.18043556728308</v>
      </c>
      <c r="G35" s="6">
        <f>Input!C55/Input!C$6</f>
        <v>0.97122372332343532</v>
      </c>
      <c r="H35" s="6">
        <f>Input!D55/Input!D$6</f>
        <v>0.92437078931533634</v>
      </c>
      <c r="I35" s="6">
        <f>Input!E55/Input!E$6</f>
        <v>0.96389382536766399</v>
      </c>
      <c r="J35" s="6">
        <f>Input!F55/Input!F$6</f>
        <v>1.007674109237517</v>
      </c>
      <c r="K35" s="6">
        <f>Input!G55/Input!G$6</f>
        <v>1.0071194573934799</v>
      </c>
      <c r="L35" s="6">
        <f>Input!H55/Input!H$6</f>
        <v>0.9631548208989168</v>
      </c>
      <c r="M35" s="6">
        <f>Input!I55/Input!I$6</f>
        <v>1.0813163671826822</v>
      </c>
      <c r="N35" s="6">
        <f>Input!J55/Input!J$6</f>
        <v>0.96498446429996032</v>
      </c>
      <c r="O35" s="6">
        <f t="shared" si="1"/>
        <v>1.0050940096916077</v>
      </c>
    </row>
    <row r="36" spans="2:15" ht="13.5" customHeight="1" x14ac:dyDescent="0.2">
      <c r="B36" s="4" t="s">
        <v>144</v>
      </c>
      <c r="E36" s="8">
        <f>SUM(E32:E35)</f>
        <v>1.9468615918937577</v>
      </c>
      <c r="F36" s="8">
        <f t="shared" ref="F36:N36" si="7">SUM(F32:F35)</f>
        <v>2.1910696717004745</v>
      </c>
      <c r="G36" s="8">
        <f t="shared" si="7"/>
        <v>1.9013533231099071</v>
      </c>
      <c r="H36" s="8">
        <f t="shared" si="7"/>
        <v>1.8218730706170123</v>
      </c>
      <c r="I36" s="8">
        <f t="shared" si="7"/>
        <v>1.8770792664264213</v>
      </c>
      <c r="J36" s="8">
        <f t="shared" si="7"/>
        <v>1.8097109643921954</v>
      </c>
      <c r="K36" s="8">
        <f t="shared" si="7"/>
        <v>1.8036446211124968</v>
      </c>
      <c r="L36" s="8">
        <f t="shared" si="7"/>
        <v>1.8589248753521164</v>
      </c>
      <c r="M36" s="8">
        <f t="shared" si="7"/>
        <v>1.9846371892292443</v>
      </c>
      <c r="N36" s="8">
        <f t="shared" si="7"/>
        <v>1.8165677298208094</v>
      </c>
      <c r="O36" s="8">
        <f t="shared" si="1"/>
        <v>1.9011722303654437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3.9979939801240731</v>
      </c>
      <c r="F38" s="8">
        <f>Input!B56/Input!B$6</f>
        <v>3.8965607473108483</v>
      </c>
      <c r="G38" s="8">
        <f>Input!C56/Input!C$6</f>
        <v>4.1597372621195774</v>
      </c>
      <c r="H38" s="8">
        <f>Input!D56/Input!D$6</f>
        <v>4.4010370553317477</v>
      </c>
      <c r="I38" s="8">
        <f>Input!E56/Input!E$6</f>
        <v>4.3901330892972066</v>
      </c>
      <c r="J38" s="8">
        <f>Input!F56/Input!F$6</f>
        <v>4.0062860447347006</v>
      </c>
      <c r="K38" s="8">
        <f>Input!G56/Input!G$6</f>
        <v>4.2218199344729719</v>
      </c>
      <c r="L38" s="8">
        <f>Input!H56/Input!H$6</f>
        <v>5.0043905509928246</v>
      </c>
      <c r="M38" s="8">
        <f>Input!I56/Input!I$6</f>
        <v>5.1985879960970305</v>
      </c>
      <c r="N38" s="8">
        <f>Input!J56/Input!J$6</f>
        <v>4.9357323155095534</v>
      </c>
      <c r="O38" s="8">
        <f t="shared" si="1"/>
        <v>4.4212278975990547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84.109863742887356</v>
      </c>
      <c r="F40" s="11">
        <f t="shared" ref="F40:N40" si="8">SUM(F10,F15,F19,F26,F30,F36,F38)</f>
        <v>76.33968363463029</v>
      </c>
      <c r="G40" s="11">
        <f t="shared" si="8"/>
        <v>69.845699053698851</v>
      </c>
      <c r="H40" s="11">
        <f t="shared" si="8"/>
        <v>64.69898624358234</v>
      </c>
      <c r="I40" s="11">
        <f t="shared" si="8"/>
        <v>62.315626803649657</v>
      </c>
      <c r="J40" s="11">
        <f t="shared" si="8"/>
        <v>64.874219551319285</v>
      </c>
      <c r="K40" s="11">
        <f t="shared" si="8"/>
        <v>61.72174988484808</v>
      </c>
      <c r="L40" s="11">
        <f t="shared" si="8"/>
        <v>63.515514523318089</v>
      </c>
      <c r="M40" s="11">
        <f t="shared" si="8"/>
        <v>64.374871007326576</v>
      </c>
      <c r="N40" s="11">
        <f t="shared" si="8"/>
        <v>60.343011999487388</v>
      </c>
      <c r="O40" s="11">
        <f t="shared" si="1"/>
        <v>67.213922644474792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250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3.8219903282156484</v>
      </c>
      <c r="F7" s="6">
        <f>(Input!B37-Input!B57+Input!B77)/Input!B$5</f>
        <v>3.0335312467171685</v>
      </c>
      <c r="G7" s="6">
        <f>(Input!C37-Input!C57+Input!C77)/Input!C$5</f>
        <v>3.2027976746842803</v>
      </c>
      <c r="H7" s="6">
        <f>(Input!D37-Input!D57+Input!D77)/Input!D$5</f>
        <v>3.0012577851049351</v>
      </c>
      <c r="I7" s="6">
        <f>(Input!E37-Input!E57+Input!E77)/Input!E$5</f>
        <v>2.9827342666390644</v>
      </c>
      <c r="J7" s="6">
        <f>(Input!F37-Input!F57+Input!F77)/Input!F$5</f>
        <v>2.9640462292176992</v>
      </c>
      <c r="K7" s="6">
        <f>(Input!G37-Input!G57+Input!G77)/Input!G$5</f>
        <v>3.001594323099114</v>
      </c>
      <c r="L7" s="6">
        <f>(Input!H37-Input!H57+Input!H77)/Input!H$5</f>
        <v>2.9943157202039292</v>
      </c>
      <c r="M7" s="6">
        <f>(Input!I37-Input!I57+Input!I77)/Input!I$5</f>
        <v>2.9768065444135159</v>
      </c>
      <c r="N7" s="6">
        <f>(Input!J37-Input!J57+Input!J77)/Input!J$5</f>
        <v>3.1382995570671901</v>
      </c>
      <c r="O7" s="6">
        <f>AVERAGE(E7:N7)</f>
        <v>3.1117373675362545</v>
      </c>
    </row>
    <row r="8" spans="1:15" ht="12" customHeight="1" x14ac:dyDescent="0.2">
      <c r="B8" t="s">
        <v>121</v>
      </c>
      <c r="E8" s="6">
        <f>(Input!A38-Input!A58+Input!A78)/Input!A$5</f>
        <v>3.7728750520850025</v>
      </c>
      <c r="F8" s="6">
        <f>(Input!B38-Input!B58+Input!B78)/Input!B$5</f>
        <v>2.8230797625856456</v>
      </c>
      <c r="G8" s="6">
        <f>(Input!C38-Input!C58+Input!C78)/Input!C$5</f>
        <v>3.1639239053672319</v>
      </c>
      <c r="H8" s="6">
        <f>(Input!D38-Input!D58+Input!D78)/Input!D$5</f>
        <v>2.7780230805463968</v>
      </c>
      <c r="I8" s="6">
        <f>(Input!E38-Input!E58+Input!E78)/Input!E$5</f>
        <v>2.6816027326363727</v>
      </c>
      <c r="J8" s="6">
        <f>(Input!F38-Input!F58+Input!F78)/Input!F$5</f>
        <v>2.8617150414343038</v>
      </c>
      <c r="K8" s="6">
        <f>(Input!G38-Input!G58+Input!G78)/Input!G$5</f>
        <v>2.781782892025551</v>
      </c>
      <c r="L8" s="6">
        <f>(Input!H38-Input!H58+Input!H78)/Input!H$5</f>
        <v>2.7210059225640557</v>
      </c>
      <c r="M8" s="6">
        <f>(Input!I38-Input!I58+Input!I78)/Input!I$5</f>
        <v>2.8769060907433572</v>
      </c>
      <c r="N8" s="6">
        <f>(Input!J38-Input!J58+Input!J78)/Input!J$5</f>
        <v>2.8848323530988247</v>
      </c>
      <c r="O8" s="6">
        <f t="shared" ref="O8:O40" si="1">AVERAGE(E8:N8)</f>
        <v>2.9345746833086745</v>
      </c>
    </row>
    <row r="9" spans="1:15" ht="12" customHeight="1" x14ac:dyDescent="0.2">
      <c r="B9" t="s">
        <v>122</v>
      </c>
      <c r="E9" s="6">
        <f>(Input!A39-Input!A59+Input!A79)/Input!A$5</f>
        <v>2.1493918074297253E-2</v>
      </c>
      <c r="F9" s="6">
        <f>(Input!B39-Input!B59+Input!B79)/Input!B$5</f>
        <v>9.8156566246075203E-2</v>
      </c>
      <c r="G9" s="6">
        <f>(Input!C39-Input!C59+Input!C79)/Input!C$5</f>
        <v>0.1076126308574277</v>
      </c>
      <c r="H9" s="6">
        <f>(Input!D39-Input!D59+Input!D79)/Input!D$5</f>
        <v>8.4325037944208925E-2</v>
      </c>
      <c r="I9" s="6">
        <f>(Input!E39-Input!E59+Input!E79)/Input!E$5</f>
        <v>8.4287936031466726E-2</v>
      </c>
      <c r="J9" s="6">
        <f>(Input!F39-Input!F59+Input!F79)/Input!F$5</f>
        <v>5.8484989836868707E-2</v>
      </c>
      <c r="K9" s="6">
        <f>(Input!G39-Input!G59+Input!G79)/Input!G$5</f>
        <v>7.7700082423243361E-2</v>
      </c>
      <c r="L9" s="6">
        <f>(Input!H39-Input!H59+Input!H79)/Input!H$5</f>
        <v>8.3390919671858577E-2</v>
      </c>
      <c r="M9" s="6">
        <f>(Input!I39-Input!I59+Input!I79)/Input!I$5</f>
        <v>8.5097588041385161E-2</v>
      </c>
      <c r="N9" s="6">
        <f>(Input!J39-Input!J59+Input!J79)/Input!J$5</f>
        <v>8.7158992900405893E-2</v>
      </c>
      <c r="O9" s="6">
        <f t="shared" si="1"/>
        <v>7.8770866202723749E-2</v>
      </c>
    </row>
    <row r="10" spans="1:15" ht="13.5" customHeight="1" x14ac:dyDescent="0.2">
      <c r="B10" s="4" t="s">
        <v>123</v>
      </c>
      <c r="E10" s="8">
        <f>SUM(E7:E9)</f>
        <v>7.616359298374948</v>
      </c>
      <c r="F10" s="8">
        <f t="shared" ref="F10:N10" si="2">SUM(F7:F9)</f>
        <v>5.9547675755488889</v>
      </c>
      <c r="G10" s="8">
        <f t="shared" si="2"/>
        <v>6.4743342109089408</v>
      </c>
      <c r="H10" s="8">
        <f t="shared" si="2"/>
        <v>5.8636059035955412</v>
      </c>
      <c r="I10" s="8">
        <f t="shared" si="2"/>
        <v>5.7486249353069034</v>
      </c>
      <c r="J10" s="8">
        <f t="shared" si="2"/>
        <v>5.8842462604888714</v>
      </c>
      <c r="K10" s="8">
        <f t="shared" si="2"/>
        <v>5.861077297547908</v>
      </c>
      <c r="L10" s="8">
        <f t="shared" si="2"/>
        <v>5.7987125624398432</v>
      </c>
      <c r="M10" s="8">
        <f t="shared" si="2"/>
        <v>5.9388102231982582</v>
      </c>
      <c r="N10" s="8">
        <f t="shared" si="2"/>
        <v>6.1102909030664208</v>
      </c>
      <c r="O10" s="8">
        <f t="shared" si="1"/>
        <v>6.1250829170476528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10.187167577486457</v>
      </c>
      <c r="F12" s="6">
        <f>(Input!B40-Input!B60+Input!B80)/Input!B$5</f>
        <v>9.6508039872538607</v>
      </c>
      <c r="G12" s="6">
        <f>(Input!C40-Input!C60+Input!C80)/Input!C$5</f>
        <v>9.2387427820704566</v>
      </c>
      <c r="H12" s="6">
        <f>(Input!D40-Input!D60+Input!D80)/Input!D$5</f>
        <v>8.6325515779557236</v>
      </c>
      <c r="I12" s="6">
        <f>(Input!E40-Input!E60+Input!E80)/Input!E$5</f>
        <v>8.6110277921540224</v>
      </c>
      <c r="J12" s="6">
        <f>(Input!F40-Input!F60+Input!F80)/Input!F$5</f>
        <v>9.5759244801167469</v>
      </c>
      <c r="K12" s="6">
        <f>(Input!G40-Input!G60+Input!G80)/Input!G$5</f>
        <v>8.9537728982072942</v>
      </c>
      <c r="L12" s="6">
        <f>(Input!H40-Input!H60+Input!H80)/Input!H$5</f>
        <v>8.4976740411839504</v>
      </c>
      <c r="M12" s="6">
        <f>(Input!I40-Input!I60+Input!I80)/Input!I$5</f>
        <v>8.5316747096371106</v>
      </c>
      <c r="N12" s="6">
        <f>(Input!J40-Input!J60+Input!J80)/Input!J$5</f>
        <v>8.2596693353084216</v>
      </c>
      <c r="O12" s="6">
        <f t="shared" si="1"/>
        <v>9.0139009181374057</v>
      </c>
    </row>
    <row r="13" spans="1:15" ht="12" customHeight="1" x14ac:dyDescent="0.2">
      <c r="B13" t="s">
        <v>125</v>
      </c>
      <c r="E13" s="6">
        <f>(Input!A41-Input!A61+Input!A81)/Input!A$5</f>
        <v>2.739098088079746</v>
      </c>
      <c r="F13" s="6">
        <f>(Input!B41-Input!B61+Input!B81)/Input!B$5</f>
        <v>2.5199897283858395</v>
      </c>
      <c r="G13" s="6">
        <f>(Input!C41-Input!C61+Input!C81)/Input!C$5</f>
        <v>2.4859127305583248</v>
      </c>
      <c r="H13" s="6">
        <f>(Input!D41-Input!D61+Input!D81)/Input!D$5</f>
        <v>2.3516268644999214</v>
      </c>
      <c r="I13" s="6">
        <f>(Input!E41-Input!E61+Input!E81)/Input!E$5</f>
        <v>2.379332833040058</v>
      </c>
      <c r="J13" s="6">
        <f>(Input!F41-Input!F61+Input!F81)/Input!F$5</f>
        <v>2.6213870068275398</v>
      </c>
      <c r="K13" s="6">
        <f>(Input!G41-Input!G61+Input!G81)/Input!G$5</f>
        <v>2.4218662940449205</v>
      </c>
      <c r="L13" s="6">
        <f>(Input!H41-Input!H61+Input!H81)/Input!H$5</f>
        <v>2.2952398415965867</v>
      </c>
      <c r="M13" s="6">
        <f>(Input!I41-Input!I61+Input!I81)/Input!I$5</f>
        <v>2.3652771910683397</v>
      </c>
      <c r="N13" s="6">
        <f>(Input!J41-Input!J61+Input!J81)/Input!J$5</f>
        <v>2.3173519780921241</v>
      </c>
      <c r="O13" s="6">
        <f t="shared" si="1"/>
        <v>2.4497082556193401</v>
      </c>
    </row>
    <row r="14" spans="1:15" ht="12" customHeight="1" x14ac:dyDescent="0.2">
      <c r="B14" t="s">
        <v>126</v>
      </c>
      <c r="E14" s="6">
        <f>(Input!A42-Input!A62+Input!A82)/Input!A$5</f>
        <v>0.30039023686656624</v>
      </c>
      <c r="F14" s="6">
        <f>(Input!B42-Input!B62+Input!B82)/Input!B$5</f>
        <v>0.28582517245806732</v>
      </c>
      <c r="G14" s="6">
        <f>(Input!C42-Input!C62+Input!C82)/Input!C$5</f>
        <v>0.28263875041542041</v>
      </c>
      <c r="H14" s="6">
        <f>(Input!D42-Input!D62+Input!D82)/Input!D$5</f>
        <v>0.28351703564138797</v>
      </c>
      <c r="I14" s="6">
        <f>(Input!E42-Input!E62+Input!E82)/Input!E$5</f>
        <v>0.27960345719904772</v>
      </c>
      <c r="J14" s="6">
        <f>(Input!F42-Input!F62+Input!F82)/Input!F$5</f>
        <v>0.30615179548652732</v>
      </c>
      <c r="K14" s="6">
        <f>(Input!G42-Input!G62+Input!G82)/Input!G$5</f>
        <v>0.27659486400164845</v>
      </c>
      <c r="L14" s="6">
        <f>(Input!H42-Input!H62+Input!H82)/Input!H$5</f>
        <v>0.25066098999791575</v>
      </c>
      <c r="M14" s="6">
        <f>(Input!I42-Input!I62+Input!I82)/Input!I$5</f>
        <v>0.24897772680011004</v>
      </c>
      <c r="N14" s="6">
        <f>(Input!J42-Input!J62+Input!J82)/Input!J$5</f>
        <v>0.26484290259863663</v>
      </c>
      <c r="O14" s="6">
        <f t="shared" si="1"/>
        <v>0.27792029314653277</v>
      </c>
    </row>
    <row r="15" spans="1:15" ht="13.5" customHeight="1" x14ac:dyDescent="0.2">
      <c r="B15" s="4" t="s">
        <v>130</v>
      </c>
      <c r="E15" s="8">
        <f>SUM(E12:E14)</f>
        <v>13.226655902432769</v>
      </c>
      <c r="F15" s="8">
        <f t="shared" ref="F15:N15" si="3">SUM(F12:F14)</f>
        <v>12.456618888097767</v>
      </c>
      <c r="G15" s="8">
        <f t="shared" si="3"/>
        <v>12.007294263044203</v>
      </c>
      <c r="H15" s="8">
        <f t="shared" si="3"/>
        <v>11.267695478097034</v>
      </c>
      <c r="I15" s="8">
        <f t="shared" si="3"/>
        <v>11.269964082393129</v>
      </c>
      <c r="J15" s="8">
        <f t="shared" si="3"/>
        <v>12.503463282430815</v>
      </c>
      <c r="K15" s="8">
        <f t="shared" si="3"/>
        <v>11.652234056253864</v>
      </c>
      <c r="L15" s="8">
        <f t="shared" si="3"/>
        <v>11.043574872778454</v>
      </c>
      <c r="M15" s="8">
        <f t="shared" si="3"/>
        <v>11.145929627505559</v>
      </c>
      <c r="N15" s="8">
        <f t="shared" si="3"/>
        <v>10.841864215999184</v>
      </c>
      <c r="O15" s="8">
        <f t="shared" si="1"/>
        <v>11.741529466903277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2.4263383041123117</v>
      </c>
      <c r="F17" s="6">
        <f>(Input!B43-Input!B63+Input!B83)/Input!B$5</f>
        <v>2.0775366218061699</v>
      </c>
      <c r="G17" s="6">
        <f>(Input!C43-Input!C63+Input!C83)/Input!C$5</f>
        <v>2.1989019140495185</v>
      </c>
      <c r="H17" s="6">
        <f>(Input!D43-Input!D63+Input!D83)/Input!D$5</f>
        <v>1.6892545140524415</v>
      </c>
      <c r="I17" s="6">
        <f>(Input!E43-Input!E63+Input!E83)/Input!E$5</f>
        <v>1.4488651795880343</v>
      </c>
      <c r="J17" s="6">
        <f>(Input!F43-Input!F63+Input!F83)/Input!F$5</f>
        <v>1.5988513837494136</v>
      </c>
      <c r="K17" s="6">
        <f>(Input!G43-Input!G63+Input!G83)/Input!G$5</f>
        <v>1.5261015608901711</v>
      </c>
      <c r="L17" s="6">
        <f>(Input!H43-Input!H63+Input!H83)/Input!H$5</f>
        <v>1.5789983396212277</v>
      </c>
      <c r="M17" s="6">
        <f>(Input!I43-Input!I63+Input!I83)/Input!I$5</f>
        <v>1.464394655737552</v>
      </c>
      <c r="N17" s="6">
        <f>(Input!J43-Input!J63+Input!J83)/Input!J$5</f>
        <v>1.517065119406694</v>
      </c>
      <c r="O17" s="6">
        <f t="shared" si="1"/>
        <v>1.7526307593013535</v>
      </c>
    </row>
    <row r="18" spans="2:15" ht="12" customHeight="1" x14ac:dyDescent="0.2">
      <c r="B18" t="s">
        <v>128</v>
      </c>
      <c r="E18" s="6">
        <f>(Input!A44-Input!A64+Input!A84)/Input!A$5</f>
        <v>2.4680701304528987</v>
      </c>
      <c r="F18" s="6">
        <f>(Input!B44-Input!B64+Input!B84)/Input!B$5</f>
        <v>2.9797158381286986</v>
      </c>
      <c r="G18" s="6">
        <f>(Input!C44-Input!C64+Input!C84)/Input!C$5</f>
        <v>2.8706923759970095</v>
      </c>
      <c r="H18" s="6">
        <f>(Input!D44-Input!D64+Input!D84)/Input!D$5</f>
        <v>2.6337170408750721</v>
      </c>
      <c r="I18" s="6">
        <f>(Input!E44-Input!E64+Input!E84)/Input!E$5</f>
        <v>2.2854140358140977</v>
      </c>
      <c r="J18" s="6">
        <f>(Input!F44-Input!F64+Input!F84)/Input!F$5</f>
        <v>2.3506133058841923</v>
      </c>
      <c r="K18" s="6">
        <f>(Input!G44-Input!G64+Input!G84)/Input!G$5</f>
        <v>2.1831651813311352</v>
      </c>
      <c r="L18" s="6">
        <f>(Input!H44-Input!H64+Input!H84)/Input!H$5</f>
        <v>1.9053752245258317</v>
      </c>
      <c r="M18" s="6">
        <f>(Input!I44-Input!I64+Input!I84)/Input!I$5</f>
        <v>2.2533112093363732</v>
      </c>
      <c r="N18" s="6">
        <f>(Input!J44-Input!J64+Input!J84)/Input!J$5</f>
        <v>2.1520970359072815</v>
      </c>
      <c r="O18" s="6">
        <f t="shared" si="1"/>
        <v>2.4082171378252588</v>
      </c>
    </row>
    <row r="19" spans="2:15" ht="13.5" customHeight="1" x14ac:dyDescent="0.2">
      <c r="B19" s="4" t="s">
        <v>129</v>
      </c>
      <c r="E19" s="8">
        <f>SUM(E17:E18)</f>
        <v>4.8944084345652108</v>
      </c>
      <c r="F19" s="8">
        <f t="shared" ref="F19:N19" si="4">SUM(F17:F18)</f>
        <v>5.0572524599348689</v>
      </c>
      <c r="G19" s="8">
        <f t="shared" si="4"/>
        <v>5.0695942900465276</v>
      </c>
      <c r="H19" s="8">
        <f t="shared" si="4"/>
        <v>4.3229715549275136</v>
      </c>
      <c r="I19" s="8">
        <f t="shared" si="4"/>
        <v>3.734279215402132</v>
      </c>
      <c r="J19" s="8">
        <f t="shared" si="4"/>
        <v>3.9494646896336061</v>
      </c>
      <c r="K19" s="8">
        <f t="shared" si="4"/>
        <v>3.7092667422213061</v>
      </c>
      <c r="L19" s="8">
        <f t="shared" si="4"/>
        <v>3.4843735641470595</v>
      </c>
      <c r="M19" s="8">
        <f t="shared" si="4"/>
        <v>3.717705865073925</v>
      </c>
      <c r="N19" s="8">
        <f t="shared" si="4"/>
        <v>3.6691621553139755</v>
      </c>
      <c r="O19" s="8">
        <f t="shared" si="1"/>
        <v>4.1608478971266125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44.318837302477647</v>
      </c>
      <c r="F21" s="6">
        <f>(Input!B45-Input!B65+Input!B85)/Input!B$5</f>
        <v>39.670964948116676</v>
      </c>
      <c r="G21" s="6">
        <f>(Input!C45-Input!C65+Input!C85)/Input!C$5</f>
        <v>35.289475739448321</v>
      </c>
      <c r="H21" s="6">
        <f>(Input!D45-Input!D65+Input!D85)/Input!D$5</f>
        <v>31.638085963259538</v>
      </c>
      <c r="I21" s="6">
        <f>(Input!E45-Input!E65+Input!E85)/Input!E$5</f>
        <v>30.216077010661426</v>
      </c>
      <c r="J21" s="6">
        <f>(Input!F45-Input!F65+Input!F85)/Input!F$5</f>
        <v>35.367344530150625</v>
      </c>
      <c r="K21" s="6">
        <f>(Input!G45-Input!G65+Input!G85)/Input!G$5</f>
        <v>30.628315629507522</v>
      </c>
      <c r="L21" s="6">
        <f>(Input!H45-Input!H65+Input!H85)/Input!H$5</f>
        <v>29.773680701433921</v>
      </c>
      <c r="M21" s="6">
        <f>(Input!I45-Input!I65+Input!I85)/Input!I$5</f>
        <v>30.19299513225441</v>
      </c>
      <c r="N21" s="6">
        <f>(Input!J45-Input!J65+Input!J85)/Input!J$5</f>
        <v>28.504623409656812</v>
      </c>
      <c r="O21" s="6">
        <f t="shared" si="1"/>
        <v>33.560040036696691</v>
      </c>
    </row>
    <row r="22" spans="2:15" ht="12" customHeight="1" x14ac:dyDescent="0.2">
      <c r="B22" t="s">
        <v>132</v>
      </c>
      <c r="E22" s="6">
        <f>(Input!A46-Input!A66+Input!A86)/Input!A$5</f>
        <v>11.895429020160902</v>
      </c>
      <c r="F22" s="6">
        <f>(Input!B46-Input!B66+Input!B86)/Input!B$5</f>
        <v>8.1004952552145948</v>
      </c>
      <c r="G22" s="6">
        <f>(Input!C46-Input!C66+Input!C86)/Input!C$5</f>
        <v>8.010626765536724</v>
      </c>
      <c r="H22" s="6">
        <f>(Input!D46-Input!D66+Input!D86)/Input!D$5</f>
        <v>6.9550139739362553</v>
      </c>
      <c r="I22" s="6">
        <f>(Input!E46-Input!E66+Input!E86)/Input!E$5</f>
        <v>5.691331202774041</v>
      </c>
      <c r="J22" s="6">
        <f>(Input!F46-Input!F66+Input!F86)/Input!F$5</f>
        <v>5.0969209099911392</v>
      </c>
      <c r="K22" s="6">
        <f>(Input!G46-Input!G66+Input!G86)/Input!G$5</f>
        <v>6.4841410725324531</v>
      </c>
      <c r="L22" s="6">
        <f>(Input!H46-Input!H66+Input!H86)/Input!H$5</f>
        <v>6.1655403022404585</v>
      </c>
      <c r="M22" s="6">
        <f>(Input!I46-Input!I66+Input!I86)/Input!I$5</f>
        <v>5.3751550777953403</v>
      </c>
      <c r="N22" s="6">
        <f>(Input!J46-Input!J66+Input!J86)/Input!J$5</f>
        <v>5.1079928175691816</v>
      </c>
      <c r="O22" s="6">
        <f t="shared" si="1"/>
        <v>6.8882646397751088</v>
      </c>
    </row>
    <row r="23" spans="2:15" ht="12" customHeight="1" x14ac:dyDescent="0.2">
      <c r="B23" t="s">
        <v>133</v>
      </c>
      <c r="E23" s="6">
        <f>(Input!A47-Input!A67+Input!A87)/Input!A$5</f>
        <v>0.79137067694477392</v>
      </c>
      <c r="F23" s="6">
        <f>(Input!B47-Input!B67+Input!B87)/Input!B$5</f>
        <v>1.0176330057310938</v>
      </c>
      <c r="G23" s="6">
        <f>(Input!C47-Input!C67+Input!C87)/Input!C$5</f>
        <v>0.4903554960119641</v>
      </c>
      <c r="H23" s="6">
        <f>(Input!D47-Input!D67+Input!D87)/Input!D$5</f>
        <v>0.41922373999057938</v>
      </c>
      <c r="I23" s="6">
        <f>(Input!E47-Input!E67+Input!E87)/Input!E$5</f>
        <v>0.48364799192630159</v>
      </c>
      <c r="J23" s="6">
        <f>(Input!F47-Input!F67+Input!F87)/Input!F$5</f>
        <v>0.47794371188825768</v>
      </c>
      <c r="K23" s="6">
        <f>(Input!G47-Input!G67+Input!G87)/Input!G$5</f>
        <v>0.58046352771481557</v>
      </c>
      <c r="L23" s="6">
        <f>(Input!H47-Input!H67+Input!H87)/Input!H$5</f>
        <v>0.62951443873811208</v>
      </c>
      <c r="M23" s="6">
        <f>(Input!I47-Input!I67+Input!I87)/Input!I$5</f>
        <v>0.78183190891161125</v>
      </c>
      <c r="N23" s="6">
        <f>(Input!J47-Input!J67+Input!J87)/Input!J$5</f>
        <v>0.57078229535675828</v>
      </c>
      <c r="O23" s="6">
        <f t="shared" si="1"/>
        <v>0.62427667932142672</v>
      </c>
    </row>
    <row r="24" spans="2:15" ht="12" customHeight="1" x14ac:dyDescent="0.2">
      <c r="B24" t="s">
        <v>134</v>
      </c>
      <c r="E24" s="6">
        <f>(Input!A48-Input!A68+Input!A88)/Input!A$5</f>
        <v>0.86517777012083719</v>
      </c>
      <c r="F24" s="6">
        <f>(Input!B48-Input!B68+Input!B88)/Input!B$5</f>
        <v>0.6810353320182555</v>
      </c>
      <c r="G24" s="6">
        <f>(Input!C48-Input!C68+Input!C88)/Input!C$5</f>
        <v>0.55119137379528083</v>
      </c>
      <c r="H24" s="6">
        <f>(Input!D48-Input!D68+Input!D88)/Input!D$5</f>
        <v>0.52093321819228555</v>
      </c>
      <c r="I24" s="6">
        <f>(Input!E48-Input!E68+Input!E88)/Input!E$5</f>
        <v>0.51358487734189018</v>
      </c>
      <c r="J24" s="6">
        <f>(Input!F48-Input!F68+Input!F88)/Input!F$5</f>
        <v>0.44524117892322923</v>
      </c>
      <c r="K24" s="6">
        <f>(Input!G48-Input!G68+Input!G88)/Input!G$5</f>
        <v>0.35967128580259633</v>
      </c>
      <c r="L24" s="6">
        <f>(Input!H48-Input!H68+Input!H88)/Input!H$5</f>
        <v>0.32120743962099341</v>
      </c>
      <c r="M24" s="6">
        <f>(Input!I48-Input!I68+Input!I88)/Input!I$5</f>
        <v>0.3956870095536501</v>
      </c>
      <c r="N24" s="6">
        <f>(Input!J48-Input!J68+Input!J88)/Input!J$5</f>
        <v>0.38974902910492487</v>
      </c>
      <c r="O24" s="6">
        <f t="shared" si="1"/>
        <v>0.50434785144739425</v>
      </c>
    </row>
    <row r="25" spans="2:15" ht="12" customHeight="1" x14ac:dyDescent="0.2">
      <c r="B25" t="s">
        <v>135</v>
      </c>
      <c r="E25" s="6">
        <f>(Input!A49-Input!A69+Input!A89)/Input!A$5</f>
        <v>0.58535313631847175</v>
      </c>
      <c r="F25" s="6">
        <f>(Input!B49-Input!B69+Input!B89)/Input!B$5</f>
        <v>0.90477253627163767</v>
      </c>
      <c r="G25" s="6">
        <f>(Input!C49-Input!C69+Input!C89)/Input!C$5</f>
        <v>0.73708050328182129</v>
      </c>
      <c r="H25" s="6">
        <f>(Input!D49-Input!D69+Input!D89)/Input!D$5</f>
        <v>0.72896566703302457</v>
      </c>
      <c r="I25" s="6">
        <f>(Input!E49-Input!E69+Input!E89)/Input!E$5</f>
        <v>0.75302347065521169</v>
      </c>
      <c r="J25" s="6">
        <f>(Input!F49-Input!F69+Input!F89)/Input!F$5</f>
        <v>0.80241319643508624</v>
      </c>
      <c r="K25" s="6">
        <f>(Input!G49-Input!G69+Input!G89)/Input!G$5</f>
        <v>0.78634865031939005</v>
      </c>
      <c r="L25" s="6">
        <f>(Input!H49-Input!H69+Input!H89)/Input!H$5</f>
        <v>0.58521972501879338</v>
      </c>
      <c r="M25" s="6">
        <f>(Input!I49-Input!I69+Input!I89)/Input!I$5</f>
        <v>0.51950613830179093</v>
      </c>
      <c r="N25" s="6">
        <f>(Input!J49-Input!J69+Input!J89)/Input!J$5</f>
        <v>0.3915806220550328</v>
      </c>
      <c r="O25" s="6">
        <f t="shared" si="1"/>
        <v>0.67942636456902594</v>
      </c>
    </row>
    <row r="26" spans="2:15" ht="13.5" customHeight="1" x14ac:dyDescent="0.2">
      <c r="B26" s="4" t="s">
        <v>136</v>
      </c>
      <c r="E26" s="8">
        <f>SUM(E21:E25)</f>
        <v>58.456167906022635</v>
      </c>
      <c r="F26" s="8">
        <f t="shared" ref="F26:N26" si="5">SUM(F21:F25)</f>
        <v>50.374901077352256</v>
      </c>
      <c r="G26" s="8">
        <f t="shared" si="5"/>
        <v>45.078729878074121</v>
      </c>
      <c r="H26" s="8">
        <f t="shared" si="5"/>
        <v>40.262222562411679</v>
      </c>
      <c r="I26" s="8">
        <f t="shared" si="5"/>
        <v>37.657664553358877</v>
      </c>
      <c r="J26" s="8">
        <f t="shared" si="5"/>
        <v>42.189863527388333</v>
      </c>
      <c r="K26" s="8">
        <f t="shared" si="5"/>
        <v>38.838940165876778</v>
      </c>
      <c r="L26" s="8">
        <f t="shared" si="5"/>
        <v>37.475162607052276</v>
      </c>
      <c r="M26" s="8">
        <f t="shared" si="5"/>
        <v>37.265175266816804</v>
      </c>
      <c r="N26" s="8">
        <f t="shared" si="5"/>
        <v>34.964728173742706</v>
      </c>
      <c r="O26" s="8">
        <f t="shared" si="1"/>
        <v>42.256355571809642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1.8587748806051476</v>
      </c>
      <c r="F28" s="6">
        <f>(Input!B50-Input!B70+Input!B90)/Input!B$5</f>
        <v>2.0853152393402823</v>
      </c>
      <c r="G28" s="6">
        <f>(Input!C50-Input!C70+Input!C90)/Input!C$5</f>
        <v>2.1281641274094385</v>
      </c>
      <c r="H28" s="6">
        <f>(Input!D50-Input!D70+Input!D90)/Input!D$5</f>
        <v>2.11402653477783</v>
      </c>
      <c r="I28" s="6">
        <f>(Input!E50-Input!E70+Input!E90)/Input!E$5</f>
        <v>2.1167071731704792</v>
      </c>
      <c r="J28" s="6">
        <f>(Input!F50-Input!F70+Input!F90)/Input!F$5</f>
        <v>2.2844429822275498</v>
      </c>
      <c r="K28" s="6">
        <f>(Input!G50-Input!G70+Input!G90)/Input!G$5</f>
        <v>2.5113413867710697</v>
      </c>
      <c r="L28" s="6">
        <f>(Input!H50-Input!H70+Input!H90)/Input!H$5</f>
        <v>2.1779922531269689</v>
      </c>
      <c r="M28" s="6">
        <f>(Input!I50-Input!I70+Input!I90)/Input!I$5</f>
        <v>1.8010915593104959</v>
      </c>
      <c r="N28" s="6">
        <f>(Input!J50-Input!J70+Input!J90)/Input!J$5</f>
        <v>1.747445851585836</v>
      </c>
      <c r="O28" s="6">
        <f t="shared" si="1"/>
        <v>2.0825301988325098</v>
      </c>
    </row>
    <row r="29" spans="2:15" ht="12" customHeight="1" x14ac:dyDescent="0.2">
      <c r="B29" t="s">
        <v>138</v>
      </c>
      <c r="E29" s="6">
        <f>(Input!A51-Input!A71+Input!A91)/Input!A$5</f>
        <v>0.23844013429917627</v>
      </c>
      <c r="F29" s="6">
        <f>(Input!B51-Input!B71+Input!B91)/Input!B$5</f>
        <v>0.15111642524482627</v>
      </c>
      <c r="G29" s="6">
        <f>(Input!C51-Input!C71+Input!C91)/Input!C$5</f>
        <v>0.126196800224327</v>
      </c>
      <c r="H29" s="6">
        <f>(Input!D51-Input!D71+Input!D91)/Input!D$5</f>
        <v>0.14368207986601769</v>
      </c>
      <c r="I29" s="6">
        <f>(Input!E51-Input!E71+Input!E91)/Input!E$5</f>
        <v>0.12667288582962427</v>
      </c>
      <c r="J29" s="6">
        <f>(Input!F51-Input!F71+Input!F91)/Input!F$5</f>
        <v>0.13939982800854747</v>
      </c>
      <c r="K29" s="6">
        <f>(Input!G51-Input!G71+Input!G91)/Input!G$5</f>
        <v>0.1151809705336905</v>
      </c>
      <c r="L29" s="6">
        <f>(Input!H51-Input!H71+Input!H91)/Input!H$5</f>
        <v>0.12775656833196333</v>
      </c>
      <c r="M29" s="6">
        <f>(Input!I51-Input!I71+Input!I91)/Input!I$5</f>
        <v>0.14007639656273749</v>
      </c>
      <c r="N29" s="6">
        <f>(Input!J51-Input!J71+Input!J91)/Input!J$5</f>
        <v>0.13403300312343161</v>
      </c>
      <c r="O29" s="6">
        <f t="shared" si="1"/>
        <v>0.14425550920243416</v>
      </c>
    </row>
    <row r="30" spans="2:15" ht="13.5" customHeight="1" x14ac:dyDescent="0.2">
      <c r="B30" s="4" t="s">
        <v>139</v>
      </c>
      <c r="E30" s="8">
        <f>SUM(E28:E29)</f>
        <v>2.0972150149043238</v>
      </c>
      <c r="F30" s="8">
        <f t="shared" ref="F30:N30" si="6">SUM(F28:F29)</f>
        <v>2.2364316645851083</v>
      </c>
      <c r="G30" s="8">
        <f t="shared" si="6"/>
        <v>2.2543609276337655</v>
      </c>
      <c r="H30" s="8">
        <f t="shared" si="6"/>
        <v>2.2577086146438479</v>
      </c>
      <c r="I30" s="8">
        <f t="shared" si="6"/>
        <v>2.2433800590001036</v>
      </c>
      <c r="J30" s="8">
        <f t="shared" si="6"/>
        <v>2.4238428102360974</v>
      </c>
      <c r="K30" s="8">
        <f t="shared" si="6"/>
        <v>2.62652235730476</v>
      </c>
      <c r="L30" s="8">
        <f t="shared" si="6"/>
        <v>2.3057488214589323</v>
      </c>
      <c r="M30" s="8">
        <f t="shared" si="6"/>
        <v>1.9411679558732333</v>
      </c>
      <c r="N30" s="8">
        <f t="shared" si="6"/>
        <v>1.8814788547092676</v>
      </c>
      <c r="O30" s="8">
        <f t="shared" si="1"/>
        <v>2.226785708034944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6.8151302926375848E-2</v>
      </c>
      <c r="F32" s="6">
        <f>(Input!B52-Input!B72+Input!B92)/Input!B$5</f>
        <v>9.9033067594224561E-2</v>
      </c>
      <c r="G32" s="6">
        <f>(Input!C52-Input!C72+Input!C92)/Input!C$5</f>
        <v>0.11622691820372216</v>
      </c>
      <c r="H32" s="6">
        <f>(Input!D52-Input!D72+Input!D92)/Input!D$5</f>
        <v>0.14531687339718427</v>
      </c>
      <c r="I32" s="6">
        <f>(Input!E52-Input!E72+Input!E92)/Input!E$5</f>
        <v>0.15338531207949485</v>
      </c>
      <c r="J32" s="6">
        <f>(Input!F52-Input!F72+Input!F92)/Input!F$5</f>
        <v>0.18117074060561841</v>
      </c>
      <c r="K32" s="6">
        <f>(Input!G52-Input!G72+Input!G92)/Input!G$5</f>
        <v>0.17403023902740572</v>
      </c>
      <c r="L32" s="6">
        <f>(Input!H52-Input!H72+Input!H92)/Input!H$5</f>
        <v>0.15523159824922544</v>
      </c>
      <c r="M32" s="6">
        <f>(Input!I52-Input!I72+Input!I92)/Input!I$5</f>
        <v>0.15715404736260508</v>
      </c>
      <c r="N32" s="6">
        <f>(Input!J52-Input!J72+Input!J92)/Input!J$5</f>
        <v>0.16855725235475555</v>
      </c>
      <c r="O32" s="6">
        <f t="shared" si="1"/>
        <v>0.1418257351800612</v>
      </c>
    </row>
    <row r="33" spans="2:15" ht="12" customHeight="1" x14ac:dyDescent="0.2">
      <c r="B33" t="s">
        <v>141</v>
      </c>
      <c r="E33" s="6">
        <f>(Input!A53-Input!A73+Input!A93)/Input!A$5</f>
        <v>0.87107291099073691</v>
      </c>
      <c r="F33" s="6">
        <f>(Input!B53-Input!B73+Input!B93)/Input!B$5</f>
        <v>0.87959943622844983</v>
      </c>
      <c r="G33" s="6">
        <f>(Input!C53-Input!C73+Input!C93)/Input!C$5</f>
        <v>0.84284674621967426</v>
      </c>
      <c r="H33" s="6">
        <f>(Input!D53-Input!D73+Input!D93)/Input!D$5</f>
        <v>0.73457167530224532</v>
      </c>
      <c r="I33" s="6">
        <f>(Input!E53-Input!E73+Input!E93)/Input!E$5</f>
        <v>0.7429074112410724</v>
      </c>
      <c r="J33" s="6">
        <f>(Input!F53-Input!F73+Input!F93)/Input!F$5</f>
        <v>0.69663829676343347</v>
      </c>
      <c r="K33" s="6">
        <f>(Input!G53-Input!G73+Input!G93)/Input!G$5</f>
        <v>0.68101269833092926</v>
      </c>
      <c r="L33" s="6">
        <f>(Input!H53-Input!H73+Input!H93)/Input!H$5</f>
        <v>0.66031638529218217</v>
      </c>
      <c r="M33" s="6">
        <f>(Input!I53-Input!I73+Input!I93)/Input!I$5</f>
        <v>0.64337669543485654</v>
      </c>
      <c r="N33" s="6">
        <f>(Input!J53-Input!J73+Input!J93)/Input!J$5</f>
        <v>0.60614407254547498</v>
      </c>
      <c r="O33" s="6">
        <f t="shared" si="1"/>
        <v>0.73584863283490543</v>
      </c>
    </row>
    <row r="34" spans="2:15" ht="12" customHeight="1" x14ac:dyDescent="0.2">
      <c r="B34" t="s">
        <v>142</v>
      </c>
      <c r="E34" s="6">
        <f>(Input!A54-Input!A74+Input!A94)/Input!A$5</f>
        <v>0.19955487355363954</v>
      </c>
      <c r="F34" s="6">
        <f>(Input!B54-Input!B74+Input!B94)/Input!B$5</f>
        <v>0.17888611347799191</v>
      </c>
      <c r="G34" s="6">
        <f>(Input!C54-Input!C74+Input!C94)/Input!C$5</f>
        <v>0.16911357074609507</v>
      </c>
      <c r="H34" s="6">
        <f>(Input!D54-Input!D74+Input!D94)/Input!D$5</f>
        <v>0.17864779923588214</v>
      </c>
      <c r="I34" s="6">
        <f>(Input!E54-Input!E74+Input!E94)/Input!E$5</f>
        <v>0.18116072352758514</v>
      </c>
      <c r="J34" s="6">
        <f>(Input!F54-Input!F74+Input!F94)/Input!F$5</f>
        <v>0.18336198988898733</v>
      </c>
      <c r="K34" s="6">
        <f>(Input!G54-Input!G74+Input!G94)/Input!G$5</f>
        <v>0.18404463733772924</v>
      </c>
      <c r="L34" s="6">
        <f>(Input!H54-Input!H74+Input!H94)/Input!H$5</f>
        <v>0.18991096248106024</v>
      </c>
      <c r="M34" s="6">
        <f>(Input!I54-Input!I74+Input!I94)/Input!I$5</f>
        <v>0.19592930112415083</v>
      </c>
      <c r="N34" s="6">
        <f>(Input!J54-Input!J74+Input!J94)/Input!J$5</f>
        <v>0.20754087017537018</v>
      </c>
      <c r="O34" s="6">
        <f t="shared" si="1"/>
        <v>0.18681508415484918</v>
      </c>
    </row>
    <row r="35" spans="2:15" ht="12" customHeight="1" x14ac:dyDescent="0.2">
      <c r="B35" t="s">
        <v>143</v>
      </c>
      <c r="E35" s="6">
        <f>(Input!A55-Input!A75+Input!A95)/Input!A$5</f>
        <v>1.1960929436840924</v>
      </c>
      <c r="F35" s="6">
        <f>(Input!B55-Input!B75+Input!B95)/Input!B$5</f>
        <v>1.3680038635275993</v>
      </c>
      <c r="G35" s="6">
        <f>(Input!C55-Input!C75+Input!C95)/Input!C$5</f>
        <v>1.1883146134513127</v>
      </c>
      <c r="H35" s="6">
        <f>(Input!D55-Input!D75+Input!D95)/Input!D$5</f>
        <v>1.0987974825980009</v>
      </c>
      <c r="I35" s="6">
        <f>(Input!E55-Input!E75+Input!E95)/Input!E$5</f>
        <v>1.1380142066038712</v>
      </c>
      <c r="J35" s="6">
        <f>(Input!F55-Input!F75+Input!F95)/Input!F$5</f>
        <v>1.3373259759211966</v>
      </c>
      <c r="K35" s="6">
        <f>(Input!G55-Input!G75+Input!G95)/Input!G$5</f>
        <v>1.3348301566041625</v>
      </c>
      <c r="L35" s="6">
        <f>(Input!H55-Input!H75+Input!H95)/Input!H$5</f>
        <v>1.0872477523998212</v>
      </c>
      <c r="M35" s="6">
        <f>(Input!I55-Input!I75+Input!I95)/Input!I$5</f>
        <v>1.1963349465900135</v>
      </c>
      <c r="N35" s="6">
        <f>(Input!J55-Input!J75+Input!J95)/Input!J$5</f>
        <v>1.1195184262972475</v>
      </c>
      <c r="O35" s="6">
        <f t="shared" si="1"/>
        <v>1.2064480367677319</v>
      </c>
    </row>
    <row r="36" spans="2:15" ht="13.5" customHeight="1" x14ac:dyDescent="0.2">
      <c r="B36" s="4" t="s">
        <v>144</v>
      </c>
      <c r="E36" s="8">
        <f>SUM(E32:E35)</f>
        <v>2.3348720311548448</v>
      </c>
      <c r="F36" s="8">
        <f t="shared" ref="F36:N36" si="7">SUM(F32:F35)</f>
        <v>2.5255224808282657</v>
      </c>
      <c r="G36" s="8">
        <f t="shared" si="7"/>
        <v>2.3165018486208044</v>
      </c>
      <c r="H36" s="8">
        <f t="shared" si="7"/>
        <v>2.1573338305333127</v>
      </c>
      <c r="I36" s="8">
        <f t="shared" si="7"/>
        <v>2.2154676534520235</v>
      </c>
      <c r="J36" s="8">
        <f t="shared" si="7"/>
        <v>2.3984970031792359</v>
      </c>
      <c r="K36" s="8">
        <f t="shared" si="7"/>
        <v>2.3739177313002271</v>
      </c>
      <c r="L36" s="8">
        <f t="shared" si="7"/>
        <v>2.0927066984222891</v>
      </c>
      <c r="M36" s="8">
        <f t="shared" si="7"/>
        <v>2.1927949905116257</v>
      </c>
      <c r="N36" s="8">
        <f t="shared" si="7"/>
        <v>2.1017606213728484</v>
      </c>
      <c r="O36" s="8">
        <f t="shared" si="1"/>
        <v>2.2709374889375473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4.6398737539664729</v>
      </c>
      <c r="F38" s="8">
        <f>(Input!B56-Input!B76+Input!B96)/Input!B$5</f>
        <v>4.4284503285749306</v>
      </c>
      <c r="G38" s="8">
        <f>(Input!C56-Input!C76+Input!C96)/Input!C$5</f>
        <v>5.0335170789714194</v>
      </c>
      <c r="H38" s="8">
        <f>(Input!D56-Input!D76+Input!D96)/Input!D$5</f>
        <v>5.2188369184068666</v>
      </c>
      <c r="I38" s="8">
        <f>(Input!E56-Input!E76+Input!E96)/Input!E$5</f>
        <v>5.1674659196770527</v>
      </c>
      <c r="J38" s="8">
        <f>(Input!F56-Input!F76+Input!F96)/Input!F$5</f>
        <v>5.2805730963673323</v>
      </c>
      <c r="K38" s="8">
        <f>(Input!G56-Input!G76+Input!G96)/Input!G$5</f>
        <v>5.4701063002266634</v>
      </c>
      <c r="L38" s="8">
        <f>(Input!H56-Input!H76+Input!H96)/Input!H$5</f>
        <v>5.6214864254082446</v>
      </c>
      <c r="M38" s="8">
        <f>(Input!I56-Input!I76+Input!I96)/Input!I$5</f>
        <v>5.7460316450089275</v>
      </c>
      <c r="N38" s="8">
        <f>(Input!J56-Input!J76+Input!J96)/Input!J$5</f>
        <v>5.7082242731077892</v>
      </c>
      <c r="O38" s="8">
        <f t="shared" si="1"/>
        <v>5.2314565739715686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93.265552341421198</v>
      </c>
      <c r="F40" s="11">
        <f t="shared" ref="F40:N40" si="8">SUM(F10,F15,F19,F26,F30,F36,F38)</f>
        <v>83.033944474922095</v>
      </c>
      <c r="G40" s="11">
        <f t="shared" si="8"/>
        <v>78.234332497299775</v>
      </c>
      <c r="H40" s="11">
        <f t="shared" si="8"/>
        <v>71.350374862615794</v>
      </c>
      <c r="I40" s="11">
        <f t="shared" si="8"/>
        <v>68.036846418590216</v>
      </c>
      <c r="J40" s="11">
        <f t="shared" si="8"/>
        <v>74.629950669724295</v>
      </c>
      <c r="K40" s="11">
        <f t="shared" si="8"/>
        <v>70.532064650731499</v>
      </c>
      <c r="L40" s="11">
        <f t="shared" si="8"/>
        <v>67.821765551707102</v>
      </c>
      <c r="M40" s="11">
        <f t="shared" si="8"/>
        <v>67.94761557398833</v>
      </c>
      <c r="N40" s="11">
        <f t="shared" si="8"/>
        <v>65.277509197312199</v>
      </c>
      <c r="O40" s="11">
        <f t="shared" si="1"/>
        <v>74.012995623831245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249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21.092010485748382</v>
      </c>
      <c r="F7" s="6">
        <f>Input!B37/Input!B$7</f>
        <v>16.391128361166146</v>
      </c>
      <c r="G7" s="6">
        <f>Input!C37/Input!C$7</f>
        <v>16.058240842344063</v>
      </c>
      <c r="H7" s="6">
        <f>Input!D37/Input!D$7</f>
        <v>14.884705437879351</v>
      </c>
      <c r="I7" s="6">
        <f>Input!E37/Input!E$7</f>
        <v>14.940998505822353</v>
      </c>
      <c r="J7" s="6">
        <f>Input!F37/Input!F$7</f>
        <v>15.522313777659063</v>
      </c>
      <c r="K7" s="6">
        <f>Input!G37/Input!G$7</f>
        <v>16.690650588758015</v>
      </c>
      <c r="L7" s="6">
        <f>Input!H37/Input!H$7</f>
        <v>15.733464479996789</v>
      </c>
      <c r="M7" s="6">
        <f>Input!I37/Input!I$7</f>
        <v>15.732475743490543</v>
      </c>
      <c r="N7" s="6">
        <f>Input!J37/Input!J$7</f>
        <v>16.721406819231174</v>
      </c>
      <c r="O7" s="6">
        <f>AVERAGE(E7:N7)</f>
        <v>16.376739504209588</v>
      </c>
    </row>
    <row r="8" spans="1:15" ht="12" customHeight="1" x14ac:dyDescent="0.2">
      <c r="B8" t="s">
        <v>121</v>
      </c>
      <c r="E8" s="6">
        <f>Input!A38/Input!A$7</f>
        <v>21.132347164348456</v>
      </c>
      <c r="F8" s="6">
        <f>Input!B38/Input!B$7</f>
        <v>15.402226577979055</v>
      </c>
      <c r="G8" s="6">
        <f>Input!C38/Input!C$7</f>
        <v>15.883767245737113</v>
      </c>
      <c r="H8" s="6">
        <f>Input!D38/Input!D$7</f>
        <v>13.877601511210207</v>
      </c>
      <c r="I8" s="6">
        <f>Input!E38/Input!E$7</f>
        <v>13.551916128474581</v>
      </c>
      <c r="J8" s="6">
        <f>Input!F38/Input!F$7</f>
        <v>15.173459459983748</v>
      </c>
      <c r="K8" s="6">
        <f>Input!G38/Input!G$7</f>
        <v>15.495799446008231</v>
      </c>
      <c r="L8" s="6">
        <f>Input!H38/Input!H$7</f>
        <v>14.315086204012433</v>
      </c>
      <c r="M8" s="6">
        <f>Input!I38/Input!I$7</f>
        <v>15.202112618692311</v>
      </c>
      <c r="N8" s="6">
        <f>Input!J38/Input!J$7</f>
        <v>15.385860427259749</v>
      </c>
      <c r="O8" s="6">
        <f t="shared" ref="O8:O40" si="1">AVERAGE(E8:N8)</f>
        <v>15.542017678370589</v>
      </c>
    </row>
    <row r="9" spans="1:15" ht="12" customHeight="1" x14ac:dyDescent="0.2">
      <c r="B9" t="s">
        <v>122</v>
      </c>
      <c r="E9" s="6">
        <f>Input!A39/Input!A$7</f>
        <v>0.12329498992507386</v>
      </c>
      <c r="F9" s="6">
        <f>Input!B39/Input!B$7</f>
        <v>0.48050707613925836</v>
      </c>
      <c r="G9" s="6">
        <f>Input!C39/Input!C$7</f>
        <v>0.57141294832751788</v>
      </c>
      <c r="H9" s="6">
        <f>Input!D39/Input!D$7</f>
        <v>0.45516313638052769</v>
      </c>
      <c r="I9" s="6">
        <f>Input!E39/Input!E$7</f>
        <v>0.44221879206233561</v>
      </c>
      <c r="J9" s="6">
        <f>Input!F39/Input!F$7</f>
        <v>0.37455292735742607</v>
      </c>
      <c r="K9" s="6">
        <f>Input!G39/Input!G$7</f>
        <v>0.46021236771121665</v>
      </c>
      <c r="L9" s="6">
        <f>Input!H39/Input!H$7</f>
        <v>0.46982680749474109</v>
      </c>
      <c r="M9" s="6">
        <f>Input!I39/Input!I$7</f>
        <v>0.51149604057062303</v>
      </c>
      <c r="N9" s="6">
        <f>Input!J39/Input!J$7</f>
        <v>0.52441444649169655</v>
      </c>
      <c r="O9" s="6">
        <f t="shared" si="1"/>
        <v>0.44130995324604161</v>
      </c>
    </row>
    <row r="10" spans="1:15" ht="13.5" customHeight="1" x14ac:dyDescent="0.2">
      <c r="B10" s="4" t="s">
        <v>123</v>
      </c>
      <c r="E10" s="8">
        <f>SUM(E7:E9)</f>
        <v>42.347652640021906</v>
      </c>
      <c r="F10" s="8">
        <f t="shared" ref="F10:N10" si="2">SUM(F7:F9)</f>
        <v>32.273862015284465</v>
      </c>
      <c r="G10" s="8">
        <f t="shared" si="2"/>
        <v>32.513421036408694</v>
      </c>
      <c r="H10" s="8">
        <f t="shared" si="2"/>
        <v>29.217470085470083</v>
      </c>
      <c r="I10" s="8">
        <f t="shared" si="2"/>
        <v>28.935133426359268</v>
      </c>
      <c r="J10" s="8">
        <f t="shared" si="2"/>
        <v>31.070326165000239</v>
      </c>
      <c r="K10" s="8">
        <f t="shared" si="2"/>
        <v>32.64666240247746</v>
      </c>
      <c r="L10" s="8">
        <f t="shared" si="2"/>
        <v>30.518377491503962</v>
      </c>
      <c r="M10" s="8">
        <f t="shared" si="2"/>
        <v>31.446084402753478</v>
      </c>
      <c r="N10" s="8">
        <f t="shared" si="2"/>
        <v>32.631681692982617</v>
      </c>
      <c r="O10" s="8">
        <f t="shared" si="1"/>
        <v>32.360067135826213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49.746312381399534</v>
      </c>
      <c r="F12" s="6">
        <f>Input!B40/Input!B$7</f>
        <v>46.715867110104725</v>
      </c>
      <c r="G12" s="6">
        <f>Input!C40/Input!C$7</f>
        <v>43.772388079943781</v>
      </c>
      <c r="H12" s="6">
        <f>Input!D40/Input!D$7</f>
        <v>40.872994178124614</v>
      </c>
      <c r="I12" s="6">
        <f>Input!E40/Input!E$7</f>
        <v>41.077906422494166</v>
      </c>
      <c r="J12" s="6">
        <f>Input!F40/Input!F$7</f>
        <v>45.667744789136904</v>
      </c>
      <c r="K12" s="6">
        <f>Input!G40/Input!G$7</f>
        <v>43.843596747824876</v>
      </c>
      <c r="L12" s="6">
        <f>Input!H40/Input!H$7</f>
        <v>41.895967286244669</v>
      </c>
      <c r="M12" s="6">
        <f>Input!I40/Input!I$7</f>
        <v>42.292171782261271</v>
      </c>
      <c r="N12" s="6">
        <f>Input!J40/Input!J$7</f>
        <v>40.927358171503116</v>
      </c>
      <c r="O12" s="6">
        <f t="shared" si="1"/>
        <v>43.681230694903761</v>
      </c>
    </row>
    <row r="13" spans="1:15" ht="12" customHeight="1" x14ac:dyDescent="0.2">
      <c r="B13" t="s">
        <v>125</v>
      </c>
      <c r="E13" s="6">
        <f>Input!A41/Input!A$7</f>
        <v>13.384057554238316</v>
      </c>
      <c r="F13" s="6">
        <f>Input!B41/Input!B$7</f>
        <v>12.218179026323238</v>
      </c>
      <c r="G13" s="6">
        <f>Input!C41/Input!C$7</f>
        <v>11.799515331598998</v>
      </c>
      <c r="H13" s="6">
        <f>Input!D41/Input!D$7</f>
        <v>11.133692183822617</v>
      </c>
      <c r="I13" s="6">
        <f>Input!E41/Input!E$7</f>
        <v>11.350310072733111</v>
      </c>
      <c r="J13" s="6">
        <f>Input!F41/Input!F$7</f>
        <v>12.503514032628189</v>
      </c>
      <c r="K13" s="6">
        <f>Input!G41/Input!G$7</f>
        <v>11.858821062574455</v>
      </c>
      <c r="L13" s="6">
        <f>Input!H41/Input!H$7</f>
        <v>11.316223931312743</v>
      </c>
      <c r="M13" s="6">
        <f>Input!I41/Input!I$7</f>
        <v>11.725374453771352</v>
      </c>
      <c r="N13" s="6">
        <f>Input!J41/Input!J$7</f>
        <v>11.482754232770153</v>
      </c>
      <c r="O13" s="6">
        <f t="shared" si="1"/>
        <v>11.877244188177317</v>
      </c>
    </row>
    <row r="14" spans="1:15" ht="12" customHeight="1" x14ac:dyDescent="0.2">
      <c r="B14" t="s">
        <v>126</v>
      </c>
      <c r="E14" s="6">
        <f>Input!A42/Input!A$7</f>
        <v>1.4667331807422188</v>
      </c>
      <c r="F14" s="6">
        <f>Input!B42/Input!B$7</f>
        <v>1.3862156807245967</v>
      </c>
      <c r="G14" s="6">
        <f>Input!C42/Input!C$7</f>
        <v>1.3421638083026126</v>
      </c>
      <c r="H14" s="6">
        <f>Input!D42/Input!D$7</f>
        <v>1.3420438498699367</v>
      </c>
      <c r="I14" s="6">
        <f>Input!E42/Input!E$7</f>
        <v>1.3342630987515591</v>
      </c>
      <c r="J14" s="6">
        <f>Input!F42/Input!F$7</f>
        <v>1.4609080502049427</v>
      </c>
      <c r="K14" s="6">
        <f>Input!G42/Input!G$7</f>
        <v>1.3531642073232661</v>
      </c>
      <c r="L14" s="6">
        <f>Input!H42/Input!H$7</f>
        <v>1.2348067490232641</v>
      </c>
      <c r="M14" s="6">
        <f>Input!I42/Input!I$7</f>
        <v>1.2322147582863956</v>
      </c>
      <c r="N14" s="6">
        <f>Input!J42/Input!J$7</f>
        <v>1.3111384587327526</v>
      </c>
      <c r="O14" s="6">
        <f t="shared" si="1"/>
        <v>1.3463651841961544</v>
      </c>
    </row>
    <row r="15" spans="1:15" ht="13.5" customHeight="1" x14ac:dyDescent="0.2">
      <c r="B15" s="4" t="s">
        <v>130</v>
      </c>
      <c r="E15" s="8">
        <f>SUM(E12:E14)</f>
        <v>64.597103116380069</v>
      </c>
      <c r="F15" s="8">
        <f t="shared" ref="F15:N15" si="3">SUM(F12:F14)</f>
        <v>60.320261817152563</v>
      </c>
      <c r="G15" s="8">
        <f t="shared" si="3"/>
        <v>56.914067219845393</v>
      </c>
      <c r="H15" s="8">
        <f t="shared" si="3"/>
        <v>53.34873021181717</v>
      </c>
      <c r="I15" s="8">
        <f t="shared" si="3"/>
        <v>53.762479593978831</v>
      </c>
      <c r="J15" s="8">
        <f t="shared" si="3"/>
        <v>59.632166871970036</v>
      </c>
      <c r="K15" s="8">
        <f t="shared" si="3"/>
        <v>57.0555820177226</v>
      </c>
      <c r="L15" s="8">
        <f t="shared" si="3"/>
        <v>54.446997966580675</v>
      </c>
      <c r="M15" s="8">
        <f t="shared" si="3"/>
        <v>55.249760994319018</v>
      </c>
      <c r="N15" s="8">
        <f t="shared" si="3"/>
        <v>53.72125086300602</v>
      </c>
      <c r="O15" s="8">
        <f t="shared" si="1"/>
        <v>56.904840067277235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12.686125555099087</v>
      </c>
      <c r="F17" s="6">
        <f>Input!B43/Input!B$7</f>
        <v>10.575496603453155</v>
      </c>
      <c r="G17" s="6">
        <f>Input!C43/Input!C$7</f>
        <v>10.906047073618799</v>
      </c>
      <c r="H17" s="6">
        <f>Input!D43/Input!D$7</f>
        <v>8.198906849993806</v>
      </c>
      <c r="I17" s="6">
        <f>Input!E43/Input!E$7</f>
        <v>7.2213264839900715</v>
      </c>
      <c r="J17" s="6">
        <f>Input!F43/Input!F$7</f>
        <v>8.1737459645017907</v>
      </c>
      <c r="K17" s="6">
        <f>Input!G43/Input!G$7</f>
        <v>8.2204411923701262</v>
      </c>
      <c r="L17" s="6">
        <f>Input!H43/Input!H$7</f>
        <v>7.9815194877619904</v>
      </c>
      <c r="M17" s="6">
        <f>Input!I43/Input!I$7</f>
        <v>7.3712444148358669</v>
      </c>
      <c r="N17" s="6">
        <f>Input!J43/Input!J$7</f>
        <v>7.7056013252298809</v>
      </c>
      <c r="O17" s="6">
        <f t="shared" si="1"/>
        <v>8.9040454950854571</v>
      </c>
    </row>
    <row r="18" spans="2:15" ht="12" customHeight="1" x14ac:dyDescent="0.2">
      <c r="B18" t="s">
        <v>128</v>
      </c>
      <c r="E18" s="6">
        <f>Input!A44/Input!A$7</f>
        <v>12.457454271573058</v>
      </c>
      <c r="F18" s="6">
        <f>Input!B44/Input!B$7</f>
        <v>14.801818709312199</v>
      </c>
      <c r="G18" s="6">
        <f>Input!C44/Input!C$7</f>
        <v>13.768149851430827</v>
      </c>
      <c r="H18" s="6">
        <f>Input!D44/Input!D$7</f>
        <v>12.436563730955037</v>
      </c>
      <c r="I18" s="6">
        <f>Input!E44/Input!E$7</f>
        <v>11.068120299823414</v>
      </c>
      <c r="J18" s="6">
        <f>Input!F44/Input!F$7</f>
        <v>11.393169006080511</v>
      </c>
      <c r="K18" s="6">
        <f>Input!G44/Input!G$7</f>
        <v>10.857231064366323</v>
      </c>
      <c r="L18" s="6">
        <f>Input!H44/Input!H$7</f>
        <v>9.5272858431975962</v>
      </c>
      <c r="M18" s="6">
        <f>Input!I44/Input!I$7</f>
        <v>11.243894711507508</v>
      </c>
      <c r="N18" s="6">
        <f>Input!J44/Input!J$7</f>
        <v>10.726829102372417</v>
      </c>
      <c r="O18" s="6">
        <f t="shared" si="1"/>
        <v>11.828051659061888</v>
      </c>
    </row>
    <row r="19" spans="2:15" ht="13.5" customHeight="1" x14ac:dyDescent="0.2">
      <c r="B19" s="4" t="s">
        <v>129</v>
      </c>
      <c r="E19" s="8">
        <f>SUM(E17:E18)</f>
        <v>25.143579826672145</v>
      </c>
      <c r="F19" s="8">
        <f t="shared" ref="F19:N19" si="4">SUM(F17:F18)</f>
        <v>25.377315312765354</v>
      </c>
      <c r="G19" s="8">
        <f t="shared" si="4"/>
        <v>24.674196925049628</v>
      </c>
      <c r="H19" s="8">
        <f t="shared" si="4"/>
        <v>20.635470580948841</v>
      </c>
      <c r="I19" s="8">
        <f t="shared" si="4"/>
        <v>18.289446783813485</v>
      </c>
      <c r="J19" s="8">
        <f t="shared" si="4"/>
        <v>19.566914970582303</v>
      </c>
      <c r="K19" s="8">
        <f t="shared" si="4"/>
        <v>19.077672256736449</v>
      </c>
      <c r="L19" s="8">
        <f t="shared" si="4"/>
        <v>17.508805330959586</v>
      </c>
      <c r="M19" s="8">
        <f t="shared" si="4"/>
        <v>18.615139126343376</v>
      </c>
      <c r="N19" s="8">
        <f t="shared" si="4"/>
        <v>18.432430427602299</v>
      </c>
      <c r="O19" s="8">
        <f t="shared" si="1"/>
        <v>20.732097154147343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250.77945967095096</v>
      </c>
      <c r="F21" s="6">
        <f>Input!B45/Input!B$7</f>
        <v>216.0299484857062</v>
      </c>
      <c r="G21" s="6">
        <f>Input!C45/Input!C$7</f>
        <v>199.18087193460491</v>
      </c>
      <c r="H21" s="6">
        <f>Input!D45/Input!D$7</f>
        <v>174.54208485073701</v>
      </c>
      <c r="I21" s="6">
        <f>Input!E45/Input!E$7</f>
        <v>168.50286474605156</v>
      </c>
      <c r="J21" s="6">
        <f>Input!F45/Input!F$7</f>
        <v>222.75169446780171</v>
      </c>
      <c r="K21" s="6">
        <f>Input!G45/Input!G$7</f>
        <v>200.35796179820758</v>
      </c>
      <c r="L21" s="6">
        <f>Input!H45/Input!H$7</f>
        <v>163.81518910938172</v>
      </c>
      <c r="M21" s="6">
        <f>Input!I45/Input!I$7</f>
        <v>163.5117941775147</v>
      </c>
      <c r="N21" s="6">
        <f>Input!J45/Input!J$7</f>
        <v>161.99796255796193</v>
      </c>
      <c r="O21" s="6">
        <f t="shared" si="1"/>
        <v>192.14698317989183</v>
      </c>
    </row>
    <row r="22" spans="2:15" ht="12" customHeight="1" x14ac:dyDescent="0.2">
      <c r="B22" t="s">
        <v>132</v>
      </c>
      <c r="E22" s="6">
        <f>Input!A46/Input!A$7</f>
        <v>58.84461803313966</v>
      </c>
      <c r="F22" s="6">
        <f>Input!B46/Input!B$7</f>
        <v>39.66516501556751</v>
      </c>
      <c r="G22" s="6">
        <f>Input!C46/Input!C$7</f>
        <v>38.388169208576329</v>
      </c>
      <c r="H22" s="6">
        <f>Input!D46/Input!D$7</f>
        <v>33.376693546389198</v>
      </c>
      <c r="I22" s="6">
        <f>Input!E46/Input!E$7</f>
        <v>27.481807214037861</v>
      </c>
      <c r="J22" s="6">
        <f>Input!F46/Input!F$7</f>
        <v>25.012093375602696</v>
      </c>
      <c r="K22" s="6">
        <f>Input!G46/Input!G$7</f>
        <v>32.605420863125325</v>
      </c>
      <c r="L22" s="6">
        <f>Input!H46/Input!H$7</f>
        <v>30.705316977378587</v>
      </c>
      <c r="M22" s="6">
        <f>Input!I46/Input!I$7</f>
        <v>26.838816830153554</v>
      </c>
      <c r="N22" s="6">
        <f>Input!J46/Input!J$7</f>
        <v>25.516566941525944</v>
      </c>
      <c r="O22" s="6">
        <f t="shared" si="1"/>
        <v>33.843466800549663</v>
      </c>
    </row>
    <row r="23" spans="2:15" ht="12" customHeight="1" x14ac:dyDescent="0.2">
      <c r="B23" t="s">
        <v>133</v>
      </c>
      <c r="E23" s="6">
        <f>Input!A47/Input!A$7</f>
        <v>3.8640724220904983</v>
      </c>
      <c r="F23" s="6">
        <f>Input!B47/Input!B$7</f>
        <v>4.9353904613642801</v>
      </c>
      <c r="G23" s="6">
        <f>Input!C47/Input!C$7</f>
        <v>2.3285462413848372</v>
      </c>
      <c r="H23" s="6">
        <f>Input!D47/Input!D$7</f>
        <v>1.9844495231016968</v>
      </c>
      <c r="I23" s="6">
        <f>Input!E47/Input!E$7</f>
        <v>2.3079602622837454</v>
      </c>
      <c r="J23" s="6">
        <f>Input!F47/Input!F$7</f>
        <v>2.2806719625236171</v>
      </c>
      <c r="K23" s="6">
        <f>Input!G47/Input!G$7</f>
        <v>2.8399440867011481</v>
      </c>
      <c r="L23" s="6">
        <f>Input!H47/Input!H$7</f>
        <v>3.1015837505500015</v>
      </c>
      <c r="M23" s="6">
        <f>Input!I47/Input!I$7</f>
        <v>3.8693757515439313</v>
      </c>
      <c r="N23" s="6">
        <f>Input!J47/Input!J$7</f>
        <v>2.8257303165875185</v>
      </c>
      <c r="O23" s="6">
        <f t="shared" si="1"/>
        <v>3.0337724778131272</v>
      </c>
    </row>
    <row r="24" spans="2:15" ht="12" customHeight="1" x14ac:dyDescent="0.2">
      <c r="B24" t="s">
        <v>134</v>
      </c>
      <c r="E24" s="6">
        <f>Input!A48/Input!A$7</f>
        <v>4.3255732926423693</v>
      </c>
      <c r="F24" s="6">
        <f>Input!B48/Input!B$7</f>
        <v>3.4068267761109539</v>
      </c>
      <c r="G24" s="6">
        <f>Input!C48/Input!C$7</f>
        <v>2.6968606901993661</v>
      </c>
      <c r="H24" s="6">
        <f>Input!D48/Input!D$7</f>
        <v>2.5509708906230646</v>
      </c>
      <c r="I24" s="6">
        <f>Input!E48/Input!E$7</f>
        <v>2.4907009051505908</v>
      </c>
      <c r="J24" s="6">
        <f>Input!F48/Input!F$7</f>
        <v>2.1925576472209185</v>
      </c>
      <c r="K24" s="6">
        <f>Input!G48/Input!G$7</f>
        <v>1.813623933291145</v>
      </c>
      <c r="L24" s="6">
        <f>Input!H48/Input!H$7</f>
        <v>1.5947805750656598</v>
      </c>
      <c r="M24" s="6">
        <f>Input!I48/Input!I$7</f>
        <v>1.9954655263005474</v>
      </c>
      <c r="N24" s="6">
        <f>Input!J48/Input!J$7</f>
        <v>1.9567029093012629</v>
      </c>
      <c r="O24" s="6">
        <f t="shared" si="1"/>
        <v>2.5024063145905879</v>
      </c>
    </row>
    <row r="25" spans="2:15" ht="12" customHeight="1" x14ac:dyDescent="0.2">
      <c r="B25" t="s">
        <v>135</v>
      </c>
      <c r="E25" s="6">
        <f>Input!A49/Input!A$7</f>
        <v>2.859567854138545</v>
      </c>
      <c r="F25" s="6">
        <f>Input!B49/Input!B$7</f>
        <v>4.4023591848287573</v>
      </c>
      <c r="G25" s="6">
        <f>Input!C49/Input!C$7</f>
        <v>3.5155241841024818</v>
      </c>
      <c r="H25" s="6">
        <f>Input!D49/Input!D$7</f>
        <v>3.4520926545274371</v>
      </c>
      <c r="I25" s="6">
        <f>Input!E49/Input!E$7</f>
        <v>3.6018632765710472</v>
      </c>
      <c r="J25" s="6">
        <f>Input!F49/Input!F$7</f>
        <v>3.8303310047380186</v>
      </c>
      <c r="K25" s="6">
        <f>Input!G49/Input!G$7</f>
        <v>3.8753958299153028</v>
      </c>
      <c r="L25" s="6">
        <f>Input!H49/Input!H$7</f>
        <v>2.9048793296107429</v>
      </c>
      <c r="M25" s="6">
        <f>Input!I49/Input!I$7</f>
        <v>2.5893274358215232</v>
      </c>
      <c r="N25" s="6">
        <f>Input!J49/Input!J$7</f>
        <v>1.9597573837372271</v>
      </c>
      <c r="O25" s="6">
        <f t="shared" si="1"/>
        <v>3.2991098137991082</v>
      </c>
    </row>
    <row r="26" spans="2:15" ht="13.5" customHeight="1" x14ac:dyDescent="0.2">
      <c r="B26" s="4" t="s">
        <v>136</v>
      </c>
      <c r="E26" s="8">
        <f>SUM(E21:E25)</f>
        <v>320.67329127296205</v>
      </c>
      <c r="F26" s="8">
        <f t="shared" ref="F26:N26" si="5">SUM(F21:F25)</f>
        <v>268.4396899235777</v>
      </c>
      <c r="G26" s="8">
        <f t="shared" si="5"/>
        <v>246.10997225886791</v>
      </c>
      <c r="H26" s="8">
        <f t="shared" si="5"/>
        <v>215.90629146537839</v>
      </c>
      <c r="I26" s="8">
        <f t="shared" si="5"/>
        <v>204.38519640409481</v>
      </c>
      <c r="J26" s="8">
        <f t="shared" si="5"/>
        <v>256.06734845788696</v>
      </c>
      <c r="K26" s="8">
        <f t="shared" si="5"/>
        <v>241.4923465112405</v>
      </c>
      <c r="L26" s="8">
        <f t="shared" si="5"/>
        <v>202.12174974198669</v>
      </c>
      <c r="M26" s="8">
        <f t="shared" si="5"/>
        <v>198.80477972133426</v>
      </c>
      <c r="N26" s="8">
        <f t="shared" si="5"/>
        <v>194.2567201091139</v>
      </c>
      <c r="O26" s="8">
        <f t="shared" si="1"/>
        <v>234.82573858664432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9.0759500753174098</v>
      </c>
      <c r="F28" s="6">
        <f>Input!B50/Input!B$7</f>
        <v>10.113513303141806</v>
      </c>
      <c r="G28" s="6">
        <f>Input!C50/Input!C$7</f>
        <v>10.105991714648551</v>
      </c>
      <c r="H28" s="6">
        <f>Input!D50/Input!D$7</f>
        <v>10.006863619472314</v>
      </c>
      <c r="I28" s="6">
        <f>Input!E50/Input!E$7</f>
        <v>10.100891814129239</v>
      </c>
      <c r="J28" s="6">
        <f>Input!F50/Input!F$7</f>
        <v>10.901001373082851</v>
      </c>
      <c r="K28" s="6">
        <f>Input!G50/Input!G$7</f>
        <v>12.286046196895157</v>
      </c>
      <c r="L28" s="6">
        <f>Input!H50/Input!H$7</f>
        <v>10.729230477801627</v>
      </c>
      <c r="M28" s="6">
        <f>Input!I50/Input!I$7</f>
        <v>8.9137756574877258</v>
      </c>
      <c r="N28" s="6">
        <f>Input!J50/Input!J$7</f>
        <v>8.6509528406708753</v>
      </c>
      <c r="O28" s="6">
        <f t="shared" si="1"/>
        <v>10.088421707264754</v>
      </c>
    </row>
    <row r="29" spans="2:15" ht="12" customHeight="1" x14ac:dyDescent="0.2">
      <c r="B29" t="s">
        <v>138</v>
      </c>
      <c r="E29" s="6">
        <f>Input!A51/Input!A$7</f>
        <v>1.2064907956257214</v>
      </c>
      <c r="F29" s="6">
        <f>Input!B51/Input!B$7</f>
        <v>0.75259765072176621</v>
      </c>
      <c r="G29" s="6">
        <f>Input!C51/Input!C$7</f>
        <v>0.63486801385823666</v>
      </c>
      <c r="H29" s="6">
        <f>Input!D51/Input!D$7</f>
        <v>0.70901102440232877</v>
      </c>
      <c r="I29" s="6">
        <f>Input!E51/Input!E$7</f>
        <v>0.63807535100826118</v>
      </c>
      <c r="J29" s="6">
        <f>Input!F51/Input!F$7</f>
        <v>0.72500204557262238</v>
      </c>
      <c r="K29" s="6">
        <f>Input!G51/Input!G$7</f>
        <v>0.63224026942014333</v>
      </c>
      <c r="L29" s="6">
        <f>Input!H51/Input!H$7</f>
        <v>0.64289656464499145</v>
      </c>
      <c r="M29" s="6">
        <f>Input!I51/Input!I$7</f>
        <v>0.70606027950569261</v>
      </c>
      <c r="N29" s="6">
        <f>Input!J51/Input!J$7</f>
        <v>0.68307101809864146</v>
      </c>
      <c r="O29" s="6">
        <f t="shared" si="1"/>
        <v>0.73303130128584049</v>
      </c>
    </row>
    <row r="30" spans="2:15" ht="13.5" customHeight="1" x14ac:dyDescent="0.2">
      <c r="B30" s="4" t="s">
        <v>139</v>
      </c>
      <c r="E30" s="8">
        <f>SUM(E28:E29)</f>
        <v>10.28244087094313</v>
      </c>
      <c r="F30" s="8">
        <f t="shared" ref="F30:N30" si="6">SUM(F28:F29)</f>
        <v>10.866110953863572</v>
      </c>
      <c r="G30" s="8">
        <f t="shared" si="6"/>
        <v>10.740859728506788</v>
      </c>
      <c r="H30" s="8">
        <f t="shared" si="6"/>
        <v>10.715874643874644</v>
      </c>
      <c r="I30" s="8">
        <f t="shared" si="6"/>
        <v>10.738967165137501</v>
      </c>
      <c r="J30" s="8">
        <f t="shared" si="6"/>
        <v>11.626003418655474</v>
      </c>
      <c r="K30" s="8">
        <f t="shared" si="6"/>
        <v>12.918286466315299</v>
      </c>
      <c r="L30" s="8">
        <f t="shared" si="6"/>
        <v>11.372127042446618</v>
      </c>
      <c r="M30" s="8">
        <f t="shared" si="6"/>
        <v>9.6198359369934181</v>
      </c>
      <c r="N30" s="8">
        <f t="shared" si="6"/>
        <v>9.3340238587695161</v>
      </c>
      <c r="O30" s="8">
        <f t="shared" si="1"/>
        <v>10.821453008550597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0.33507737152023792</v>
      </c>
      <c r="F32" s="6">
        <f>Input!B52/Input!B$7</f>
        <v>0.48116897820549109</v>
      </c>
      <c r="G32" s="6">
        <f>Input!C52/Input!C$7</f>
        <v>0.55303759231632288</v>
      </c>
      <c r="H32" s="6">
        <f>Input!D52/Input!D$7</f>
        <v>0.68814046822742481</v>
      </c>
      <c r="I32" s="6">
        <f>Input!E52/Input!E$7</f>
        <v>0.73103518109186105</v>
      </c>
      <c r="J32" s="6">
        <f>Input!F52/Input!F$7</f>
        <v>0.86366103033689889</v>
      </c>
      <c r="K32" s="6">
        <f>Input!G52/Input!G$7</f>
        <v>0.85516348704828127</v>
      </c>
      <c r="L32" s="6">
        <f>Input!H52/Input!H$7</f>
        <v>0.76569439551055718</v>
      </c>
      <c r="M32" s="6">
        <f>Input!I52/Input!I$7</f>
        <v>0.77924666886192673</v>
      </c>
      <c r="N32" s="6">
        <f>Input!J52/Input!J$7</f>
        <v>0.83525413989599051</v>
      </c>
      <c r="O32" s="6">
        <f t="shared" si="1"/>
        <v>0.68874793130149925</v>
      </c>
    </row>
    <row r="33" spans="2:15" ht="12" customHeight="1" x14ac:dyDescent="0.2">
      <c r="B33" t="s">
        <v>141</v>
      </c>
      <c r="E33" s="6">
        <f>Input!A53/Input!A$7</f>
        <v>4.3780581802531451</v>
      </c>
      <c r="F33" s="6">
        <f>Input!B53/Input!B$7</f>
        <v>4.3664075856212845</v>
      </c>
      <c r="G33" s="6">
        <f>Input!C53/Input!C$7</f>
        <v>4.053228451305066</v>
      </c>
      <c r="H33" s="6">
        <f>Input!D53/Input!D$7</f>
        <v>3.5285925925925929</v>
      </c>
      <c r="I33" s="6">
        <f>Input!E53/Input!E$7</f>
        <v>3.5546010792655069</v>
      </c>
      <c r="J33" s="6">
        <f>Input!F53/Input!F$7</f>
        <v>3.3943707333645206</v>
      </c>
      <c r="K33" s="6">
        <f>Input!G53/Input!G$7</f>
        <v>3.4373440149760741</v>
      </c>
      <c r="L33" s="6">
        <f>Input!H53/Input!H$7</f>
        <v>3.2943669231686821</v>
      </c>
      <c r="M33" s="6">
        <f>Input!I53/Input!I$7</f>
        <v>3.2064059522164015</v>
      </c>
      <c r="N33" s="6">
        <f>Input!J53/Input!J$7</f>
        <v>3.0373981339288858</v>
      </c>
      <c r="O33" s="6">
        <f t="shared" si="1"/>
        <v>3.6250773646692158</v>
      </c>
    </row>
    <row r="34" spans="2:15" ht="12" customHeight="1" x14ac:dyDescent="0.2">
      <c r="B34" t="s">
        <v>142</v>
      </c>
      <c r="E34" s="6">
        <f>Input!A54/Input!A$7</f>
        <v>0.97439814543106984</v>
      </c>
      <c r="F34" s="6">
        <f>Input!B54/Input!B$7</f>
        <v>0.86758632889895271</v>
      </c>
      <c r="G34" s="6">
        <f>Input!C54/Input!C$7</f>
        <v>0.80309406093185554</v>
      </c>
      <c r="H34" s="6">
        <f>Input!D54/Input!D$7</f>
        <v>0.84546785581568185</v>
      </c>
      <c r="I34" s="6">
        <f>Input!E54/Input!E$7</f>
        <v>0.86469974438448527</v>
      </c>
      <c r="J34" s="6">
        <f>Input!F54/Input!F$7</f>
        <v>0.87487014655253248</v>
      </c>
      <c r="K34" s="6">
        <f>Input!G54/Input!G$7</f>
        <v>0.90156262876679494</v>
      </c>
      <c r="L34" s="6">
        <f>Input!H54/Input!H$7</f>
        <v>0.93594463783424342</v>
      </c>
      <c r="M34" s="6">
        <f>Input!I54/Input!I$7</f>
        <v>0.96968475710261659</v>
      </c>
      <c r="N34" s="6">
        <f>Input!J54/Input!J$7</f>
        <v>1.0275985829091276</v>
      </c>
      <c r="O34" s="6">
        <f t="shared" si="1"/>
        <v>0.90649068886273609</v>
      </c>
    </row>
    <row r="35" spans="2:15" ht="12" customHeight="1" x14ac:dyDescent="0.2">
      <c r="B35" t="s">
        <v>143</v>
      </c>
      <c r="E35" s="6">
        <f>Input!A55/Input!A$7</f>
        <v>5.8455388618267889</v>
      </c>
      <c r="F35" s="6">
        <f>Input!B55/Input!B$7</f>
        <v>6.6753947070478352</v>
      </c>
      <c r="G35" s="6">
        <f>Input!C55/Input!C$7</f>
        <v>5.6483514369906427</v>
      </c>
      <c r="H35" s="6">
        <f>Input!D55/Input!D$7</f>
        <v>5.2137479251827079</v>
      </c>
      <c r="I35" s="6">
        <f>Input!E55/Input!E$7</f>
        <v>5.4363296328768476</v>
      </c>
      <c r="J35" s="6">
        <f>Input!F55/Input!F$7</f>
        <v>6.4489459891730139</v>
      </c>
      <c r="K35" s="6">
        <f>Input!G55/Input!G$7</f>
        <v>6.5673368903526246</v>
      </c>
      <c r="L35" s="6">
        <f>Input!H55/Input!H$7</f>
        <v>5.3718330930285303</v>
      </c>
      <c r="M35" s="6">
        <f>Input!I55/Input!I$7</f>
        <v>5.9317656375942382</v>
      </c>
      <c r="N35" s="6">
        <f>Input!J55/Input!J$7</f>
        <v>5.5527934136055581</v>
      </c>
      <c r="O35" s="6">
        <f t="shared" si="1"/>
        <v>5.8692037587678785</v>
      </c>
    </row>
    <row r="36" spans="2:15" ht="13.5" customHeight="1" x14ac:dyDescent="0.2">
      <c r="B36" s="4" t="s">
        <v>144</v>
      </c>
      <c r="E36" s="8">
        <f>SUM(E32:E35)</f>
        <v>11.533072559031242</v>
      </c>
      <c r="F36" s="8">
        <f t="shared" ref="F36:N36" si="7">SUM(F32:F35)</f>
        <v>12.390557599773564</v>
      </c>
      <c r="G36" s="8">
        <f t="shared" si="7"/>
        <v>11.057711541543888</v>
      </c>
      <c r="H36" s="8">
        <f t="shared" si="7"/>
        <v>10.275948841818408</v>
      </c>
      <c r="I36" s="8">
        <f t="shared" si="7"/>
        <v>10.586665637618701</v>
      </c>
      <c r="J36" s="8">
        <f t="shared" si="7"/>
        <v>11.581847899426965</v>
      </c>
      <c r="K36" s="8">
        <f t="shared" si="7"/>
        <v>11.761407021143775</v>
      </c>
      <c r="L36" s="8">
        <f t="shared" si="7"/>
        <v>10.367839049542013</v>
      </c>
      <c r="M36" s="8">
        <f t="shared" si="7"/>
        <v>10.887103015775182</v>
      </c>
      <c r="N36" s="8">
        <f t="shared" si="7"/>
        <v>10.453044270339561</v>
      </c>
      <c r="O36" s="8">
        <f t="shared" si="1"/>
        <v>11.089519743601329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23.683838057788993</v>
      </c>
      <c r="F38" s="8">
        <f>Input!B56/Input!B$7</f>
        <v>22.035155250495329</v>
      </c>
      <c r="G38" s="8">
        <f>Input!C56/Input!C$7</f>
        <v>24.191808105342325</v>
      </c>
      <c r="H38" s="8">
        <f>Input!D56/Input!D$7</f>
        <v>24.823261488913662</v>
      </c>
      <c r="I38" s="8">
        <f>Input!E56/Input!E$7</f>
        <v>24.760206962126919</v>
      </c>
      <c r="J38" s="8">
        <f>Input!F56/Input!F$7</f>
        <v>25.639561523736475</v>
      </c>
      <c r="K38" s="8">
        <f>Input!G56/Input!G$7</f>
        <v>27.530114324122227</v>
      </c>
      <c r="L38" s="8">
        <f>Input!H56/Input!H$7</f>
        <v>27.911141790447292</v>
      </c>
      <c r="M38" s="8">
        <f>Input!I56/Input!I$7</f>
        <v>28.517838604072981</v>
      </c>
      <c r="N38" s="8">
        <f>Input!J56/Input!J$7</f>
        <v>28.401599100109664</v>
      </c>
      <c r="O38" s="8">
        <f t="shared" si="1"/>
        <v>25.749452520715586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498.26097834379954</v>
      </c>
      <c r="F40" s="11">
        <f t="shared" ref="F40:N40" si="8">SUM(F10,F15,F19,F26,F30,F36,F38)</f>
        <v>431.70295287291253</v>
      </c>
      <c r="G40" s="11">
        <f t="shared" si="8"/>
        <v>406.20203681556461</v>
      </c>
      <c r="H40" s="11">
        <f t="shared" si="8"/>
        <v>364.92304731822122</v>
      </c>
      <c r="I40" s="11">
        <f t="shared" si="8"/>
        <v>351.45809597312956</v>
      </c>
      <c r="J40" s="11">
        <f t="shared" si="8"/>
        <v>415.18416930725846</v>
      </c>
      <c r="K40" s="11">
        <f t="shared" si="8"/>
        <v>402.48207099975832</v>
      </c>
      <c r="L40" s="11">
        <f t="shared" si="8"/>
        <v>354.24703841346684</v>
      </c>
      <c r="M40" s="11">
        <f t="shared" si="8"/>
        <v>353.14054180159172</v>
      </c>
      <c r="N40" s="11">
        <f t="shared" si="8"/>
        <v>347.23075032192355</v>
      </c>
      <c r="O40" s="11">
        <f t="shared" si="1"/>
        <v>392.48316821676264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258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259</v>
      </c>
    </row>
    <row r="2" spans="1:15" ht="15.75" customHeight="1" x14ac:dyDescent="0.2">
      <c r="D2" s="37" t="str">
        <f>Input!O6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19</v>
      </c>
      <c r="F7" s="20">
        <f>Input!B1</f>
        <v>23</v>
      </c>
      <c r="G7" s="20">
        <f>Input!C1</f>
        <v>25</v>
      </c>
      <c r="H7" s="20">
        <f>Input!D1</f>
        <v>25</v>
      </c>
      <c r="I7" s="20">
        <f>Input!E1</f>
        <v>25</v>
      </c>
      <c r="J7" s="20">
        <f>Input!F1</f>
        <v>25</v>
      </c>
      <c r="K7" s="20">
        <f>Input!G1</f>
        <v>24</v>
      </c>
      <c r="L7" s="20">
        <f>Input!H1</f>
        <v>26</v>
      </c>
      <c r="M7" s="20">
        <f>Input!I1</f>
        <v>27</v>
      </c>
      <c r="N7" s="20">
        <f>Input!J1</f>
        <v>26</v>
      </c>
      <c r="O7" s="6">
        <f>AVERAGE(E7:N7)</f>
        <v>24.5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65523</v>
      </c>
      <c r="F9" s="20">
        <f>IF(Input!B123=0,"***",Input!B123)</f>
        <v>85813</v>
      </c>
      <c r="G9" s="20">
        <f>IF(Input!C123=0,"***",Input!C123)</f>
        <v>99309</v>
      </c>
      <c r="H9" s="20">
        <f>IF(Input!D123=0,"***",Input!D123)</f>
        <v>99239</v>
      </c>
      <c r="I9" s="20">
        <f>IF(Input!E123=0,"***",Input!E123)</f>
        <v>99938</v>
      </c>
      <c r="J9" s="20">
        <f>IF(Input!F123=0,"***",Input!F123)</f>
        <v>99375.09</v>
      </c>
      <c r="K9" s="20">
        <f>IF(Input!G123=0,"***",Input!G123)</f>
        <v>98265.09</v>
      </c>
      <c r="L9" s="20">
        <f>IF(Input!H123=0,"***",Input!H123)</f>
        <v>108161.09</v>
      </c>
      <c r="M9" s="20">
        <f>IF(Input!I123=0,"***",Input!I123)</f>
        <v>108301.09</v>
      </c>
      <c r="N9" s="20">
        <f>IF(Input!J123=0,"***",Input!J123)</f>
        <v>101941.74</v>
      </c>
      <c r="O9" s="20">
        <f>AVERAGE(E9:N9)</f>
        <v>96586.609999999986</v>
      </c>
    </row>
    <row r="10" spans="1:15" ht="12" customHeight="1" x14ac:dyDescent="0.2">
      <c r="B10" t="s">
        <v>262</v>
      </c>
      <c r="E10" s="20">
        <f>IF(Input!A123=0,"***",E9/E7)</f>
        <v>3448.5789473684213</v>
      </c>
      <c r="F10" s="20">
        <f>IF(Input!B123=0,"***",F9/F7)</f>
        <v>3731</v>
      </c>
      <c r="G10" s="20">
        <f>IF(Input!C123=0,"***",G9/G7)</f>
        <v>3972.36</v>
      </c>
      <c r="H10" s="20">
        <f>IF(Input!D123=0,"***",H9/H7)</f>
        <v>3969.56</v>
      </c>
      <c r="I10" s="20">
        <f>IF(Input!E123=0,"***",I9/I7)</f>
        <v>3997.52</v>
      </c>
      <c r="J10" s="20">
        <f>IF(Input!F123=0,"***",J9/J7)</f>
        <v>3975.0036</v>
      </c>
      <c r="K10" s="20">
        <f>IF(Input!G123=0,"***",K9/K7)</f>
        <v>4094.3787499999999</v>
      </c>
      <c r="L10" s="20">
        <f>IF(Input!H123=0,"***",L9/L7)</f>
        <v>4160.041923076923</v>
      </c>
      <c r="M10" s="20">
        <f>IF(Input!I123=0,"***",M9/M7)</f>
        <v>4011.1514814814814</v>
      </c>
      <c r="N10" s="20">
        <f>IF(Input!J123=0,"***",N9/N7)</f>
        <v>3920.836153846154</v>
      </c>
      <c r="O10" s="20">
        <f>AVERAGE(E10:N10)</f>
        <v>3928.0430855772984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51117</v>
      </c>
      <c r="F12" s="20">
        <f>Input!B7</f>
        <v>70660</v>
      </c>
      <c r="G12" s="20">
        <f>Input!C7</f>
        <v>81107</v>
      </c>
      <c r="H12" s="20">
        <f>Input!D7</f>
        <v>80730</v>
      </c>
      <c r="I12" s="20">
        <f>Input!E7</f>
        <v>80981</v>
      </c>
      <c r="J12" s="20">
        <f>Input!F7</f>
        <v>80417.58</v>
      </c>
      <c r="K12" s="20">
        <f>Input!G7</f>
        <v>79358.58</v>
      </c>
      <c r="L12" s="20">
        <f>Input!H7</f>
        <v>86681.58</v>
      </c>
      <c r="M12" s="20">
        <f>Input!I7</f>
        <v>86671.58</v>
      </c>
      <c r="N12" s="20">
        <f>Input!J7</f>
        <v>82907.88</v>
      </c>
      <c r="O12" s="20">
        <f>AVERAGE(E12:N12)</f>
        <v>78063.22</v>
      </c>
    </row>
    <row r="13" spans="1:15" ht="12" customHeight="1" x14ac:dyDescent="0.2">
      <c r="B13" t="s">
        <v>264</v>
      </c>
      <c r="E13" s="20">
        <f t="shared" ref="E13:N13" si="1">+E12/E7</f>
        <v>2690.3684210526317</v>
      </c>
      <c r="F13" s="20">
        <f t="shared" si="1"/>
        <v>3072.1739130434785</v>
      </c>
      <c r="G13" s="20">
        <f t="shared" si="1"/>
        <v>3244.28</v>
      </c>
      <c r="H13" s="20">
        <f t="shared" si="1"/>
        <v>3229.2</v>
      </c>
      <c r="I13" s="20">
        <f t="shared" si="1"/>
        <v>3239.24</v>
      </c>
      <c r="J13" s="20">
        <f t="shared" si="1"/>
        <v>3216.7031999999999</v>
      </c>
      <c r="K13" s="20">
        <f t="shared" si="1"/>
        <v>3306.6075000000001</v>
      </c>
      <c r="L13" s="20">
        <f t="shared" si="1"/>
        <v>3333.9069230769232</v>
      </c>
      <c r="M13" s="20">
        <f t="shared" si="1"/>
        <v>3210.0585185185187</v>
      </c>
      <c r="N13" s="20">
        <f t="shared" si="1"/>
        <v>3188.7646153846154</v>
      </c>
      <c r="O13" s="20">
        <f>AVERAGE(E13:N13)</f>
        <v>3173.1303091076165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249592</v>
      </c>
      <c r="F15" s="20">
        <f>Input!B5</f>
        <v>342692</v>
      </c>
      <c r="G15" s="20">
        <f>Input!C5</f>
        <v>385152</v>
      </c>
      <c r="H15" s="20">
        <f>Input!D5</f>
        <v>382140</v>
      </c>
      <c r="I15" s="20">
        <f>Input!E5</f>
        <v>386440</v>
      </c>
      <c r="J15" s="20">
        <f>Input!F5</f>
        <v>383740</v>
      </c>
      <c r="K15" s="20">
        <f>Input!G5</f>
        <v>388240</v>
      </c>
      <c r="L15" s="20">
        <f>Input!H5</f>
        <v>427011</v>
      </c>
      <c r="M15" s="20">
        <f>Input!I5</f>
        <v>428946</v>
      </c>
      <c r="N15" s="20">
        <f>Input!J5</f>
        <v>410446</v>
      </c>
      <c r="O15" s="20">
        <f>AVERAGE(E15:N15)</f>
        <v>378439.9</v>
      </c>
    </row>
    <row r="16" spans="1:15" ht="12" customHeight="1" x14ac:dyDescent="0.2">
      <c r="B16" t="s">
        <v>266</v>
      </c>
      <c r="E16" s="20">
        <f t="shared" ref="E16:N16" si="2">+E15/E7</f>
        <v>13136.421052631578</v>
      </c>
      <c r="F16" s="20">
        <f t="shared" si="2"/>
        <v>14899.652173913044</v>
      </c>
      <c r="G16" s="20">
        <f t="shared" si="2"/>
        <v>15406.08</v>
      </c>
      <c r="H16" s="20">
        <f t="shared" si="2"/>
        <v>15285.6</v>
      </c>
      <c r="I16" s="20">
        <f t="shared" si="2"/>
        <v>15457.6</v>
      </c>
      <c r="J16" s="20">
        <f t="shared" si="2"/>
        <v>15349.6</v>
      </c>
      <c r="K16" s="20">
        <f t="shared" si="2"/>
        <v>16176.666666666666</v>
      </c>
      <c r="L16" s="20">
        <f t="shared" si="2"/>
        <v>16423.5</v>
      </c>
      <c r="M16" s="20">
        <f t="shared" si="2"/>
        <v>15886.888888888889</v>
      </c>
      <c r="N16" s="20">
        <f t="shared" si="2"/>
        <v>15786.384615384615</v>
      </c>
      <c r="O16" s="20">
        <f>AVERAGE(E16:N16)</f>
        <v>15380.839339748482</v>
      </c>
    </row>
    <row r="17" spans="2:15" ht="12" customHeight="1" x14ac:dyDescent="0.2">
      <c r="B17" t="s">
        <v>267</v>
      </c>
      <c r="E17" s="6">
        <f>+E15/E12</f>
        <v>4.8827591603576108</v>
      </c>
      <c r="F17" s="6">
        <f t="shared" ref="F17:N17" si="3">+F15/F12</f>
        <v>4.8498726294933485</v>
      </c>
      <c r="G17" s="6">
        <f t="shared" si="3"/>
        <v>4.748690002095997</v>
      </c>
      <c r="H17" s="6">
        <f t="shared" si="3"/>
        <v>4.7335562987736903</v>
      </c>
      <c r="I17" s="6">
        <f t="shared" si="3"/>
        <v>4.7719835516973115</v>
      </c>
      <c r="J17" s="6">
        <f t="shared" si="3"/>
        <v>4.7718421767976604</v>
      </c>
      <c r="K17" s="6">
        <f t="shared" si="3"/>
        <v>4.8922246340597324</v>
      </c>
      <c r="L17" s="6">
        <f t="shared" si="3"/>
        <v>4.9262023142633069</v>
      </c>
      <c r="M17" s="6">
        <f t="shared" si="3"/>
        <v>4.949096347383998</v>
      </c>
      <c r="N17" s="6">
        <f t="shared" si="3"/>
        <v>4.9506271297734301</v>
      </c>
      <c r="O17" s="6">
        <f>AVERAGE(E17:N17)</f>
        <v>4.8476854244696082</v>
      </c>
    </row>
    <row r="18" spans="2:15" ht="12" customHeight="1" x14ac:dyDescent="0.2">
      <c r="B18" t="s">
        <v>268</v>
      </c>
      <c r="E18" s="6">
        <f t="shared" ref="E18:M18" si="4">+(E17-F17)/F17*100</f>
        <v>0.67809060931354503</v>
      </c>
      <c r="F18" s="6">
        <f t="shared" si="4"/>
        <v>2.130748213774559</v>
      </c>
      <c r="G18" s="6">
        <f t="shared" si="4"/>
        <v>0.31971106641801911</v>
      </c>
      <c r="H18" s="6">
        <f t="shared" si="4"/>
        <v>-0.80526792490626331</v>
      </c>
      <c r="I18" s="6">
        <f t="shared" si="4"/>
        <v>2.9626901815500355E-3</v>
      </c>
      <c r="J18" s="6">
        <f t="shared" si="4"/>
        <v>-2.4606894872317948</v>
      </c>
      <c r="K18" s="6">
        <f t="shared" si="4"/>
        <v>-0.6897337550509377</v>
      </c>
      <c r="L18" s="6">
        <f t="shared" si="4"/>
        <v>-0.4625901682595534</v>
      </c>
      <c r="M18" s="6">
        <f t="shared" si="4"/>
        <v>-3.0920979288177962E-2</v>
      </c>
      <c r="N18" s="6">
        <f>+(N17-(Input!K5/Input!K7))/(Input!K5/Input!K7)*100</f>
        <v>1.748720055057879</v>
      </c>
      <c r="O18" s="6">
        <f>AVERAGE(E18:N18)</f>
        <v>4.310303200088246E-2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302813.55</v>
      </c>
      <c r="F20" s="20">
        <f>Input!B6</f>
        <v>399584.19</v>
      </c>
      <c r="G20" s="20">
        <f>Input!C6</f>
        <v>471694.45</v>
      </c>
      <c r="H20" s="20">
        <f>Input!D6</f>
        <v>455343.11</v>
      </c>
      <c r="I20" s="20">
        <f>Input!E6</f>
        <v>456730.19</v>
      </c>
      <c r="J20" s="20">
        <f>Input!F6</f>
        <v>514659.08</v>
      </c>
      <c r="K20" s="20">
        <f>Input!G6</f>
        <v>517490.28</v>
      </c>
      <c r="L20" s="20">
        <f>Input!H6</f>
        <v>483451.85</v>
      </c>
      <c r="M20" s="20">
        <f>Input!I6</f>
        <v>475453.36</v>
      </c>
      <c r="N20" s="20">
        <f>Input!J6</f>
        <v>477075.38</v>
      </c>
      <c r="O20" s="20">
        <f>AVERAGE(E20:N20)</f>
        <v>455429.54399999994</v>
      </c>
    </row>
    <row r="21" spans="2:15" ht="12" customHeight="1" x14ac:dyDescent="0.2">
      <c r="B21" t="s">
        <v>270</v>
      </c>
      <c r="E21" s="20">
        <f t="shared" ref="E21:N21" si="5">+E20/E7</f>
        <v>15937.555263157894</v>
      </c>
      <c r="F21" s="20">
        <f t="shared" si="5"/>
        <v>17373.225652173915</v>
      </c>
      <c r="G21" s="20">
        <f t="shared" si="5"/>
        <v>18867.778000000002</v>
      </c>
      <c r="H21" s="20">
        <f t="shared" si="5"/>
        <v>18213.724399999999</v>
      </c>
      <c r="I21" s="20">
        <f t="shared" si="5"/>
        <v>18269.207600000002</v>
      </c>
      <c r="J21" s="20">
        <f t="shared" si="5"/>
        <v>20586.3632</v>
      </c>
      <c r="K21" s="20">
        <f t="shared" si="5"/>
        <v>21562.095000000001</v>
      </c>
      <c r="L21" s="20">
        <f t="shared" si="5"/>
        <v>18594.301923076921</v>
      </c>
      <c r="M21" s="20">
        <f t="shared" si="5"/>
        <v>17609.383703703705</v>
      </c>
      <c r="N21" s="20">
        <f t="shared" si="5"/>
        <v>18349.053076923075</v>
      </c>
      <c r="O21" s="20">
        <f>AVERAGE(E21:N21)</f>
        <v>18536.268781903549</v>
      </c>
    </row>
    <row r="22" spans="2:15" ht="12" customHeight="1" x14ac:dyDescent="0.2">
      <c r="B22" t="s">
        <v>271</v>
      </c>
      <c r="E22" s="6">
        <f>+E20/E12</f>
        <v>5.9239303949762308</v>
      </c>
      <c r="F22" s="6">
        <f t="shared" ref="F22:N22" si="6">+F20/F12</f>
        <v>5.6550267478063967</v>
      </c>
      <c r="G22" s="6">
        <f t="shared" si="6"/>
        <v>5.8157057960471974</v>
      </c>
      <c r="H22" s="6">
        <f t="shared" si="6"/>
        <v>5.6403209463644242</v>
      </c>
      <c r="I22" s="6">
        <f t="shared" si="6"/>
        <v>5.6399672762746818</v>
      </c>
      <c r="J22" s="6">
        <f t="shared" si="6"/>
        <v>6.3998329718452114</v>
      </c>
      <c r="K22" s="6">
        <f t="shared" si="6"/>
        <v>6.5209115384877103</v>
      </c>
      <c r="L22" s="6">
        <f t="shared" si="6"/>
        <v>5.577330846991944</v>
      </c>
      <c r="M22" s="6">
        <f t="shared" si="6"/>
        <v>5.4856893113059666</v>
      </c>
      <c r="N22" s="6">
        <f t="shared" si="6"/>
        <v>5.7542827050938943</v>
      </c>
      <c r="O22" s="6">
        <f>AVERAGE(E22:N22)</f>
        <v>5.8412998535193656</v>
      </c>
    </row>
    <row r="23" spans="2:15" ht="12" customHeight="1" x14ac:dyDescent="0.2">
      <c r="B23" t="s">
        <v>272</v>
      </c>
      <c r="E23" s="6">
        <f t="shared" ref="E23:M23" si="7">+(E22-F22)/F22*100</f>
        <v>4.7551259996098629</v>
      </c>
      <c r="F23" s="6">
        <f t="shared" si="7"/>
        <v>-2.7628469161904747</v>
      </c>
      <c r="G23" s="6">
        <f t="shared" si="7"/>
        <v>3.1094835090159338</v>
      </c>
      <c r="H23" s="6">
        <f t="shared" si="7"/>
        <v>6.270782655604607E-3</v>
      </c>
      <c r="I23" s="6">
        <f t="shared" si="7"/>
        <v>-11.873211362130968</v>
      </c>
      <c r="J23" s="6">
        <f t="shared" si="7"/>
        <v>-1.8567736416583676</v>
      </c>
      <c r="K23" s="6">
        <f t="shared" si="7"/>
        <v>16.918140906141037</v>
      </c>
      <c r="L23" s="6">
        <f t="shared" si="7"/>
        <v>1.6705564330284781</v>
      </c>
      <c r="M23" s="6">
        <f t="shared" si="7"/>
        <v>-4.6677128593310044</v>
      </c>
      <c r="N23" s="6">
        <f>+(N22-(Input!K6/Input!K7))/(Input!K6/Input!K7)*100</f>
        <v>4.013106136564736</v>
      </c>
      <c r="O23" s="6">
        <f>AVERAGE(E23:N23)</f>
        <v>0.93121389877048377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53221.549999999988</v>
      </c>
      <c r="F25" s="20">
        <f t="shared" ref="F25:N25" si="8">+F20-F15</f>
        <v>56892.19</v>
      </c>
      <c r="G25" s="20">
        <f t="shared" si="8"/>
        <v>86542.450000000012</v>
      </c>
      <c r="H25" s="20">
        <f t="shared" si="8"/>
        <v>73203.109999999986</v>
      </c>
      <c r="I25" s="20">
        <f t="shared" si="8"/>
        <v>70290.19</v>
      </c>
      <c r="J25" s="20">
        <f t="shared" si="8"/>
        <v>130919.08000000002</v>
      </c>
      <c r="K25" s="20">
        <f t="shared" si="8"/>
        <v>129250.28000000003</v>
      </c>
      <c r="L25" s="20">
        <f t="shared" si="8"/>
        <v>56440.849999999977</v>
      </c>
      <c r="M25" s="20">
        <f t="shared" si="8"/>
        <v>46507.359999999986</v>
      </c>
      <c r="N25" s="20">
        <f t="shared" si="8"/>
        <v>66629.38</v>
      </c>
      <c r="O25" s="20">
        <f>AVERAGE(E25:N25)</f>
        <v>76989.644</v>
      </c>
    </row>
    <row r="26" spans="2:15" ht="12" customHeight="1" x14ac:dyDescent="0.2">
      <c r="B26" t="s">
        <v>274</v>
      </c>
      <c r="E26" s="20">
        <f t="shared" ref="E26:N26" si="9">+E25/E7</f>
        <v>2801.1342105263152</v>
      </c>
      <c r="F26" s="20">
        <f t="shared" si="9"/>
        <v>2473.5734782608697</v>
      </c>
      <c r="G26" s="20">
        <f t="shared" si="9"/>
        <v>3461.6980000000003</v>
      </c>
      <c r="H26" s="20">
        <f t="shared" si="9"/>
        <v>2928.1243999999992</v>
      </c>
      <c r="I26" s="20">
        <f t="shared" si="9"/>
        <v>2811.6076000000003</v>
      </c>
      <c r="J26" s="20">
        <f t="shared" si="9"/>
        <v>5236.7632000000003</v>
      </c>
      <c r="K26" s="20">
        <f t="shared" si="9"/>
        <v>5385.4283333333342</v>
      </c>
      <c r="L26" s="20">
        <f t="shared" si="9"/>
        <v>2170.8019230769223</v>
      </c>
      <c r="M26" s="20">
        <f t="shared" si="9"/>
        <v>1722.4948148148144</v>
      </c>
      <c r="N26" s="20">
        <f t="shared" si="9"/>
        <v>2562.6684615384615</v>
      </c>
      <c r="O26" s="20">
        <f>AVERAGE(E26:N26)</f>
        <v>3155.4294421550717</v>
      </c>
    </row>
    <row r="27" spans="2:15" ht="12" customHeight="1" x14ac:dyDescent="0.2">
      <c r="B27" t="s">
        <v>275</v>
      </c>
      <c r="E27" s="6">
        <f>+E25/E12</f>
        <v>1.0411712346186197</v>
      </c>
      <c r="F27" s="6">
        <f t="shared" ref="F27:N27" si="10">+F25/F12</f>
        <v>0.80515411831304839</v>
      </c>
      <c r="G27" s="6">
        <f t="shared" si="10"/>
        <v>1.0670157939512004</v>
      </c>
      <c r="H27" s="6">
        <f t="shared" si="10"/>
        <v>0.90676464759073439</v>
      </c>
      <c r="I27" s="6">
        <f t="shared" si="10"/>
        <v>0.86798372457737005</v>
      </c>
      <c r="J27" s="6">
        <f t="shared" si="10"/>
        <v>1.6279907950475507</v>
      </c>
      <c r="K27" s="6">
        <f t="shared" si="10"/>
        <v>1.6286869044279777</v>
      </c>
      <c r="L27" s="6">
        <f t="shared" si="10"/>
        <v>0.65112853272863713</v>
      </c>
      <c r="M27" s="6">
        <f t="shared" si="10"/>
        <v>0.5365929639219682</v>
      </c>
      <c r="N27" s="6">
        <f t="shared" si="10"/>
        <v>0.80365557532046417</v>
      </c>
      <c r="O27" s="6">
        <f>AVERAGE(E27:N27)</f>
        <v>0.99361442904975716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121.32341982114812</v>
      </c>
      <c r="F29" s="6">
        <f t="shared" ref="F29:N29" si="11">+F20/F15*100</f>
        <v>116.6015518307985</v>
      </c>
      <c r="G29" s="6">
        <f t="shared" si="11"/>
        <v>122.46968729228979</v>
      </c>
      <c r="H29" s="6">
        <f t="shared" si="11"/>
        <v>119.15609724184853</v>
      </c>
      <c r="I29" s="6">
        <f t="shared" si="11"/>
        <v>118.18916002484214</v>
      </c>
      <c r="J29" s="6">
        <f t="shared" si="11"/>
        <v>134.1166102048262</v>
      </c>
      <c r="K29" s="6">
        <f t="shared" si="11"/>
        <v>133.29133525654237</v>
      </c>
      <c r="L29" s="6">
        <f t="shared" si="11"/>
        <v>113.21765715637302</v>
      </c>
      <c r="M29" s="6">
        <f t="shared" si="11"/>
        <v>110.84224121451184</v>
      </c>
      <c r="N29" s="6">
        <f t="shared" si="11"/>
        <v>116.2334095106299</v>
      </c>
      <c r="O29" s="6">
        <f>AVERAGE(E29:N29)</f>
        <v>120.54411695538104</v>
      </c>
    </row>
    <row r="30" spans="2:15" ht="12" customHeight="1" x14ac:dyDescent="0.2">
      <c r="B30" t="s">
        <v>277</v>
      </c>
      <c r="E30" s="6">
        <f>+E25/E20*100</f>
        <v>17.575683122502276</v>
      </c>
      <c r="F30" s="6">
        <f t="shared" ref="F30:N30" si="12">+F25/F20*100</f>
        <v>14.237848099045161</v>
      </c>
      <c r="G30" s="6">
        <f t="shared" si="12"/>
        <v>18.347141883903873</v>
      </c>
      <c r="H30" s="6">
        <f t="shared" si="12"/>
        <v>16.076472530791118</v>
      </c>
      <c r="I30" s="6">
        <f t="shared" si="12"/>
        <v>15.389871643913008</v>
      </c>
      <c r="J30" s="6">
        <f t="shared" si="12"/>
        <v>25.438020057860438</v>
      </c>
      <c r="K30" s="6">
        <f t="shared" si="12"/>
        <v>24.976368638266987</v>
      </c>
      <c r="L30" s="6">
        <f t="shared" si="12"/>
        <v>11.674554560087005</v>
      </c>
      <c r="M30" s="6">
        <f t="shared" si="12"/>
        <v>9.7816871038622981</v>
      </c>
      <c r="N30" s="6">
        <f t="shared" si="12"/>
        <v>13.966216407981483</v>
      </c>
      <c r="O30" s="16">
        <f>AVERAGE(E30:N30)</f>
        <v>16.746386404821369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248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18.66185828589315</v>
      </c>
      <c r="F7" s="6">
        <f>(Input!B37-Input!B57+Input!B77)/Input!B$7</f>
        <v>14.712240164166429</v>
      </c>
      <c r="G7" s="6">
        <f>(Input!C37-Input!C57+Input!C77)/Input!C$7</f>
        <v>15.209093296509549</v>
      </c>
      <c r="H7" s="6">
        <f>(Input!D37-Input!D57+Input!D77)/Input!D$7</f>
        <v>14.20662269292704</v>
      </c>
      <c r="I7" s="6">
        <f>(Input!E37-Input!E57+Input!E77)/Input!E$7</f>
        <v>14.233558859485559</v>
      </c>
      <c r="J7" s="6">
        <f>(Input!F37-Input!F57+Input!F77)/Input!F$7</f>
        <v>14.143960810559083</v>
      </c>
      <c r="K7" s="6">
        <f>(Input!G37-Input!G57+Input!G77)/Input!G$7</f>
        <v>14.684473688919333</v>
      </c>
      <c r="L7" s="6">
        <f>(Input!H37-Input!H57+Input!H77)/Input!H$7</f>
        <v>14.750605030503596</v>
      </c>
      <c r="M7" s="6">
        <f>(Input!I37-Input!I57+Input!I77)/Input!I$7</f>
        <v>14.732502395825714</v>
      </c>
      <c r="N7" s="6">
        <f>(Input!J37-Input!J57+Input!J77)/Input!J$7</f>
        <v>15.536550928572773</v>
      </c>
      <c r="O7" s="6">
        <f>AVERAGE(E7:N7)</f>
        <v>15.08714661533622</v>
      </c>
    </row>
    <row r="8" spans="1:15" ht="12" customHeight="1" x14ac:dyDescent="0.2">
      <c r="B8" t="s">
        <v>121</v>
      </c>
      <c r="E8" s="6">
        <f>(Input!A38-Input!A58+Input!A78)/Input!A$7</f>
        <v>18.422040221452743</v>
      </c>
      <c r="F8" s="6">
        <f>(Input!B38-Input!B58+Input!B78)/Input!B$7</f>
        <v>13.691577271440703</v>
      </c>
      <c r="G8" s="6">
        <f>(Input!C38-Input!C58+Input!C78)/Input!C$7</f>
        <v>15.024493816809894</v>
      </c>
      <c r="H8" s="6">
        <f>(Input!D38-Input!D58+Input!D78)/Input!D$7</f>
        <v>13.149928651059085</v>
      </c>
      <c r="I8" s="6">
        <f>(Input!E38-Input!E58+Input!E78)/Input!E$7</f>
        <v>12.796564132327335</v>
      </c>
      <c r="J8" s="6">
        <f>(Input!F38-Input!F58+Input!F78)/Input!F$7</f>
        <v>13.655652532692475</v>
      </c>
      <c r="K8" s="6">
        <f>(Input!G38-Input!G58+Input!G78)/Input!G$7</f>
        <v>13.609106790973325</v>
      </c>
      <c r="L8" s="6">
        <f>(Input!H38-Input!H58+Input!H78)/Input!H$7</f>
        <v>13.404225672859216</v>
      </c>
      <c r="M8" s="6">
        <f>(Input!I38-Input!I58+Input!I78)/Input!I$7</f>
        <v>14.238085425464726</v>
      </c>
      <c r="N8" s="6">
        <f>(Input!J38-Input!J58+Input!J78)/Input!J$7</f>
        <v>14.281729312099165</v>
      </c>
      <c r="O8" s="6">
        <f t="shared" ref="O8:O40" si="1">AVERAGE(E8:N8)</f>
        <v>14.227340382717866</v>
      </c>
    </row>
    <row r="9" spans="1:15" ht="12" customHeight="1" x14ac:dyDescent="0.2">
      <c r="B9" t="s">
        <v>122</v>
      </c>
      <c r="E9" s="6">
        <f>(Input!A39-Input!A59+Input!A79)/Input!A$7</f>
        <v>0.10494962536925094</v>
      </c>
      <c r="F9" s="6">
        <f>(Input!B39-Input!B59+Input!B79)/Input!B$7</f>
        <v>0.47604684404189074</v>
      </c>
      <c r="G9" s="6">
        <f>(Input!C39-Input!C59+Input!C79)/Input!C$7</f>
        <v>0.51101902425191403</v>
      </c>
      <c r="H9" s="6">
        <f>(Input!D39-Input!D59+Input!D79)/Input!D$7</f>
        <v>0.39915731450514058</v>
      </c>
      <c r="I9" s="6">
        <f>(Input!E39-Input!E59+Input!E79)/Input!E$7</f>
        <v>0.40222064434867444</v>
      </c>
      <c r="J9" s="6">
        <f>(Input!F39-Input!F59+Input!F79)/Input!F$7</f>
        <v>0.27908114121315264</v>
      </c>
      <c r="K9" s="6">
        <f>(Input!G39-Input!G59+Input!G79)/Input!G$7</f>
        <v>0.38012625729946281</v>
      </c>
      <c r="L9" s="6">
        <f>(Input!H39-Input!H59+Input!H79)/Input!H$7</f>
        <v>0.41080054147605527</v>
      </c>
      <c r="M9" s="6">
        <f>(Input!I39-Input!I59+Input!I79)/Input!I$7</f>
        <v>0.42115616214680746</v>
      </c>
      <c r="N9" s="6">
        <f>(Input!J39-Input!J59+Input!J79)/Input!J$7</f>
        <v>0.43149167485647921</v>
      </c>
      <c r="O9" s="6">
        <f t="shared" si="1"/>
        <v>0.38160492295088283</v>
      </c>
    </row>
    <row r="10" spans="1:15" ht="13.5" customHeight="1" x14ac:dyDescent="0.2">
      <c r="B10" s="4" t="s">
        <v>123</v>
      </c>
      <c r="E10" s="8">
        <f>SUM(E7:E9)</f>
        <v>37.188848132715144</v>
      </c>
      <c r="F10" s="8">
        <f t="shared" ref="F10:N10" si="2">SUM(F7:F9)</f>
        <v>28.87986427964902</v>
      </c>
      <c r="G10" s="8">
        <f t="shared" si="2"/>
        <v>30.74460613757136</v>
      </c>
      <c r="H10" s="8">
        <f t="shared" si="2"/>
        <v>27.755708658491265</v>
      </c>
      <c r="I10" s="8">
        <f t="shared" si="2"/>
        <v>27.432343636161569</v>
      </c>
      <c r="J10" s="8">
        <f t="shared" si="2"/>
        <v>28.078694484464709</v>
      </c>
      <c r="K10" s="8">
        <f t="shared" si="2"/>
        <v>28.67370673719212</v>
      </c>
      <c r="L10" s="8">
        <f t="shared" si="2"/>
        <v>28.565631244838869</v>
      </c>
      <c r="M10" s="8">
        <f t="shared" si="2"/>
        <v>29.391743983437248</v>
      </c>
      <c r="N10" s="8">
        <f t="shared" si="2"/>
        <v>30.249771915528417</v>
      </c>
      <c r="O10" s="8">
        <f t="shared" si="1"/>
        <v>29.696091921004971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49.741485807070049</v>
      </c>
      <c r="F12" s="6">
        <f>(Input!B40-Input!B60+Input!B80)/Input!B$7</f>
        <v>46.80517011038777</v>
      </c>
      <c r="G12" s="6">
        <f>(Input!C40-Input!C60+Input!C80)/Input!C$7</f>
        <v>43.871925481154527</v>
      </c>
      <c r="H12" s="6">
        <f>(Input!D40-Input!D60+Input!D80)/Input!D$7</f>
        <v>40.862668896321075</v>
      </c>
      <c r="I12" s="6">
        <f>(Input!E40-Input!E60+Input!E80)/Input!E$7</f>
        <v>41.091682987367406</v>
      </c>
      <c r="J12" s="6">
        <f>(Input!F40-Input!F60+Input!F80)/Input!F$7</f>
        <v>45.694800316050298</v>
      </c>
      <c r="K12" s="6">
        <f>(Input!G40-Input!G60+Input!G80)/Input!G$7</f>
        <v>43.803868340386131</v>
      </c>
      <c r="L12" s="6">
        <f>(Input!H40-Input!H60+Input!H80)/Input!H$7</f>
        <v>41.861261527535611</v>
      </c>
      <c r="M12" s="6">
        <f>(Input!I40-Input!I60+Input!I80)/Input!I$7</f>
        <v>42.22408014253346</v>
      </c>
      <c r="N12" s="6">
        <f>(Input!J40-Input!J60+Input!J80)/Input!J$7</f>
        <v>40.890543094335548</v>
      </c>
      <c r="O12" s="6">
        <f t="shared" si="1"/>
        <v>43.684748670314193</v>
      </c>
    </row>
    <row r="13" spans="1:15" ht="12" customHeight="1" x14ac:dyDescent="0.2">
      <c r="B13" t="s">
        <v>125</v>
      </c>
      <c r="E13" s="6">
        <f>(Input!A41-Input!A61+Input!A81)/Input!A$7</f>
        <v>13.374356280689398</v>
      </c>
      <c r="F13" s="6">
        <f>(Input!B41-Input!B61+Input!B81)/Input!B$7</f>
        <v>12.22162921030286</v>
      </c>
      <c r="G13" s="6">
        <f>(Input!C41-Input!C61+Input!C81)/Input!C$7</f>
        <v>11.804828929685478</v>
      </c>
      <c r="H13" s="6">
        <f>(Input!D41-Input!D61+Input!D81)/Input!D$7</f>
        <v>11.131558156819025</v>
      </c>
      <c r="I13" s="6">
        <f>(Input!E41-Input!E61+Input!E81)/Input!E$7</f>
        <v>11.354137143280523</v>
      </c>
      <c r="J13" s="6">
        <f>(Input!F41-Input!F61+Input!F81)/Input!F$7</f>
        <v>12.50884508088903</v>
      </c>
      <c r="K13" s="6">
        <f>(Input!G41-Input!G61+Input!G81)/Input!G$7</f>
        <v>11.848313944125511</v>
      </c>
      <c r="L13" s="6">
        <f>(Input!H41-Input!H61+Input!H81)/Input!H$7</f>
        <v>11.306815819462452</v>
      </c>
      <c r="M13" s="6">
        <f>(Input!I41-Input!I61+Input!I81)/Input!I$7</f>
        <v>11.705984706867001</v>
      </c>
      <c r="N13" s="6">
        <f>(Input!J41-Input!J61+Input!J81)/Input!J$7</f>
        <v>11.472345571976993</v>
      </c>
      <c r="O13" s="6">
        <f t="shared" si="1"/>
        <v>11.872881484409827</v>
      </c>
    </row>
    <row r="14" spans="1:15" ht="12" customHeight="1" x14ac:dyDescent="0.2">
      <c r="B14" t="s">
        <v>126</v>
      </c>
      <c r="E14" s="6">
        <f>(Input!A42-Input!A62+Input!A82)/Input!A$7</f>
        <v>1.4667331807422188</v>
      </c>
      <c r="F14" s="6">
        <f>(Input!B42-Input!B62+Input!B82)/Input!B$7</f>
        <v>1.3862156807245967</v>
      </c>
      <c r="G14" s="6">
        <f>(Input!C42-Input!C62+Input!C82)/Input!C$7</f>
        <v>1.3421638083026126</v>
      </c>
      <c r="H14" s="6">
        <f>(Input!D42-Input!D62+Input!D82)/Input!D$7</f>
        <v>1.3420438498699367</v>
      </c>
      <c r="I14" s="6">
        <f>(Input!E42-Input!E62+Input!E82)/Input!E$7</f>
        <v>1.3342630987515591</v>
      </c>
      <c r="J14" s="6">
        <f>(Input!F42-Input!F62+Input!F82)/Input!F$7</f>
        <v>1.4609080502049427</v>
      </c>
      <c r="K14" s="6">
        <f>(Input!G42-Input!G62+Input!G82)/Input!G$7</f>
        <v>1.3531642073232661</v>
      </c>
      <c r="L14" s="6">
        <f>(Input!H42-Input!H62+Input!H82)/Input!H$7</f>
        <v>1.2348067490232641</v>
      </c>
      <c r="M14" s="6">
        <f>(Input!I42-Input!I62+Input!I82)/Input!I$7</f>
        <v>1.2322147582863956</v>
      </c>
      <c r="N14" s="6">
        <f>(Input!J42-Input!J62+Input!J82)/Input!J$7</f>
        <v>1.3111384587327526</v>
      </c>
      <c r="O14" s="6">
        <f t="shared" si="1"/>
        <v>1.3463651841961544</v>
      </c>
    </row>
    <row r="15" spans="1:15" ht="13.5" customHeight="1" x14ac:dyDescent="0.2">
      <c r="B15" s="4" t="s">
        <v>130</v>
      </c>
      <c r="E15" s="8">
        <f>SUM(E12:E14)</f>
        <v>64.582575268501671</v>
      </c>
      <c r="F15" s="8">
        <f t="shared" ref="F15:N15" si="3">SUM(F12:F14)</f>
        <v>60.413015001415225</v>
      </c>
      <c r="G15" s="8">
        <f t="shared" si="3"/>
        <v>57.01891821914262</v>
      </c>
      <c r="H15" s="8">
        <f t="shared" si="3"/>
        <v>53.336270903010039</v>
      </c>
      <c r="I15" s="8">
        <f t="shared" si="3"/>
        <v>53.780083229399487</v>
      </c>
      <c r="J15" s="8">
        <f t="shared" si="3"/>
        <v>59.664553447144272</v>
      </c>
      <c r="K15" s="8">
        <f t="shared" si="3"/>
        <v>57.005346491834906</v>
      </c>
      <c r="L15" s="8">
        <f t="shared" si="3"/>
        <v>54.402884096021324</v>
      </c>
      <c r="M15" s="8">
        <f t="shared" si="3"/>
        <v>55.162279607686855</v>
      </c>
      <c r="N15" s="8">
        <f t="shared" si="3"/>
        <v>53.674027125045292</v>
      </c>
      <c r="O15" s="8">
        <f t="shared" si="1"/>
        <v>56.903995338920176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11.847225580530941</v>
      </c>
      <c r="F17" s="6">
        <f>(Input!B43-Input!B63+Input!B83)/Input!B$7</f>
        <v>10.075787998867817</v>
      </c>
      <c r="G17" s="6">
        <f>(Input!C43-Input!C63+Input!C83)/Input!C$7</f>
        <v>10.441903534836698</v>
      </c>
      <c r="H17" s="6">
        <f>(Input!D43-Input!D63+Input!D83)/Input!D$7</f>
        <v>7.9961813452248229</v>
      </c>
      <c r="I17" s="6">
        <f>(Input!E43-Input!E63+Input!E83)/Input!E$7</f>
        <v>6.9139608056210715</v>
      </c>
      <c r="J17" s="6">
        <f>(Input!F43-Input!F63+Input!F83)/Input!F$7</f>
        <v>7.6294664674067532</v>
      </c>
      <c r="K17" s="6">
        <f>(Input!G43-Input!G63+Input!G83)/Input!G$7</f>
        <v>7.4660316502639041</v>
      </c>
      <c r="L17" s="6">
        <f>(Input!H43-Input!H63+Input!H83)/Input!H$7</f>
        <v>7.7784652748600109</v>
      </c>
      <c r="M17" s="6">
        <f>(Input!I43-Input!I63+Input!I83)/Input!I$7</f>
        <v>7.2474302418393659</v>
      </c>
      <c r="N17" s="6">
        <f>(Input!J43-Input!J63+Input!J83)/Input!J$7</f>
        <v>7.5104237377677476</v>
      </c>
      <c r="O17" s="6">
        <f t="shared" si="1"/>
        <v>8.4906876637219142</v>
      </c>
    </row>
    <row r="18" spans="2:15" ht="12" customHeight="1" x14ac:dyDescent="0.2">
      <c r="B18" t="s">
        <v>128</v>
      </c>
      <c r="E18" s="6">
        <f>(Input!A44-Input!A64+Input!A84)/Input!A$7</f>
        <v>12.050992037873897</v>
      </c>
      <c r="F18" s="6">
        <f>(Input!B44-Input!B64+Input!B84)/Input!B$7</f>
        <v>14.451242287008206</v>
      </c>
      <c r="G18" s="6">
        <f>(Input!C44-Input!C64+Input!C84)/Input!C$7</f>
        <v>13.632028184990199</v>
      </c>
      <c r="H18" s="6">
        <f>(Input!D44-Input!D64+Input!D84)/Input!D$7</f>
        <v>12.466847888021803</v>
      </c>
      <c r="I18" s="6">
        <f>(Input!E44-Input!E64+Input!E84)/Input!E$7</f>
        <v>10.905958187723044</v>
      </c>
      <c r="J18" s="6">
        <f>(Input!F44-Input!F64+Input!F84)/Input!F$7</f>
        <v>11.216755714359969</v>
      </c>
      <c r="K18" s="6">
        <f>(Input!G44-Input!G64+Input!G84)/Input!G$7</f>
        <v>10.680534480329662</v>
      </c>
      <c r="L18" s="6">
        <f>(Input!H44-Input!H64+Input!H84)/Input!H$7</f>
        <v>9.3862638405991206</v>
      </c>
      <c r="M18" s="6">
        <f>(Input!I44-Input!I64+Input!I84)/Input!I$7</f>
        <v>11.151854275646064</v>
      </c>
      <c r="N18" s="6">
        <f>(Input!J44-Input!J64+Input!J84)/Input!J$7</f>
        <v>10.65422997186757</v>
      </c>
      <c r="O18" s="6">
        <f t="shared" si="1"/>
        <v>11.659670686841952</v>
      </c>
    </row>
    <row r="19" spans="2:15" ht="13.5" customHeight="1" x14ac:dyDescent="0.2">
      <c r="B19" s="4" t="s">
        <v>129</v>
      </c>
      <c r="E19" s="8">
        <f>SUM(E17:E18)</f>
        <v>23.898217618404836</v>
      </c>
      <c r="F19" s="8">
        <f t="shared" ref="F19:N19" si="4">SUM(F17:F18)</f>
        <v>24.527030285876023</v>
      </c>
      <c r="G19" s="8">
        <f t="shared" si="4"/>
        <v>24.073931719826895</v>
      </c>
      <c r="H19" s="8">
        <f t="shared" si="4"/>
        <v>20.463029233246626</v>
      </c>
      <c r="I19" s="8">
        <f t="shared" si="4"/>
        <v>17.819918993344118</v>
      </c>
      <c r="J19" s="8">
        <f t="shared" si="4"/>
        <v>18.846222181766723</v>
      </c>
      <c r="K19" s="8">
        <f t="shared" si="4"/>
        <v>18.146566130593566</v>
      </c>
      <c r="L19" s="8">
        <f t="shared" si="4"/>
        <v>17.164729115459131</v>
      </c>
      <c r="M19" s="8">
        <f t="shared" si="4"/>
        <v>18.39928451748543</v>
      </c>
      <c r="N19" s="8">
        <f t="shared" si="4"/>
        <v>18.164653709635317</v>
      </c>
      <c r="O19" s="8">
        <f t="shared" si="1"/>
        <v>20.150358350563863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216.39820881507131</v>
      </c>
      <c r="F21" s="6">
        <f>(Input!B45-Input!B65+Input!B85)/Input!B$7</f>
        <v>192.3991270874611</v>
      </c>
      <c r="G21" s="6">
        <f>(Input!C45-Input!C65+Input!C85)/Input!C$7</f>
        <v>167.57878062312747</v>
      </c>
      <c r="H21" s="6">
        <f>(Input!D45-Input!D65+Input!D85)/Input!D$7</f>
        <v>149.76066109253065</v>
      </c>
      <c r="I21" s="6">
        <f>(Input!E45-Input!E65+Input!E85)/Input!E$7</f>
        <v>144.19062249169559</v>
      </c>
      <c r="J21" s="6">
        <f>(Input!F45-Input!F65+Input!F85)/Input!F$7</f>
        <v>168.76738631030679</v>
      </c>
      <c r="K21" s="6">
        <f>(Input!G45-Input!G65+Input!G85)/Input!G$7</f>
        <v>149.84060022243341</v>
      </c>
      <c r="L21" s="6">
        <f>(Input!H45-Input!H65+Input!H85)/Input!H$7</f>
        <v>146.67117477554055</v>
      </c>
      <c r="M21" s="6">
        <f>(Input!I45-Input!I65+Input!I85)/Input!I$7</f>
        <v>149.42804192562315</v>
      </c>
      <c r="N21" s="6">
        <f>(Input!J45-Input!J65+Input!J85)/Input!J$7</f>
        <v>141.11576197582184</v>
      </c>
      <c r="O21" s="6">
        <f t="shared" si="1"/>
        <v>162.61503653196118</v>
      </c>
    </row>
    <row r="22" spans="2:15" ht="12" customHeight="1" x14ac:dyDescent="0.2">
      <c r="B22" t="s">
        <v>132</v>
      </c>
      <c r="E22" s="6">
        <f>(Input!A46-Input!A66+Input!A86)/Input!A$7</f>
        <v>58.082515014574405</v>
      </c>
      <c r="F22" s="6">
        <f>(Input!B46-Input!B66+Input!B86)/Input!B$7</f>
        <v>39.286370223605999</v>
      </c>
      <c r="G22" s="6">
        <f>(Input!C46-Input!C66+Input!C86)/Input!C$7</f>
        <v>38.039983232026835</v>
      </c>
      <c r="H22" s="6">
        <f>(Input!D46-Input!D66+Input!D86)/Input!D$7</f>
        <v>32.921950204384991</v>
      </c>
      <c r="I22" s="6">
        <f>(Input!E46-Input!E66+Input!E86)/Input!E$7</f>
        <v>27.158938886899399</v>
      </c>
      <c r="J22" s="6">
        <f>(Input!F46-Input!F66+Input!F86)/Input!F$7</f>
        <v>24.32170217009763</v>
      </c>
      <c r="K22" s="6">
        <f>(Input!G46-Input!G66+Input!G86)/Input!G$7</f>
        <v>31.721874685761762</v>
      </c>
      <c r="L22" s="6">
        <f>(Input!H46-Input!H66+Input!H86)/Input!H$7</f>
        <v>30.372698905580634</v>
      </c>
      <c r="M22" s="6">
        <f>(Input!I46-Input!I66+Input!I86)/Input!I$7</f>
        <v>26.602160362139468</v>
      </c>
      <c r="N22" s="6">
        <f>(Input!J46-Input!J66+Input!J86)/Input!J$7</f>
        <v>25.287767821345813</v>
      </c>
      <c r="O22" s="6">
        <f t="shared" si="1"/>
        <v>33.379596150641689</v>
      </c>
    </row>
    <row r="23" spans="2:15" ht="12" customHeight="1" x14ac:dyDescent="0.2">
      <c r="B23" t="s">
        <v>133</v>
      </c>
      <c r="E23" s="6">
        <f>(Input!A47-Input!A67+Input!A87)/Input!A$7</f>
        <v>3.8640724220904983</v>
      </c>
      <c r="F23" s="6">
        <f>(Input!B47-Input!B67+Input!B87)/Input!B$7</f>
        <v>4.9353904613642801</v>
      </c>
      <c r="G23" s="6">
        <f>(Input!C47-Input!C67+Input!C87)/Input!C$7</f>
        <v>2.3285462413848372</v>
      </c>
      <c r="H23" s="6">
        <f>(Input!D47-Input!D67+Input!D87)/Input!D$7</f>
        <v>1.9844191750278708</v>
      </c>
      <c r="I23" s="6">
        <f>(Input!E47-Input!E67+Input!E87)/Input!E$7</f>
        <v>2.3079602622837454</v>
      </c>
      <c r="J23" s="6">
        <f>(Input!F47-Input!F67+Input!F87)/Input!F$7</f>
        <v>2.2806719625236171</v>
      </c>
      <c r="K23" s="6">
        <f>(Input!G47-Input!G67+Input!G87)/Input!G$7</f>
        <v>2.8397579694596349</v>
      </c>
      <c r="L23" s="6">
        <f>(Input!H47-Input!H67+Input!H87)/Input!H$7</f>
        <v>3.1011154849738545</v>
      </c>
      <c r="M23" s="6">
        <f>(Input!I47-Input!I67+Input!I87)/Input!I$7</f>
        <v>3.8693614446627138</v>
      </c>
      <c r="N23" s="6">
        <f>(Input!J47-Input!J67+Input!J87)/Input!J$7</f>
        <v>2.8257303165875185</v>
      </c>
      <c r="O23" s="6">
        <f t="shared" si="1"/>
        <v>3.033702574035857</v>
      </c>
    </row>
    <row r="24" spans="2:15" ht="12" customHeight="1" x14ac:dyDescent="0.2">
      <c r="B24" t="s">
        <v>134</v>
      </c>
      <c r="E24" s="6">
        <f>(Input!A48-Input!A68+Input!A88)/Input!A$7</f>
        <v>4.2244546823952893</v>
      </c>
      <c r="F24" s="6">
        <f>(Input!B48-Input!B68+Input!B88)/Input!B$7</f>
        <v>3.3029346164732525</v>
      </c>
      <c r="G24" s="6">
        <f>(Input!C48-Input!C68+Input!C88)/Input!C$7</f>
        <v>2.6174369659832073</v>
      </c>
      <c r="H24" s="6">
        <f>(Input!D48-Input!D68+Input!D88)/Input!D$7</f>
        <v>2.4658667162145425</v>
      </c>
      <c r="I24" s="6">
        <f>(Input!E48-Input!E68+Input!E88)/Input!E$7</f>
        <v>2.4508185870759811</v>
      </c>
      <c r="J24" s="6">
        <f>(Input!F48-Input!F68+Input!F88)/Input!F$7</f>
        <v>2.1246206364329785</v>
      </c>
      <c r="K24" s="6">
        <f>(Input!G48-Input!G68+Input!G88)/Input!G$7</f>
        <v>1.7595927245674001</v>
      </c>
      <c r="L24" s="6">
        <f>(Input!H48-Input!H68+Input!H88)/Input!H$7</f>
        <v>1.5823328324195292</v>
      </c>
      <c r="M24" s="6">
        <f>(Input!I48-Input!I68+Input!I88)/Input!I$7</f>
        <v>1.9582931336892668</v>
      </c>
      <c r="N24" s="6">
        <f>(Input!J48-Input!J68+Input!J88)/Input!J$7</f>
        <v>1.9295021172896953</v>
      </c>
      <c r="O24" s="6">
        <f t="shared" si="1"/>
        <v>2.441585301254114</v>
      </c>
    </row>
    <row r="25" spans="2:15" ht="12" customHeight="1" x14ac:dyDescent="0.2">
      <c r="B25" t="s">
        <v>135</v>
      </c>
      <c r="E25" s="6">
        <f>(Input!A49-Input!A69+Input!A89)/Input!A$7</f>
        <v>2.8581383884030753</v>
      </c>
      <c r="F25" s="6">
        <f>(Input!B49-Input!B69+Input!B89)/Input!B$7</f>
        <v>4.3880315595810933</v>
      </c>
      <c r="G25" s="6">
        <f>(Input!C49-Input!C69+Input!C89)/Input!C$7</f>
        <v>3.5001668166742701</v>
      </c>
      <c r="H25" s="6">
        <f>(Input!D49-Input!D69+Input!D89)/Input!D$7</f>
        <v>3.4506000247739377</v>
      </c>
      <c r="I25" s="6">
        <f>(Input!E49-Input!E69+Input!E89)/Input!E$7</f>
        <v>3.5934156160086936</v>
      </c>
      <c r="J25" s="6">
        <f>(Input!F49-Input!F69+Input!F89)/Input!F$7</f>
        <v>3.8289891339679705</v>
      </c>
      <c r="K25" s="6">
        <f>(Input!G49-Input!G69+Input!G89)/Input!G$7</f>
        <v>3.8469942380521425</v>
      </c>
      <c r="L25" s="6">
        <f>(Input!H49-Input!H69+Input!H89)/Input!H$7</f>
        <v>2.8829107637401163</v>
      </c>
      <c r="M25" s="6">
        <f>(Input!I49-Input!I69+Input!I89)/Input!I$7</f>
        <v>2.5710859315129597</v>
      </c>
      <c r="N25" s="6">
        <f>(Input!J49-Input!J69+Input!J89)/Input!J$7</f>
        <v>1.9385696510392012</v>
      </c>
      <c r="O25" s="6">
        <f t="shared" si="1"/>
        <v>3.285890212375346</v>
      </c>
    </row>
    <row r="26" spans="2:15" ht="13.5" customHeight="1" x14ac:dyDescent="0.2">
      <c r="B26" s="4" t="s">
        <v>136</v>
      </c>
      <c r="E26" s="8">
        <f>SUM(E21:E25)</f>
        <v>285.42738932253457</v>
      </c>
      <c r="F26" s="8">
        <f t="shared" ref="F26:N26" si="5">SUM(F21:F25)</f>
        <v>244.31185394848572</v>
      </c>
      <c r="G26" s="8">
        <f t="shared" si="5"/>
        <v>214.06491387919661</v>
      </c>
      <c r="H26" s="8">
        <f t="shared" si="5"/>
        <v>190.583497212932</v>
      </c>
      <c r="I26" s="8">
        <f t="shared" si="5"/>
        <v>179.70175584396341</v>
      </c>
      <c r="J26" s="8">
        <f t="shared" si="5"/>
        <v>201.32337021332901</v>
      </c>
      <c r="K26" s="8">
        <f t="shared" si="5"/>
        <v>190.00881984027433</v>
      </c>
      <c r="L26" s="8">
        <f t="shared" si="5"/>
        <v>184.61023276225467</v>
      </c>
      <c r="M26" s="8">
        <f t="shared" si="5"/>
        <v>184.42894279762754</v>
      </c>
      <c r="N26" s="8">
        <f t="shared" si="5"/>
        <v>173.09733188208406</v>
      </c>
      <c r="O26" s="8">
        <f t="shared" si="1"/>
        <v>204.75581077026823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9.0759500753174098</v>
      </c>
      <c r="F28" s="6">
        <f>(Input!B50-Input!B70+Input!B90)/Input!B$7</f>
        <v>10.113513303141806</v>
      </c>
      <c r="G28" s="6">
        <f>(Input!C50-Input!C70+Input!C90)/Input!C$7</f>
        <v>10.105991714648551</v>
      </c>
      <c r="H28" s="6">
        <f>(Input!D50-Input!D70+Input!D90)/Input!D$7</f>
        <v>10.006863619472314</v>
      </c>
      <c r="I28" s="6">
        <f>(Input!E50-Input!E70+Input!E90)/Input!E$7</f>
        <v>10.100891814129239</v>
      </c>
      <c r="J28" s="6">
        <f>(Input!F50-Input!F70+Input!F90)/Input!F$7</f>
        <v>10.901001373082851</v>
      </c>
      <c r="K28" s="6">
        <f>(Input!G50-Input!G70+Input!G90)/Input!G$7</f>
        <v>12.286046196895157</v>
      </c>
      <c r="L28" s="6">
        <f>(Input!H50-Input!H70+Input!H90)/Input!H$7</f>
        <v>10.729230477801627</v>
      </c>
      <c r="M28" s="6">
        <f>(Input!I50-Input!I70+Input!I90)/Input!I$7</f>
        <v>8.9137756574877258</v>
      </c>
      <c r="N28" s="6">
        <f>(Input!J50-Input!J70+Input!J90)/Input!J$7</f>
        <v>8.6509528406708753</v>
      </c>
      <c r="O28" s="6">
        <f t="shared" si="1"/>
        <v>10.088421707264754</v>
      </c>
    </row>
    <row r="29" spans="2:15" ht="12" customHeight="1" x14ac:dyDescent="0.2">
      <c r="B29" t="s">
        <v>138</v>
      </c>
      <c r="E29" s="6">
        <f>(Input!A51-Input!A71+Input!A91)/Input!A$7</f>
        <v>1.1642457499462018</v>
      </c>
      <c r="F29" s="6">
        <f>(Input!B51-Input!B71+Input!B91)/Input!B$7</f>
        <v>0.73289541466176056</v>
      </c>
      <c r="G29" s="6">
        <f>(Input!C51-Input!C71+Input!C91)/Input!C$7</f>
        <v>0.59926948352176745</v>
      </c>
      <c r="H29" s="6">
        <f>(Input!D51-Input!D71+Input!D91)/Input!D$7</f>
        <v>0.68012721417069244</v>
      </c>
      <c r="I29" s="6">
        <f>(Input!E51-Input!E71+Input!E91)/Input!E$7</f>
        <v>0.6044809276249985</v>
      </c>
      <c r="J29" s="6">
        <f>(Input!F51-Input!F71+Input!F91)/Input!F$7</f>
        <v>0.66519397872952668</v>
      </c>
      <c r="K29" s="6">
        <f>(Input!G51-Input!G71+Input!G91)/Input!G$7</f>
        <v>0.56349118141982879</v>
      </c>
      <c r="L29" s="6">
        <f>(Input!H51-Input!H71+Input!H91)/Input!H$7</f>
        <v>0.62935470257925619</v>
      </c>
      <c r="M29" s="6">
        <f>(Input!I51-Input!I71+Input!I91)/Input!I$7</f>
        <v>0.69325158258335662</v>
      </c>
      <c r="N29" s="6">
        <f>(Input!J51-Input!J71+Input!J91)/Input!J$7</f>
        <v>0.66354742154786739</v>
      </c>
      <c r="O29" s="6">
        <f t="shared" si="1"/>
        <v>0.6995857656785256</v>
      </c>
    </row>
    <row r="30" spans="2:15" ht="14.25" customHeight="1" x14ac:dyDescent="0.2">
      <c r="B30" s="4" t="s">
        <v>139</v>
      </c>
      <c r="E30" s="8">
        <f>SUM(E28:E29)</f>
        <v>10.240195825263612</v>
      </c>
      <c r="F30" s="8">
        <f t="shared" ref="F30:N30" si="6">SUM(F28:F29)</f>
        <v>10.846408717803566</v>
      </c>
      <c r="G30" s="8">
        <f t="shared" si="6"/>
        <v>10.705261198170319</v>
      </c>
      <c r="H30" s="8">
        <f t="shared" si="6"/>
        <v>10.686990833643007</v>
      </c>
      <c r="I30" s="8">
        <f t="shared" si="6"/>
        <v>10.705372741754237</v>
      </c>
      <c r="J30" s="8">
        <f t="shared" si="6"/>
        <v>11.566195351812377</v>
      </c>
      <c r="K30" s="8">
        <f t="shared" si="6"/>
        <v>12.849537378314986</v>
      </c>
      <c r="L30" s="8">
        <f t="shared" si="6"/>
        <v>11.358585180380883</v>
      </c>
      <c r="M30" s="8">
        <f t="shared" si="6"/>
        <v>9.6070272400710817</v>
      </c>
      <c r="N30" s="8">
        <f t="shared" si="6"/>
        <v>9.3145002622187434</v>
      </c>
      <c r="O30" s="8">
        <f t="shared" si="1"/>
        <v>10.788007472943281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0.33276639865406815</v>
      </c>
      <c r="F32" s="6">
        <f>(Input!B52-Input!B72+Input!B92)/Input!B$7</f>
        <v>0.4802977639399944</v>
      </c>
      <c r="G32" s="6">
        <f>(Input!C52-Input!C72+Input!C92)/Input!C$7</f>
        <v>0.55192560444844463</v>
      </c>
      <c r="H32" s="6">
        <f>(Input!D52-Input!D72+Input!D92)/Input!D$7</f>
        <v>0.68786560138734054</v>
      </c>
      <c r="I32" s="6">
        <f>(Input!E52-Input!E72+Input!E92)/Input!E$7</f>
        <v>0.73195218631530845</v>
      </c>
      <c r="J32" s="6">
        <f>(Input!F52-Input!F72+Input!F92)/Input!F$7</f>
        <v>0.86451818122355839</v>
      </c>
      <c r="K32" s="6">
        <f>(Input!G52-Input!G72+Input!G92)/Input!G$7</f>
        <v>0.85139502244117771</v>
      </c>
      <c r="L32" s="6">
        <f>(Input!H52-Input!H72+Input!H92)/Input!H$7</f>
        <v>0.76470225854212626</v>
      </c>
      <c r="M32" s="6">
        <f>(Input!I52-Input!I72+Input!I92)/Input!I$7</f>
        <v>0.77777052177888062</v>
      </c>
      <c r="N32" s="6">
        <f>(Input!J52-Input!J72+Input!J92)/Input!J$7</f>
        <v>0.83446410642751923</v>
      </c>
      <c r="O32" s="6">
        <f t="shared" si="1"/>
        <v>0.68776576451584182</v>
      </c>
    </row>
    <row r="33" spans="2:15" ht="12" customHeight="1" x14ac:dyDescent="0.2">
      <c r="B33" t="s">
        <v>141</v>
      </c>
      <c r="E33" s="6">
        <f>(Input!A53-Input!A73+Input!A93)/Input!A$7</f>
        <v>4.2532392354793904</v>
      </c>
      <c r="F33" s="6">
        <f>(Input!B53-Input!B73+Input!B93)/Input!B$7</f>
        <v>4.2659452306821386</v>
      </c>
      <c r="G33" s="6">
        <f>(Input!C53-Input!C73+Input!C93)/Input!C$7</f>
        <v>4.0024179170725089</v>
      </c>
      <c r="H33" s="6">
        <f>(Input!D53-Input!D73+Input!D93)/Input!D$7</f>
        <v>3.4771363805276851</v>
      </c>
      <c r="I33" s="6">
        <f>(Input!E53-Input!E73+Input!E93)/Input!E$7</f>
        <v>3.545141946876428</v>
      </c>
      <c r="J33" s="6">
        <f>(Input!F53-Input!F73+Input!F93)/Input!F$7</f>
        <v>3.3242480064682369</v>
      </c>
      <c r="K33" s="6">
        <f>(Input!G53-Input!G73+Input!G93)/Input!G$7</f>
        <v>3.3316670988820616</v>
      </c>
      <c r="L33" s="6">
        <f>(Input!H53-Input!H73+Input!H93)/Input!H$7</f>
        <v>3.2528521053723294</v>
      </c>
      <c r="M33" s="6">
        <f>(Input!I53-Input!I73+Input!I93)/Input!I$7</f>
        <v>3.1841332533686355</v>
      </c>
      <c r="N33" s="6">
        <f>(Input!J53-Input!J73+Input!J93)/Input!J$7</f>
        <v>3.0007932900949825</v>
      </c>
      <c r="O33" s="6">
        <f t="shared" si="1"/>
        <v>3.5637574464824402</v>
      </c>
    </row>
    <row r="34" spans="2:15" ht="12" customHeight="1" x14ac:dyDescent="0.2">
      <c r="B34" t="s">
        <v>142</v>
      </c>
      <c r="E34" s="6">
        <f>(Input!A54-Input!A74+Input!A94)/Input!A$7</f>
        <v>0.97437838683803824</v>
      </c>
      <c r="F34" s="6">
        <f>(Input!B54-Input!B74+Input!B94)/Input!B$7</f>
        <v>0.86757486555335417</v>
      </c>
      <c r="G34" s="6">
        <f>(Input!C54-Input!C74+Input!C94)/Input!C$7</f>
        <v>0.80306792262073567</v>
      </c>
      <c r="H34" s="6">
        <f>(Input!D54-Input!D74+Input!D94)/Input!D$7</f>
        <v>0.84563941533506748</v>
      </c>
      <c r="I34" s="6">
        <f>(Input!E54-Input!E74+Input!E94)/Input!E$7</f>
        <v>0.86449599288722045</v>
      </c>
      <c r="J34" s="6">
        <f>(Input!F54-Input!F74+Input!F94)/Input!F$7</f>
        <v>0.87497447697381592</v>
      </c>
      <c r="K34" s="6">
        <f>(Input!G54-Input!G74+Input!G94)/Input!G$7</f>
        <v>0.90038770855022865</v>
      </c>
      <c r="L34" s="6">
        <f>(Input!H54-Input!H74+Input!H94)/Input!H$7</f>
        <v>0.93553982287817095</v>
      </c>
      <c r="M34" s="6">
        <f>(Input!I54-Input!I74+Input!I94)/Input!I$7</f>
        <v>0.96967298853903428</v>
      </c>
      <c r="N34" s="6">
        <f>(Input!J54-Input!J74+Input!J94)/Input!J$7</f>
        <v>1.027457462426973</v>
      </c>
      <c r="O34" s="6">
        <f t="shared" si="1"/>
        <v>0.90631890426026396</v>
      </c>
    </row>
    <row r="35" spans="2:15" ht="12" customHeight="1" x14ac:dyDescent="0.2">
      <c r="B35" t="s">
        <v>143</v>
      </c>
      <c r="E35" s="6">
        <f>(Input!A55-Input!A75+Input!A95)/Input!A$7</f>
        <v>5.8402337774126023</v>
      </c>
      <c r="F35" s="6">
        <f>(Input!B55-Input!B75+Input!B95)/Input!B$7</f>
        <v>6.6346444947636574</v>
      </c>
      <c r="G35" s="6">
        <f>(Input!C55-Input!C75+Input!C95)/Input!C$7</f>
        <v>5.6429377242408174</v>
      </c>
      <c r="H35" s="6">
        <f>(Input!D55-Input!D75+Input!D95)/Input!D$7</f>
        <v>5.2012197448284407</v>
      </c>
      <c r="I35" s="6">
        <f>(Input!E55-Input!E75+Input!E95)/Input!E$7</f>
        <v>5.430585075511539</v>
      </c>
      <c r="J35" s="6">
        <f>(Input!F55-Input!F75+Input!F95)/Input!F$7</f>
        <v>6.381508496027859</v>
      </c>
      <c r="K35" s="6">
        <f>(Input!G55-Input!G75+Input!G95)/Input!G$7</f>
        <v>6.5302889744246935</v>
      </c>
      <c r="L35" s="6">
        <f>(Input!H55-Input!H75+Input!H95)/Input!H$7</f>
        <v>5.356002394049578</v>
      </c>
      <c r="M35" s="6">
        <f>(Input!I55-Input!I75+Input!I95)/Input!I$7</f>
        <v>5.920776914416467</v>
      </c>
      <c r="N35" s="6">
        <f>(Input!J55-Input!J75+Input!J95)/Input!J$7</f>
        <v>5.5423182935084094</v>
      </c>
      <c r="O35" s="6">
        <f t="shared" si="1"/>
        <v>5.8480515889184046</v>
      </c>
    </row>
    <row r="36" spans="2:15" ht="13.5" customHeight="1" x14ac:dyDescent="0.2">
      <c r="B36" s="4" t="s">
        <v>144</v>
      </c>
      <c r="E36" s="8">
        <f>SUM(E32:E35)</f>
        <v>11.400617798384101</v>
      </c>
      <c r="F36" s="8">
        <f t="shared" ref="F36:N36" si="7">SUM(F32:F35)</f>
        <v>12.248462354939145</v>
      </c>
      <c r="G36" s="8">
        <f t="shared" si="7"/>
        <v>11.000349168382506</v>
      </c>
      <c r="H36" s="8">
        <f t="shared" si="7"/>
        <v>10.211861142078535</v>
      </c>
      <c r="I36" s="8">
        <f t="shared" si="7"/>
        <v>10.572175201590497</v>
      </c>
      <c r="J36" s="8">
        <f t="shared" si="7"/>
        <v>11.445249160693471</v>
      </c>
      <c r="K36" s="8">
        <f t="shared" si="7"/>
        <v>11.613738804298162</v>
      </c>
      <c r="L36" s="8">
        <f t="shared" si="7"/>
        <v>10.309096580842205</v>
      </c>
      <c r="M36" s="8">
        <f t="shared" si="7"/>
        <v>10.852353678103018</v>
      </c>
      <c r="N36" s="8">
        <f t="shared" si="7"/>
        <v>10.405033152457884</v>
      </c>
      <c r="O36" s="8">
        <f t="shared" si="1"/>
        <v>11.005893704176954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22.655386075082649</v>
      </c>
      <c r="F38" s="8">
        <f>(Input!B56-Input!B76+Input!B96)/Input!B$7</f>
        <v>21.477420039626381</v>
      </c>
      <c r="G38" s="8">
        <f>(Input!C56-Input!C76+Input!C96)/Input!C$7</f>
        <v>23.902612228291026</v>
      </c>
      <c r="H38" s="8">
        <f>(Input!D56-Input!D76+Input!D96)/Input!D$7</f>
        <v>24.703658367397495</v>
      </c>
      <c r="I38" s="8">
        <f>(Input!E56-Input!E76+Input!E96)/Input!E$7</f>
        <v>24.659062372655317</v>
      </c>
      <c r="J38" s="8">
        <f>(Input!F56-Input!F76+Input!F96)/Input!F$7</f>
        <v>25.198061418908651</v>
      </c>
      <c r="K38" s="8">
        <f>(Input!G56-Input!G76+Input!G96)/Input!G$7</f>
        <v>26.760988792894224</v>
      </c>
      <c r="L38" s="8">
        <f>(Input!H56-Input!H76+Input!H96)/Input!H$7</f>
        <v>27.692579438445861</v>
      </c>
      <c r="M38" s="8">
        <f>(Input!I56-Input!I76+Input!I96)/Input!I$7</f>
        <v>28.437664226266552</v>
      </c>
      <c r="N38" s="8">
        <f>(Input!J56-Input!J76+Input!J96)/Input!J$7</f>
        <v>28.259289949278642</v>
      </c>
      <c r="O38" s="8">
        <f t="shared" si="1"/>
        <v>25.374672290884682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455.39323004088664</v>
      </c>
      <c r="F40" s="11">
        <f t="shared" ref="F40:N40" si="8">SUM(F10,F15,F19,F26,F30,F36,F38)</f>
        <v>402.70405462779507</v>
      </c>
      <c r="G40" s="11">
        <f t="shared" si="8"/>
        <v>371.51059255058141</v>
      </c>
      <c r="H40" s="11">
        <f t="shared" si="8"/>
        <v>337.74101635079899</v>
      </c>
      <c r="I40" s="11">
        <f t="shared" si="8"/>
        <v>324.67071201886864</v>
      </c>
      <c r="J40" s="11">
        <f t="shared" si="8"/>
        <v>356.12234625811925</v>
      </c>
      <c r="K40" s="11">
        <f t="shared" si="8"/>
        <v>345.05870417540234</v>
      </c>
      <c r="L40" s="11">
        <f t="shared" si="8"/>
        <v>334.10373841824293</v>
      </c>
      <c r="M40" s="11">
        <f t="shared" si="8"/>
        <v>336.27929605067777</v>
      </c>
      <c r="N40" s="11">
        <f t="shared" si="8"/>
        <v>323.16460799624838</v>
      </c>
      <c r="O40" s="11">
        <f t="shared" si="1"/>
        <v>358.67482984876216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247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8.9644751530618763</v>
      </c>
      <c r="F9" s="16">
        <f>'Kst-ha-ES'!F13/'Kst-ha-ES'!F31*100</f>
        <v>9.7352999961662565</v>
      </c>
      <c r="G9" s="16">
        <f>'Kst-ha-ES'!G13/'Kst-ha-ES'!G31*100</f>
        <v>10.084696458355277</v>
      </c>
      <c r="H9" s="16">
        <f>'Kst-ha-ES'!H13/'Kst-ha-ES'!H31*100</f>
        <v>9.2251032254997511</v>
      </c>
      <c r="I9" s="16">
        <f>'Kst-ha-ES'!I13/'Kst-ha-ES'!I31*100</f>
        <v>7.4620863885555551</v>
      </c>
      <c r="J9" s="16">
        <f>'Kst-ha-ES'!J13/'Kst-ha-ES'!J31*100</f>
        <v>7.0928459055471169</v>
      </c>
      <c r="K9" s="16">
        <f>'Kst-ha-ES'!K13/'Kst-ha-ES'!K31*100</f>
        <v>7.3649177698310888</v>
      </c>
      <c r="L9" s="16">
        <f>'Kst-ha-ES'!L13/'Kst-ha-ES'!L31*100</f>
        <v>7.2472887262721528</v>
      </c>
      <c r="M9" s="16">
        <f>'Kst-ha-ES'!M13/'Kst-ha-ES'!M31*100</f>
        <v>7.6288865796494241</v>
      </c>
      <c r="N9" s="16">
        <f>'Kst-ha-ES'!N13/'Kst-ha-ES'!N31*100</f>
        <v>7.478641106792197</v>
      </c>
      <c r="O9" s="16">
        <f t="shared" ref="O9:O28" si="1">AVERAGE(E9:N9)</f>
        <v>8.2284241309730675</v>
      </c>
    </row>
    <row r="10" spans="1:15" s="13" customFormat="1" ht="13.5" customHeight="1" x14ac:dyDescent="0.2">
      <c r="B10" s="13" t="s">
        <v>60</v>
      </c>
      <c r="E10" s="16">
        <f>'Kst-ha-ES'!E19/'Kst-ha-ES'!E31*100</f>
        <v>53.079344618675364</v>
      </c>
      <c r="F10" s="16">
        <f>'Kst-ha-ES'!F19/'Kst-ha-ES'!F31*100</f>
        <v>50.931129027274878</v>
      </c>
      <c r="G10" s="16">
        <f>'Kst-ha-ES'!G19/'Kst-ha-ES'!G31*100</f>
        <v>50.359344854965947</v>
      </c>
      <c r="H10" s="16">
        <f>'Kst-ha-ES'!H19/'Kst-ha-ES'!H31*100</f>
        <v>49.527744864648433</v>
      </c>
      <c r="I10" s="16">
        <f>'Kst-ha-ES'!I19/'Kst-ha-ES'!I31*100</f>
        <v>51.335200271979872</v>
      </c>
      <c r="J10" s="16">
        <f>'Kst-ha-ES'!J19/'Kst-ha-ES'!J31*100</f>
        <v>56.265280473238221</v>
      </c>
      <c r="K10" s="16">
        <f>'Kst-ha-ES'!K19/'Kst-ha-ES'!K31*100</f>
        <v>52.62878075102266</v>
      </c>
      <c r="L10" s="16">
        <f>'Kst-ha-ES'!L19/'Kst-ha-ES'!L31*100</f>
        <v>48.991188110031906</v>
      </c>
      <c r="M10" s="16">
        <f>'Kst-ha-ES'!M19/'Kst-ha-ES'!M31*100</f>
        <v>49.016619354606277</v>
      </c>
      <c r="N10" s="16">
        <f>'Kst-ha-ES'!N19/'Kst-ha-ES'!N31*100</f>
        <v>50.012211615271752</v>
      </c>
      <c r="O10" s="16">
        <f t="shared" si="1"/>
        <v>51.214684394171535</v>
      </c>
    </row>
    <row r="11" spans="1:15" s="13" customFormat="1" ht="13.5" customHeight="1" x14ac:dyDescent="0.2">
      <c r="B11" s="13" t="s">
        <v>63</v>
      </c>
      <c r="E11" s="16">
        <f>'Kst-ha-ES'!E24/'Kst-ha-ES'!E31*100</f>
        <v>17.538538266293894</v>
      </c>
      <c r="F11" s="16">
        <f>'Kst-ha-ES'!F24/'Kst-ha-ES'!F31*100</f>
        <v>15.788998464704651</v>
      </c>
      <c r="G11" s="16">
        <f>'Kst-ha-ES'!G24/'Kst-ha-ES'!G31*100</f>
        <v>16.76146909839748</v>
      </c>
      <c r="H11" s="16">
        <f>'Kst-ha-ES'!H24/'Kst-ha-ES'!H31*100</f>
        <v>17.163365200705861</v>
      </c>
      <c r="I11" s="16">
        <f>'Kst-ha-ES'!I24/'Kst-ha-ES'!I31*100</f>
        <v>15.905152084661367</v>
      </c>
      <c r="J11" s="16">
        <f>'Kst-ha-ES'!J24/'Kst-ha-ES'!J31*100</f>
        <v>13.413492546955977</v>
      </c>
      <c r="K11" s="16">
        <f>'Kst-ha-ES'!K24/'Kst-ha-ES'!K31*100</f>
        <v>15.899683738612556</v>
      </c>
      <c r="L11" s="16">
        <f>'Kst-ha-ES'!L24/'Kst-ha-ES'!L31*100</f>
        <v>18.353827095610718</v>
      </c>
      <c r="M11" s="16">
        <f>'Kst-ha-ES'!M24/'Kst-ha-ES'!M31*100</f>
        <v>17.595055077528055</v>
      </c>
      <c r="N11" s="16">
        <f>'Kst-ha-ES'!N24/'Kst-ha-ES'!N31*100</f>
        <v>17.245949314467914</v>
      </c>
      <c r="O11" s="16">
        <f t="shared" si="1"/>
        <v>16.566553088793846</v>
      </c>
    </row>
    <row r="12" spans="1:15" s="13" customFormat="1" ht="13.5" customHeight="1" x14ac:dyDescent="0.2">
      <c r="B12" s="13" t="s">
        <v>15</v>
      </c>
      <c r="E12" s="16">
        <f>'Kst-ha-ES'!E29/'Kst-ha-ES'!E31*100</f>
        <v>20.417641961968865</v>
      </c>
      <c r="F12" s="16">
        <f>'Kst-ha-ES'!F29/'Kst-ha-ES'!F31*100</f>
        <v>23.544572511854231</v>
      </c>
      <c r="G12" s="16">
        <f>'Kst-ha-ES'!G29/'Kst-ha-ES'!G31*100</f>
        <v>22.794489588281291</v>
      </c>
      <c r="H12" s="16">
        <f>'Kst-ha-ES'!H29/'Kst-ha-ES'!H31*100</f>
        <v>24.083786709145961</v>
      </c>
      <c r="I12" s="16">
        <f>'Kst-ha-ES'!I29/'Kst-ha-ES'!I31*100</f>
        <v>25.297561254803195</v>
      </c>
      <c r="J12" s="16">
        <f>'Kst-ha-ES'!J29/'Kst-ha-ES'!J31*100</f>
        <v>23.228381074258689</v>
      </c>
      <c r="K12" s="16">
        <f>'Kst-ha-ES'!K29/'Kst-ha-ES'!K31*100</f>
        <v>24.106617740533682</v>
      </c>
      <c r="L12" s="16">
        <f>'Kst-ha-ES'!L29/'Kst-ha-ES'!L31*100</f>
        <v>25.407696068085222</v>
      </c>
      <c r="M12" s="16">
        <f>'Kst-ha-ES'!M29/'Kst-ha-ES'!M31*100</f>
        <v>25.759438988216253</v>
      </c>
      <c r="N12" s="16">
        <f>'Kst-ha-ES'!N29/'Kst-ha-ES'!N31*100</f>
        <v>25.263197963468137</v>
      </c>
      <c r="O12" s="16">
        <f t="shared" si="1"/>
        <v>23.990338386061556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8.4990907336921886</v>
      </c>
      <c r="F16" s="16">
        <f>'KOA-ha-ES'!F10/'KOA-ha-ES'!F40*100</f>
        <v>7.4759419180497124</v>
      </c>
      <c r="G16" s="16">
        <f>'KOA-ha-ES'!G10/'KOA-ha-ES'!G40*100</f>
        <v>8.0042486471261505</v>
      </c>
      <c r="H16" s="16">
        <f>'KOA-ha-ES'!H10/'KOA-ha-ES'!H40*100</f>
        <v>8.0064743238844489</v>
      </c>
      <c r="I16" s="16">
        <f>'KOA-ha-ES'!I10/'KOA-ha-ES'!I40*100</f>
        <v>8.2328828835889105</v>
      </c>
      <c r="J16" s="16">
        <f>'KOA-ha-ES'!J10/'KOA-ha-ES'!J40*100</f>
        <v>7.4835045413320032</v>
      </c>
      <c r="K16" s="16">
        <f>'KOA-ha-ES'!K10/'KOA-ha-ES'!K40*100</f>
        <v>8.1113333375033907</v>
      </c>
      <c r="L16" s="16">
        <f>'KOA-ha-ES'!L10/'KOA-ha-ES'!L40*100</f>
        <v>8.6149986258696121</v>
      </c>
      <c r="M16" s="16">
        <f>'KOA-ha-ES'!M10/'KOA-ha-ES'!M40*100</f>
        <v>8.904693933561763</v>
      </c>
      <c r="N16" s="16">
        <f>'KOA-ha-ES'!N10/'KOA-ha-ES'!N40*100</f>
        <v>9.3976935115133742</v>
      </c>
      <c r="O16" s="16">
        <f t="shared" si="1"/>
        <v>8.2730862456121539</v>
      </c>
    </row>
    <row r="17" spans="1:15" s="13" customFormat="1" ht="13.5" customHeight="1" x14ac:dyDescent="0.2">
      <c r="B17" s="13" t="s">
        <v>130</v>
      </c>
      <c r="E17" s="16">
        <f>'KOA-ha-ES'!E15/'KOA-ha-ES'!E40*100</f>
        <v>12.964511756689912</v>
      </c>
      <c r="F17" s="16">
        <f>'KOA-ha-ES'!F15/'KOA-ha-ES'!F40*100</f>
        <v>13.972631277069357</v>
      </c>
      <c r="G17" s="16">
        <f>'KOA-ha-ES'!G15/'KOA-ha-ES'!G40*100</f>
        <v>14.011270762211153</v>
      </c>
      <c r="H17" s="16">
        <f>'KOA-ha-ES'!H15/'KOA-ha-ES'!H40*100</f>
        <v>14.619172618411207</v>
      </c>
      <c r="I17" s="16">
        <f>'KOA-ha-ES'!I15/'KOA-ha-ES'!I40*100</f>
        <v>15.296981406878501</v>
      </c>
      <c r="J17" s="16">
        <f>'KOA-ha-ES'!J15/'KOA-ha-ES'!J40*100</f>
        <v>14.362822882063947</v>
      </c>
      <c r="K17" s="16">
        <f>'KOA-ha-ES'!K15/'KOA-ha-ES'!K40*100</f>
        <v>14.175931334282183</v>
      </c>
      <c r="L17" s="16">
        <f>'KOA-ha-ES'!L15/'KOA-ha-ES'!L40*100</f>
        <v>15.36978211883644</v>
      </c>
      <c r="M17" s="16">
        <f>'KOA-ha-ES'!M15/'KOA-ha-ES'!M40*100</f>
        <v>15.645261434004516</v>
      </c>
      <c r="N17" s="16">
        <f>'KOA-ha-ES'!N15/'KOA-ha-ES'!N40*100</f>
        <v>15.471340258084901</v>
      </c>
      <c r="O17" s="16">
        <f t="shared" si="1"/>
        <v>14.588970584853211</v>
      </c>
    </row>
    <row r="18" spans="1:15" s="13" customFormat="1" ht="13.5" customHeight="1" x14ac:dyDescent="0.2">
      <c r="B18" s="13" t="s">
        <v>129</v>
      </c>
      <c r="E18" s="16">
        <f>'KOA-ha-ES'!E19/'KOA-ha-ES'!E40*100</f>
        <v>5.0462671008772242</v>
      </c>
      <c r="F18" s="16">
        <f>'KOA-ha-ES'!F19/'KOA-ha-ES'!F40*100</f>
        <v>5.8784206000638797</v>
      </c>
      <c r="G18" s="16">
        <f>'KOA-ha-ES'!G19/'KOA-ha-ES'!G40*100</f>
        <v>6.0743656330440574</v>
      </c>
      <c r="H18" s="16">
        <f>'KOA-ha-ES'!H19/'KOA-ha-ES'!H40*100</f>
        <v>5.6547457697168246</v>
      </c>
      <c r="I18" s="16">
        <f>'KOA-ha-ES'!I19/'KOA-ha-ES'!I40*100</f>
        <v>5.2038769325182335</v>
      </c>
      <c r="J18" s="16">
        <f>'KOA-ha-ES'!J19/'KOA-ha-ES'!J40*100</f>
        <v>4.7128278044006402</v>
      </c>
      <c r="K18" s="16">
        <f>'KOA-ha-ES'!K19/'KOA-ha-ES'!K40*100</f>
        <v>4.7400054887781335</v>
      </c>
      <c r="L18" s="16">
        <f>'KOA-ha-ES'!L19/'KOA-ha-ES'!L40*100</f>
        <v>4.9425410609993063</v>
      </c>
      <c r="M18" s="16">
        <f>'KOA-ha-ES'!M19/'KOA-ha-ES'!M40*100</f>
        <v>5.2713118214566528</v>
      </c>
      <c r="N18" s="16">
        <f>'KOA-ha-ES'!N19/'KOA-ha-ES'!N40*100</f>
        <v>5.308409583688448</v>
      </c>
      <c r="O18" s="16">
        <f t="shared" si="1"/>
        <v>5.2832771795543394</v>
      </c>
    </row>
    <row r="19" spans="1:15" s="13" customFormat="1" ht="13.5" customHeight="1" x14ac:dyDescent="0.2">
      <c r="B19" s="13" t="s">
        <v>136</v>
      </c>
      <c r="E19" s="16">
        <f>'KOA-ha-ES'!E26/'KOA-ha-ES'!E40*100</f>
        <v>64.358499904782391</v>
      </c>
      <c r="F19" s="16">
        <f>'KOA-ha-ES'!F26/'KOA-ha-ES'!F40*100</f>
        <v>62.181573727294534</v>
      </c>
      <c r="G19" s="16">
        <f>'KOA-ha-ES'!G26/'KOA-ha-ES'!G40*100</f>
        <v>60.588069471107488</v>
      </c>
      <c r="H19" s="16">
        <f>'KOA-ha-ES'!H26/'KOA-ha-ES'!H40*100</f>
        <v>59.164882309311416</v>
      </c>
      <c r="I19" s="16">
        <f>'KOA-ha-ES'!I26/'KOA-ha-ES'!I40*100</f>
        <v>58.153503574355248</v>
      </c>
      <c r="J19" s="16">
        <f>'KOA-ha-ES'!J26/'KOA-ha-ES'!J40*100</f>
        <v>61.675605041767248</v>
      </c>
      <c r="K19" s="16">
        <f>'KOA-ha-ES'!K26/'KOA-ha-ES'!K40*100</f>
        <v>60.000771192460277</v>
      </c>
      <c r="L19" s="16">
        <f>'KOA-ha-ES'!L26/'KOA-ha-ES'!L40*100</f>
        <v>57.056722519745115</v>
      </c>
      <c r="M19" s="16">
        <f>'KOA-ha-ES'!M26/'KOA-ha-ES'!M40*100</f>
        <v>56.296220962653052</v>
      </c>
      <c r="N19" s="16">
        <f>'KOA-ha-ES'!N26/'KOA-ha-ES'!N40*100</f>
        <v>55.944561341129841</v>
      </c>
      <c r="O19" s="16">
        <f t="shared" si="1"/>
        <v>59.542041004460671</v>
      </c>
    </row>
    <row r="20" spans="1:15" s="13" customFormat="1" ht="13.5" customHeight="1" x14ac:dyDescent="0.2">
      <c r="B20" s="13" t="s">
        <v>139</v>
      </c>
      <c r="E20" s="16">
        <f>'KOA-ha-ES'!E30/'KOA-ha-ES'!E40*100</f>
        <v>2.0636656928506762</v>
      </c>
      <c r="F20" s="16">
        <f>'KOA-ha-ES'!F30/'KOA-ha-ES'!F40*100</f>
        <v>2.517034197137495</v>
      </c>
      <c r="G20" s="16">
        <f>'KOA-ha-ES'!G30/'KOA-ha-ES'!G40*100</f>
        <v>2.6442161178486798</v>
      </c>
      <c r="H20" s="16">
        <f>'KOA-ha-ES'!H30/'KOA-ha-ES'!H40*100</f>
        <v>2.936475161715439</v>
      </c>
      <c r="I20" s="16">
        <f>'KOA-ha-ES'!I30/'KOA-ha-ES'!I40*100</f>
        <v>3.05554695941861</v>
      </c>
      <c r="J20" s="16">
        <f>'KOA-ha-ES'!J30/'KOA-ha-ES'!J40*100</f>
        <v>2.8002039283081648</v>
      </c>
      <c r="K20" s="16">
        <f>'KOA-ha-ES'!K30/'KOA-ha-ES'!K40*100</f>
        <v>3.2096551367434842</v>
      </c>
      <c r="L20" s="16">
        <f>'KOA-ha-ES'!L30/'KOA-ha-ES'!L40*100</f>
        <v>3.2102250151131542</v>
      </c>
      <c r="M20" s="16">
        <f>'KOA-ha-ES'!M30/'KOA-ha-ES'!M40*100</f>
        <v>2.7240814345236579</v>
      </c>
      <c r="N20" s="16">
        <f>'KOA-ha-ES'!N30/'KOA-ha-ES'!N40*100</f>
        <v>2.6881328482905915</v>
      </c>
      <c r="O20" s="16">
        <f t="shared" si="1"/>
        <v>2.7849236491949956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2.3146650169890353</v>
      </c>
      <c r="F21" s="16">
        <f>'KOA-ha-ES'!F36/'KOA-ha-ES'!F40*100</f>
        <v>2.8701581764304436</v>
      </c>
      <c r="G21" s="16">
        <f>'KOA-ha-ES'!G36/'KOA-ha-ES'!G40*100</f>
        <v>2.722219619633425</v>
      </c>
      <c r="H21" s="16">
        <f>'KOA-ha-ES'!H36/'KOA-ha-ES'!H40*100</f>
        <v>2.8159221286063487</v>
      </c>
      <c r="I21" s="16">
        <f>'KOA-ha-ES'!I36/'KOA-ha-ES'!I40*100</f>
        <v>3.0122127670173504</v>
      </c>
      <c r="J21" s="16">
        <f>'KOA-ha-ES'!J36/'KOA-ha-ES'!J40*100</f>
        <v>2.7895687638455646</v>
      </c>
      <c r="K21" s="16">
        <f>'KOA-ha-ES'!K36/'KOA-ha-ES'!K40*100</f>
        <v>2.9222188685147263</v>
      </c>
      <c r="L21" s="16">
        <f>'KOA-ha-ES'!L36/'KOA-ha-ES'!L40*100</f>
        <v>2.9267256815965172</v>
      </c>
      <c r="M21" s="16">
        <f>'KOA-ha-ES'!M36/'KOA-ha-ES'!M40*100</f>
        <v>3.0829377335814323</v>
      </c>
      <c r="N21" s="16">
        <f>'KOA-ha-ES'!N36/'KOA-ha-ES'!N40*100</f>
        <v>3.0104028115736767</v>
      </c>
      <c r="O21" s="16">
        <f t="shared" si="1"/>
        <v>2.8467031567788519</v>
      </c>
    </row>
    <row r="22" spans="1:15" s="13" customFormat="1" ht="13.5" customHeight="1" x14ac:dyDescent="0.2">
      <c r="B22" s="13" t="s">
        <v>145</v>
      </c>
      <c r="E22" s="16">
        <f>'KOA-ha-ES'!E38/'KOA-ha-ES'!E40*100</f>
        <v>4.7532997941185693</v>
      </c>
      <c r="F22" s="16">
        <f>'KOA-ha-ES'!F38/'KOA-ha-ES'!F40*100</f>
        <v>5.1042401039545773</v>
      </c>
      <c r="G22" s="16">
        <f>'KOA-ha-ES'!G38/'KOA-ha-ES'!G40*100</f>
        <v>5.9556097490290467</v>
      </c>
      <c r="H22" s="16">
        <f>'KOA-ha-ES'!H38/'KOA-ha-ES'!H40*100</f>
        <v>6.8023276883543096</v>
      </c>
      <c r="I22" s="16">
        <f>'KOA-ha-ES'!I38/'KOA-ha-ES'!I40*100</f>
        <v>7.0449954762231286</v>
      </c>
      <c r="J22" s="16">
        <f>'KOA-ha-ES'!J38/'KOA-ha-ES'!J40*100</f>
        <v>6.1754670382824326</v>
      </c>
      <c r="K22" s="16">
        <f>'KOA-ha-ES'!K38/'KOA-ha-ES'!K40*100</f>
        <v>6.8400846417178069</v>
      </c>
      <c r="L22" s="16">
        <f>'KOA-ha-ES'!L38/'KOA-ha-ES'!L40*100</f>
        <v>7.8790049778398483</v>
      </c>
      <c r="M22" s="16">
        <f>'KOA-ha-ES'!M38/'KOA-ha-ES'!M40*100</f>
        <v>8.0754926802189217</v>
      </c>
      <c r="N22" s="16">
        <f>'KOA-ha-ES'!N38/'KOA-ha-ES'!N40*100</f>
        <v>8.1794596457191808</v>
      </c>
      <c r="O22" s="16">
        <f t="shared" si="1"/>
        <v>6.6809981795457833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93.730809831935829</v>
      </c>
      <c r="F26" s="16">
        <f>'Kst-ha-ES'!F33/'Kst-ha-ES'!F36*100</f>
        <v>91.017253360616408</v>
      </c>
      <c r="G26" s="16">
        <f>'Kst-ha-ES'!G33/'Kst-ha-ES'!G36*100</f>
        <v>92.511950966583285</v>
      </c>
      <c r="H26" s="16">
        <f>'Kst-ha-ES'!H33/'Kst-ha-ES'!H36*100</f>
        <v>93.033359658672552</v>
      </c>
      <c r="I26" s="16">
        <f>'Kst-ha-ES'!I33/'Kst-ha-ES'!I36*100</f>
        <v>91.271760306884246</v>
      </c>
      <c r="J26" s="16">
        <f>'Kst-ha-ES'!J33/'Kst-ha-ES'!J36*100</f>
        <v>93.875911694911835</v>
      </c>
      <c r="K26" s="16">
        <f>'Kst-ha-ES'!K33/'Kst-ha-ES'!K36*100</f>
        <v>94.860480949760245</v>
      </c>
      <c r="L26" s="16">
        <f>'Kst-ha-ES'!L33/'Kst-ha-ES'!L36*100</f>
        <v>93.661100895601137</v>
      </c>
      <c r="M26" s="16">
        <f>'Kst-ha-ES'!M33/'Kst-ha-ES'!M36*100</f>
        <v>93.087877848138618</v>
      </c>
      <c r="N26" s="16">
        <f>'Kst-ha-ES'!N33/'Kst-ha-ES'!N36*100</f>
        <v>94.168087422077207</v>
      </c>
      <c r="O26" s="16">
        <f t="shared" si="1"/>
        <v>93.121859293518142</v>
      </c>
    </row>
    <row r="27" spans="1:15" s="13" customFormat="1" ht="13.5" customHeight="1" x14ac:dyDescent="0.2">
      <c r="B27" s="13" t="s">
        <v>69</v>
      </c>
      <c r="E27" s="16">
        <f>'Kst-ha-ES'!E34/'Kst-ha-ES'!E36*100</f>
        <v>2.1286566784462047E-2</v>
      </c>
      <c r="F27" s="16">
        <f>'Kst-ha-ES'!F34/'Kst-ha-ES'!F36*100</f>
        <v>6.8099724637495473E-2</v>
      </c>
      <c r="G27" s="16">
        <f>'Kst-ha-ES'!G34/'Kst-ha-ES'!G36*100</f>
        <v>0.15249969476634107</v>
      </c>
      <c r="H27" s="16">
        <f>'Kst-ha-ES'!H34/'Kst-ha-ES'!H36*100</f>
        <v>0.14214206890239575</v>
      </c>
      <c r="I27" s="16">
        <f>'Kst-ha-ES'!I34/'Kst-ha-ES'!I36*100</f>
        <v>8.5525028140671644E-2</v>
      </c>
      <c r="J27" s="16">
        <f>'Kst-ha-ES'!J34/'Kst-ha-ES'!J36*100</f>
        <v>0.10854991797623215</v>
      </c>
      <c r="K27" s="16">
        <f>'Kst-ha-ES'!K34/'Kst-ha-ES'!K36*100</f>
        <v>0.12529095190396852</v>
      </c>
      <c r="L27" s="16">
        <f>'Kst-ha-ES'!L34/'Kst-ha-ES'!L36*100</f>
        <v>0.16753845318946697</v>
      </c>
      <c r="M27" s="16">
        <f>'Kst-ha-ES'!M34/'Kst-ha-ES'!M36*100</f>
        <v>0.34900030426229978</v>
      </c>
      <c r="N27" s="16">
        <f>'Kst-ha-ES'!N34/'Kst-ha-ES'!N36*100</f>
        <v>0.30789779329682343</v>
      </c>
      <c r="O27" s="16">
        <f t="shared" si="1"/>
        <v>0.1527830503860157</v>
      </c>
    </row>
    <row r="28" spans="1:15" s="13" customFormat="1" ht="13.5" customHeight="1" x14ac:dyDescent="0.2">
      <c r="B28" s="13" t="s">
        <v>75</v>
      </c>
      <c r="E28" s="16">
        <f>'Kst-ha-ES'!E35/'Kst-ha-ES'!E36*100</f>
        <v>6.2479036012797078</v>
      </c>
      <c r="F28" s="16">
        <f>'Kst-ha-ES'!F35/'Kst-ha-ES'!F36*100</f>
        <v>8.9146469147461094</v>
      </c>
      <c r="G28" s="16">
        <f>'Kst-ha-ES'!G35/'Kst-ha-ES'!G36*100</f>
        <v>7.335549338650396</v>
      </c>
      <c r="H28" s="16">
        <f>'Kst-ha-ES'!H35/'Kst-ha-ES'!H36*100</f>
        <v>6.8244982724250498</v>
      </c>
      <c r="I28" s="16">
        <f>'Kst-ha-ES'!I35/'Kst-ha-ES'!I36*100</f>
        <v>8.6427146649750881</v>
      </c>
      <c r="J28" s="16">
        <f>'Kst-ha-ES'!J35/'Kst-ha-ES'!J36*100</f>
        <v>6.0155383871119472</v>
      </c>
      <c r="K28" s="16">
        <f>'Kst-ha-ES'!K35/'Kst-ha-ES'!K36*100</f>
        <v>5.0142280983357903</v>
      </c>
      <c r="L28" s="16">
        <f>'Kst-ha-ES'!L35/'Kst-ha-ES'!L36*100</f>
        <v>6.1713606512093984</v>
      </c>
      <c r="M28" s="16">
        <f>'Kst-ha-ES'!M35/'Kst-ha-ES'!M36*100</f>
        <v>6.5631218475990778</v>
      </c>
      <c r="N28" s="16">
        <f>'Kst-ha-ES'!N35/'Kst-ha-ES'!N36*100</f>
        <v>5.5240147846259626</v>
      </c>
      <c r="O28" s="16">
        <f t="shared" si="1"/>
        <v>6.7253576560958521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246</v>
      </c>
    </row>
    <row r="2" spans="1:15" ht="13.7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3.7" customHeight="1" x14ac:dyDescent="0.2">
      <c r="D3" s="38" t="s">
        <v>21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9.8083323760018626</v>
      </c>
      <c r="F9" s="16">
        <f>'Kst-ha-HS'!F13/'Kst-ha-HS'!F31*100</f>
        <v>10.436343286411818</v>
      </c>
      <c r="G9" s="16">
        <f>'Kst-ha-HS'!G13/'Kst-ha-HS'!G31*100</f>
        <v>11.02639959201529</v>
      </c>
      <c r="H9" s="16">
        <f>'Kst-ha-HS'!H13/'Kst-ha-HS'!H31*100</f>
        <v>9.9675568567818491</v>
      </c>
      <c r="I9" s="16">
        <f>'Kst-ha-HS'!I13/'Kst-ha-HS'!I31*100</f>
        <v>8.077755633710618</v>
      </c>
      <c r="J9" s="16">
        <f>'Kst-ha-HS'!J13/'Kst-ha-HS'!J31*100</f>
        <v>8.2691731290931578</v>
      </c>
      <c r="K9" s="16">
        <f>'Kst-ha-HS'!K13/'Kst-ha-HS'!K31*100</f>
        <v>8.5905595766546288</v>
      </c>
      <c r="L9" s="16">
        <f>'Kst-ha-HS'!L13/'Kst-ha-HS'!L31*100</f>
        <v>7.6842317896944348</v>
      </c>
      <c r="M9" s="16">
        <f>'Kst-ha-HS'!M13/'Kst-ha-HS'!M31*100</f>
        <v>8.0114035373827175</v>
      </c>
      <c r="N9" s="16">
        <f>'Kst-ha-HS'!N13/'Kst-ha-HS'!N31*100</f>
        <v>8.0355772157808403</v>
      </c>
      <c r="O9" s="16">
        <f t="shared" ref="O9:O28" si="1">AVERAGE(E9:N9)</f>
        <v>8.9907332993527209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48.662540146292493</v>
      </c>
      <c r="F10" s="16">
        <f>'Kst-ha-HS'!F19/'Kst-ha-HS'!F31*100</f>
        <v>47.397657766101553</v>
      </c>
      <c r="G10" s="16">
        <f>'Kst-ha-HS'!G19/'Kst-ha-HS'!G31*100</f>
        <v>45.72392913372385</v>
      </c>
      <c r="H10" s="16">
        <f>'Kst-ha-HS'!H19/'Kst-ha-HS'!H31*100</f>
        <v>45.465642990204813</v>
      </c>
      <c r="I10" s="16">
        <f>'Kst-ha-HS'!I19/'Kst-ha-HS'!I31*100</f>
        <v>47.320047008661511</v>
      </c>
      <c r="J10" s="16">
        <f>'Kst-ha-HS'!J19/'Kst-ha-HS'!J31*100</f>
        <v>49.012008390554776</v>
      </c>
      <c r="K10" s="16">
        <f>'Kst-ha-HS'!K19/'Kst-ha-HS'!K31*100</f>
        <v>44.745441307698215</v>
      </c>
      <c r="L10" s="16">
        <f>'Kst-ha-HS'!L19/'Kst-ha-HS'!L31*100</f>
        <v>45.915838504056147</v>
      </c>
      <c r="M10" s="16">
        <f>'Kst-ha-HS'!M19/'Kst-ha-HS'!M31*100</f>
        <v>46.460282010247603</v>
      </c>
      <c r="N10" s="16">
        <f>'Kst-ha-HS'!N19/'Kst-ha-HS'!N31*100</f>
        <v>46.289609612796504</v>
      </c>
      <c r="O10" s="16">
        <f t="shared" si="1"/>
        <v>46.699299687033751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19.189501869084008</v>
      </c>
      <c r="F11" s="16">
        <f>'Kst-ha-HS'!F24/'Kst-ha-HS'!F31*100</f>
        <v>16.925971278869341</v>
      </c>
      <c r="G11" s="16">
        <f>'Kst-ha-HS'!G24/'Kst-ha-HS'!G31*100</f>
        <v>18.326645406865236</v>
      </c>
      <c r="H11" s="16">
        <f>'Kst-ha-HS'!H24/'Kst-ha-HS'!H31*100</f>
        <v>18.544705062905027</v>
      </c>
      <c r="I11" s="16">
        <f>'Kst-ha-HS'!I24/'Kst-ha-HS'!I31*100</f>
        <v>17.217427562074519</v>
      </c>
      <c r="J11" s="16">
        <f>'Kst-ha-HS'!J24/'Kst-ha-HS'!J31*100</f>
        <v>15.638080061746926</v>
      </c>
      <c r="K11" s="16">
        <f>'Kst-ha-HS'!K24/'Kst-ha-HS'!K31*100</f>
        <v>18.545649072420062</v>
      </c>
      <c r="L11" s="16">
        <f>'Kst-ha-HS'!L24/'Kst-ha-HS'!L31*100</f>
        <v>19.460389527380169</v>
      </c>
      <c r="M11" s="16">
        <f>'Kst-ha-HS'!M24/'Kst-ha-HS'!M31*100</f>
        <v>18.477281712979629</v>
      </c>
      <c r="N11" s="16">
        <f>'Kst-ha-HS'!N24/'Kst-ha-HS'!N31*100</f>
        <v>18.530259093458625</v>
      </c>
      <c r="O11" s="16">
        <f t="shared" si="1"/>
        <v>18.085591064778352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22.339625608621631</v>
      </c>
      <c r="F12" s="16">
        <f>'Kst-ha-HS'!F29/'Kst-ha-HS'!F31*100</f>
        <v>25.240027668617294</v>
      </c>
      <c r="G12" s="16">
        <f>'Kst-ha-HS'!G29/'Kst-ha-HS'!G31*100</f>
        <v>24.923025867395623</v>
      </c>
      <c r="H12" s="16">
        <f>'Kst-ha-HS'!H29/'Kst-ha-HS'!H31*100</f>
        <v>26.022095090108316</v>
      </c>
      <c r="I12" s="16">
        <f>'Kst-ha-HS'!I29/'Kst-ha-HS'!I31*100</f>
        <v>27.38476979555335</v>
      </c>
      <c r="J12" s="16">
        <f>'Kst-ha-HS'!J29/'Kst-ha-HS'!J31*100</f>
        <v>27.080738418605137</v>
      </c>
      <c r="K12" s="16">
        <f>'Kst-ha-HS'!K29/'Kst-ha-HS'!K31*100</f>
        <v>28.118350043227093</v>
      </c>
      <c r="L12" s="16">
        <f>'Kst-ha-HS'!L29/'Kst-ha-HS'!L31*100</f>
        <v>26.939540178869247</v>
      </c>
      <c r="M12" s="16">
        <f>'Kst-ha-HS'!M29/'Kst-ha-HS'!M31*100</f>
        <v>27.051032739390056</v>
      </c>
      <c r="N12" s="16">
        <f>'Kst-ha-HS'!N29/'Kst-ha-HS'!N31*100</f>
        <v>27.144554077964024</v>
      </c>
      <c r="O12" s="16">
        <f t="shared" si="1"/>
        <v>26.224375948835178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8.166315544343119</v>
      </c>
      <c r="F16" s="16">
        <f>'KOA-ha-HS'!F10/'KOA-ha-HS'!F40*100</f>
        <v>7.1714858461858908</v>
      </c>
      <c r="G16" s="16">
        <f>'KOA-ha-HS'!G10/'KOA-ha-HS'!G40*100</f>
        <v>8.2755664990589626</v>
      </c>
      <c r="H16" s="16">
        <f>'KOA-ha-HS'!H10/'KOA-ha-HS'!H40*100</f>
        <v>8.2180449855881417</v>
      </c>
      <c r="I16" s="16">
        <f>'KOA-ha-HS'!I10/'KOA-ha-HS'!I40*100</f>
        <v>8.4492818787323518</v>
      </c>
      <c r="J16" s="16">
        <f>'KOA-ha-HS'!J10/'KOA-ha-HS'!J40*100</f>
        <v>7.8845640492644433</v>
      </c>
      <c r="K16" s="16">
        <f>'KOA-ha-HS'!K10/'KOA-ha-HS'!K40*100</f>
        <v>8.3098053723103664</v>
      </c>
      <c r="L16" s="16">
        <f>'KOA-ha-HS'!L10/'KOA-ha-HS'!L40*100</f>
        <v>8.5499286479337133</v>
      </c>
      <c r="M16" s="16">
        <f>'KOA-ha-HS'!M10/'KOA-ha-HS'!M40*100</f>
        <v>8.7402775991917956</v>
      </c>
      <c r="N16" s="16">
        <f>'KOA-ha-HS'!N10/'KOA-ha-HS'!N40*100</f>
        <v>9.3604841517421313</v>
      </c>
      <c r="O16" s="16">
        <f t="shared" si="1"/>
        <v>8.3125754574350914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14.181716153905768</v>
      </c>
      <c r="F17" s="16">
        <f>'KOA-ha-HS'!F15/'KOA-ha-HS'!F40*100</f>
        <v>15.001839268107894</v>
      </c>
      <c r="G17" s="16">
        <f>'KOA-ha-HS'!G15/'KOA-ha-HS'!G40*100</f>
        <v>15.347858005254441</v>
      </c>
      <c r="H17" s="16">
        <f>'KOA-ha-HS'!H15/'KOA-ha-HS'!H40*100</f>
        <v>15.792062059649767</v>
      </c>
      <c r="I17" s="16">
        <f>'KOA-ha-HS'!I15/'KOA-ha-HS'!I40*100</f>
        <v>16.564500966220198</v>
      </c>
      <c r="J17" s="16">
        <f>'KOA-ha-HS'!J15/'KOA-ha-HS'!J40*100</f>
        <v>16.753948207422823</v>
      </c>
      <c r="K17" s="16">
        <f>'KOA-ha-HS'!K15/'KOA-ha-HS'!K40*100</f>
        <v>16.520477762780214</v>
      </c>
      <c r="L17" s="16">
        <f>'KOA-ha-HS'!L15/'KOA-ha-HS'!L40*100</f>
        <v>16.283231176514963</v>
      </c>
      <c r="M17" s="16">
        <f>'KOA-ha-HS'!M15/'KOA-ha-HS'!M40*100</f>
        <v>16.403709730430094</v>
      </c>
      <c r="N17" s="16">
        <f>'KOA-ha-HS'!N15/'KOA-ha-HS'!N40*100</f>
        <v>16.608881603046207</v>
      </c>
      <c r="O17" s="16">
        <f t="shared" si="1"/>
        <v>15.945822493333235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5.2478201347567639</v>
      </c>
      <c r="F18" s="16">
        <f>'KOA-ha-HS'!F19/'KOA-ha-HS'!F40*100</f>
        <v>6.0905843892099565</v>
      </c>
      <c r="G18" s="16">
        <f>'KOA-ha-HS'!G19/'KOA-ha-HS'!G40*100</f>
        <v>6.4800121995308153</v>
      </c>
      <c r="H18" s="16">
        <f>'KOA-ha-HS'!H19/'KOA-ha-HS'!H40*100</f>
        <v>6.0587930522458189</v>
      </c>
      <c r="I18" s="16">
        <f>'KOA-ha-HS'!I19/'KOA-ha-HS'!I40*100</f>
        <v>5.4886130265758286</v>
      </c>
      <c r="J18" s="16">
        <f>'KOA-ha-HS'!J19/'KOA-ha-HS'!J40*100</f>
        <v>5.2920639156148006</v>
      </c>
      <c r="K18" s="16">
        <f>'KOA-ha-HS'!K19/'KOA-ha-HS'!K40*100</f>
        <v>5.2589793884373925</v>
      </c>
      <c r="L18" s="16">
        <f>'KOA-ha-HS'!L19/'KOA-ha-HS'!L40*100</f>
        <v>5.1375447628100801</v>
      </c>
      <c r="M18" s="16">
        <f>'KOA-ha-HS'!M19/'KOA-ha-HS'!M40*100</f>
        <v>5.47142947352686</v>
      </c>
      <c r="N18" s="16">
        <f>'KOA-ha-HS'!N19/'KOA-ha-HS'!N40*100</f>
        <v>5.6208672794535071</v>
      </c>
      <c r="O18" s="16">
        <f t="shared" si="1"/>
        <v>5.614670762216182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62.677126161253646</v>
      </c>
      <c r="F19" s="16">
        <f>'KOA-ha-HS'!F26/'KOA-ha-HS'!F40*100</f>
        <v>60.667840599294287</v>
      </c>
      <c r="G19" s="16">
        <f>'KOA-ha-HS'!G26/'KOA-ha-HS'!G40*100</f>
        <v>57.620137398922623</v>
      </c>
      <c r="H19" s="16">
        <f>'KOA-ha-HS'!H26/'KOA-ha-HS'!H40*100</f>
        <v>56.428887220194788</v>
      </c>
      <c r="I19" s="16">
        <f>'KOA-ha-HS'!I26/'KOA-ha-HS'!I40*100</f>
        <v>55.348927141145957</v>
      </c>
      <c r="J19" s="16">
        <f>'KOA-ha-HS'!J26/'KOA-ha-HS'!J40*100</f>
        <v>56.532080148491673</v>
      </c>
      <c r="K19" s="16">
        <f>'KOA-ha-HS'!K26/'KOA-ha-HS'!K40*100</f>
        <v>55.065650436016213</v>
      </c>
      <c r="L19" s="16">
        <f>'KOA-ha-HS'!L26/'KOA-ha-HS'!L40*100</f>
        <v>55.255362791287595</v>
      </c>
      <c r="M19" s="16">
        <f>'KOA-ha-HS'!M26/'KOA-ha-HS'!M40*100</f>
        <v>54.843977896823546</v>
      </c>
      <c r="N19" s="16">
        <f>'KOA-ha-HS'!N26/'KOA-ha-HS'!N40*100</f>
        <v>53.563208222384787</v>
      </c>
      <c r="O19" s="16">
        <f t="shared" si="1"/>
        <v>56.800319801581509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2.2486491124042876</v>
      </c>
      <c r="F20" s="16">
        <f>'KOA-ha-HS'!F30/'KOA-ha-HS'!F40*100</f>
        <v>2.6933944650317745</v>
      </c>
      <c r="G20" s="16">
        <f>'KOA-ha-HS'!G30/'KOA-ha-HS'!G40*100</f>
        <v>2.8815493858934293</v>
      </c>
      <c r="H20" s="16">
        <f>'KOA-ha-HS'!H30/'KOA-ha-HS'!H40*100</f>
        <v>3.1642561359923271</v>
      </c>
      <c r="I20" s="16">
        <f>'KOA-ha-HS'!I30/'KOA-ha-HS'!I40*100</f>
        <v>3.2973016491651026</v>
      </c>
      <c r="J20" s="16">
        <f>'KOA-ha-HS'!J30/'KOA-ha-HS'!J40*100</f>
        <v>3.2478151043712211</v>
      </c>
      <c r="K20" s="16">
        <f>'KOA-ha-HS'!K30/'KOA-ha-HS'!K40*100</f>
        <v>3.7238699452668294</v>
      </c>
      <c r="L20" s="16">
        <f>'KOA-ha-HS'!L30/'KOA-ha-HS'!L40*100</f>
        <v>3.3997180738402286</v>
      </c>
      <c r="M20" s="16">
        <f>'KOA-ha-HS'!M30/'KOA-ha-HS'!M40*100</f>
        <v>2.8568595667047219</v>
      </c>
      <c r="N20" s="16">
        <f>'KOA-ha-HS'!N30/'KOA-ha-HS'!N40*100</f>
        <v>2.882277338466122</v>
      </c>
      <c r="O20" s="16">
        <f t="shared" si="1"/>
        <v>3.0395690777136042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2.5034666846849079</v>
      </c>
      <c r="F21" s="16">
        <f>'KOA-ha-HS'!F36/'KOA-ha-HS'!F40*100</f>
        <v>3.0415542665096726</v>
      </c>
      <c r="G21" s="16">
        <f>'KOA-ha-HS'!G36/'KOA-ha-HS'!G40*100</f>
        <v>2.9609786070594479</v>
      </c>
      <c r="H21" s="16">
        <f>'KOA-ha-HS'!H36/'KOA-ha-HS'!H40*100</f>
        <v>3.0235774299535638</v>
      </c>
      <c r="I21" s="16">
        <f>'KOA-ha-HS'!I36/'KOA-ha-HS'!I40*100</f>
        <v>3.2562762239471978</v>
      </c>
      <c r="J21" s="16">
        <f>'KOA-ha-HS'!J36/'KOA-ha-HS'!J40*100</f>
        <v>3.2138531268683428</v>
      </c>
      <c r="K21" s="16">
        <f>'KOA-ha-HS'!K36/'KOA-ha-HS'!K40*100</f>
        <v>3.3657284003462191</v>
      </c>
      <c r="L21" s="16">
        <f>'KOA-ha-HS'!L36/'KOA-ha-HS'!L40*100</f>
        <v>3.0855974942539888</v>
      </c>
      <c r="M21" s="16">
        <f>'KOA-ha-HS'!M36/'KOA-ha-HS'!M40*100</f>
        <v>3.2271846068297805</v>
      </c>
      <c r="N21" s="16">
        <f>'KOA-ha-HS'!N36/'KOA-ha-HS'!N40*100</f>
        <v>3.2197316460404837</v>
      </c>
      <c r="O21" s="16">
        <f t="shared" si="1"/>
        <v>3.0897948486493609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4.9749062086514941</v>
      </c>
      <c r="F22" s="16">
        <f>'KOA-ha-HS'!F38/'KOA-ha-HS'!F40*100</f>
        <v>5.3333011656605223</v>
      </c>
      <c r="G22" s="16">
        <f>'KOA-ha-HS'!G38/'KOA-ha-HS'!G40*100</f>
        <v>6.4338979042802587</v>
      </c>
      <c r="H22" s="16">
        <f>'KOA-ha-HS'!H38/'KOA-ha-HS'!H40*100</f>
        <v>7.3143791163755854</v>
      </c>
      <c r="I22" s="16">
        <f>'KOA-ha-HS'!I38/'KOA-ha-HS'!I40*100</f>
        <v>7.5950991142133644</v>
      </c>
      <c r="J22" s="16">
        <f>'KOA-ha-HS'!J38/'KOA-ha-HS'!J40*100</f>
        <v>7.0756754479666855</v>
      </c>
      <c r="K22" s="16">
        <f>'KOA-ha-HS'!K38/'KOA-ha-HS'!K40*100</f>
        <v>7.7554886948427519</v>
      </c>
      <c r="L22" s="16">
        <f>'KOA-ha-HS'!L38/'KOA-ha-HS'!L40*100</f>
        <v>8.2886170533594292</v>
      </c>
      <c r="M22" s="16">
        <f>'KOA-ha-HS'!M38/'KOA-ha-HS'!M40*100</f>
        <v>8.4565611264931846</v>
      </c>
      <c r="N22" s="16">
        <f>'KOA-ha-HS'!N38/'KOA-ha-HS'!N40*100</f>
        <v>8.7445497588667589</v>
      </c>
      <c r="O22" s="16">
        <f t="shared" si="1"/>
        <v>7.1972475590710037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92.522379701551984</v>
      </c>
      <c r="F26" s="16">
        <f>'Kst-ha-HS'!F33/'Kst-ha-HS'!F36*100</f>
        <v>89.711951722047729</v>
      </c>
      <c r="G26" s="16">
        <f>'Kst-ha-HS'!G33/'Kst-ha-HS'!G36*100</f>
        <v>90.84871729405134</v>
      </c>
      <c r="H26" s="16">
        <f>'Kst-ha-HS'!H33/'Kst-ha-HS'!H36*100</f>
        <v>91.716078851142257</v>
      </c>
      <c r="I26" s="16">
        <f>'Kst-ha-HS'!I33/'Kst-ha-HS'!I36*100</f>
        <v>89.831986156419433</v>
      </c>
      <c r="J26" s="16">
        <f>'Kst-ha-HS'!J33/'Kst-ha-HS'!J36*100</f>
        <v>91.865504998677764</v>
      </c>
      <c r="K26" s="16">
        <f>'Kst-ha-HS'!K33/'Kst-ha-HS'!K36*100</f>
        <v>93.139714421226458</v>
      </c>
      <c r="L26" s="16">
        <f>'Kst-ha-HS'!L33/'Kst-ha-HS'!L36*100</f>
        <v>92.888857087588775</v>
      </c>
      <c r="M26" s="16">
        <f>'Kst-ha-HS'!M33/'Kst-ha-HS'!M36*100</f>
        <v>92.405703063578713</v>
      </c>
      <c r="N26" s="16">
        <f>'Kst-ha-HS'!N33/'Kst-ha-HS'!N36*100</f>
        <v>93.281218035986328</v>
      </c>
      <c r="O26" s="16">
        <f t="shared" si="1"/>
        <v>91.821211133227081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2.5389700998799485E-2</v>
      </c>
      <c r="F27" s="16">
        <f>'Kst-ha-HS'!F34/'Kst-ha-HS'!F36*100</f>
        <v>7.7995437577418461E-2</v>
      </c>
      <c r="G27" s="16">
        <f>'Kst-ha-HS'!G34/'Kst-ha-HS'!G36*100</f>
        <v>0.18637268708440605</v>
      </c>
      <c r="H27" s="16">
        <f>'Kst-ha-HS'!H34/'Kst-ha-HS'!H36*100</f>
        <v>0.16901887179934252</v>
      </c>
      <c r="I27" s="16">
        <f>'Kst-ha-HS'!I34/'Kst-ha-HS'!I36*100</f>
        <v>9.963288139220848E-2</v>
      </c>
      <c r="J27" s="16">
        <f>'Kst-ha-HS'!J34/'Kst-ha-HS'!J36*100</f>
        <v>0.14418452530117251</v>
      </c>
      <c r="K27" s="16">
        <f>'Kst-ha-HS'!K34/'Kst-ha-HS'!K36*100</f>
        <v>0.16723971680920333</v>
      </c>
      <c r="L27" s="16">
        <f>'Kst-ha-HS'!L34/'Kst-ha-HS'!L36*100</f>
        <v>0.18794902148353432</v>
      </c>
      <c r="M27" s="16">
        <f>'Kst-ha-HS'!M34/'Kst-ha-HS'!M36*100</f>
        <v>0.38344402532810345</v>
      </c>
      <c r="N27" s="16">
        <f>'Kst-ha-HS'!N34/'Kst-ha-HS'!N36*100</f>
        <v>0.35472036192612777</v>
      </c>
      <c r="O27" s="16">
        <f t="shared" si="1"/>
        <v>0.17959472297003165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7.4522305974492191</v>
      </c>
      <c r="F28" s="16">
        <f>'Kst-ha-HS'!F35/'Kst-ha-HS'!F36*100</f>
        <v>10.210052840374855</v>
      </c>
      <c r="G28" s="16">
        <f>'Kst-ha-HS'!G35/'Kst-ha-HS'!G36*100</f>
        <v>8.9649100188642574</v>
      </c>
      <c r="H28" s="16">
        <f>'Kst-ha-HS'!H35/'Kst-ha-HS'!H36*100</f>
        <v>8.1149022770584054</v>
      </c>
      <c r="I28" s="16">
        <f>'Kst-ha-HS'!I35/'Kst-ha-HS'!I36*100</f>
        <v>10.068380962188378</v>
      </c>
      <c r="J28" s="16">
        <f>'Kst-ha-HS'!J35/'Kst-ha-HS'!J36*100</f>
        <v>7.9903104760210812</v>
      </c>
      <c r="K28" s="16">
        <f>'Kst-ha-HS'!K35/'Kst-ha-HS'!K36*100</f>
        <v>6.6930458619643254</v>
      </c>
      <c r="L28" s="16">
        <f>'Kst-ha-HS'!L35/'Kst-ha-HS'!L36*100</f>
        <v>6.9231938909276964</v>
      </c>
      <c r="M28" s="16">
        <f>'Kst-ha-HS'!M35/'Kst-ha-HS'!M36*100</f>
        <v>7.2108529110931814</v>
      </c>
      <c r="N28" s="16">
        <f>'Kst-ha-HS'!N35/'Kst-ha-HS'!N36*100</f>
        <v>6.3640616020875465</v>
      </c>
      <c r="O28" s="16">
        <f t="shared" si="1"/>
        <v>7.9991941438028942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89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90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23.683838057788993</v>
      </c>
      <c r="F7" s="6">
        <f>Input!B56/Input!B$7</f>
        <v>22.035155250495329</v>
      </c>
      <c r="G7" s="6">
        <f>Input!C56/Input!C$7</f>
        <v>24.191808105342325</v>
      </c>
      <c r="H7" s="6">
        <f>Input!D56/Input!D$7</f>
        <v>24.823261488913662</v>
      </c>
      <c r="I7" s="6">
        <f>Input!E56/Input!E$7</f>
        <v>24.760206962126919</v>
      </c>
      <c r="J7" s="6">
        <f>Input!F56/Input!F$7</f>
        <v>25.639561523736475</v>
      </c>
      <c r="K7" s="6">
        <f>Input!G56/Input!G$7</f>
        <v>27.530114324122227</v>
      </c>
      <c r="L7" s="6">
        <f>Input!H56/Input!H$7</f>
        <v>27.911141790447292</v>
      </c>
      <c r="M7" s="6">
        <f>Input!I56/Input!I$7</f>
        <v>28.517838604072981</v>
      </c>
      <c r="N7" s="6">
        <f>Input!J56/Input!J$7</f>
        <v>28.401599100109664</v>
      </c>
      <c r="O7" s="6">
        <f t="shared" ref="O7:O12" si="1">AVERAGE(E7:N7)</f>
        <v>25.749452520715586</v>
      </c>
    </row>
    <row r="8" spans="1:15" ht="12" customHeight="1" x14ac:dyDescent="0.2">
      <c r="B8" t="s">
        <v>84</v>
      </c>
      <c r="E8" s="6">
        <f>Input!A100/Input!A$7</f>
        <v>41.49447444098832</v>
      </c>
      <c r="F8" s="6">
        <f>Input!B100/Input!B$7</f>
        <v>31.998355222190771</v>
      </c>
      <c r="G8" s="6">
        <f>Input!C100/Input!C$7</f>
        <v>25.973951693441993</v>
      </c>
      <c r="H8" s="6">
        <f>Input!D100/Input!D$7</f>
        <v>20.755285519633347</v>
      </c>
      <c r="I8" s="6">
        <f>Input!E100/Input!E$7</f>
        <v>22.921313517985698</v>
      </c>
      <c r="J8" s="6">
        <f>Input!F100/Input!F$7</f>
        <v>26.030620667769409</v>
      </c>
      <c r="K8" s="6">
        <f>Input!G100/Input!G$7</f>
        <v>26.414449830125488</v>
      </c>
      <c r="L8" s="6">
        <f>Input!H100/Input!H$7</f>
        <v>24.003395761821601</v>
      </c>
      <c r="M8" s="6">
        <f>Input!I100/Input!I$7</f>
        <v>26.699907859069839</v>
      </c>
      <c r="N8" s="6">
        <f>Input!J100/Input!J$7</f>
        <v>21.108264497898148</v>
      </c>
      <c r="O8" s="6">
        <f t="shared" si="1"/>
        <v>26.740001901092455</v>
      </c>
    </row>
    <row r="9" spans="1:15" ht="12" customHeight="1" x14ac:dyDescent="0.2">
      <c r="B9" t="s">
        <v>93</v>
      </c>
      <c r="E9" s="6">
        <f t="shared" ref="E9:N9" si="2">+E8-E7</f>
        <v>17.810636383199327</v>
      </c>
      <c r="F9" s="6">
        <f t="shared" si="2"/>
        <v>9.9631999716954418</v>
      </c>
      <c r="G9" s="6">
        <f t="shared" si="2"/>
        <v>1.7821435880996681</v>
      </c>
      <c r="H9" s="6">
        <f t="shared" si="2"/>
        <v>-4.0679759692803152</v>
      </c>
      <c r="I9" s="6">
        <f t="shared" si="2"/>
        <v>-1.8388934441412204</v>
      </c>
      <c r="J9" s="6">
        <f t="shared" si="2"/>
        <v>0.3910591440329334</v>
      </c>
      <c r="K9" s="6">
        <f t="shared" si="2"/>
        <v>-1.1156644939967393</v>
      </c>
      <c r="L9" s="6">
        <f t="shared" si="2"/>
        <v>-3.9077460286256915</v>
      </c>
      <c r="M9" s="6">
        <f t="shared" si="2"/>
        <v>-1.8179307450031423</v>
      </c>
      <c r="N9" s="6">
        <f t="shared" si="2"/>
        <v>-7.293334602211516</v>
      </c>
      <c r="O9" s="6">
        <f t="shared" si="1"/>
        <v>0.99054938037687457</v>
      </c>
    </row>
    <row r="10" spans="1:15" ht="12" customHeight="1" x14ac:dyDescent="0.2">
      <c r="B10" t="s">
        <v>85</v>
      </c>
      <c r="E10" s="6">
        <f>Input!A101/Input!A$7</f>
        <v>169.59684332022616</v>
      </c>
      <c r="F10" s="6">
        <f>Input!B101/Input!B$7</f>
        <v>161.46264449476368</v>
      </c>
      <c r="G10" s="6">
        <f>Input!C101/Input!C$7</f>
        <v>184.33311502089833</v>
      </c>
      <c r="H10" s="6">
        <f>Input!D101/Input!D$7</f>
        <v>184.51429778273257</v>
      </c>
      <c r="I10" s="6">
        <f>Input!E101/Input!E$7</f>
        <v>190.00911411318705</v>
      </c>
      <c r="J10" s="6">
        <f>Input!F101/Input!F$7</f>
        <v>215.99563640189123</v>
      </c>
      <c r="K10" s="6">
        <f>Input!G101/Input!G$7</f>
        <v>207.24329278573279</v>
      </c>
      <c r="L10" s="6">
        <f>Input!H101/Input!H$7</f>
        <v>206.90560578152821</v>
      </c>
      <c r="M10" s="6">
        <f>Input!I101/Input!I$7</f>
        <v>226.03670188082413</v>
      </c>
      <c r="N10" s="6">
        <f>Input!J101/Input!J$7</f>
        <v>228.02487616376152</v>
      </c>
      <c r="O10" s="6">
        <f t="shared" si="1"/>
        <v>197.41221277455458</v>
      </c>
    </row>
    <row r="11" spans="1:15" ht="12" customHeight="1" x14ac:dyDescent="0.2">
      <c r="B11" t="s">
        <v>94</v>
      </c>
      <c r="E11" s="6">
        <f>Input!A26/Input!A$7/0.04</f>
        <v>205.30446329009919</v>
      </c>
      <c r="F11" s="6">
        <f>Input!B26/Input!B$7/0.04</f>
        <v>214.72939782054911</v>
      </c>
      <c r="G11" s="6">
        <f>Input!C26/Input!C$7/0.04</f>
        <v>214.99934962456999</v>
      </c>
      <c r="H11" s="6">
        <f>Input!D26/Input!D$7/0.04</f>
        <v>209.79216214542302</v>
      </c>
      <c r="I11" s="6">
        <f>Input!E26/Input!E$7/0.04</f>
        <v>211.2150720539386</v>
      </c>
      <c r="J11" s="6">
        <f>Input!F26/Input!F$7/0.04</f>
        <v>211.18010203739033</v>
      </c>
      <c r="K11" s="6">
        <f>Input!G26/Input!G$7/0.04</f>
        <v>208.97772805410582</v>
      </c>
      <c r="L11" s="6">
        <f>Input!H26/Input!H$7/0.04</f>
        <v>205.31719657163609</v>
      </c>
      <c r="M11" s="6">
        <f>Input!I26/Input!I$7/0.04</f>
        <v>190.85693372614182</v>
      </c>
      <c r="N11" s="6">
        <f>Input!J26/Input!J$7/0.04</f>
        <v>188.7369572108224</v>
      </c>
      <c r="O11" s="6">
        <f t="shared" si="1"/>
        <v>206.11093625346763</v>
      </c>
    </row>
    <row r="12" spans="1:15" ht="12" customHeight="1" x14ac:dyDescent="0.2">
      <c r="B12" s="19" t="s">
        <v>95</v>
      </c>
      <c r="E12" s="6">
        <f t="shared" ref="E12:N12" si="3">+E10+E11</f>
        <v>374.90130661032538</v>
      </c>
      <c r="F12" s="6">
        <f t="shared" si="3"/>
        <v>376.19204231531279</v>
      </c>
      <c r="G12" s="6">
        <f t="shared" si="3"/>
        <v>399.33246464546835</v>
      </c>
      <c r="H12" s="6">
        <f t="shared" si="3"/>
        <v>394.30645992815562</v>
      </c>
      <c r="I12" s="6">
        <f t="shared" si="3"/>
        <v>401.22418616712565</v>
      </c>
      <c r="J12" s="6">
        <f t="shared" si="3"/>
        <v>427.17573843928153</v>
      </c>
      <c r="K12" s="6">
        <f t="shared" si="3"/>
        <v>416.22102083983862</v>
      </c>
      <c r="L12" s="6">
        <f t="shared" si="3"/>
        <v>412.2228023531643</v>
      </c>
      <c r="M12" s="6">
        <f t="shared" si="3"/>
        <v>416.89363560696597</v>
      </c>
      <c r="N12" s="6">
        <f t="shared" si="3"/>
        <v>416.76183337458394</v>
      </c>
      <c r="O12" s="6">
        <f t="shared" si="1"/>
        <v>403.52314902802226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13.964787076296044</v>
      </c>
      <c r="F15" s="22">
        <f t="shared" ref="F15:N15" si="4">+F7/F$10*100</f>
        <v>13.647215626528364</v>
      </c>
      <c r="G15" s="22">
        <f t="shared" si="4"/>
        <v>13.12396207409593</v>
      </c>
      <c r="H15" s="22">
        <f t="shared" si="4"/>
        <v>13.4532997102172</v>
      </c>
      <c r="I15" s="22">
        <f t="shared" si="4"/>
        <v>13.031062787534204</v>
      </c>
      <c r="J15" s="22">
        <f t="shared" si="4"/>
        <v>11.87040717620348</v>
      </c>
      <c r="K15" s="22">
        <f t="shared" si="4"/>
        <v>13.283959135210901</v>
      </c>
      <c r="L15" s="22">
        <f t="shared" si="4"/>
        <v>13.489794868061086</v>
      </c>
      <c r="M15" s="22">
        <f t="shared" si="4"/>
        <v>12.616463771935923</v>
      </c>
      <c r="N15" s="22">
        <f t="shared" si="4"/>
        <v>12.455482742905811</v>
      </c>
      <c r="O15" s="22">
        <f>AVERAGE(E15:N15)</f>
        <v>13.093643496898896</v>
      </c>
    </row>
    <row r="16" spans="1:15" ht="12" customHeight="1" x14ac:dyDescent="0.2">
      <c r="B16" t="s">
        <v>84</v>
      </c>
      <c r="E16" s="22">
        <f>+E8/E$10*100</f>
        <v>24.466537011328722</v>
      </c>
      <c r="F16" s="22">
        <f t="shared" ref="F16:N16" si="5">+F8/F$10*100</f>
        <v>19.817806974682924</v>
      </c>
      <c r="G16" s="22">
        <f t="shared" si="5"/>
        <v>14.090768058955256</v>
      </c>
      <c r="H16" s="22">
        <f t="shared" si="5"/>
        <v>11.248605538456918</v>
      </c>
      <c r="I16" s="22">
        <f t="shared" si="5"/>
        <v>12.063270556764786</v>
      </c>
      <c r="J16" s="22">
        <f t="shared" si="5"/>
        <v>12.051456733753483</v>
      </c>
      <c r="K16" s="22">
        <f t="shared" si="5"/>
        <v>12.745623501280296</v>
      </c>
      <c r="L16" s="22">
        <f t="shared" si="5"/>
        <v>11.60113360445478</v>
      </c>
      <c r="M16" s="22">
        <f t="shared" si="5"/>
        <v>11.81220024752756</v>
      </c>
      <c r="N16" s="22">
        <f t="shared" si="5"/>
        <v>9.2570007505403673</v>
      </c>
      <c r="O16" s="22">
        <f>AVERAGE(E16:N16)</f>
        <v>13.915440297774509</v>
      </c>
    </row>
    <row r="17" spans="1:15" ht="12" customHeight="1" x14ac:dyDescent="0.2">
      <c r="B17" t="s">
        <v>93</v>
      </c>
      <c r="E17" s="22">
        <f>+E9/E$10*100</f>
        <v>10.501749935032681</v>
      </c>
      <c r="F17" s="22">
        <f t="shared" ref="F17:N17" si="6">+F9/F$10*100</f>
        <v>6.1705913481545593</v>
      </c>
      <c r="G17" s="22">
        <f t="shared" si="6"/>
        <v>0.96680598485932479</v>
      </c>
      <c r="H17" s="22">
        <f t="shared" si="6"/>
        <v>-2.2046941717602815</v>
      </c>
      <c r="I17" s="22">
        <f t="shared" si="6"/>
        <v>-0.96779223076941712</v>
      </c>
      <c r="J17" s="22">
        <f t="shared" si="6"/>
        <v>0.18104955755000121</v>
      </c>
      <c r="K17" s="22">
        <f t="shared" si="6"/>
        <v>-0.53833563393060735</v>
      </c>
      <c r="L17" s="22">
        <f t="shared" si="6"/>
        <v>-1.8886612636063054</v>
      </c>
      <c r="M17" s="22">
        <f t="shared" si="6"/>
        <v>-0.80426352440836379</v>
      </c>
      <c r="N17" s="22">
        <f t="shared" si="6"/>
        <v>-3.1984819923654442</v>
      </c>
      <c r="O17" s="22">
        <f>AVERAGE(E17:N17)</f>
        <v>0.82179680087561446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45.23773065867335</v>
      </c>
      <c r="F20" s="22">
        <f t="shared" ref="F20:N20" si="7">+F10/F$12*100</f>
        <v>42.920271120310026</v>
      </c>
      <c r="G20" s="22">
        <f t="shared" si="7"/>
        <v>46.160312857245714</v>
      </c>
      <c r="H20" s="22">
        <f t="shared" si="7"/>
        <v>46.794642374449531</v>
      </c>
      <c r="I20" s="22">
        <f t="shared" si="7"/>
        <v>47.357343017711493</v>
      </c>
      <c r="J20" s="22">
        <f t="shared" si="7"/>
        <v>50.563647924165224</v>
      </c>
      <c r="K20" s="22">
        <f t="shared" si="7"/>
        <v>49.79164492162441</v>
      </c>
      <c r="L20" s="22">
        <f t="shared" si="7"/>
        <v>50.192663918738212</v>
      </c>
      <c r="M20" s="22">
        <f t="shared" si="7"/>
        <v>54.219273832696338</v>
      </c>
      <c r="N20" s="22">
        <f t="shared" si="7"/>
        <v>54.713473716489204</v>
      </c>
      <c r="O20" s="22">
        <f>AVERAGE(E20:N20)</f>
        <v>48.795100434210347</v>
      </c>
    </row>
    <row r="21" spans="1:15" ht="12" customHeight="1" x14ac:dyDescent="0.2">
      <c r="B21" t="s">
        <v>94</v>
      </c>
      <c r="E21" s="22">
        <f>+E11/E$12*100</f>
        <v>54.762269341326643</v>
      </c>
      <c r="F21" s="22">
        <f t="shared" ref="F21:N21" si="8">+F11/F$12*100</f>
        <v>57.079728879689974</v>
      </c>
      <c r="G21" s="22">
        <f t="shared" si="8"/>
        <v>53.839687142754279</v>
      </c>
      <c r="H21" s="22">
        <f t="shared" si="8"/>
        <v>53.205357625550462</v>
      </c>
      <c r="I21" s="22">
        <f t="shared" si="8"/>
        <v>52.642656982288507</v>
      </c>
      <c r="J21" s="22">
        <f t="shared" si="8"/>
        <v>49.436352075834783</v>
      </c>
      <c r="K21" s="22">
        <f t="shared" si="8"/>
        <v>50.20835507837559</v>
      </c>
      <c r="L21" s="22">
        <f t="shared" si="8"/>
        <v>49.807336081261795</v>
      </c>
      <c r="M21" s="22">
        <f t="shared" si="8"/>
        <v>45.780726167303655</v>
      </c>
      <c r="N21" s="22">
        <f t="shared" si="8"/>
        <v>45.286526283510788</v>
      </c>
      <c r="O21" s="22">
        <f>AVERAGE(E21:N21)</f>
        <v>51.204899565789638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0.58796093906005198</v>
      </c>
      <c r="F24" s="22">
        <f>Input!B108/Input!B$56*100</f>
        <v>1.2302581842319782</v>
      </c>
      <c r="G24" s="22">
        <f>Input!C108/Input!C$56*100</f>
        <v>0.94740652045518536</v>
      </c>
      <c r="H24" s="22">
        <f>Input!D108/Input!D$56*100</f>
        <v>0.79592335639358824</v>
      </c>
      <c r="I24" s="22">
        <f>Input!E108/Input!E$56*100</f>
        <v>0.68194388814255003</v>
      </c>
      <c r="J24" s="22">
        <f>Input!F108/Input!F$56*100</f>
        <v>0.70032589664450906</v>
      </c>
      <c r="K24" s="22">
        <f>Input!G108/Input!G$56*100</f>
        <v>0.7449293598604414</v>
      </c>
      <c r="L24" s="22">
        <f>Input!H108/Input!H$56*100</f>
        <v>1.8606157447976577</v>
      </c>
      <c r="M24" s="22">
        <f>Input!I108/Input!I$56*100</f>
        <v>2.1443268769728459</v>
      </c>
      <c r="N24" s="22">
        <f>Input!J108/Input!J$56*100</f>
        <v>2.2524483490128366</v>
      </c>
      <c r="O24" s="22">
        <f>AVERAGE(E24:N24)</f>
        <v>1.1946139115571643</v>
      </c>
    </row>
    <row r="25" spans="1:15" ht="12" customHeight="1" x14ac:dyDescent="0.2">
      <c r="B25" t="s">
        <v>60</v>
      </c>
      <c r="E25" s="22">
        <f>Input!A109/Input!A$56*100</f>
        <v>26.247032009956662</v>
      </c>
      <c r="F25" s="22">
        <f>Input!B109/Input!B$56*100</f>
        <v>15.611823673652953</v>
      </c>
      <c r="G25" s="22">
        <f>Input!C109/Input!C$56*100</f>
        <v>15.06342118940864</v>
      </c>
      <c r="H25" s="22">
        <f>Input!D109/Input!D$56*100</f>
        <v>13.804388652412481</v>
      </c>
      <c r="I25" s="22">
        <f>Input!E109/Input!E$56*100</f>
        <v>12.268009808078407</v>
      </c>
      <c r="J25" s="22">
        <f>Input!F109/Input!F$56*100</f>
        <v>12.396988427246743</v>
      </c>
      <c r="K25" s="22">
        <f>Input!G109/Input!G$56*100</f>
        <v>10.545210104010124</v>
      </c>
      <c r="L25" s="22">
        <f>Input!H109/Input!H$56*100</f>
        <v>8.6472393049717287</v>
      </c>
      <c r="M25" s="22">
        <f>Input!I109/Input!I$56*100</f>
        <v>8.0326084930532815</v>
      </c>
      <c r="N25" s="22">
        <f>Input!J109/Input!J$56*100</f>
        <v>7.1120098426121698</v>
      </c>
      <c r="O25" s="22">
        <f>AVERAGE(E25:N25)</f>
        <v>12.97287315054032</v>
      </c>
    </row>
    <row r="26" spans="1:15" ht="12" customHeight="1" x14ac:dyDescent="0.2">
      <c r="B26" t="s">
        <v>99</v>
      </c>
      <c r="E26" s="22">
        <f>Input!A110/Input!A$56*100</f>
        <v>35.859542017520802</v>
      </c>
      <c r="F26" s="22">
        <f>Input!B110/Input!B$56*100</f>
        <v>35.79457053057029</v>
      </c>
      <c r="G26" s="22">
        <f>Input!C110/Input!C$56*100</f>
        <v>41.735790448985568</v>
      </c>
      <c r="H26" s="22">
        <f>Input!D110/Input!D$56*100</f>
        <v>41.920437005943015</v>
      </c>
      <c r="I26" s="22">
        <f>Input!E110/Input!E$56*100</f>
        <v>43.072008271361888</v>
      </c>
      <c r="J26" s="22">
        <f>Input!F110/Input!F$56*100</f>
        <v>41.768708388319581</v>
      </c>
      <c r="K26" s="22">
        <f>Input!G110/Input!G$56*100</f>
        <v>40.418927324973886</v>
      </c>
      <c r="L26" s="22">
        <f>Input!H110/Input!H$56*100</f>
        <v>42.062964206638448</v>
      </c>
      <c r="M26" s="22">
        <f>Input!I110/Input!I$56*100</f>
        <v>41.06119776623904</v>
      </c>
      <c r="N26" s="22">
        <f>Input!J110/Input!J$56*100</f>
        <v>44.116464438559959</v>
      </c>
      <c r="O26" s="22">
        <f>AVERAGE(E26:N26)</f>
        <v>40.781061039911251</v>
      </c>
    </row>
    <row r="27" spans="1:15" ht="12" customHeight="1" x14ac:dyDescent="0.2">
      <c r="B27" t="s">
        <v>255</v>
      </c>
      <c r="E27" s="22">
        <f>Input!A111/Input!A$56*100</f>
        <v>20.779551921318092</v>
      </c>
      <c r="F27" s="22">
        <f>Input!B111/Input!B$56*100</f>
        <v>29.858968833652437</v>
      </c>
      <c r="G27" s="22">
        <f>Input!C111/Input!C$56*100</f>
        <v>29.221543777501878</v>
      </c>
      <c r="H27" s="22">
        <f>Input!D111/Input!D$56*100</f>
        <v>29.691021161418675</v>
      </c>
      <c r="I27" s="22">
        <f>Input!E111/Input!E$56*100</f>
        <v>30.292243056717311</v>
      </c>
      <c r="J27" s="22">
        <f>Input!F111/Input!F$56*100</f>
        <v>31.604284416387173</v>
      </c>
      <c r="K27" s="22">
        <f>Input!G111/Input!G$56*100</f>
        <v>33.0357213558244</v>
      </c>
      <c r="L27" s="22">
        <f>Input!H111/Input!H$56*100</f>
        <v>32.817521692017969</v>
      </c>
      <c r="M27" s="22">
        <f>Input!I111/Input!I$56*100</f>
        <v>32.965312225949987</v>
      </c>
      <c r="N27" s="22">
        <f>Input!J111/Input!J$56*100</f>
        <v>32.753431785926729</v>
      </c>
      <c r="O27" s="22">
        <f>AVERAGE(E27:N27)</f>
        <v>30.301960022671473</v>
      </c>
    </row>
    <row r="28" spans="1:15" ht="12" customHeight="1" x14ac:dyDescent="0.2">
      <c r="B28" t="s">
        <v>15</v>
      </c>
      <c r="E28" s="22">
        <f>Input!A112/Input!A$56*100</f>
        <v>16.525913112144398</v>
      </c>
      <c r="F28" s="22">
        <f>Input!B112/Input!B$56*100</f>
        <v>17.504378777892342</v>
      </c>
      <c r="G28" s="22">
        <f>Input!C112/Input!C$56*100</f>
        <v>13.031838063648729</v>
      </c>
      <c r="H28" s="22">
        <f>Input!D112/Input!D$56*100</f>
        <v>13.788229823832243</v>
      </c>
      <c r="I28" s="22">
        <f>Input!E112/Input!E$56*100</f>
        <v>13.685794975699842</v>
      </c>
      <c r="J28" s="22">
        <f>Input!F112/Input!F$56*100</f>
        <v>13.529692871401991</v>
      </c>
      <c r="K28" s="22">
        <f>Input!G112/Input!G$56*100</f>
        <v>15.25521185533116</v>
      </c>
      <c r="L28" s="22">
        <f>Input!H112/Input!H$56*100</f>
        <v>14.611659051574193</v>
      </c>
      <c r="M28" s="22">
        <f>Input!I112/Input!I$56*100</f>
        <v>15.796554637784856</v>
      </c>
      <c r="N28" s="22">
        <f>Input!J112/Input!J$56*100</f>
        <v>13.765645583888302</v>
      </c>
      <c r="O28" s="22">
        <f>AVERAGE(E28:N28)</f>
        <v>14.749491875319805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2.0818236316754862E-2</v>
      </c>
      <c r="F31" s="22">
        <f>Input!B113/Input!B$100*100</f>
        <v>0.93628326441807208</v>
      </c>
      <c r="G31" s="22">
        <f>Input!C113/Input!C$100*100</f>
        <v>2.1976985186996365</v>
      </c>
      <c r="H31" s="22">
        <f>Input!D113/Input!D$100*100</f>
        <v>1.109735396976153</v>
      </c>
      <c r="I31" s="22">
        <f>Input!E113/Input!E$100*100</f>
        <v>8.8770503555267416E-2</v>
      </c>
      <c r="J31" s="22">
        <f>Input!F113/Input!F$100*100</f>
        <v>0.11815874148061256</v>
      </c>
      <c r="K31" s="22">
        <f>Input!G113/Input!G$100*100</f>
        <v>1.1185317249428866</v>
      </c>
      <c r="L31" s="22">
        <f>Input!H113/Input!H$100*100</f>
        <v>1.0634290178627492</v>
      </c>
      <c r="M31" s="22">
        <f>Input!I113/Input!I$100*100</f>
        <v>2.5975367257888426</v>
      </c>
      <c r="N31" s="22">
        <f>Input!J113/Input!J$100*100</f>
        <v>0.43811304904742088</v>
      </c>
      <c r="O31" s="22">
        <f>AVERAGE(E31:N31)</f>
        <v>0.96890751790883944</v>
      </c>
    </row>
    <row r="32" spans="1:15" ht="12" customHeight="1" x14ac:dyDescent="0.2">
      <c r="B32" t="s">
        <v>60</v>
      </c>
      <c r="E32" s="22">
        <f>Input!A114/Input!A$100*100</f>
        <v>49.083377397115115</v>
      </c>
      <c r="F32" s="22">
        <f>Input!B114/Input!B$100*100</f>
        <v>8.6583477538458613</v>
      </c>
      <c r="G32" s="22">
        <f>Input!C114/Input!C$100*100</f>
        <v>8.5405858432550392</v>
      </c>
      <c r="H32" s="22">
        <f>Input!D114/Input!D$100*100</f>
        <v>18.810094473882447</v>
      </c>
      <c r="I32" s="22">
        <f>Input!E114/Input!E$100*100</f>
        <v>12.10008309005331</v>
      </c>
      <c r="J32" s="22">
        <f>Input!F114/Input!F$100*100</f>
        <v>22.830294918379206</v>
      </c>
      <c r="K32" s="22">
        <f>Input!G114/Input!G$100*100</f>
        <v>7.6269545345823433</v>
      </c>
      <c r="L32" s="22">
        <f>Input!H114/Input!H$100*100</f>
        <v>18.968433874825223</v>
      </c>
      <c r="M32" s="22">
        <f>Input!I114/Input!I$100*100</f>
        <v>18.263848268752501</v>
      </c>
      <c r="N32" s="22">
        <f>Input!J114/Input!J$100*100</f>
        <v>4.4472849231811917</v>
      </c>
      <c r="O32" s="22">
        <f>AVERAGE(E32:N32)</f>
        <v>16.932930507787226</v>
      </c>
    </row>
    <row r="33" spans="1:15" ht="12" customHeight="1" x14ac:dyDescent="0.2">
      <c r="B33" t="s">
        <v>99</v>
      </c>
      <c r="E33" s="22">
        <f>Input!A115/Input!A$100*100</f>
        <v>18.387907007728941</v>
      </c>
      <c r="F33" s="22">
        <f>Input!B115/Input!B$100*100</f>
        <v>33.930493915406018</v>
      </c>
      <c r="G33" s="22">
        <f>Input!C115/Input!C$100*100</f>
        <v>26.715885117801829</v>
      </c>
      <c r="H33" s="22">
        <f>Input!D115/Input!D$100*100</f>
        <v>42.109243505897858</v>
      </c>
      <c r="I33" s="22">
        <f>Input!E115/Input!E$100*100</f>
        <v>34.277240203457744</v>
      </c>
      <c r="J33" s="22">
        <f>Input!F115/Input!F$100*100</f>
        <v>53.429862919350221</v>
      </c>
      <c r="K33" s="22">
        <f>Input!G115/Input!G$100*100</f>
        <v>28.386778190499257</v>
      </c>
      <c r="L33" s="22">
        <f>Input!H115/Input!H$100*100</f>
        <v>33.873471803147581</v>
      </c>
      <c r="M33" s="22">
        <f>Input!I115/Input!I$100*100</f>
        <v>37.024300175548127</v>
      </c>
      <c r="N33" s="22">
        <f>Input!J115/Input!J$100*100</f>
        <v>46.264718208447476</v>
      </c>
      <c r="O33" s="22">
        <f>AVERAGE(E33:N33)</f>
        <v>35.439990104728508</v>
      </c>
    </row>
    <row r="34" spans="1:15" ht="12" customHeight="1" x14ac:dyDescent="0.2">
      <c r="B34" t="s">
        <v>255</v>
      </c>
      <c r="E34" s="22">
        <f>Input!A116/Input!A$100*100</f>
        <v>27.394302143436317</v>
      </c>
      <c r="F34" s="22">
        <f>Input!B116/Input!B$100*100</f>
        <v>36.150053672179176</v>
      </c>
      <c r="G34" s="22">
        <f>Input!C116/Input!C$100*100</f>
        <v>42.823428432739782</v>
      </c>
      <c r="H34" s="22">
        <f>Input!D116/Input!D$100*100</f>
        <v>14.934945883029233</v>
      </c>
      <c r="I34" s="22">
        <f>Input!E116/Input!E$100*100</f>
        <v>32.665902697108919</v>
      </c>
      <c r="J34" s="22">
        <f>Input!F116/Input!F$100*100</f>
        <v>17.267769996240229</v>
      </c>
      <c r="K34" s="22">
        <f>Input!G116/Input!G$100*100</f>
        <v>49.672036465488773</v>
      </c>
      <c r="L34" s="22">
        <f>Input!H116/Input!H$100*100</f>
        <v>37.745642139423907</v>
      </c>
      <c r="M34" s="22">
        <f>Input!I116/Input!I$100*100</f>
        <v>25.221522345914853</v>
      </c>
      <c r="N34" s="22">
        <f>Input!J116/Input!J$100*100</f>
        <v>38.982178742211062</v>
      </c>
      <c r="O34" s="22">
        <f>AVERAGE(E34:N34)</f>
        <v>32.285778251777231</v>
      </c>
    </row>
    <row r="35" spans="1:15" ht="12" customHeight="1" x14ac:dyDescent="0.2">
      <c r="B35" t="s">
        <v>15</v>
      </c>
      <c r="E35" s="22">
        <f>Input!A117/Input!A$100*100</f>
        <v>5.1135952154028832</v>
      </c>
      <c r="F35" s="22">
        <f>Input!B117/Input!B$100*100</f>
        <v>20.324821394150877</v>
      </c>
      <c r="G35" s="22">
        <f>Input!C117/Input!C$100*100</f>
        <v>19.72240208750372</v>
      </c>
      <c r="H35" s="22">
        <f>Input!D117/Input!D$100*100</f>
        <v>23.035980740214313</v>
      </c>
      <c r="I35" s="22">
        <f>Input!E117/Input!E$100*100</f>
        <v>20.86800350582477</v>
      </c>
      <c r="J35" s="22">
        <f>Input!F117/Input!F$100*100</f>
        <v>6.3539134245497317</v>
      </c>
      <c r="K35" s="22">
        <f>Input!G117/Input!G$100*100</f>
        <v>13.195699084486742</v>
      </c>
      <c r="L35" s="22">
        <f>Input!H117/Input!H$100*100</f>
        <v>8.3490231647405455</v>
      </c>
      <c r="M35" s="22">
        <f>Input!I117/Input!I$100*100</f>
        <v>16.892792483995667</v>
      </c>
      <c r="N35" s="22">
        <f>Input!J117/Input!J$100*100</f>
        <v>9.8677050771128574</v>
      </c>
      <c r="O35" s="22">
        <f>AVERAGE(E35:N35)</f>
        <v>14.37239361779821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0.37704772555877597</v>
      </c>
      <c r="F38" s="22">
        <f>Input!B118/Input!B$101*100</f>
        <v>0.84620193889421091</v>
      </c>
      <c r="G38" s="22">
        <f>Input!C118/Input!C$101*100</f>
        <v>0.6203644847818276</v>
      </c>
      <c r="H38" s="22">
        <f>Input!D118/Input!D$101*100</f>
        <v>0.51995062948873416</v>
      </c>
      <c r="I38" s="22">
        <f>Input!E118/Input!E$101*100</f>
        <v>0.45500368672761687</v>
      </c>
      <c r="J38" s="22">
        <f>Input!F118/Input!F$101*100</f>
        <v>0.45218822508215417</v>
      </c>
      <c r="K38" s="22">
        <f>Input!G118/Input!G$101*100</f>
        <v>0.58143578041539912</v>
      </c>
      <c r="L38" s="22">
        <f>Input!H118/Input!H$101*100</f>
        <v>0.85548042512555689</v>
      </c>
      <c r="M38" s="22">
        <f>Input!I118/Input!I$101*100</f>
        <v>1.1479273702024442</v>
      </c>
      <c r="N38" s="22">
        <f>Input!J118/Input!J$101*100</f>
        <v>1.138450555499904</v>
      </c>
      <c r="O38" s="25">
        <f>AVERAGE(E38:N38)</f>
        <v>0.69940508217766229</v>
      </c>
    </row>
    <row r="39" spans="1:15" ht="12" customHeight="1" x14ac:dyDescent="0.2">
      <c r="B39" t="s">
        <v>60</v>
      </c>
      <c r="E39" s="22">
        <f>Input!A119/Input!A$101*100</f>
        <v>16.555125055202957</v>
      </c>
      <c r="F39" s="22">
        <f>Input!B119/Input!B$101*100</f>
        <v>6.2439445459736005</v>
      </c>
      <c r="G39" s="22">
        <f>Input!C119/Input!C$101*100</f>
        <v>7.2584232002379636</v>
      </c>
      <c r="H39" s="22">
        <f>Input!D119/Input!D$101*100</f>
        <v>7.4510775836607683</v>
      </c>
      <c r="I39" s="22">
        <f>Input!E119/Input!E$101*100</f>
        <v>7.5349018005541311</v>
      </c>
      <c r="J39" s="22">
        <f>Input!F119/Input!F$101*100</f>
        <v>7.5134422158968119</v>
      </c>
      <c r="K39" s="22">
        <f>Input!G119/Input!G$101*100</f>
        <v>6.5381654108248162</v>
      </c>
      <c r="L39" s="22">
        <f>Input!H119/Input!H$101*100</f>
        <v>6.3050730480542354</v>
      </c>
      <c r="M39" s="22">
        <f>Input!I119/Input!I$101*100</f>
        <v>5.1479970778703246</v>
      </c>
      <c r="N39" s="22">
        <f>Input!J119/Input!J$101*100</f>
        <v>3.9490437836542553</v>
      </c>
      <c r="O39" s="22">
        <f>AVERAGE(E39:N39)</f>
        <v>7.4497193721929875</v>
      </c>
    </row>
    <row r="40" spans="1:15" ht="12" customHeight="1" x14ac:dyDescent="0.2">
      <c r="B40" t="s">
        <v>99</v>
      </c>
      <c r="E40" s="22">
        <f>Input!A120/Input!A$101*100</f>
        <v>30.278614520161916</v>
      </c>
      <c r="F40" s="22">
        <f>Input!B120/Input!B$101*100</f>
        <v>30.919348474408221</v>
      </c>
      <c r="G40" s="22">
        <f>Input!C120/Input!C$101*100</f>
        <v>34.115988593758686</v>
      </c>
      <c r="H40" s="22">
        <f>Input!D120/Input!D$101*100</f>
        <v>36.002401317534087</v>
      </c>
      <c r="I40" s="22">
        <f>Input!E120/Input!E$101*100</f>
        <v>36.552254224527289</v>
      </c>
      <c r="J40" s="22">
        <f>Input!F120/Input!F$101*100</f>
        <v>40.728986366964627</v>
      </c>
      <c r="K40" s="22">
        <f>Input!G120/Input!G$101*100</f>
        <v>34.145455599514747</v>
      </c>
      <c r="L40" s="22">
        <f>Input!H120/Input!H$101*100</f>
        <v>34.879913011994454</v>
      </c>
      <c r="M40" s="22">
        <f>Input!I120/Input!I$101*100</f>
        <v>32.534047496397868</v>
      </c>
      <c r="N40" s="22">
        <f>Input!J120/Input!J$101*100</f>
        <v>35.22474838794566</v>
      </c>
      <c r="O40" s="22">
        <f>AVERAGE(E40:N40)</f>
        <v>34.538175799320761</v>
      </c>
    </row>
    <row r="41" spans="1:15" ht="12" customHeight="1" x14ac:dyDescent="0.2">
      <c r="B41" t="s">
        <v>255</v>
      </c>
      <c r="E41" s="22">
        <f>Input!A121/Input!A$101*100</f>
        <v>44.560824544608415</v>
      </c>
      <c r="F41" s="22">
        <f>Input!B121/Input!B$101*100</f>
        <v>52.174776381665509</v>
      </c>
      <c r="G41" s="22">
        <f>Input!C121/Input!C$101*100</f>
        <v>51.100270919915815</v>
      </c>
      <c r="H41" s="22">
        <f>Input!D121/Input!D$101*100</f>
        <v>49.215215014343542</v>
      </c>
      <c r="I41" s="22">
        <f>Input!E121/Input!E$101*100</f>
        <v>48.916985845299457</v>
      </c>
      <c r="J41" s="22">
        <f>Input!F121/Input!F$101*100</f>
        <v>45.989234273233237</v>
      </c>
      <c r="K41" s="22">
        <f>Input!G121/Input!G$101*100</f>
        <v>52.328939631140258</v>
      </c>
      <c r="L41" s="22">
        <f>Input!H121/Input!H$101*100</f>
        <v>51.388111576273197</v>
      </c>
      <c r="M41" s="22">
        <f>Input!I121/Input!I$101*100</f>
        <v>53.72657591142854</v>
      </c>
      <c r="N41" s="22">
        <f>Input!J121/Input!J$101*100</f>
        <v>51.90503665535492</v>
      </c>
      <c r="O41" s="22">
        <f>AVERAGE(E41:N41)</f>
        <v>50.130597075326293</v>
      </c>
    </row>
    <row r="42" spans="1:15" ht="12" customHeight="1" x14ac:dyDescent="0.2">
      <c r="B42" t="s">
        <v>15</v>
      </c>
      <c r="E42" s="22">
        <f>Input!A122/Input!A$101*100</f>
        <v>8.2283881544679378</v>
      </c>
      <c r="F42" s="22">
        <f>Input!B122/Input!B$101*100</f>
        <v>9.8157286590584434</v>
      </c>
      <c r="G42" s="22">
        <f>Input!C122/Input!C$101*100</f>
        <v>6.9049528013057113</v>
      </c>
      <c r="H42" s="22">
        <f>Input!D122/Input!D$101*100</f>
        <v>6.8113554549728672</v>
      </c>
      <c r="I42" s="22">
        <f>Input!E122/Input!E$101*100</f>
        <v>6.540854442891499</v>
      </c>
      <c r="J42" s="22">
        <f>Input!F122/Input!F$101*100</f>
        <v>5.3161489188231661</v>
      </c>
      <c r="K42" s="22">
        <f>Input!G122/Input!G$101*100</f>
        <v>6.4060035781047882</v>
      </c>
      <c r="L42" s="22">
        <f>Input!H122/Input!H$101*100</f>
        <v>6.5714219385525574</v>
      </c>
      <c r="M42" s="22">
        <f>Input!I122/Input!I$101*100</f>
        <v>7.4434521441008306</v>
      </c>
      <c r="N42" s="22">
        <f>Input!J122/Input!J$101*100</f>
        <v>7.7827206175452579</v>
      </c>
      <c r="O42" s="22">
        <f>AVERAGE(E42:N42)</f>
        <v>7.1821026709823057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196</v>
      </c>
    </row>
    <row r="2" spans="1:15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4" spans="1:15" x14ac:dyDescent="0.2">
      <c r="B4" t="s">
        <v>295</v>
      </c>
      <c r="E4" s="6">
        <f>IF(Input!A158=0,"***",Input!A159/Input!A158)</f>
        <v>99.102300625253577</v>
      </c>
      <c r="F4" s="6">
        <f>IF(Input!B158=0,"***",Input!B159/Input!B158)</f>
        <v>99.214063332145074</v>
      </c>
      <c r="G4" s="6">
        <f>IF(Input!C158=0,"***",Input!C159/Input!C158)</f>
        <v>109.27882850909471</v>
      </c>
      <c r="H4" s="6">
        <f>IF(Input!D158=0,"***",Input!D159/Input!D158)</f>
        <v>97.308436914490727</v>
      </c>
      <c r="I4" s="6">
        <f>IF(Input!E158=0,"***",Input!E159/Input!E158)</f>
        <v>69.895029372150617</v>
      </c>
      <c r="J4" s="6">
        <f>IF(Input!F158=0,"***",Input!F159/Input!F158)</f>
        <v>70.411067968226575</v>
      </c>
      <c r="K4" s="6">
        <f>IF(Input!G158=0,"***",Input!G159/Input!G158)</f>
        <v>84.36555517835987</v>
      </c>
      <c r="L4" s="6">
        <f>IF(Input!H158=0,"***",Input!H159/Input!H158)</f>
        <v>85.58334809005045</v>
      </c>
      <c r="M4" s="6">
        <f>IF(Input!I158=0,"***",Input!I159/Input!I158)</f>
        <v>84.142135167064509</v>
      </c>
      <c r="N4" s="6">
        <f>IF(Input!J158=0,"***",Input!J159/Input!J158)</f>
        <v>87.907705976101553</v>
      </c>
    </row>
    <row r="5" spans="1:15" x14ac:dyDescent="0.2">
      <c r="B5" t="s">
        <v>296</v>
      </c>
      <c r="E5" s="6">
        <f>IF(Input!A160=0,"***",Input!A161/Input!A160)</f>
        <v>83.884004185185518</v>
      </c>
      <c r="F5" s="6">
        <f>IF(Input!B160=0,"***",Input!B161/Input!B160)</f>
        <v>118.26261663204487</v>
      </c>
      <c r="G5" s="6">
        <f>IF(Input!C160=0,"***",Input!C161/Input!C160)</f>
        <v>90.060814729900073</v>
      </c>
      <c r="H5" s="6">
        <f>IF(Input!D160=0,"***",Input!D161/Input!D160)</f>
        <v>88.029741520340266</v>
      </c>
      <c r="I5" s="6">
        <f>IF(Input!E160=0,"***",Input!E161/Input!E160)</f>
        <v>86.299865027502165</v>
      </c>
      <c r="J5" s="6">
        <f>IF(Input!F160=0,"***",Input!F161/Input!F160)</f>
        <v>80.014956305511788</v>
      </c>
      <c r="K5" s="6">
        <f>IF(Input!G160=0,"***",Input!G161/Input!G160)</f>
        <v>82.249807790611925</v>
      </c>
      <c r="L5" s="6">
        <f>IF(Input!H160=0,"***",Input!H161/Input!H160)</f>
        <v>80.128829299180779</v>
      </c>
      <c r="M5" s="6">
        <f>IF(Input!I160=0,"***",Input!I161/Input!I160)</f>
        <v>74.307352956239669</v>
      </c>
      <c r="N5" s="6">
        <f>IF(Input!J160=0,"***",Input!J161/Input!J160)</f>
        <v>67.799948620956144</v>
      </c>
    </row>
    <row r="6" spans="1:15" x14ac:dyDescent="0.2">
      <c r="B6" t="s">
        <v>197</v>
      </c>
      <c r="E6" s="6">
        <f>IF(Input!A162=0,"***",Input!A163/Input!A162)</f>
        <v>40.796151044973513</v>
      </c>
      <c r="F6" s="6">
        <f>IF(Input!B162=0,"***",Input!B163/Input!B162)</f>
        <v>46.329154451355343</v>
      </c>
      <c r="G6" s="6">
        <f>IF(Input!C162=0,"***",Input!C163/Input!C162)</f>
        <v>44.331546581918204</v>
      </c>
      <c r="H6" s="6">
        <f>IF(Input!D162=0,"***",Input!D163/Input!D162)</f>
        <v>30.991740702128759</v>
      </c>
      <c r="I6" s="6">
        <f>IF(Input!E162=0,"***",Input!E163/Input!E162)</f>
        <v>30.853958937872523</v>
      </c>
      <c r="J6" s="6">
        <f>IF(Input!F162=0,"***",Input!F163/Input!F162)</f>
        <v>36.151884868957744</v>
      </c>
      <c r="K6" s="6">
        <f>IF(Input!G162=0,"***",Input!G163/Input!G162)</f>
        <v>38.144634297642085</v>
      </c>
      <c r="L6" s="6">
        <f>IF(Input!H162=0,"***",Input!H163/Input!H162)</f>
        <v>38.737213900249834</v>
      </c>
      <c r="M6" s="6">
        <f>IF(Input!I162=0,"***",Input!I163/Input!I162)</f>
        <v>38.005487422865116</v>
      </c>
      <c r="N6" s="6">
        <f>IF(Input!J162=0,"***",Input!J163/Input!J162)</f>
        <v>39.456111135519535</v>
      </c>
    </row>
    <row r="7" spans="1:15" x14ac:dyDescent="0.2">
      <c r="B7" t="s">
        <v>198</v>
      </c>
      <c r="E7" s="6">
        <f>IF(Input!A164=0,"***",Input!A165/Input!A164)</f>
        <v>67.703407113067641</v>
      </c>
      <c r="F7" s="6">
        <f>IF(Input!B164=0,"***",Input!B165/Input!B164)</f>
        <v>76.917552941040469</v>
      </c>
      <c r="G7" s="6">
        <f>IF(Input!C164=0,"***",Input!C165/Input!C164)</f>
        <v>63.57670139448944</v>
      </c>
      <c r="H7" s="6">
        <f>IF(Input!D164=0,"***",Input!D165/Input!D164)</f>
        <v>46.529605056250446</v>
      </c>
      <c r="I7" s="6">
        <f>IF(Input!E164=0,"***",Input!E165/Input!E164)</f>
        <v>47.961149893615705</v>
      </c>
      <c r="J7" s="6">
        <f>IF(Input!F164=0,"***",Input!F165/Input!F164)</f>
        <v>49.328659642423347</v>
      </c>
      <c r="K7" s="6">
        <f>IF(Input!G164=0,"***",Input!G165/Input!G164)</f>
        <v>51.642505949176453</v>
      </c>
      <c r="L7" s="6">
        <f>IF(Input!H164=0,"***",Input!H165/Input!H164)</f>
        <v>49.48593237354693</v>
      </c>
      <c r="M7" s="6">
        <f>IF(Input!I164=0,"***",Input!I165/Input!I164)</f>
        <v>50.388075049874978</v>
      </c>
      <c r="N7" s="6">
        <f>IF(Input!J164=0,"***",Input!J165/Input!J164)</f>
        <v>50.769375896524352</v>
      </c>
    </row>
    <row r="8" spans="1:15" x14ac:dyDescent="0.2">
      <c r="B8" t="s">
        <v>199</v>
      </c>
      <c r="E8" s="6">
        <f>IF(Input!A166=0,"***",Input!A167/Input!A166)</f>
        <v>18.584858633666673</v>
      </c>
      <c r="F8" s="6">
        <f>IF(Input!B166=0,"***",Input!B167/Input!B166)</f>
        <v>22.750380311823328</v>
      </c>
      <c r="G8" s="6">
        <f>IF(Input!C166=0,"***",Input!C167/Input!C166)</f>
        <v>38.559790001590549</v>
      </c>
      <c r="H8" s="6">
        <f>IF(Input!D166=0,"***",Input!D167/Input!D166)</f>
        <v>11.444787899117014</v>
      </c>
      <c r="I8" s="6">
        <f>IF(Input!E166=0,"***",Input!E167/Input!E166)</f>
        <v>14.215211212043835</v>
      </c>
      <c r="J8" s="6">
        <f>IF(Input!F166=0,"***",Input!F167/Input!F166)</f>
        <v>7.8546485660370928</v>
      </c>
      <c r="K8" s="6">
        <f>IF(Input!G166=0,"***",Input!G167/Input!G166)</f>
        <v>16.110135285471308</v>
      </c>
      <c r="L8" s="6">
        <f>IF(Input!H166=0,"***",Input!H167/Input!H166)</f>
        <v>13.839774288649066</v>
      </c>
      <c r="M8" s="6">
        <f>IF(Input!I166=0,"***",Input!I167/Input!I166)</f>
        <v>11.798529823908334</v>
      </c>
      <c r="N8" s="6">
        <f>IF(Input!J166=0,"***",Input!J167/Input!J166)</f>
        <v>14.892187778584981</v>
      </c>
    </row>
    <row r="9" spans="1:15" x14ac:dyDescent="0.2">
      <c r="B9" t="s">
        <v>200</v>
      </c>
      <c r="E9" s="6">
        <f>IF(Input!A168=0,"***",Input!A169/Input!A168)</f>
        <v>62.784933877602548</v>
      </c>
      <c r="F9" s="6">
        <f>IF(Input!B168=0,"***",Input!B169/Input!B168)</f>
        <v>74.71829601745776</v>
      </c>
      <c r="G9" s="6">
        <f>IF(Input!C168=0,"***",Input!C169/Input!C168)</f>
        <v>59.097437676267589</v>
      </c>
      <c r="H9" s="6">
        <f>IF(Input!D168=0,"***",Input!D169/Input!D168)</f>
        <v>45.977961293591761</v>
      </c>
      <c r="I9" s="6">
        <f>IF(Input!E168=0,"***",Input!E169/Input!E168)</f>
        <v>51.086265125187339</v>
      </c>
      <c r="J9" s="6">
        <f>IF(Input!F168=0,"***",Input!F169/Input!F168)</f>
        <v>47.579635781760842</v>
      </c>
      <c r="K9" s="6">
        <f>IF(Input!G168=0,"***",Input!G169/Input!G168)</f>
        <v>36.701813724799877</v>
      </c>
      <c r="L9" s="6">
        <f>IF(Input!H168=0,"***",Input!H169/Input!H168)</f>
        <v>34.550363964915022</v>
      </c>
      <c r="M9" s="6">
        <f>IF(Input!I168=0,"***",Input!I169/Input!I168)</f>
        <v>38.518079771609656</v>
      </c>
      <c r="N9" s="6">
        <f>IF(Input!J168=0,"***",Input!J169/Input!J168)</f>
        <v>40.011266531495636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6" t="s">
        <v>14</v>
      </c>
      <c r="E14" s="36"/>
      <c r="F14" s="36"/>
      <c r="G14" s="36"/>
      <c r="H14" s="36"/>
      <c r="I14" s="36"/>
      <c r="J14" s="36"/>
      <c r="K14" s="36"/>
      <c r="L14" s="36"/>
      <c r="M14" s="36"/>
      <c r="O14" s="3" t="s">
        <v>176</v>
      </c>
    </row>
    <row r="15" spans="1:15" x14ac:dyDescent="0.2">
      <c r="D15" s="37" t="str">
        <f>Kenndat!D2</f>
        <v>Produktionsgebiet 5: Kalkalpen</v>
      </c>
      <c r="E15" s="37"/>
      <c r="F15" s="37"/>
      <c r="G15" s="37"/>
      <c r="H15" s="37"/>
      <c r="I15" s="37"/>
      <c r="J15" s="37"/>
      <c r="K15" s="37"/>
      <c r="L15" s="37"/>
      <c r="M15" s="37"/>
      <c r="N15" s="5"/>
    </row>
    <row r="16" spans="1:15" x14ac:dyDescent="0.2">
      <c r="D16" s="38" t="s">
        <v>169</v>
      </c>
      <c r="E16" s="38"/>
      <c r="F16" s="38"/>
      <c r="G16" s="38"/>
      <c r="H16" s="38"/>
      <c r="I16" s="38"/>
      <c r="J16" s="38"/>
      <c r="K16" s="38"/>
      <c r="L16" s="38"/>
      <c r="M16" s="38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40.978566386453224</v>
      </c>
      <c r="F20" s="6">
        <f>Input!B14/(Input!B97 + Input!B98)*2</f>
        <v>36.307860010097691</v>
      </c>
      <c r="G20" s="6">
        <f>Input!C14/(Input!C97 + Input!C98)*2</f>
        <v>32.879349903083131</v>
      </c>
      <c r="H20" s="6">
        <f>Input!D14/(Input!D97 + Input!D98)*2</f>
        <v>30.186382462747336</v>
      </c>
      <c r="I20" s="6">
        <f>Input!E14/(Input!E97 + Input!E98)*2</f>
        <v>30.180289167258323</v>
      </c>
      <c r="J20" s="6">
        <f>Input!F14/(Input!F97 + Input!F98)*2</f>
        <v>33.870188418632061</v>
      </c>
      <c r="K20" s="6">
        <f>Input!G14/(Input!G97 + Input!G98)*2</f>
        <v>30.173870070214424</v>
      </c>
      <c r="L20" s="6">
        <f>Input!H14/(Input!H97 + Input!H98)*2</f>
        <v>29.782549659118175</v>
      </c>
      <c r="M20" s="6">
        <f>Input!I14/(Input!I97 + Input!I98)*2</f>
        <v>30.140896852414745</v>
      </c>
      <c r="N20" s="6">
        <f>Input!J14/(Input!J97 + Input!J98)*2</f>
        <v>29.266468848606472</v>
      </c>
      <c r="O20" s="6">
        <f t="shared" ref="O20:O25" si="1">AVERAGE(E20:N20)</f>
        <v>32.376642177862564</v>
      </c>
    </row>
    <row r="21" spans="2:15" x14ac:dyDescent="0.2">
      <c r="B21" t="s">
        <v>81</v>
      </c>
      <c r="E21" s="6">
        <f>Input!A25/Input!A$6</f>
        <v>1.0850332159838951</v>
      </c>
      <c r="F21" s="6">
        <f>Input!B25/Input!B$6</f>
        <v>1.1146006051941144</v>
      </c>
      <c r="G21" s="6">
        <f>Input!C25/Input!C$6</f>
        <v>1.2617009803698134</v>
      </c>
      <c r="H21" s="6">
        <f>Input!D25/Input!D$6</f>
        <v>1.3229621065310511</v>
      </c>
      <c r="I21" s="6">
        <f>Input!E25/Input!E$6</f>
        <v>1.3541111219295576</v>
      </c>
      <c r="J21" s="6">
        <f>Input!F25/Input!F$6</f>
        <v>1.3487858214801145</v>
      </c>
      <c r="K21" s="6">
        <f>Input!G25/Input!G$6</f>
        <v>1.2746753426943593</v>
      </c>
      <c r="L21" s="6">
        <f>Input!H25/Input!H$6</f>
        <v>1.4979171969245748</v>
      </c>
      <c r="M21" s="6">
        <f>Input!I25/Input!I$6</f>
        <v>1.6548197072368991</v>
      </c>
      <c r="N21" s="6">
        <f>Input!J25/Input!J$6</f>
        <v>1.6104286496611919</v>
      </c>
      <c r="O21" s="6">
        <f t="shared" si="1"/>
        <v>1.3525034748005571</v>
      </c>
    </row>
    <row r="22" spans="2:15" x14ac:dyDescent="0.2">
      <c r="B22" t="s">
        <v>82</v>
      </c>
      <c r="E22" s="6">
        <f>Input!A26/Input!A$6</f>
        <v>1.3862719485307049</v>
      </c>
      <c r="F22" s="6">
        <f>Input!B26/Input!B$6</f>
        <v>1.5188568146302286</v>
      </c>
      <c r="G22" s="6">
        <f>Input!C26/Input!C$6</f>
        <v>1.4787498347712167</v>
      </c>
      <c r="H22" s="6">
        <f>Input!D26/Input!D$6</f>
        <v>1.4878030107889411</v>
      </c>
      <c r="I22" s="6">
        <f>Input!E26/Input!E$6</f>
        <v>1.4979879258693192</v>
      </c>
      <c r="J22" s="6">
        <f>Input!F26/Input!F$6</f>
        <v>1.3199100849439982</v>
      </c>
      <c r="K22" s="6">
        <f>Input!G26/Input!G$6</f>
        <v>1.2818927342944491</v>
      </c>
      <c r="L22" s="6">
        <f>Input!H26/Input!H$6</f>
        <v>1.4725122263985546</v>
      </c>
      <c r="M22" s="6">
        <f>Input!I26/Input!I$6</f>
        <v>1.3916714775135883</v>
      </c>
      <c r="N22" s="6">
        <f>Input!J26/Input!J$6</f>
        <v>1.3119755624362757</v>
      </c>
      <c r="O22" s="6">
        <f t="shared" si="1"/>
        <v>1.4147631620177274</v>
      </c>
    </row>
    <row r="23" spans="2:15" x14ac:dyDescent="0.2">
      <c r="B23" t="s">
        <v>83</v>
      </c>
      <c r="E23" s="6">
        <f>Input!A99/Input!A$6</f>
        <v>0.20655578325342444</v>
      </c>
      <c r="F23" s="6">
        <f>Input!B99/Input!B$6</f>
        <v>0.18061004866083416</v>
      </c>
      <c r="G23" s="6">
        <f>Input!C99/Input!C$6</f>
        <v>0.18146115562733459</v>
      </c>
      <c r="H23" s="6">
        <f>Input!D99/Input!D$6</f>
        <v>0.18220047295763409</v>
      </c>
      <c r="I23" s="6">
        <f>Input!E99/Input!E$6</f>
        <v>0.18642426505679424</v>
      </c>
      <c r="J23" s="6">
        <f>Input!F99/Input!F$6</f>
        <v>0.170451515204978</v>
      </c>
      <c r="K23" s="6">
        <f>Input!G99/Input!G$6</f>
        <v>0.1835614381008277</v>
      </c>
      <c r="L23" s="6">
        <f>Input!H99/Input!H$6</f>
        <v>0.20787447602072473</v>
      </c>
      <c r="M23" s="6">
        <f>Input!I99/Input!I$6</f>
        <v>0.21449634933697809</v>
      </c>
      <c r="N23" s="6">
        <f>Input!J99/Input!J$6</f>
        <v>0.22154159369951137</v>
      </c>
      <c r="O23" s="6">
        <f t="shared" si="1"/>
        <v>0.19351770979190414</v>
      </c>
    </row>
    <row r="24" spans="2:15" x14ac:dyDescent="0.2">
      <c r="B24" t="s">
        <v>84</v>
      </c>
      <c r="E24" s="6">
        <f>Input!A100/Input!A$6</f>
        <v>7.0045513154876984</v>
      </c>
      <c r="F24" s="6">
        <f>Input!B100/Input!B$6</f>
        <v>5.6583914894130318</v>
      </c>
      <c r="G24" s="6">
        <f>Input!C100/Input!C$6</f>
        <v>4.4661736003041792</v>
      </c>
      <c r="H24" s="6">
        <f>Input!D100/Input!D$6</f>
        <v>3.6798057622964802</v>
      </c>
      <c r="I24" s="6">
        <f>Input!E100/Input!E$6</f>
        <v>4.0640862606432915</v>
      </c>
      <c r="J24" s="6">
        <f>Input!F100/Input!F$6</f>
        <v>4.0673906307064476</v>
      </c>
      <c r="K24" s="6">
        <f>Input!G100/Input!G$6</f>
        <v>4.0507296678113454</v>
      </c>
      <c r="L24" s="6">
        <f>Input!H100/Input!H$6</f>
        <v>4.3037424926598176</v>
      </c>
      <c r="M24" s="6">
        <f>Input!I100/Input!I$6</f>
        <v>4.8671928619875571</v>
      </c>
      <c r="N24" s="6">
        <f>Input!J100/Input!J$6</f>
        <v>3.6682703265886407</v>
      </c>
      <c r="O24" s="6">
        <f t="shared" si="1"/>
        <v>4.5830334407898494</v>
      </c>
    </row>
    <row r="25" spans="2:15" x14ac:dyDescent="0.2">
      <c r="B25" t="s">
        <v>85</v>
      </c>
      <c r="E25" s="6">
        <f>Input!A101/Input!A$6</f>
        <v>28.629108043546928</v>
      </c>
      <c r="F25" s="6">
        <f>Input!B101/Input!B$6</f>
        <v>28.552056726768896</v>
      </c>
      <c r="G25" s="6">
        <f>Input!C101/Input!C$6</f>
        <v>31.695742784338464</v>
      </c>
      <c r="H25" s="6">
        <f>Input!D101/Input!D$6</f>
        <v>32.71343945448082</v>
      </c>
      <c r="I25" s="6">
        <f>Input!E101/Input!E$6</f>
        <v>33.68975471054366</v>
      </c>
      <c r="J25" s="6">
        <f>Input!F101/Input!F$6</f>
        <v>33.750199005524202</v>
      </c>
      <c r="K25" s="6">
        <f>Input!G101/Input!G$6</f>
        <v>31.781337863969153</v>
      </c>
      <c r="L25" s="6">
        <f>Input!H101/Input!H$6</f>
        <v>37.097603039475395</v>
      </c>
      <c r="M25" s="6">
        <f>Input!I101/Input!I$6</f>
        <v>41.204794703732873</v>
      </c>
      <c r="N25" s="6">
        <f>Input!J101/Input!J$6</f>
        <v>39.626985299471961</v>
      </c>
      <c r="O25" s="6">
        <f t="shared" si="1"/>
        <v>33.874102163185242</v>
      </c>
    </row>
    <row r="26" spans="2:15" x14ac:dyDescent="0.2">
      <c r="O26" s="7"/>
    </row>
    <row r="27" spans="2:15" x14ac:dyDescent="0.2">
      <c r="D27" s="38" t="s">
        <v>170</v>
      </c>
      <c r="E27" s="38"/>
      <c r="F27" s="38"/>
      <c r="G27" s="38"/>
      <c r="H27" s="38"/>
      <c r="I27" s="38"/>
      <c r="J27" s="38"/>
      <c r="K27" s="38"/>
      <c r="L27" s="38"/>
      <c r="M27" s="38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1.3163994038270457</v>
      </c>
      <c r="F29" s="6">
        <f>Input!B25/Input!B$5</f>
        <v>1.2996416023718091</v>
      </c>
      <c r="G29" s="6">
        <f>Input!C25/Input!C$5</f>
        <v>1.5452012452226653</v>
      </c>
      <c r="H29" s="6">
        <f>Input!D25/Input!D$5</f>
        <v>1.5763900141309468</v>
      </c>
      <c r="I29" s="6">
        <f>Input!E25/Input!E$5</f>
        <v>1.6004125608115103</v>
      </c>
      <c r="J29" s="6">
        <f>Input!F25/Input!F$5</f>
        <v>1.808945822692448</v>
      </c>
      <c r="K29" s="6">
        <f>Input!G25/Input!G$5</f>
        <v>1.6990317844632186</v>
      </c>
      <c r="L29" s="6">
        <f>Input!H25/Input!H$5</f>
        <v>1.695906756500418</v>
      </c>
      <c r="M29" s="6">
        <f>Input!I25/Input!I$5</f>
        <v>1.8342392515608024</v>
      </c>
      <c r="N29" s="6">
        <f>Input!J25/Input!J$5</f>
        <v>1.8718561272372005</v>
      </c>
      <c r="O29" s="6">
        <f>AVERAGE(E29:N29)</f>
        <v>1.6248024568818065</v>
      </c>
    </row>
    <row r="30" spans="2:15" x14ac:dyDescent="0.2">
      <c r="B30" t="s">
        <v>82</v>
      </c>
      <c r="E30" s="6">
        <f>Input!A26/Input!A$5</f>
        <v>1.6818725359787172</v>
      </c>
      <c r="F30" s="6">
        <f>Input!B26/Input!B$5</f>
        <v>1.7710106159466812</v>
      </c>
      <c r="G30" s="6">
        <f>Input!C26/Input!C$5</f>
        <v>1.8110202984795611</v>
      </c>
      <c r="H30" s="6">
        <f>Input!D26/Input!D$5</f>
        <v>1.772808002302821</v>
      </c>
      <c r="I30" s="6">
        <f>Input!E26/Input!E$5</f>
        <v>1.7704593468585035</v>
      </c>
      <c r="J30" s="6">
        <f>Input!F26/Input!F$5</f>
        <v>1.7702186636785322</v>
      </c>
      <c r="K30" s="6">
        <f>Input!G26/Input!G$5</f>
        <v>1.7086519420976716</v>
      </c>
      <c r="L30" s="6">
        <f>Input!H26/Input!H$5</f>
        <v>1.6671438440695907</v>
      </c>
      <c r="M30" s="6">
        <f>Input!I26/Input!I$5</f>
        <v>1.5425598560191727</v>
      </c>
      <c r="N30" s="6">
        <f>Input!J26/Input!J$5</f>
        <v>1.5249539281659463</v>
      </c>
      <c r="O30" s="6">
        <f>AVERAGE(E30:N30)</f>
        <v>1.7020699033597197</v>
      </c>
    </row>
    <row r="31" spans="2:15" x14ac:dyDescent="0.2">
      <c r="B31" t="s">
        <v>83</v>
      </c>
      <c r="E31" s="6">
        <f>(Input!A99-Input!A102+Input!A105)/Input!A$5</f>
        <v>0.22351353408763103</v>
      </c>
      <c r="F31" s="6">
        <f>(Input!B99-Input!B102+Input!B105)/Input!B$5</f>
        <v>0.19014094288749078</v>
      </c>
      <c r="G31" s="6">
        <f>(Input!C99-Input!C102+Input!C105)/Input!C$5</f>
        <v>0.21178428256895979</v>
      </c>
      <c r="H31" s="6">
        <f>(Input!D99-Input!D102+Input!D105)/Input!D$5</f>
        <v>0.20862066258439313</v>
      </c>
      <c r="I31" s="6">
        <f>(Input!E99-Input!E102+Input!E105)/Input!E$5</f>
        <v>0.21023713901252455</v>
      </c>
      <c r="J31" s="6">
        <f>(Input!F99-Input!F102+Input!F105)/Input!F$5</f>
        <v>0.20953945379684161</v>
      </c>
      <c r="K31" s="6">
        <f>(Input!G99-Input!G102+Input!G105)/Input!G$5</f>
        <v>0.21679334947455184</v>
      </c>
      <c r="L31" s="6">
        <f>(Input!H99-Input!H102+Input!H105)/Input!H$5</f>
        <v>0.22160492352656019</v>
      </c>
      <c r="M31" s="6">
        <f>(Input!I99-Input!I102+Input!I105)/Input!I$5</f>
        <v>0.22384689448089032</v>
      </c>
      <c r="N31" s="6">
        <f>(Input!J99-Input!J102+Input!J105)/Input!J$5</f>
        <v>0.24071578234408422</v>
      </c>
      <c r="O31" s="6">
        <f>AVERAGE(E31:N31)</f>
        <v>0.21567969647639273</v>
      </c>
    </row>
    <row r="32" spans="2:15" x14ac:dyDescent="0.2">
      <c r="B32" t="s">
        <v>84</v>
      </c>
      <c r="E32" s="6">
        <f>(Input!A100-Input!A103+Input!A106)/Input!A$5</f>
        <v>7.6492710503541774</v>
      </c>
      <c r="F32" s="6">
        <f>(Input!B100-Input!B103+Input!B106)/Input!B$5</f>
        <v>6.470540105984381</v>
      </c>
      <c r="G32" s="6">
        <f>(Input!C100-Input!C103+Input!C106)/Input!C$5</f>
        <v>5.4032999439182445</v>
      </c>
      <c r="H32" s="6">
        <f>(Input!D100-Input!D103+Input!D106)/Input!D$5</f>
        <v>4.401775893651541</v>
      </c>
      <c r="I32" s="6">
        <f>(Input!E100-Input!E103+Input!E106)/Input!E$5</f>
        <v>4.7817084929096367</v>
      </c>
      <c r="J32" s="6">
        <f>(Input!F100-Input!F103+Input!F106)/Input!F$5</f>
        <v>5.5537333611299324</v>
      </c>
      <c r="K32" s="6">
        <f>(Input!G100-Input!G103+Input!G106)/Input!G$5</f>
        <v>5.2573796620647029</v>
      </c>
      <c r="L32" s="6">
        <f>(Input!H100-Input!H103+Input!H106)/Input!H$5</f>
        <v>4.7688288357911155</v>
      </c>
      <c r="M32" s="6">
        <f>(Input!I100-Input!I103+Input!I106)/Input!I$5</f>
        <v>5.3141407776270206</v>
      </c>
      <c r="N32" s="6">
        <f>(Input!J100-Input!J103+Input!J106)/Input!J$5</f>
        <v>4.225128421278316</v>
      </c>
      <c r="O32" s="6">
        <f>AVERAGE(E32:N32)</f>
        <v>5.3825806544709067</v>
      </c>
    </row>
    <row r="33" spans="2:15" x14ac:dyDescent="0.2">
      <c r="B33" t="s">
        <v>85</v>
      </c>
      <c r="E33" s="6">
        <f>(Input!A101-Input!A104+Input!A107)/Input!A$5</f>
        <v>33.659051371838835</v>
      </c>
      <c r="F33" s="6">
        <f>(Input!B101-Input!B104+Input!B107)/Input!B$5</f>
        <v>32.94640598554971</v>
      </c>
      <c r="G33" s="6">
        <f>(Input!C101-Input!C104+Input!C107)/Input!C$5</f>
        <v>38.60731555333998</v>
      </c>
      <c r="H33" s="6">
        <f>(Input!D101-Input!D104+Input!D107)/Input!D$5</f>
        <v>38.861596325953833</v>
      </c>
      <c r="I33" s="6">
        <f>(Input!E101-Input!E104+Input!E107)/Input!E$5</f>
        <v>40.031512628092329</v>
      </c>
      <c r="J33" s="6">
        <f>(Input!F101-Input!F104+Input!F107)/Input!F$5</f>
        <v>45.001207171522381</v>
      </c>
      <c r="K33" s="6">
        <f>(Input!G101-Input!G104+Input!G107)/Input!G$5</f>
        <v>41.676975221512464</v>
      </c>
      <c r="L33" s="6">
        <f>(Input!H101-Input!H104+Input!H107)/Input!H$5</f>
        <v>41.74987435920854</v>
      </c>
      <c r="M33" s="6">
        <f>(Input!I101-Input!I104+Input!I107)/Input!I$5</f>
        <v>45.563662022725474</v>
      </c>
      <c r="N33" s="6">
        <f>(Input!J101-Input!J104+Input!J107)/Input!J$5</f>
        <v>45.940067536289796</v>
      </c>
      <c r="O33" s="6">
        <f>AVERAGE(E33:N33)</f>
        <v>40.403766817603334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280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281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78.142314491925887</v>
      </c>
      <c r="F7" s="6">
        <f>Input!B27/Input!B$34</f>
        <v>79.103647620378112</v>
      </c>
      <c r="G7" s="6">
        <f>Input!C27/Input!C$34</f>
        <v>83.622936658369099</v>
      </c>
      <c r="H7" s="6">
        <f>Input!D27/Input!D$34</f>
        <v>70.441822687922098</v>
      </c>
      <c r="I7" s="6">
        <f>Input!E27/Input!E$34</f>
        <v>54.401652095934935</v>
      </c>
      <c r="J7" s="6">
        <f>Input!F27/Input!F$34</f>
        <v>54.775106736597422</v>
      </c>
      <c r="K7" s="6">
        <f>Input!G27/Input!G$34</f>
        <v>65.033082859213167</v>
      </c>
      <c r="L7" s="6">
        <f>Input!H27/Input!H$34</f>
        <v>62.904588540817194</v>
      </c>
      <c r="M7" s="6">
        <f>Input!I27/Input!I$34</f>
        <v>61.64993830883914</v>
      </c>
      <c r="N7" s="6">
        <f>Input!J27/Input!J$34</f>
        <v>64.373926093745794</v>
      </c>
      <c r="O7" s="6">
        <f>AVERAGE(E7:N7)</f>
        <v>67.444901609374284</v>
      </c>
    </row>
    <row r="8" spans="1:15" x14ac:dyDescent="0.2">
      <c r="B8" s="26" t="s">
        <v>302</v>
      </c>
      <c r="E8" s="6">
        <f>Input!A125/Input!A$6-(Input!A203+Input!A207)/Input!A34</f>
        <v>40.413822711037106</v>
      </c>
      <c r="F8" s="6">
        <f>Input!B125/Input!B$6-(Input!B203+Input!B207)/Input!B34</f>
        <v>35.743082386248112</v>
      </c>
      <c r="G8" s="6">
        <f>Input!C125/Input!C$6-(Input!C203+Input!C207)/Input!C34</f>
        <v>32.051076791723446</v>
      </c>
      <c r="H8" s="6">
        <f>Input!D125/Input!D$6-(Input!D203+Input!D207)/Input!D34</f>
        <v>29.199400429844022</v>
      </c>
      <c r="I8" s="6">
        <f>Input!E125/Input!E$6-(Input!E203+Input!E207)/Input!E34</f>
        <v>28.687605155340446</v>
      </c>
      <c r="J8" s="6">
        <f>Input!F125/Input!F$6-(Input!F203+Input!F207)/Input!F34</f>
        <v>32.95255725855727</v>
      </c>
      <c r="K8" s="6">
        <f>Input!G125/Input!G$6-(Input!G203+Input!G207)/Input!G34</f>
        <v>29.516649495633239</v>
      </c>
      <c r="L8" s="6">
        <f>Input!H125/Input!H$6-(Input!H203+Input!H207)/Input!H34</f>
        <v>28.950812329218415</v>
      </c>
      <c r="M8" s="6">
        <f>Input!I125/Input!I$6-(Input!I203+Input!I207)/Input!I34</f>
        <v>29.694863945340263</v>
      </c>
      <c r="N8" s="6">
        <f>Input!J125/Input!J$6-(Input!J203+Input!J207)/Input!J34</f>
        <v>28.211690515763657</v>
      </c>
      <c r="O8" s="6">
        <f>AVERAGE(E8:N8)</f>
        <v>31.542156101870596</v>
      </c>
    </row>
    <row r="9" spans="1:15" s="4" customFormat="1" x14ac:dyDescent="0.2">
      <c r="B9" s="27" t="s">
        <v>283</v>
      </c>
      <c r="E9" s="8">
        <f>+E7-E8</f>
        <v>37.728491780888781</v>
      </c>
      <c r="F9" s="8">
        <f t="shared" ref="F9:N9" si="1">+F7-F8</f>
        <v>43.36056523413</v>
      </c>
      <c r="G9" s="8">
        <f t="shared" si="1"/>
        <v>51.571859866645653</v>
      </c>
      <c r="H9" s="8">
        <f t="shared" si="1"/>
        <v>41.242422258078079</v>
      </c>
      <c r="I9" s="8">
        <f t="shared" si="1"/>
        <v>25.714046940594489</v>
      </c>
      <c r="J9" s="8">
        <f t="shared" si="1"/>
        <v>21.822549478040152</v>
      </c>
      <c r="K9" s="8">
        <f t="shared" si="1"/>
        <v>35.516433363579928</v>
      </c>
      <c r="L9" s="8">
        <f t="shared" si="1"/>
        <v>33.953776211598779</v>
      </c>
      <c r="M9" s="8">
        <f t="shared" si="1"/>
        <v>31.955074363498877</v>
      </c>
      <c r="N9" s="8">
        <f t="shared" si="1"/>
        <v>36.162235577982138</v>
      </c>
      <c r="O9" s="8">
        <f>AVERAGE(E9:N9)</f>
        <v>35.902745507503688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1.1120004896755746</v>
      </c>
      <c r="F11" s="6">
        <f>(Input!B136+Input!B144+Input!B204)/Input!B$34</f>
        <v>0.9536003072735767</v>
      </c>
      <c r="G11" s="6">
        <f>(Input!C136+Input!C144+Input!C204)/Input!C$34</f>
        <v>1.0033434491975699</v>
      </c>
      <c r="H11" s="6">
        <f>(Input!D136+Input!D144+Input!D204)/Input!D$34</f>
        <v>0.84968467795196501</v>
      </c>
      <c r="I11" s="6">
        <f>(Input!E136+Input!E144+Input!E204)/Input!E$34</f>
        <v>0.9630421745063662</v>
      </c>
      <c r="J11" s="6">
        <f>(Input!F136+Input!F144+Input!F204)/Input!F$34</f>
        <v>0.68879449114141023</v>
      </c>
      <c r="K11" s="6">
        <f>(Input!G136+Input!G144+Input!G204)/Input!G$34</f>
        <v>0.69333044920537823</v>
      </c>
      <c r="L11" s="6">
        <f>(Input!H136+Input!H144+Input!H204)/Input!H$34</f>
        <v>0.81496687771025511</v>
      </c>
      <c r="M11" s="6">
        <f>(Input!I136+Input!I144+Input!I204)/Input!I$34</f>
        <v>0.79601836611422516</v>
      </c>
      <c r="N11" s="6">
        <f>(Input!J136+Input!J144+Input!J204)/Input!J$34</f>
        <v>0.76563637592545775</v>
      </c>
      <c r="O11" s="6">
        <f>AVERAGE(E11:N11)</f>
        <v>0.86404176587017789</v>
      </c>
    </row>
    <row r="12" spans="1:15" ht="13.15" customHeight="1" x14ac:dyDescent="0.2">
      <c r="B12" s="26" t="s">
        <v>298</v>
      </c>
      <c r="E12" s="6">
        <f>Input!A18/Input!A$6</f>
        <v>9.6042715723916583</v>
      </c>
      <c r="F12" s="6">
        <f>Input!B18/Input!B$6</f>
        <v>7.4425827758600764</v>
      </c>
      <c r="G12" s="6">
        <f>Input!C18/Input!C$6</f>
        <v>7.0032396819593696</v>
      </c>
      <c r="H12" s="6">
        <f>Input!D18/Input!D$6</f>
        <v>6.9882438102555238</v>
      </c>
      <c r="I12" s="6">
        <f>Input!E18/Input!E$6</f>
        <v>5.9119492626489176</v>
      </c>
      <c r="J12" s="6">
        <f>Input!F18/Input!F$6</f>
        <v>5.2785339374562277</v>
      </c>
      <c r="K12" s="6">
        <f>Input!G18/Input!G$6</f>
        <v>5.9812596286832669</v>
      </c>
      <c r="L12" s="6">
        <f>Input!H18/Input!H$6</f>
        <v>6.6949820545727565</v>
      </c>
      <c r="M12" s="6">
        <f>Input!I18/Input!I$6</f>
        <v>6.2155378815705502</v>
      </c>
      <c r="N12" s="6">
        <f>Input!J18/Input!J$6</f>
        <v>5.7988614084424137</v>
      </c>
      <c r="O12" s="6">
        <f>AVERAGE(E12:N12)</f>
        <v>6.6919462013840754</v>
      </c>
    </row>
    <row r="13" spans="1:15" ht="13.15" customHeight="1" x14ac:dyDescent="0.2">
      <c r="B13" s="27" t="s">
        <v>313</v>
      </c>
      <c r="E13" s="8">
        <f>+E9+E11-E12</f>
        <v>29.236220698172694</v>
      </c>
      <c r="F13" s="8">
        <f t="shared" ref="F13:N13" si="2">+F9+F11-F12</f>
        <v>36.871582765543501</v>
      </c>
      <c r="G13" s="8">
        <f t="shared" si="2"/>
        <v>45.571963633883854</v>
      </c>
      <c r="H13" s="8">
        <f t="shared" si="2"/>
        <v>35.103863125774517</v>
      </c>
      <c r="I13" s="8">
        <f t="shared" si="2"/>
        <v>20.765139852451938</v>
      </c>
      <c r="J13" s="8">
        <f t="shared" si="2"/>
        <v>17.232810031725336</v>
      </c>
      <c r="K13" s="8">
        <f t="shared" si="2"/>
        <v>30.228504184102036</v>
      </c>
      <c r="L13" s="8">
        <f t="shared" si="2"/>
        <v>28.073761034736279</v>
      </c>
      <c r="M13" s="8">
        <f t="shared" si="2"/>
        <v>26.535554848042548</v>
      </c>
      <c r="N13" s="8">
        <f t="shared" si="2"/>
        <v>31.129010545465185</v>
      </c>
      <c r="O13" s="8">
        <f>AVERAGE(E13:N13)</f>
        <v>30.074841071989784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3.1281793757217868</v>
      </c>
      <c r="F15" s="6">
        <f>(Input!B129+Input!B202)/Input!B$34</f>
        <v>3.7572787533015184</v>
      </c>
      <c r="G15" s="6">
        <f>(Input!C129+Input!C202)/Input!C$34</f>
        <v>2.5490890931329142</v>
      </c>
      <c r="H15" s="6">
        <f>(Input!D129+Input!D202)/Input!D$34</f>
        <v>1.9319710337185072</v>
      </c>
      <c r="I15" s="6">
        <f>(Input!E129+Input!E202)/Input!E$34</f>
        <v>1.869806099393184</v>
      </c>
      <c r="J15" s="6">
        <f>(Input!F129+Input!F202)/Input!F$34</f>
        <v>1.19852092702574</v>
      </c>
      <c r="K15" s="6">
        <f>(Input!G129+Input!G202)/Input!G$34</f>
        <v>0.92578530890465194</v>
      </c>
      <c r="L15" s="6">
        <f>(Input!H129+Input!H202)/Input!H$34</f>
        <v>1.0511668567542858</v>
      </c>
      <c r="M15" s="6">
        <f>(Input!I129+Input!I202)/Input!I$34</f>
        <v>1.1251213565215517</v>
      </c>
      <c r="N15" s="6">
        <f>(Input!J129+Input!J202)/Input!J$34</f>
        <v>1.0107119937243694</v>
      </c>
      <c r="O15" s="6">
        <f>AVERAGE(E15:N15)</f>
        <v>1.8547630798198511</v>
      </c>
    </row>
    <row r="16" spans="1:15" x14ac:dyDescent="0.2">
      <c r="B16" s="26" t="s">
        <v>285</v>
      </c>
      <c r="E16" s="6">
        <f>Input!A124/Input!A$6</f>
        <v>7.5400078365053353</v>
      </c>
      <c r="F16" s="6">
        <f>Input!B124/Input!B$6</f>
        <v>7.4318972179554947</v>
      </c>
      <c r="G16" s="6">
        <f>Input!C124/Input!C$6</f>
        <v>7.043726738781853</v>
      </c>
      <c r="H16" s="6">
        <f>Input!D124/Input!D$6</f>
        <v>5.9685482668223528</v>
      </c>
      <c r="I16" s="6">
        <f>Input!E124/Input!E$6</f>
        <v>4.6500459056582182</v>
      </c>
      <c r="J16" s="6">
        <f>Input!F124/Input!F$6</f>
        <v>4.6014284252013971</v>
      </c>
      <c r="K16" s="6">
        <f>Input!G124/Input!G$6</f>
        <v>4.5457561251198761</v>
      </c>
      <c r="L16" s="6">
        <f>Input!H124/Input!H$6</f>
        <v>4.6031527234821841</v>
      </c>
      <c r="M16" s="6">
        <f>Input!I124/Input!I$6</f>
        <v>4.9110858949445646</v>
      </c>
      <c r="N16" s="6">
        <f>Input!J124/Input!J$6</f>
        <v>4.5128373004702107</v>
      </c>
      <c r="O16" s="6">
        <f>AVERAGE(E16:N16)</f>
        <v>5.5808486434941482</v>
      </c>
    </row>
    <row r="17" spans="2:15" s="4" customFormat="1" x14ac:dyDescent="0.2">
      <c r="B17" s="27" t="s">
        <v>301</v>
      </c>
      <c r="E17" s="8">
        <f>+E13+E15-E16</f>
        <v>24.824392237389144</v>
      </c>
      <c r="F17" s="8">
        <f t="shared" ref="F17:N17" si="3">+F13+F15-F16</f>
        <v>33.196964300889526</v>
      </c>
      <c r="G17" s="8">
        <f t="shared" si="3"/>
        <v>41.077325988234918</v>
      </c>
      <c r="H17" s="8">
        <f t="shared" si="3"/>
        <v>31.067285892670668</v>
      </c>
      <c r="I17" s="8">
        <f t="shared" si="3"/>
        <v>17.984900046186905</v>
      </c>
      <c r="J17" s="8">
        <f t="shared" si="3"/>
        <v>13.829902533549678</v>
      </c>
      <c r="K17" s="8">
        <f t="shared" si="3"/>
        <v>26.60853336788681</v>
      </c>
      <c r="L17" s="8">
        <f t="shared" si="3"/>
        <v>24.521775168008382</v>
      </c>
      <c r="M17" s="8">
        <f t="shared" si="3"/>
        <v>22.749590309619535</v>
      </c>
      <c r="N17" s="8">
        <f t="shared" si="3"/>
        <v>27.626885238719346</v>
      </c>
      <c r="O17" s="8">
        <f>AVERAGE(E17:N17)</f>
        <v>26.348755508315492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0.92407563781223223</v>
      </c>
      <c r="F19" s="6">
        <f>(Input!B137+Input!B139+Input!B205+Input!B208)/Input!B$34</f>
        <v>3.1842201172907862</v>
      </c>
      <c r="G19" s="6">
        <f>(Input!C137+Input!C139+Input!C205+Input!C208)/Input!C$34</f>
        <v>2.9678592227462688</v>
      </c>
      <c r="H19" s="6">
        <f>(Input!D137+Input!D139+Input!D205+Input!D208)/Input!D$34</f>
        <v>2.0628761717215993</v>
      </c>
      <c r="I19" s="6">
        <f>(Input!E137+Input!E139+Input!E205+Input!E208)/Input!E$34</f>
        <v>2.1661105843551987</v>
      </c>
      <c r="J19" s="6">
        <f>(Input!F137+Input!F139+Input!F205+Input!F208)/Input!F$34</f>
        <v>1.6424568060007658</v>
      </c>
      <c r="K19" s="6">
        <f>(Input!G137+Input!G139+Input!G205+Input!G208)/Input!G$34</f>
        <v>1.8357247458913297</v>
      </c>
      <c r="L19" s="6">
        <f>(Input!H137+Input!H139+Input!H205+Input!H208)/Input!H$34</f>
        <v>2.3905841019618714</v>
      </c>
      <c r="M19" s="6">
        <f>(Input!I137+Input!I139+Input!I205+Input!I208)/Input!I$34</f>
        <v>2.5498859235268343</v>
      </c>
      <c r="N19" s="6">
        <f>(Input!J137+Input!J139+Input!J205+Input!J208)/Input!J$34</f>
        <v>2.0640868305235092</v>
      </c>
      <c r="O19" s="6">
        <f>AVERAGE(E19:N19)</f>
        <v>2.1787880141830391</v>
      </c>
    </row>
    <row r="20" spans="2:15" ht="13.15" customHeight="1" x14ac:dyDescent="0.2">
      <c r="B20" s="26" t="s">
        <v>300</v>
      </c>
      <c r="E20" s="6">
        <f>(Input!A19+Input!A20)/Input!A$6</f>
        <v>5.1473690658822902</v>
      </c>
      <c r="F20" s="6">
        <f>(Input!B19+Input!B20)/Input!B$6</f>
        <v>4.6106887011720863</v>
      </c>
      <c r="G20" s="6">
        <f>(Input!C19+Input!C20)/Input!C$6</f>
        <v>4.7039255814860654</v>
      </c>
      <c r="H20" s="6">
        <f>(Input!D19+Input!D20)/Input!D$6</f>
        <v>4.1162794798849598</v>
      </c>
      <c r="I20" s="6">
        <f>(Input!E19+Input!E20)/Input!E$6</f>
        <v>3.9994459529815622</v>
      </c>
      <c r="J20" s="6">
        <f>(Input!F19+Input!F20)/Input!F$6</f>
        <v>3.4233646669558424</v>
      </c>
      <c r="K20" s="6">
        <f>(Input!G19+Input!G20)/Input!G$6</f>
        <v>3.8323034009450376</v>
      </c>
      <c r="L20" s="6">
        <f>(Input!H19+Input!H20)/Input!H$6</f>
        <v>4.9625456599245616</v>
      </c>
      <c r="M20" s="6">
        <f>(Input!I19+Input!I20)/Input!I$6</f>
        <v>5.1112561282561986</v>
      </c>
      <c r="N20" s="6">
        <f>(Input!J19+Input!J20)/Input!J$6</f>
        <v>4.6078638558124725</v>
      </c>
      <c r="O20" s="6">
        <f>AVERAGE(E20:N20)</f>
        <v>4.4515042493301085</v>
      </c>
    </row>
    <row r="21" spans="2:15" ht="13.15" customHeight="1" x14ac:dyDescent="0.2">
      <c r="B21" s="27" t="s">
        <v>314</v>
      </c>
      <c r="E21" s="8">
        <f>+E17+E19-E20</f>
        <v>20.601098809319087</v>
      </c>
      <c r="F21" s="8">
        <f t="shared" ref="F21:N21" si="4">+F17+F19-F20</f>
        <v>31.770495717008224</v>
      </c>
      <c r="G21" s="8">
        <f t="shared" si="4"/>
        <v>39.34125962949512</v>
      </c>
      <c r="H21" s="8">
        <f t="shared" si="4"/>
        <v>29.013882584507307</v>
      </c>
      <c r="I21" s="8">
        <f t="shared" si="4"/>
        <v>16.15156467756054</v>
      </c>
      <c r="J21" s="8">
        <f t="shared" si="4"/>
        <v>12.048994672594601</v>
      </c>
      <c r="K21" s="8">
        <f t="shared" si="4"/>
        <v>24.611954712833104</v>
      </c>
      <c r="L21" s="8">
        <f t="shared" si="4"/>
        <v>21.949813610045691</v>
      </c>
      <c r="M21" s="8">
        <f t="shared" si="4"/>
        <v>20.188220104890171</v>
      </c>
      <c r="N21" s="8">
        <f t="shared" si="4"/>
        <v>25.083108213430382</v>
      </c>
      <c r="O21" s="8">
        <f>AVERAGE(E21:N21)</f>
        <v>24.076039273168426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0.34529746811562917</v>
      </c>
      <c r="F23" s="6">
        <f>(Input!B142+Input!B141+Input!B147-Input!B143-Input!B144-Input!B207-Input!B208-SUM(Input!B136:B139)-SUM(Input!B202:'Input'!B205))/Input!B34</f>
        <v>0.22151703724424759</v>
      </c>
      <c r="G23" s="6">
        <f>(Input!C142+Input!C141+Input!C147-Input!C143-Input!C144-Input!C207-Input!C208-SUM(Input!C136:C139)-SUM(Input!C202:'Input'!C205))/Input!C34</f>
        <v>0.50102840697993956</v>
      </c>
      <c r="H23" s="6">
        <f>(Input!D142+Input!D141+Input!D147-Input!D143-Input!D144-Input!D207-Input!D208-SUM(Input!D136:D139)-SUM(Input!D202:'Input'!D205))/Input!D34</f>
        <v>0.6433897740843435</v>
      </c>
      <c r="I23" s="6">
        <f>(Input!E142+Input!E141+Input!E147-Input!E143-Input!E144-Input!E207-Input!E208-SUM(Input!E136:E139)-SUM(Input!E202:'Input'!E205))/Input!E34</f>
        <v>0.51921519601729027</v>
      </c>
      <c r="J23" s="6">
        <f>(Input!F142+Input!F141+Input!F147-Input!F143-Input!F144-Input!F207-Input!F208-SUM(Input!F136:F139)-SUM(Input!F202:'Input'!F205))/Input!F34</f>
        <v>0.27506559235056416</v>
      </c>
      <c r="K23" s="6">
        <f>(Input!G142+Input!G141+Input!G147-Input!G143-Input!G144-Input!G207-Input!G208-SUM(Input!G136:G139)-SUM(Input!G202:'Input'!G205))/Input!G34</f>
        <v>0.22937507466869</v>
      </c>
      <c r="L23" s="6">
        <f>(Input!H142+Input!H141+Input!H147-Input!H143-Input!H144-Input!H207-Input!H208-SUM(Input!H136:H139)-SUM(Input!H202:'Input'!H205))/Input!H34</f>
        <v>0.14721414881731837</v>
      </c>
      <c r="M23" s="6">
        <f>(Input!I142+Input!I141+Input!I147-Input!I143-Input!I144-Input!I207-Input!I208-SUM(Input!I136:I139)-SUM(Input!I202:'Input'!I205))/Input!I34</f>
        <v>0.24478864025566952</v>
      </c>
      <c r="N23" s="6">
        <f>(Input!J142+Input!J141+Input!J147-Input!J143-Input!J144-Input!J207-Input!J208-SUM(Input!J136:J139)-SUM(Input!J202:'Input'!J205))/Input!J34</f>
        <v>0.26812818861476745</v>
      </c>
      <c r="O23" s="6">
        <f>AVERAGE(E23:N23)</f>
        <v>0.33950195271484596</v>
      </c>
    </row>
    <row r="24" spans="2:15" x14ac:dyDescent="0.2">
      <c r="B24" s="26" t="s">
        <v>287</v>
      </c>
      <c r="E24" s="6">
        <f>Input!A127/Input!A$6</f>
        <v>17.173250833722598</v>
      </c>
      <c r="F24" s="6">
        <f>Input!B127/Input!B$6</f>
        <v>17.973852168675641</v>
      </c>
      <c r="G24" s="6">
        <f>Input!C127/Input!C$6</f>
        <v>15.920970598657668</v>
      </c>
      <c r="H24" s="6">
        <f>Input!D127/Input!D$6</f>
        <v>15.581965849884059</v>
      </c>
      <c r="I24" s="6">
        <f>Input!E127/Input!E$6</f>
        <v>15.764333861967829</v>
      </c>
      <c r="J24" s="6">
        <f>Input!F127/Input!F$6</f>
        <v>15.069230936331678</v>
      </c>
      <c r="K24" s="6">
        <f>Input!G127/Input!G$6</f>
        <v>14.879026307508616</v>
      </c>
      <c r="L24" s="6">
        <f>Input!H127/Input!H$6</f>
        <v>16.137828886165192</v>
      </c>
      <c r="M24" s="6">
        <f>Input!I127/Input!I$6</f>
        <v>16.582605620875199</v>
      </c>
      <c r="N24" s="6">
        <f>Input!J127/Input!J$6</f>
        <v>15.24457457854983</v>
      </c>
      <c r="O24" s="16">
        <f>AVERAGE(E24:N24)</f>
        <v>16.03276396423383</v>
      </c>
    </row>
    <row r="25" spans="2:15" s="4" customFormat="1" x14ac:dyDescent="0.2">
      <c r="B25" s="27" t="s">
        <v>288</v>
      </c>
      <c r="E25" s="8">
        <f>+E21+E23-E24</f>
        <v>3.7731454437121172</v>
      </c>
      <c r="F25" s="8">
        <f t="shared" ref="F25:N25" si="5">+F21+F23-F24</f>
        <v>14.01816058557683</v>
      </c>
      <c r="G25" s="8">
        <f t="shared" si="5"/>
        <v>23.921317437817393</v>
      </c>
      <c r="H25" s="8">
        <f t="shared" si="5"/>
        <v>14.075306508707593</v>
      </c>
      <c r="I25" s="8">
        <f t="shared" si="5"/>
        <v>0.90644601160999905</v>
      </c>
      <c r="J25" s="8">
        <f t="shared" si="5"/>
        <v>-2.7451706713865125</v>
      </c>
      <c r="K25" s="8">
        <f t="shared" si="5"/>
        <v>9.9623034799931762</v>
      </c>
      <c r="L25" s="8">
        <f t="shared" si="5"/>
        <v>5.9591988726978187</v>
      </c>
      <c r="M25" s="8">
        <f t="shared" si="5"/>
        <v>3.8504031242706418</v>
      </c>
      <c r="N25" s="8">
        <f t="shared" si="5"/>
        <v>10.106661823495319</v>
      </c>
      <c r="O25" s="8">
        <f>AVERAGE(E25:N25)</f>
        <v>8.3827772616494372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289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78.142811864332046</v>
      </c>
      <c r="F31" s="6">
        <f>Input!B35/Input!B36</f>
        <v>79.144806756764538</v>
      </c>
      <c r="G31" s="6">
        <f>Input!C35/Input!C36</f>
        <v>82.303548643915136</v>
      </c>
      <c r="H31" s="6">
        <f>Input!D35/Input!D36</f>
        <v>69.445175667760765</v>
      </c>
      <c r="I31" s="6">
        <f>Input!E35/Input!E36</f>
        <v>54.330995902675923</v>
      </c>
      <c r="J31" s="6">
        <f>Input!F35/Input!F36</f>
        <v>54.665518771565971</v>
      </c>
      <c r="K31" s="6">
        <f>Input!G35/Input!G36</f>
        <v>64.369195381906565</v>
      </c>
      <c r="L31" s="6">
        <f>Input!H35/Input!H36</f>
        <v>62.925764494178445</v>
      </c>
      <c r="M31" s="6">
        <f>Input!I35/Input!I36</f>
        <v>61.544238004504649</v>
      </c>
      <c r="N31" s="6">
        <f>Input!J35/Input!J36</f>
        <v>64.064312214293707</v>
      </c>
      <c r="O31" s="6">
        <f>AVERAGE(E31:N31)</f>
        <v>67.093636770189789</v>
      </c>
    </row>
    <row r="32" spans="2:15" x14ac:dyDescent="0.2">
      <c r="B32" s="26" t="s">
        <v>302</v>
      </c>
      <c r="E32" s="6">
        <f>Input!A131/Input!A$5-Input!A209/Input!A36</f>
        <v>40.809093946188582</v>
      </c>
      <c r="F32" s="6">
        <f>Input!B131/Input!B$5-Input!B209/Input!B36</f>
        <v>36.012340268321381</v>
      </c>
      <c r="G32" s="6">
        <f>Input!C131/Input!C$5-Input!C209/Input!C36</f>
        <v>32.549316520977854</v>
      </c>
      <c r="H32" s="6">
        <f>Input!D131/Input!D$5-Input!D209/Input!D36</f>
        <v>29.549138450663779</v>
      </c>
      <c r="I32" s="6">
        <f>Input!E131/Input!E$5-Input!E209/Input!E36</f>
        <v>28.881192630241674</v>
      </c>
      <c r="J32" s="6">
        <f>Input!F131/Input!F$5-Input!F209/Input!F36</f>
        <v>33.232790613284052</v>
      </c>
      <c r="K32" s="6">
        <f>Input!G131/Input!G$5-Input!G209/Input!G36</f>
        <v>29.274961203118657</v>
      </c>
      <c r="L32" s="6">
        <f>Input!H131/Input!H$5-Input!H209/Input!H36</f>
        <v>28.923700440630064</v>
      </c>
      <c r="M32" s="6">
        <f>Input!I131/Input!I$5-Input!I209/Input!I36</f>
        <v>29.751746490477551</v>
      </c>
      <c r="N32" s="6">
        <f>Input!J131/Input!J$5-Input!J209/Input!J36</f>
        <v>28.205918300100379</v>
      </c>
      <c r="O32" s="6">
        <f>AVERAGE(E32:N32)</f>
        <v>31.7190198864004</v>
      </c>
    </row>
    <row r="33" spans="2:15" s="4" customFormat="1" x14ac:dyDescent="0.2">
      <c r="B33" s="27" t="s">
        <v>283</v>
      </c>
      <c r="E33" s="8">
        <f>+E31-E32</f>
        <v>37.333717918143464</v>
      </c>
      <c r="F33" s="8">
        <f t="shared" ref="F33:N33" si="7">+F31-F32</f>
        <v>43.132466488443157</v>
      </c>
      <c r="G33" s="8">
        <f t="shared" si="7"/>
        <v>49.754232122937282</v>
      </c>
      <c r="H33" s="8">
        <f t="shared" si="7"/>
        <v>39.896037217096989</v>
      </c>
      <c r="I33" s="8">
        <f t="shared" si="7"/>
        <v>25.449803272434249</v>
      </c>
      <c r="J33" s="8">
        <f t="shared" si="7"/>
        <v>21.432728158281918</v>
      </c>
      <c r="K33" s="8">
        <f t="shared" si="7"/>
        <v>35.094234178787907</v>
      </c>
      <c r="L33" s="8">
        <f t="shared" si="7"/>
        <v>34.002064053548381</v>
      </c>
      <c r="M33" s="8">
        <f t="shared" si="7"/>
        <v>31.792491514027098</v>
      </c>
      <c r="N33" s="8">
        <f t="shared" si="7"/>
        <v>35.858393914193329</v>
      </c>
      <c r="O33" s="8">
        <f>AVERAGE(E33:N33)</f>
        <v>35.374616883789386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1.3491170225023204</v>
      </c>
      <c r="F35" s="6">
        <f>(Input!B136+Input!B144+Input!B204)/Input!B5*Input!B6/Input!B34</f>
        <v>1.1119127565442533</v>
      </c>
      <c r="G35" s="6">
        <f>(Input!C136+Input!C144+Input!C204)/Input!C5*Input!C6/Input!C34</f>
        <v>1.2287915846999384</v>
      </c>
      <c r="H35" s="6">
        <f>(Input!D136+Input!D144+Input!D204)/Input!D5*Input!D6/Input!D34</f>
        <v>1.012451101109531</v>
      </c>
      <c r="I35" s="6">
        <f>(Input!E136+Input!E144+Input!E204)/Input!E5*Input!E6/Input!E34</f>
        <v>1.1382114567340489</v>
      </c>
      <c r="J35" s="6">
        <f>(Input!F136+Input!F144+Input!F204)/Input!F5*Input!F6/Input!F34</f>
        <v>0.92378782279644112</v>
      </c>
      <c r="K35" s="6">
        <f>(Input!G136+Input!G144+Input!G204)/Input!G5*Input!G6/Input!G34</f>
        <v>0.92414941348603186</v>
      </c>
      <c r="L35" s="6">
        <f>(Input!H136+Input!H144+Input!H204)/Input!H5*Input!H6/Input!H34</f>
        <v>0.92268640554399439</v>
      </c>
      <c r="M35" s="6">
        <f>(Input!I136+Input!I144+Input!I204)/Input!I5*Input!I6/Input!I34</f>
        <v>0.88232459748014558</v>
      </c>
      <c r="N35" s="6">
        <f>(Input!J136+Input!J144+Input!J204)/Input!J5*Input!J6/Input!J34</f>
        <v>0.88992526419178319</v>
      </c>
      <c r="O35" s="6">
        <f>AVERAGE(E35:N35)</f>
        <v>1.0383357425088489</v>
      </c>
    </row>
    <row r="36" spans="2:15" ht="13.15" customHeight="1" x14ac:dyDescent="0.2">
      <c r="B36" s="26" t="s">
        <v>298</v>
      </c>
      <c r="E36" s="6">
        <f>Input!A18/Input!A5</f>
        <v>11.652230720535915</v>
      </c>
      <c r="F36" s="6">
        <f>Input!B18/Input!B5</f>
        <v>8.6781670129445683</v>
      </c>
      <c r="G36" s="6">
        <f>Input!C18/Input!C5</f>
        <v>8.5768457388251917</v>
      </c>
      <c r="H36" s="6">
        <f>Input!D18/Input!D5</f>
        <v>8.3269185900455334</v>
      </c>
      <c r="I36" s="6">
        <f>Input!E18/Input!E5</f>
        <v>6.9872831746196047</v>
      </c>
      <c r="J36" s="6">
        <f>Input!F18/Input!F5</f>
        <v>7.0793907854276332</v>
      </c>
      <c r="K36" s="6">
        <f>Input!G18/Input!G5</f>
        <v>7.9725008242324344</v>
      </c>
      <c r="L36" s="6">
        <f>Input!H18/Input!H5</f>
        <v>7.5799018292268814</v>
      </c>
      <c r="M36" s="6">
        <f>Input!I18/Input!I5</f>
        <v>6.889441491469789</v>
      </c>
      <c r="N36" s="6">
        <f>Input!J18/Input!J5</f>
        <v>6.7402143278287516</v>
      </c>
      <c r="O36" s="6">
        <f>AVERAGE(E36:N36)</f>
        <v>8.0482894495156287</v>
      </c>
    </row>
    <row r="37" spans="2:15" ht="13.15" customHeight="1" x14ac:dyDescent="0.2">
      <c r="B37" s="27" t="s">
        <v>313</v>
      </c>
      <c r="E37" s="8">
        <f>+E33+E35-E36</f>
        <v>27.030604220109868</v>
      </c>
      <c r="F37" s="8">
        <f t="shared" ref="F37:N37" si="8">+F33+F35-F36</f>
        <v>35.566212232042844</v>
      </c>
      <c r="G37" s="8">
        <f t="shared" si="8"/>
        <v>42.406177968812031</v>
      </c>
      <c r="H37" s="8">
        <f t="shared" si="8"/>
        <v>32.581569728160986</v>
      </c>
      <c r="I37" s="8">
        <f t="shared" si="8"/>
        <v>19.600731554548691</v>
      </c>
      <c r="J37" s="8">
        <f t="shared" si="8"/>
        <v>15.277125195650726</v>
      </c>
      <c r="K37" s="8">
        <f t="shared" si="8"/>
        <v>28.045882768041508</v>
      </c>
      <c r="L37" s="8">
        <f t="shared" si="8"/>
        <v>27.344848629865492</v>
      </c>
      <c r="M37" s="8">
        <f t="shared" si="8"/>
        <v>25.785374620037452</v>
      </c>
      <c r="N37" s="8">
        <f t="shared" si="8"/>
        <v>30.008104850556357</v>
      </c>
      <c r="O37" s="8">
        <f>AVERAGE(E37:N37)</f>
        <v>28.364663176782596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3.7952141967655137</v>
      </c>
      <c r="F39" s="6">
        <f>(Input!B129+Input!B202)/Input!B5*Input!B6/Input!B34</f>
        <v>4.3810453329584496</v>
      </c>
      <c r="G39" s="6">
        <f>(Input!C129+Input!C202)/Input!C5*Input!C6/Input!C34</f>
        <v>3.1218614411617462</v>
      </c>
      <c r="H39" s="6">
        <f>(Input!D129+Input!D202)/Input!D5*Input!D6/Input!D34</f>
        <v>2.3020612836219709</v>
      </c>
      <c r="I39" s="6">
        <f>(Input!E129+Input!E202)/Input!E5*Input!E6/Input!E34</f>
        <v>2.2099081229660693</v>
      </c>
      <c r="J39" s="6">
        <f>(Input!F129+Input!F202)/Input!F5*Input!F6/Input!F34</f>
        <v>1.6074156399223807</v>
      </c>
      <c r="K39" s="6">
        <f>(Input!G129+Input!G202)/Input!G5*Input!G6/Input!G34</f>
        <v>1.2339915998479158</v>
      </c>
      <c r="L39" s="6">
        <f>(Input!H129+Input!H202)/Input!H5*Input!H6/Input!H34</f>
        <v>1.1901064880214898</v>
      </c>
      <c r="M39" s="6">
        <f>(Input!I129+Input!I202)/Input!I5*Input!I6/Input!I34</f>
        <v>1.2471097279516059</v>
      </c>
      <c r="N39" s="6">
        <f>(Input!J129+Input!J202)/Input!J5*Input!J6/Input!J34</f>
        <v>1.1747850106386981</v>
      </c>
      <c r="O39" s="6">
        <f>AVERAGE(E39:N39)</f>
        <v>2.2263498843855838</v>
      </c>
    </row>
    <row r="40" spans="2:15" x14ac:dyDescent="0.2">
      <c r="B40" s="26" t="s">
        <v>285</v>
      </c>
      <c r="E40" s="6">
        <f>Input!A124/Input!A5</f>
        <v>9.1477953620308341</v>
      </c>
      <c r="F40" s="6">
        <f>Input!B124/Input!B5</f>
        <v>8.6657074866060491</v>
      </c>
      <c r="G40" s="6">
        <f>Input!C124/Input!C5</f>
        <v>8.6264301107095385</v>
      </c>
      <c r="H40" s="6">
        <f>Input!D124/Input!D5</f>
        <v>7.1118891767415082</v>
      </c>
      <c r="I40" s="6">
        <f>Input!E124/Input!E5</f>
        <v>5.4958501966670124</v>
      </c>
      <c r="J40" s="6">
        <f>Input!F124/Input!F5</f>
        <v>6.17127982488143</v>
      </c>
      <c r="K40" s="6">
        <f>Input!G124/Input!G5</f>
        <v>6.0590990366783428</v>
      </c>
      <c r="L40" s="6">
        <f>Input!H124/Input!H5</f>
        <v>5.2115816688563061</v>
      </c>
      <c r="M40" s="6">
        <f>Input!I124/Input!I5</f>
        <v>5.4435576739263221</v>
      </c>
      <c r="N40" s="6">
        <f>Input!J124/Input!J5</f>
        <v>5.2454246600039953</v>
      </c>
      <c r="O40" s="6">
        <f>AVERAGE(E40:N40)</f>
        <v>6.7178615197101337</v>
      </c>
    </row>
    <row r="41" spans="2:15" s="4" customFormat="1" x14ac:dyDescent="0.2">
      <c r="B41" s="27" t="s">
        <v>301</v>
      </c>
      <c r="E41" s="8">
        <f>+E37+E39-E40</f>
        <v>21.678023054844548</v>
      </c>
      <c r="F41" s="8">
        <f t="shared" ref="F41:N41" si="9">+F37+F39-F40</f>
        <v>31.281550078395245</v>
      </c>
      <c r="G41" s="8">
        <f t="shared" si="9"/>
        <v>36.901609299264237</v>
      </c>
      <c r="H41" s="8">
        <f t="shared" si="9"/>
        <v>27.771741835041453</v>
      </c>
      <c r="I41" s="8">
        <f t="shared" si="9"/>
        <v>16.31478948084775</v>
      </c>
      <c r="J41" s="8">
        <f t="shared" si="9"/>
        <v>10.713261010691674</v>
      </c>
      <c r="K41" s="8">
        <f t="shared" si="9"/>
        <v>23.22077533121108</v>
      </c>
      <c r="L41" s="8">
        <f t="shared" si="9"/>
        <v>23.323373449030676</v>
      </c>
      <c r="M41" s="8">
        <f t="shared" si="9"/>
        <v>21.588926674062737</v>
      </c>
      <c r="N41" s="8">
        <f t="shared" si="9"/>
        <v>25.93746520119106</v>
      </c>
      <c r="O41" s="8">
        <f>AVERAGE(E41:N41)</f>
        <v>23.873151541458046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1.1211201655278866</v>
      </c>
      <c r="F43" s="6">
        <f>(Input!B137+Input!B139+Input!B205+Input!B208)/Input!B5*Input!B6/Input!B34</f>
        <v>3.7128500704695293</v>
      </c>
      <c r="G43" s="6">
        <f>(Input!C137+Input!C139+Input!C205+Input!C208)/Input!C5*Input!C6/Input!C34</f>
        <v>3.6347279093727378</v>
      </c>
      <c r="H43" s="6">
        <f>(Input!D137+Input!D139+Input!D205+Input!D208)/Input!D5*Input!D6/Input!D34</f>
        <v>2.4580427371555116</v>
      </c>
      <c r="I43" s="6">
        <f>(Input!E137+Input!E139+Input!E205+Input!E208)/Input!E5*Input!E6/Input!E34</f>
        <v>2.5601079048586097</v>
      </c>
      <c r="J43" s="6">
        <f>(Input!F137+Input!F139+Input!F205+Input!F208)/Input!F5*Input!F6/Input!F34</f>
        <v>2.2028073922866853</v>
      </c>
      <c r="K43" s="6">
        <f>(Input!G137+Input!G139+Input!G205+Input!G208)/Input!G5*Input!G6/Input!G34</f>
        <v>2.4468620254333224</v>
      </c>
      <c r="L43" s="6">
        <f>(Input!H137+Input!H139+Input!H205+Input!H208)/Input!H5*Input!H6/Input!H34</f>
        <v>2.7065633125939503</v>
      </c>
      <c r="M43" s="6">
        <f>(Input!I137+Input!I139+Input!I205+Input!I208)/Input!I5*Input!I6/Input!I34</f>
        <v>2.8263507060504969</v>
      </c>
      <c r="N43" s="6">
        <f>(Input!J137+Input!J139+Input!J205+Input!J208)/Input!J5*Input!J6/Input!J34</f>
        <v>2.3991584983773717</v>
      </c>
      <c r="O43" s="6">
        <f>AVERAGE(E43:N43)</f>
        <v>2.6068590722126102</v>
      </c>
    </row>
    <row r="44" spans="2:15" ht="13.15" customHeight="1" x14ac:dyDescent="0.2">
      <c r="B44" s="26" t="s">
        <v>300</v>
      </c>
      <c r="E44" s="6">
        <f>(Input!A19+Input!A20)/Input!A5</f>
        <v>6.2449641815442805</v>
      </c>
      <c r="F44" s="6">
        <f>(Input!B19+Input!B20)/Input!B5</f>
        <v>5.37613457565394</v>
      </c>
      <c r="G44" s="6">
        <f>(Input!C19+Input!C20)/Input!C5</f>
        <v>5.7608829501080088</v>
      </c>
      <c r="H44" s="6">
        <f>(Input!D19+Input!D20)/Input!D5</f>
        <v>4.9047979797979799</v>
      </c>
      <c r="I44" s="6">
        <f>(Input!E19+Input!E20)/Input!E5</f>
        <v>4.7269115774764519</v>
      </c>
      <c r="J44" s="6">
        <f>(Input!F19+Input!F20)/Input!F5</f>
        <v>4.5913006462709127</v>
      </c>
      <c r="K44" s="6">
        <f>(Input!G19+Input!G20)/Input!G5</f>
        <v>5.1081283742015247</v>
      </c>
      <c r="L44" s="6">
        <f>(Input!H19+Input!H20)/Input!H5</f>
        <v>5.6184779314818583</v>
      </c>
      <c r="M44" s="6">
        <f>(Input!I19+Input!I20)/Input!I5</f>
        <v>5.6654308467732548</v>
      </c>
      <c r="N44" s="6">
        <f>(Input!J19+Input!J20)/Input!J5</f>
        <v>5.3558772652188118</v>
      </c>
      <c r="O44" s="6">
        <f>AVERAGE(E44:N44)</f>
        <v>5.3352906328527023</v>
      </c>
    </row>
    <row r="45" spans="2:15" ht="13.15" customHeight="1" x14ac:dyDescent="0.2">
      <c r="B45" s="27" t="s">
        <v>314</v>
      </c>
      <c r="E45" s="8">
        <f>+E41+E43-E44</f>
        <v>16.554179038828156</v>
      </c>
      <c r="F45" s="8">
        <f t="shared" ref="F45:N45" si="10">+F41+F43-F44</f>
        <v>29.618265573210838</v>
      </c>
      <c r="G45" s="8">
        <f t="shared" si="10"/>
        <v>34.775454258528967</v>
      </c>
      <c r="H45" s="8">
        <f t="shared" si="10"/>
        <v>25.324986592398986</v>
      </c>
      <c r="I45" s="8">
        <f t="shared" si="10"/>
        <v>14.14798580822991</v>
      </c>
      <c r="J45" s="8">
        <f t="shared" si="10"/>
        <v>8.3247677567074465</v>
      </c>
      <c r="K45" s="8">
        <f t="shared" si="10"/>
        <v>20.559508982442878</v>
      </c>
      <c r="L45" s="8">
        <f t="shared" si="10"/>
        <v>20.411458830142767</v>
      </c>
      <c r="M45" s="8">
        <f t="shared" si="10"/>
        <v>18.74984653333998</v>
      </c>
      <c r="N45" s="8">
        <f t="shared" si="10"/>
        <v>22.980746434349619</v>
      </c>
      <c r="O45" s="8">
        <f>AVERAGE(E45:N45)</f>
        <v>21.144719980817957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0.41892669687371981</v>
      </c>
      <c r="F47" s="6">
        <f>(Input!B142+Input!B141+Input!B147-Input!B143-Input!B144-Input!B207-Input!B208-SUM(Input!B136:B139)-SUM(Input!B202:'Input'!B205))/Input!B5*Input!B6/Input!B34</f>
        <v>0.25829230299640066</v>
      </c>
      <c r="G47" s="6">
        <f>(Input!C142+Input!C141+Input!C147-Input!C143-Input!C144-Input!C207-Input!C208-SUM(Input!C136:C139)-SUM(Input!C202:'Input'!C205))/Input!C5*Input!C6/Input!C34</f>
        <v>0.61360792327387315</v>
      </c>
      <c r="H47" s="6">
        <f>(Input!D142+Input!D141+Input!D147-Input!D143-Input!D144-Input!D207-Input!D208-SUM(Input!D136:D139)-SUM(Input!D202:'Input'!D205))/Input!D5*Input!D6/Input!D34</f>
        <v>0.76663814485205006</v>
      </c>
      <c r="I47" s="6">
        <f>(Input!E142+Input!E141+Input!E147-Input!E143-Input!E144-Input!E207-Input!E208-SUM(Input!E136:E139)-SUM(Input!E202:'Input'!E205))/Input!E5*Input!E6/Input!E34</f>
        <v>0.61365607889417317</v>
      </c>
      <c r="J47" s="6">
        <f>(Input!F142+Input!F141+Input!F147-Input!F143-Input!F144-Input!F207-Input!F208-SUM(Input!F136:F139)-SUM(Input!F202:'Input'!F205))/Input!F5*Input!F6/Input!F34</f>
        <v>0.36890864830040238</v>
      </c>
      <c r="K47" s="6">
        <f>(Input!G142+Input!G141+Input!G147-Input!G143-Input!G144-Input!G207-Input!G208-SUM(Input!G136:G139)-SUM(Input!G202:'Input'!G205))/Input!G5*Input!G6/Input!G34</f>
        <v>0.30573709977158792</v>
      </c>
      <c r="L47" s="6">
        <f>(Input!H142+Input!H141+Input!H147-Input!H143-Input!H144-Input!H207-Input!H208-SUM(Input!H136:H139)-SUM(Input!H202:'Input'!H205))/Input!H5*Input!H6/Input!H34</f>
        <v>0.16667241029366425</v>
      </c>
      <c r="M47" s="6">
        <f>(Input!I142+Input!I141+Input!I147-Input!I143-Input!I144-Input!I207-Input!I208-SUM(Input!I136:I139)-SUM(Input!I202:'Input'!I205))/Input!I5*Input!I6/Input!I34</f>
        <v>0.27132921509791286</v>
      </c>
      <c r="N47" s="6">
        <f>(Input!J142+Input!J141+Input!J147-Input!J143-Input!J144-Input!J207-Input!J208-SUM(Input!J136:J139)-SUM(Input!J202:'Input'!J205))/Input!J5*Input!J6/Input!J34</f>
        <v>0.31165453548603683</v>
      </c>
      <c r="O47" s="6">
        <f>AVERAGE(E47:N47)</f>
        <v>0.40954230558398219</v>
      </c>
    </row>
    <row r="48" spans="2:15" x14ac:dyDescent="0.2">
      <c r="B48" s="26" t="s">
        <v>287</v>
      </c>
      <c r="E48" s="6">
        <f>Input!A127/Input!A5</f>
        <v>20.835175205936086</v>
      </c>
      <c r="F48" s="6">
        <f>Input!B127/Input!B5</f>
        <v>20.957790552449431</v>
      </c>
      <c r="G48" s="6">
        <f>Input!C127/Input!C5</f>
        <v>19.498362906073446</v>
      </c>
      <c r="H48" s="6">
        <f>Input!D127/Input!D5</f>
        <v>18.566862380279478</v>
      </c>
      <c r="I48" s="6">
        <f>Input!E127/Input!E5</f>
        <v>18.631733774971536</v>
      </c>
      <c r="J48" s="6">
        <f>Input!F127/Input!F5</f>
        <v>20.210341715745038</v>
      </c>
      <c r="K48" s="6">
        <f>Input!G127/Input!G5</f>
        <v>19.832452838450443</v>
      </c>
      <c r="L48" s="6">
        <f>Input!H127/Input!H5</f>
        <v>18.270871780820634</v>
      </c>
      <c r="M48" s="6">
        <f>Input!I127/Input!I5</f>
        <v>18.38053172194169</v>
      </c>
      <c r="N48" s="6">
        <f>Input!J127/Input!J5</f>
        <v>17.719288798039205</v>
      </c>
      <c r="O48" s="16">
        <f>AVERAGE(E48:N48)</f>
        <v>19.2903411674707</v>
      </c>
    </row>
    <row r="49" spans="2:15" s="4" customFormat="1" x14ac:dyDescent="0.2">
      <c r="B49" s="27" t="s">
        <v>288</v>
      </c>
      <c r="E49" s="8">
        <f>+E45+E47-E48</f>
        <v>-3.8620694702342107</v>
      </c>
      <c r="F49" s="8">
        <f t="shared" ref="F49:N49" si="11">+F45+F47-F48</f>
        <v>8.9187673237578089</v>
      </c>
      <c r="G49" s="8">
        <f t="shared" si="11"/>
        <v>15.890699275729396</v>
      </c>
      <c r="H49" s="8">
        <f t="shared" si="11"/>
        <v>7.5247623569715572</v>
      </c>
      <c r="I49" s="8">
        <f t="shared" si="11"/>
        <v>-3.8700918878474528</v>
      </c>
      <c r="J49" s="8">
        <f t="shared" si="11"/>
        <v>-11.516665310737189</v>
      </c>
      <c r="K49" s="8">
        <f t="shared" si="11"/>
        <v>1.0327932437640222</v>
      </c>
      <c r="L49" s="8">
        <f t="shared" si="11"/>
        <v>2.3072594596157963</v>
      </c>
      <c r="M49" s="8">
        <f t="shared" si="11"/>
        <v>0.64064402649620433</v>
      </c>
      <c r="N49" s="8">
        <f t="shared" si="11"/>
        <v>5.5731121717964527</v>
      </c>
      <c r="O49" s="8">
        <f>AVERAGE(E49:N49)</f>
        <v>2.2639211189312385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4" t="s">
        <v>333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290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483.76236496664512</v>
      </c>
      <c r="F7" s="6">
        <f>Input!B27/Input!B$7</f>
        <v>476.08028785734501</v>
      </c>
      <c r="G7" s="6">
        <f>Input!C27/Input!C$7</f>
        <v>506.80944431430089</v>
      </c>
      <c r="H7" s="6">
        <f>Input!D27/Input!D$7</f>
        <v>416.1211807258764</v>
      </c>
      <c r="I7" s="6">
        <f>Input!E27/Input!E$7</f>
        <v>321.43759042244477</v>
      </c>
      <c r="J7" s="6">
        <f>Input!F27/Input!F$7</f>
        <v>372.06842521249706</v>
      </c>
      <c r="K7" s="6">
        <f>Input!G27/Input!G$7</f>
        <v>446.13106320702815</v>
      </c>
      <c r="L7" s="6">
        <f>Input!H27/Input!H$7</f>
        <v>373.30732677000117</v>
      </c>
      <c r="M7" s="6">
        <f>Input!I27/Input!I$7</f>
        <v>357.53103681737429</v>
      </c>
      <c r="N7" s="6">
        <f>Input!J27/Input!J$7</f>
        <v>390.46561110958328</v>
      </c>
      <c r="O7" s="6">
        <f>AVERAGE(E7:N7)</f>
        <v>414.37143314030965</v>
      </c>
    </row>
    <row r="8" spans="1:15" x14ac:dyDescent="0.2">
      <c r="B8" s="26" t="s">
        <v>302</v>
      </c>
      <c r="E8" s="6">
        <f>(Input!A125-Input!A203-Input!A207)/Input!A$7</f>
        <v>238.27956785413855</v>
      </c>
      <c r="F8" s="6">
        <f>(Input!B125-Input!B203-Input!B207)/Input!B$7</f>
        <v>200.98785932635155</v>
      </c>
      <c r="G8" s="6">
        <f>(Input!C125-Input!C203-Input!C207)/Input!C$7</f>
        <v>185.63472770537683</v>
      </c>
      <c r="H8" s="6">
        <f>(Input!D125-Input!D203-Input!D207)/Input!D$7</f>
        <v>163.9345468846773</v>
      </c>
      <c r="I8" s="6">
        <f>(Input!E125-Input!E203-Input!E207)/Input!E$7</f>
        <v>160.91006347167854</v>
      </c>
      <c r="J8" s="6">
        <f>(Input!F125-Input!F203-Input!F207)/Input!F$7</f>
        <v>209.49669462821436</v>
      </c>
      <c r="K8" s="6">
        <f>(Input!G125-Input!G203-Input!G207)/Input!G$7</f>
        <v>191.46928019629382</v>
      </c>
      <c r="L8" s="6">
        <f>(Input!H125-Input!H203-Input!H207)/Input!H$7</f>
        <v>160.69455978998076</v>
      </c>
      <c r="M8" s="6">
        <f>(Input!I125-Input!I203-Input!I207)/Input!I$7</f>
        <v>162.31349468880109</v>
      </c>
      <c r="N8" s="6">
        <f>(Input!J125-Input!J203-Input!J207)/Input!J$7</f>
        <v>161.72565104788589</v>
      </c>
      <c r="O8" s="6">
        <f>AVERAGE(E8:N8)</f>
        <v>183.54464455933984</v>
      </c>
    </row>
    <row r="9" spans="1:15" s="4" customFormat="1" x14ac:dyDescent="0.2">
      <c r="B9" s="27" t="s">
        <v>283</v>
      </c>
      <c r="E9" s="8">
        <f t="shared" ref="E9:N9" si="1">+E7-E8</f>
        <v>245.48279711250657</v>
      </c>
      <c r="F9" s="8">
        <f t="shared" si="1"/>
        <v>275.09242853099346</v>
      </c>
      <c r="G9" s="8">
        <f t="shared" si="1"/>
        <v>321.17471660892409</v>
      </c>
      <c r="H9" s="8">
        <f t="shared" si="1"/>
        <v>252.1866338411991</v>
      </c>
      <c r="I9" s="8">
        <f t="shared" si="1"/>
        <v>160.52752695076623</v>
      </c>
      <c r="J9" s="8">
        <f t="shared" si="1"/>
        <v>162.5717305842827</v>
      </c>
      <c r="K9" s="8">
        <f t="shared" si="1"/>
        <v>254.66178301073433</v>
      </c>
      <c r="L9" s="8">
        <f t="shared" si="1"/>
        <v>212.61276698002041</v>
      </c>
      <c r="M9" s="8">
        <f t="shared" si="1"/>
        <v>195.2175421285732</v>
      </c>
      <c r="N9" s="8">
        <f t="shared" si="1"/>
        <v>228.73996006169739</v>
      </c>
      <c r="O9" s="8">
        <f>AVERAGE(E9:N9)</f>
        <v>230.82678858096975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6.8841573253516435</v>
      </c>
      <c r="F11" s="6">
        <f>(Input!B136+Input!B144+Input!B204)/Input!B$7</f>
        <v>5.7391829889612236</v>
      </c>
      <c r="G11" s="6">
        <f>(Input!C136+Input!C144+Input!C204)/Input!C$7</f>
        <v>6.0809145943013547</v>
      </c>
      <c r="H11" s="6">
        <f>(Input!D136+Input!D144+Input!D204)/Input!D$7</f>
        <v>5.0193447293447289</v>
      </c>
      <c r="I11" s="6">
        <f>(Input!E136+Input!E144+Input!E204)/Input!E$7</f>
        <v>5.6902307948778104</v>
      </c>
      <c r="J11" s="6">
        <f>(Input!F136+Input!F144+Input!F204)/Input!F$7</f>
        <v>4.6787436279480179</v>
      </c>
      <c r="K11" s="6">
        <f>(Input!G136+Input!G144+Input!G204)/Input!G$7</f>
        <v>4.7562907501621128</v>
      </c>
      <c r="L11" s="6">
        <f>(Input!H136+Input!H144+Input!H204)/Input!H$7</f>
        <v>4.83642153269472</v>
      </c>
      <c r="M11" s="6">
        <f>(Input!I136+Input!I144+Input!I204)/Input!I$7</f>
        <v>4.616408054404916</v>
      </c>
      <c r="N11" s="6">
        <f>(Input!J136+Input!J144+Input!J204)/Input!J$7</f>
        <v>4.6440335948766265</v>
      </c>
      <c r="O11" s="6">
        <f>AVERAGE(E11:N11)</f>
        <v>5.2945727992923155</v>
      </c>
    </row>
    <row r="12" spans="1:15" ht="13.15" customHeight="1" x14ac:dyDescent="0.2">
      <c r="B12" s="26" t="s">
        <v>298</v>
      </c>
      <c r="E12" s="6">
        <f>Input!A18/Input!A$7</f>
        <v>56.895036289297103</v>
      </c>
      <c r="F12" s="6">
        <f>Input!B18/Input!B$7</f>
        <v>42.088004670251912</v>
      </c>
      <c r="G12" s="6">
        <f>Input!C18/Input!C$7</f>
        <v>40.728781609478837</v>
      </c>
      <c r="H12" s="6">
        <f>Input!D18/Input!D$7</f>
        <v>39.415937941285769</v>
      </c>
      <c r="I12" s="6">
        <f>Input!E18/Input!E$7</f>
        <v>33.343200380336128</v>
      </c>
      <c r="J12" s="6">
        <f>Input!F18/Input!F$7</f>
        <v>33.781735535936292</v>
      </c>
      <c r="K12" s="6">
        <f>Input!G18/Input!G$7</f>
        <v>39.003264927371433</v>
      </c>
      <c r="L12" s="6">
        <f>Input!H18/Input!H$7</f>
        <v>37.340129933026141</v>
      </c>
      <c r="M12" s="6">
        <f>Input!I18/Input!I$7</f>
        <v>34.096509720948895</v>
      </c>
      <c r="N12" s="6">
        <f>Input!J18/Input!J$7</f>
        <v>33.368287911836603</v>
      </c>
      <c r="O12" s="6">
        <f>AVERAGE(E12:N12)</f>
        <v>39.006088891976916</v>
      </c>
    </row>
    <row r="13" spans="1:15" ht="13.15" customHeight="1" x14ac:dyDescent="0.2">
      <c r="B13" s="27" t="s">
        <v>313</v>
      </c>
      <c r="E13" s="8">
        <f t="shared" ref="E13:N13" si="2">+E9+E11-E12</f>
        <v>195.47191814856112</v>
      </c>
      <c r="F13" s="8">
        <f t="shared" si="2"/>
        <v>238.74360684970276</v>
      </c>
      <c r="G13" s="8">
        <f t="shared" si="2"/>
        <v>286.52684959374659</v>
      </c>
      <c r="H13" s="8">
        <f t="shared" si="2"/>
        <v>217.79004062925807</v>
      </c>
      <c r="I13" s="8">
        <f t="shared" si="2"/>
        <v>132.87455736530791</v>
      </c>
      <c r="J13" s="8">
        <f t="shared" si="2"/>
        <v>133.46873867629444</v>
      </c>
      <c r="K13" s="8">
        <f t="shared" si="2"/>
        <v>220.414808833525</v>
      </c>
      <c r="L13" s="8">
        <f t="shared" si="2"/>
        <v>180.10905857968899</v>
      </c>
      <c r="M13" s="8">
        <f t="shared" si="2"/>
        <v>165.73744046202924</v>
      </c>
      <c r="N13" s="8">
        <f t="shared" si="2"/>
        <v>200.0157057447374</v>
      </c>
      <c r="O13" s="8">
        <f>AVERAGE(E13:N13)</f>
        <v>197.11527248828517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19.365889821390144</v>
      </c>
      <c r="F15" s="6">
        <f>(Input!B129+Input!B202)/Input!B$7</f>
        <v>22.612943956977073</v>
      </c>
      <c r="G15" s="6">
        <f>(Input!C129+Input!C202)/Input!C$7</f>
        <v>15.449139655023609</v>
      </c>
      <c r="H15" s="6">
        <f>(Input!D129+Input!D202)/Input!D$7</f>
        <v>11.412738015607582</v>
      </c>
      <c r="I15" s="6">
        <f>(Input!E129+Input!E202)/Input!E$7</f>
        <v>11.04793593558983</v>
      </c>
      <c r="J15" s="6">
        <f>(Input!F129+Input!F202)/Input!F$7</f>
        <v>8.1411396612531739</v>
      </c>
      <c r="K15" s="6">
        <f>(Input!G129+Input!G202)/Input!G$7</f>
        <v>6.3509457956530975</v>
      </c>
      <c r="L15" s="6">
        <f>(Input!H129+Input!H202)/Input!H$7</f>
        <v>6.2381504813364037</v>
      </c>
      <c r="M15" s="6">
        <f>(Input!I129+Input!I202)/Input!I$7</f>
        <v>6.5249993135004578</v>
      </c>
      <c r="N15" s="6">
        <f>(Input!J129+Input!J202)/Input!J$7</f>
        <v>6.1305609309995619</v>
      </c>
      <c r="O15" s="6">
        <f>AVERAGE(E15:N15)</f>
        <v>11.327444356733094</v>
      </c>
    </row>
    <row r="16" spans="1:15" x14ac:dyDescent="0.2">
      <c r="B16" s="26" t="s">
        <v>285</v>
      </c>
      <c r="E16" s="6">
        <f>Input!A124/Input!A$7</f>
        <v>44.666481601032928</v>
      </c>
      <c r="F16" s="6">
        <f>Input!B124/Input!B$7</f>
        <v>42.027577554486271</v>
      </c>
      <c r="G16" s="6">
        <f>Input!C124/Input!C$7</f>
        <v>40.964242420506245</v>
      </c>
      <c r="H16" s="6">
        <f>Input!D124/Input!D$7</f>
        <v>33.664527808745198</v>
      </c>
      <c r="I16" s="6">
        <f>Input!E124/Input!E$7</f>
        <v>26.226106741087417</v>
      </c>
      <c r="J16" s="6">
        <f>Input!F124/Input!F$7</f>
        <v>29.448373353189687</v>
      </c>
      <c r="K16" s="6">
        <f>Input!G124/Input!G$7</f>
        <v>29.642473567445382</v>
      </c>
      <c r="L16" s="6">
        <f>Input!H124/Input!H$7</f>
        <v>25.673305678092163</v>
      </c>
      <c r="M16" s="6">
        <f>Input!I124/Input!I$7</f>
        <v>26.940691400802894</v>
      </c>
      <c r="N16" s="6">
        <f>Input!J124/Input!J$7</f>
        <v>25.96814162899835</v>
      </c>
      <c r="O16" s="6">
        <f>AVERAGE(E16:N16)</f>
        <v>32.522192175438661</v>
      </c>
    </row>
    <row r="17" spans="2:15" s="4" customFormat="1" x14ac:dyDescent="0.2">
      <c r="B17" s="27" t="s">
        <v>301</v>
      </c>
      <c r="E17" s="8">
        <f t="shared" ref="E17:N17" si="3">+E13+E15-E16</f>
        <v>170.17132636891833</v>
      </c>
      <c r="F17" s="8">
        <f t="shared" si="3"/>
        <v>219.32897325219355</v>
      </c>
      <c r="G17" s="8">
        <f t="shared" si="3"/>
        <v>261.01174682826394</v>
      </c>
      <c r="H17" s="8">
        <f t="shared" si="3"/>
        <v>195.53825083612045</v>
      </c>
      <c r="I17" s="8">
        <f t="shared" si="3"/>
        <v>117.69638655981032</v>
      </c>
      <c r="J17" s="8">
        <f t="shared" si="3"/>
        <v>112.16150498435792</v>
      </c>
      <c r="K17" s="8">
        <f t="shared" si="3"/>
        <v>197.12328106173271</v>
      </c>
      <c r="L17" s="8">
        <f t="shared" si="3"/>
        <v>160.67390338293322</v>
      </c>
      <c r="M17" s="8">
        <f t="shared" si="3"/>
        <v>145.32174837472678</v>
      </c>
      <c r="N17" s="8">
        <f t="shared" si="3"/>
        <v>180.17812504673861</v>
      </c>
      <c r="O17" s="8">
        <f>AVERAGE(E17:N17)</f>
        <v>175.92052466957961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5.7207547391278828</v>
      </c>
      <c r="F19" s="6">
        <f>(Input!B137+Input!B139+Input!B205+Input!B208)/Input!B$7</f>
        <v>19.164026889329179</v>
      </c>
      <c r="G19" s="6">
        <f>(Input!C137+Input!C139+Input!C205+Input!C208)/Input!C$7</f>
        <v>17.987159308074517</v>
      </c>
      <c r="H19" s="6">
        <f>(Input!D137+Input!D139+Input!D205+Input!D208)/Input!D$7</f>
        <v>12.186034311903878</v>
      </c>
      <c r="I19" s="6">
        <f>(Input!E137+Input!E139+Input!E205+Input!E208)/Input!E$7</f>
        <v>12.798680554698015</v>
      </c>
      <c r="J19" s="6">
        <f>(Input!F137+Input!F139+Input!F205+Input!F208)/Input!F$7</f>
        <v>11.156643112115534</v>
      </c>
      <c r="K19" s="6">
        <f>(Input!G137+Input!G139+Input!G205+Input!G208)/Input!G$7</f>
        <v>12.593187907344106</v>
      </c>
      <c r="L19" s="6">
        <f>(Input!H137+Input!H139+Input!H205+Input!H208)/Input!H$7</f>
        <v>14.186923104078168</v>
      </c>
      <c r="M19" s="6">
        <f>(Input!I137+Input!I139+Input!I205+Input!I208)/Input!I$7</f>
        <v>14.787741610341012</v>
      </c>
      <c r="N19" s="6">
        <f>(Input!J137+Input!J139+Input!J205+Input!J208)/Input!J$7</f>
        <v>12.519897023057398</v>
      </c>
      <c r="O19" s="6">
        <f>AVERAGE(E19:N19)</f>
        <v>13.310104856006969</v>
      </c>
    </row>
    <row r="20" spans="2:15" ht="13.15" customHeight="1" x14ac:dyDescent="0.2">
      <c r="B20" s="26" t="s">
        <v>300</v>
      </c>
      <c r="E20" s="6">
        <f>(Input!A19+Input!A20)/Input!A$7</f>
        <v>30.492656063540508</v>
      </c>
      <c r="F20" s="6">
        <f>(Input!B19+Input!B20)/Input!B$7</f>
        <v>26.073567930936882</v>
      </c>
      <c r="G20" s="6">
        <f>(Input!C19+Input!C20)/Input!C$7</f>
        <v>27.356647268423192</v>
      </c>
      <c r="H20" s="6">
        <f>(Input!D19+Input!D20)/Input!D$7</f>
        <v>23.217137371485197</v>
      </c>
      <c r="I20" s="6">
        <f>(Input!E19+Input!E20)/Input!E$7</f>
        <v>22.556744298045221</v>
      </c>
      <c r="J20" s="6">
        <f>(Input!F19+Input!F20)/Input!F$7</f>
        <v>21.908962070233898</v>
      </c>
      <c r="K20" s="6">
        <f>(Input!G19+Input!G20)/Input!G$7</f>
        <v>24.990111466208191</v>
      </c>
      <c r="L20" s="6">
        <f>(Input!H19+Input!H20)/Input!H$7</f>
        <v>27.67775898870325</v>
      </c>
      <c r="M20" s="6">
        <f>(Input!I19+Input!I20)/Input!I$7</f>
        <v>28.038763110122144</v>
      </c>
      <c r="N20" s="6">
        <f>(Input!J19+Input!J20)/Input!J$7</f>
        <v>26.514951292928973</v>
      </c>
      <c r="O20" s="6">
        <f>AVERAGE(E20:N20)</f>
        <v>25.882729986062749</v>
      </c>
    </row>
    <row r="21" spans="2:15" ht="13.15" customHeight="1" x14ac:dyDescent="0.2">
      <c r="B21" s="27" t="s">
        <v>314</v>
      </c>
      <c r="E21" s="8">
        <f t="shared" ref="E21:N21" si="4">+E17+E19-E20</f>
        <v>145.39942504450568</v>
      </c>
      <c r="F21" s="8">
        <f t="shared" si="4"/>
        <v>212.41943221058582</v>
      </c>
      <c r="G21" s="8">
        <f t="shared" si="4"/>
        <v>251.64225886791527</v>
      </c>
      <c r="H21" s="8">
        <f t="shared" si="4"/>
        <v>184.50714777653914</v>
      </c>
      <c r="I21" s="8">
        <f t="shared" si="4"/>
        <v>107.93832281646313</v>
      </c>
      <c r="J21" s="8">
        <f t="shared" si="4"/>
        <v>101.40918602623955</v>
      </c>
      <c r="K21" s="8">
        <f t="shared" si="4"/>
        <v>184.72635750286864</v>
      </c>
      <c r="L21" s="8">
        <f t="shared" si="4"/>
        <v>147.18306749830813</v>
      </c>
      <c r="M21" s="8">
        <f t="shared" si="4"/>
        <v>132.07072687494565</v>
      </c>
      <c r="N21" s="8">
        <f t="shared" si="4"/>
        <v>166.18307077686705</v>
      </c>
      <c r="O21" s="8">
        <f>AVERAGE(E21:N21)</f>
        <v>163.34789953952381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2.1376628127628758</v>
      </c>
      <c r="F23" s="6">
        <f>(Input!B142+Input!B141+Input!B147-Input!B143-Input!B144-Input!B207-Input!B208-SUM(Input!B136:B139)-SUM(Input!B202:'Input'!B205))/Input!B7</f>
        <v>1.3331862439852875</v>
      </c>
      <c r="G23" s="6">
        <f>(Input!C142+Input!C141+Input!C147-Input!C143-Input!C144-Input!C207-Input!C208-SUM(Input!C136:C139)-SUM(Input!C202:'Input'!C205))/Input!C7</f>
        <v>3.0365583735065984</v>
      </c>
      <c r="H23" s="6">
        <f>(Input!D142+Input!D141+Input!D147-Input!D143-Input!D144-Input!D207-Input!D208-SUM(Input!D136:D139)-SUM(Input!D202:'Input'!D205))/Input!D7</f>
        <v>3.8006982534373912</v>
      </c>
      <c r="I23" s="6">
        <f>(Input!E142+Input!E141+Input!E147-Input!E143-Input!E144-Input!E207-Input!E208-SUM(Input!E136:E139)-SUM(Input!E202:'Input'!E205))/Input!E7</f>
        <v>3.067834800755731</v>
      </c>
      <c r="J23" s="6">
        <f>(Input!F142+Input!F141+Input!F147-Input!F143-Input!F144-Input!F207-Input!F208-SUM(Input!F136:F139)-SUM(Input!F202:'Input'!F205))/Input!F7</f>
        <v>1.8684257845112975</v>
      </c>
      <c r="K23" s="6">
        <f>(Input!G142+Input!G141+Input!G147-Input!G143-Input!G144-Input!G207-Input!G208-SUM(Input!G136:G139)-SUM(Input!G202:'Input'!G205))/Input!G7</f>
        <v>1.5735275253160932</v>
      </c>
      <c r="L23" s="6">
        <f>(Input!H142+Input!H141+Input!H147-Input!H143-Input!H144-Input!H207-Input!H208-SUM(Input!H136:H139)-SUM(Input!H202:'Input'!H205))/Input!H7</f>
        <v>0.87364247398350947</v>
      </c>
      <c r="M23" s="6">
        <f>(Input!I142+Input!I141+Input!I147-Input!I143-Input!I144-Input!I207-Input!I208-SUM(Input!I136:I139)-SUM(Input!I202:'Input'!I205))/Input!I7</f>
        <v>1.4196208261116223</v>
      </c>
      <c r="N23" s="6">
        <f>(Input!J142+Input!J141+Input!J147-Input!J143-Input!J144-Input!J207-Input!J208-SUM(Input!J136:J139)-SUM(Input!J202:'Input'!J205))/Input!J7</f>
        <v>1.626354696320788</v>
      </c>
      <c r="O23" s="6">
        <f>AVERAGE(E23:N23)</f>
        <v>2.0737511790691192</v>
      </c>
    </row>
    <row r="24" spans="2:15" x14ac:dyDescent="0.2">
      <c r="B24" s="26" t="s">
        <v>287</v>
      </c>
      <c r="E24" s="6">
        <f>Input!A127/Input!A$7</f>
        <v>101.7331425944402</v>
      </c>
      <c r="F24" s="6">
        <f>Input!B127/Input!B$7</f>
        <v>101.64261477497877</v>
      </c>
      <c r="G24" s="6">
        <f>Input!C127/Input!C$7</f>
        <v>92.591680989310419</v>
      </c>
      <c r="H24" s="6">
        <f>Input!D127/Input!D$7</f>
        <v>87.887288368636192</v>
      </c>
      <c r="I24" s="6">
        <f>Input!E127/Input!E$7</f>
        <v>88.910327113767423</v>
      </c>
      <c r="J24" s="6">
        <f>Input!F127/Input!F$7</f>
        <v>96.440561006685357</v>
      </c>
      <c r="K24" s="6">
        <f>Input!G127/Input!G$7</f>
        <v>97.024814330095126</v>
      </c>
      <c r="L24" s="6">
        <f>Input!H127/Input!H$7</f>
        <v>90.006010850286771</v>
      </c>
      <c r="M24" s="6">
        <f>Input!I127/Input!I$7</f>
        <v>90.967022408037323</v>
      </c>
      <c r="N24" s="6">
        <f>Input!J127/Input!J$7</f>
        <v>87.721591843863322</v>
      </c>
      <c r="O24" s="16">
        <f>AVERAGE(E24:N24)</f>
        <v>93.492505428010091</v>
      </c>
    </row>
    <row r="25" spans="2:15" s="4" customFormat="1" x14ac:dyDescent="0.2">
      <c r="B25" s="27" t="s">
        <v>288</v>
      </c>
      <c r="E25" s="8">
        <f t="shared" ref="E25:N25" si="5">+E21+E23-E24</f>
        <v>45.80394526282835</v>
      </c>
      <c r="F25" s="8">
        <f t="shared" si="5"/>
        <v>112.11000367959235</v>
      </c>
      <c r="G25" s="8">
        <f t="shared" si="5"/>
        <v>162.08713625211146</v>
      </c>
      <c r="H25" s="8">
        <f t="shared" si="5"/>
        <v>100.42055766134034</v>
      </c>
      <c r="I25" s="8">
        <f t="shared" si="5"/>
        <v>22.095830503451438</v>
      </c>
      <c r="J25" s="8">
        <f t="shared" si="5"/>
        <v>6.8370508040654983</v>
      </c>
      <c r="K25" s="8">
        <f t="shared" si="5"/>
        <v>89.275070698089593</v>
      </c>
      <c r="L25" s="8">
        <f t="shared" si="5"/>
        <v>58.050699122004886</v>
      </c>
      <c r="M25" s="8">
        <f t="shared" si="5"/>
        <v>42.523325293019937</v>
      </c>
      <c r="N25" s="8">
        <f t="shared" si="5"/>
        <v>80.087833629324521</v>
      </c>
      <c r="O25" s="8">
        <f>AVERAGE(E25:N25)</f>
        <v>71.929145290582852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291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398.68396267386584</v>
      </c>
      <c r="F31" s="6">
        <f>Input!B35/Input!B7</f>
        <v>408.69981701103876</v>
      </c>
      <c r="G31" s="6">
        <f>Input!C35/Input!C7</f>
        <v>406.53231385700371</v>
      </c>
      <c r="H31" s="6">
        <f>Input!D35/Input!D7</f>
        <v>344.58358961972004</v>
      </c>
      <c r="I31" s="6">
        <f>Input!E35/Input!E7</f>
        <v>271.49500092614318</v>
      </c>
      <c r="J31" s="6">
        <f>Input!F35/Input!F7</f>
        <v>275.04608830556697</v>
      </c>
      <c r="K31" s="6">
        <f>Input!G35/Input!G7</f>
        <v>331.37287751368535</v>
      </c>
      <c r="L31" s="6">
        <f>Input!H35/Input!H7</f>
        <v>329.7689587568662</v>
      </c>
      <c r="M31" s="6">
        <f>Input!I35/Input!I7</f>
        <v>323.23127661916396</v>
      </c>
      <c r="N31" s="6">
        <f>Input!J35/Input!J7</f>
        <v>335.46313233434506</v>
      </c>
      <c r="O31" s="6">
        <f>AVERAGE(E31:N31)</f>
        <v>342.48770176173991</v>
      </c>
    </row>
    <row r="32" spans="2:15" x14ac:dyDescent="0.2">
      <c r="B32" s="26" t="s">
        <v>302</v>
      </c>
      <c r="E32" s="6">
        <f>(Input!A131-Input!A209)/Input!A$7</f>
        <v>198.25770585128237</v>
      </c>
      <c r="F32" s="6">
        <f>(Input!B131-Input!B209)/Input!B$7</f>
        <v>173.6050503821115</v>
      </c>
      <c r="G32" s="6">
        <f>(Input!C131-Input!C209)/Input!C$7</f>
        <v>153.95196727779353</v>
      </c>
      <c r="H32" s="6">
        <f>(Input!D131-Input!D209)/Input!D$7</f>
        <v>139.21227300879474</v>
      </c>
      <c r="I32" s="6">
        <f>(Input!E131-Input!E209)/Input!E$7</f>
        <v>137.07471592101851</v>
      </c>
      <c r="J32" s="6">
        <f>(Input!F131-Input!F209)/Input!F$7</f>
        <v>157.71332847867342</v>
      </c>
      <c r="K32" s="6">
        <f>(Input!G131-Input!G209)/Input!G$7</f>
        <v>142.63525027791579</v>
      </c>
      <c r="L32" s="6">
        <f>(Input!H131-Input!H209)/Input!H$7</f>
        <v>141.78690051565744</v>
      </c>
      <c r="M32" s="6">
        <f>(Input!I131-Input!I209)/Input!I$7</f>
        <v>146.69388431594302</v>
      </c>
      <c r="N32" s="6">
        <f>(Input!J131-Input!J209)/Input!J$7</f>
        <v>139.06245775431717</v>
      </c>
      <c r="O32" s="6">
        <f>AVERAGE(E32:N32)</f>
        <v>152.99935337835072</v>
      </c>
    </row>
    <row r="33" spans="2:15" s="4" customFormat="1" x14ac:dyDescent="0.2">
      <c r="B33" s="27" t="s">
        <v>283</v>
      </c>
      <c r="E33" s="8">
        <f t="shared" ref="E33:N33" si="7">+E31-E32</f>
        <v>200.42625682258347</v>
      </c>
      <c r="F33" s="8">
        <f t="shared" si="7"/>
        <v>235.09476662892726</v>
      </c>
      <c r="G33" s="8">
        <f t="shared" si="7"/>
        <v>252.58034657921019</v>
      </c>
      <c r="H33" s="8">
        <f t="shared" si="7"/>
        <v>205.37131661092531</v>
      </c>
      <c r="I33" s="8">
        <f t="shared" si="7"/>
        <v>134.42028500512467</v>
      </c>
      <c r="J33" s="8">
        <f t="shared" si="7"/>
        <v>117.33275982689355</v>
      </c>
      <c r="K33" s="8">
        <f t="shared" si="7"/>
        <v>188.73762723576957</v>
      </c>
      <c r="L33" s="8">
        <f t="shared" si="7"/>
        <v>187.98205824120876</v>
      </c>
      <c r="M33" s="8">
        <f t="shared" si="7"/>
        <v>176.53739230322094</v>
      </c>
      <c r="N33" s="8">
        <f t="shared" si="7"/>
        <v>196.4006745800279</v>
      </c>
      <c r="O33" s="8">
        <f>AVERAGE(E33:N33)</f>
        <v>189.48834838338917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6.8841573253516435</v>
      </c>
      <c r="F35" s="6">
        <f>(Input!B136+Input!B144+Input!B204)/Input!B7</f>
        <v>5.7391829889612236</v>
      </c>
      <c r="G35" s="6">
        <f>(Input!C136+Input!C144+Input!C204)/Input!C7</f>
        <v>6.0809145943013547</v>
      </c>
      <c r="H35" s="6">
        <f>(Input!D136+Input!D144+Input!D204)/Input!D7</f>
        <v>5.0193447293447289</v>
      </c>
      <c r="I35" s="6">
        <f>(Input!E136+Input!E144+Input!E204)/Input!E7</f>
        <v>5.6902307948778104</v>
      </c>
      <c r="J35" s="6">
        <f>(Input!F136+Input!F144+Input!F204)/Input!F7</f>
        <v>4.6787436279480179</v>
      </c>
      <c r="K35" s="6">
        <f>(Input!G136+Input!G144+Input!G204)/Input!G7</f>
        <v>4.7562907501621128</v>
      </c>
      <c r="L35" s="6">
        <f>(Input!H136+Input!H144+Input!H204)/Input!H7</f>
        <v>4.83642153269472</v>
      </c>
      <c r="M35" s="6">
        <f>(Input!I136+Input!I144+Input!I204)/Input!I7</f>
        <v>4.616408054404916</v>
      </c>
      <c r="N35" s="6">
        <f>(Input!J136+Input!J144+Input!J204)/Input!J7</f>
        <v>4.6440335948766265</v>
      </c>
      <c r="O35" s="6">
        <f>AVERAGE(E35:N35)</f>
        <v>5.2945727992923155</v>
      </c>
    </row>
    <row r="36" spans="2:15" ht="13.15" customHeight="1" x14ac:dyDescent="0.2">
      <c r="B36" s="26" t="s">
        <v>298</v>
      </c>
      <c r="E36" s="6">
        <f>Input!A18/Input!A7</f>
        <v>56.895036289297103</v>
      </c>
      <c r="F36" s="6">
        <f>Input!B18/Input!B7</f>
        <v>42.088004670251912</v>
      </c>
      <c r="G36" s="6">
        <f>Input!C18/Input!C7</f>
        <v>40.728781609478837</v>
      </c>
      <c r="H36" s="6">
        <f>Input!D18/Input!D7</f>
        <v>39.415937941285769</v>
      </c>
      <c r="I36" s="6">
        <f>Input!E18/Input!E7</f>
        <v>33.343200380336128</v>
      </c>
      <c r="J36" s="6">
        <f>Input!F18/Input!F7</f>
        <v>33.781735535936292</v>
      </c>
      <c r="K36" s="6">
        <f>Input!G18/Input!G7</f>
        <v>39.003264927371433</v>
      </c>
      <c r="L36" s="6">
        <f>Input!H18/Input!H7</f>
        <v>37.340129933026141</v>
      </c>
      <c r="M36" s="6">
        <f>Input!I18/Input!I7</f>
        <v>34.096509720948895</v>
      </c>
      <c r="N36" s="6">
        <f>Input!J18/Input!J7</f>
        <v>33.368287911836603</v>
      </c>
      <c r="O36" s="6">
        <f>AVERAGE(E36:N36)</f>
        <v>39.006088891976916</v>
      </c>
    </row>
    <row r="37" spans="2:15" ht="13.15" customHeight="1" x14ac:dyDescent="0.2">
      <c r="B37" s="27" t="s">
        <v>313</v>
      </c>
      <c r="E37" s="8">
        <f t="shared" ref="E37:N37" si="8">+E33+E35-E36</f>
        <v>150.41537785863801</v>
      </c>
      <c r="F37" s="8">
        <f t="shared" si="8"/>
        <v>198.74594494763659</v>
      </c>
      <c r="G37" s="8">
        <f t="shared" si="8"/>
        <v>217.93247956403272</v>
      </c>
      <c r="H37" s="8">
        <f t="shared" si="8"/>
        <v>170.97472339898428</v>
      </c>
      <c r="I37" s="8">
        <f t="shared" si="8"/>
        <v>106.76731541966635</v>
      </c>
      <c r="J37" s="8">
        <f t="shared" si="8"/>
        <v>88.229767918905281</v>
      </c>
      <c r="K37" s="8">
        <f t="shared" si="8"/>
        <v>154.49065305856027</v>
      </c>
      <c r="L37" s="8">
        <f t="shared" si="8"/>
        <v>155.47834984087734</v>
      </c>
      <c r="M37" s="8">
        <f t="shared" si="8"/>
        <v>147.05729063667698</v>
      </c>
      <c r="N37" s="8">
        <f t="shared" si="8"/>
        <v>167.67642026306791</v>
      </c>
      <c r="O37" s="8">
        <f>AVERAGE(E37:N37)</f>
        <v>155.77683229070459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19.365889821390144</v>
      </c>
      <c r="F39" s="6">
        <f>(Input!B129+Input!B202)/Input!B7</f>
        <v>22.612943956977073</v>
      </c>
      <c r="G39" s="6">
        <f>(Input!C129+Input!C202)/Input!C7</f>
        <v>15.449139655023609</v>
      </c>
      <c r="H39" s="6">
        <f>(Input!D129+Input!D202)/Input!D7</f>
        <v>11.412738015607582</v>
      </c>
      <c r="I39" s="6">
        <f>(Input!E129+Input!E202)/Input!E7</f>
        <v>11.04793593558983</v>
      </c>
      <c r="J39" s="6">
        <f>(Input!F129+Input!F202)/Input!F7</f>
        <v>8.1411396612531739</v>
      </c>
      <c r="K39" s="6">
        <f>(Input!G129+Input!G202)/Input!G7</f>
        <v>6.3509457956530975</v>
      </c>
      <c r="L39" s="6">
        <f>(Input!H129+Input!H202)/Input!H7</f>
        <v>6.2381504813364037</v>
      </c>
      <c r="M39" s="6">
        <f>(Input!I129+Input!I202)/Input!I7</f>
        <v>6.5249993135004578</v>
      </c>
      <c r="N39" s="6">
        <f>(Input!J129+Input!J202)/Input!J7</f>
        <v>6.1305609309995619</v>
      </c>
      <c r="O39" s="6">
        <f>AVERAGE(E39:N39)</f>
        <v>11.327444356733094</v>
      </c>
    </row>
    <row r="40" spans="2:15" x14ac:dyDescent="0.2">
      <c r="B40" s="26" t="s">
        <v>285</v>
      </c>
      <c r="E40" s="6">
        <f>Input!A124/Input!A7</f>
        <v>44.666481601032928</v>
      </c>
      <c r="F40" s="6">
        <f>Input!B124/Input!B7</f>
        <v>42.027577554486271</v>
      </c>
      <c r="G40" s="6">
        <f>Input!C124/Input!C7</f>
        <v>40.964242420506245</v>
      </c>
      <c r="H40" s="6">
        <f>Input!D124/Input!D7</f>
        <v>33.664527808745198</v>
      </c>
      <c r="I40" s="6">
        <f>Input!E124/Input!E7</f>
        <v>26.226106741087417</v>
      </c>
      <c r="J40" s="6">
        <f>Input!F124/Input!F7</f>
        <v>29.448373353189687</v>
      </c>
      <c r="K40" s="6">
        <f>Input!G124/Input!G7</f>
        <v>29.642473567445382</v>
      </c>
      <c r="L40" s="6">
        <f>Input!H124/Input!H7</f>
        <v>25.673305678092163</v>
      </c>
      <c r="M40" s="6">
        <f>Input!I124/Input!I7</f>
        <v>26.940691400802894</v>
      </c>
      <c r="N40" s="6">
        <f>Input!J124/Input!J7</f>
        <v>25.96814162899835</v>
      </c>
      <c r="O40" s="6">
        <f>AVERAGE(E40:N40)</f>
        <v>32.522192175438661</v>
      </c>
    </row>
    <row r="41" spans="2:15" s="4" customFormat="1" x14ac:dyDescent="0.2">
      <c r="B41" s="27" t="s">
        <v>301</v>
      </c>
      <c r="E41" s="8">
        <f t="shared" ref="E41:N41" si="9">+E37+E39-E40</f>
        <v>125.11478607899522</v>
      </c>
      <c r="F41" s="8">
        <f t="shared" si="9"/>
        <v>179.33131135012738</v>
      </c>
      <c r="G41" s="8">
        <f t="shared" si="9"/>
        <v>192.41737679855007</v>
      </c>
      <c r="H41" s="8">
        <f t="shared" si="9"/>
        <v>148.72293360584666</v>
      </c>
      <c r="I41" s="8">
        <f t="shared" si="9"/>
        <v>91.58914461416876</v>
      </c>
      <c r="J41" s="8">
        <f t="shared" si="9"/>
        <v>66.922534226968764</v>
      </c>
      <c r="K41" s="8">
        <f t="shared" si="9"/>
        <v>131.19912528676798</v>
      </c>
      <c r="L41" s="8">
        <f t="shared" si="9"/>
        <v>136.04319464412157</v>
      </c>
      <c r="M41" s="8">
        <f t="shared" si="9"/>
        <v>126.64159854937454</v>
      </c>
      <c r="N41" s="8">
        <f t="shared" si="9"/>
        <v>147.83883956506912</v>
      </c>
      <c r="O41" s="8">
        <f>AVERAGE(E41:N41)</f>
        <v>134.582084471999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5.7207547391278828</v>
      </c>
      <c r="F43" s="6">
        <f>(Input!B137+Input!B139+Input!B205+Input!B208)/Input!B7</f>
        <v>19.164026889329179</v>
      </c>
      <c r="G43" s="6">
        <f>(Input!C137+Input!C139+Input!C205+Input!C208)/Input!C7</f>
        <v>17.987159308074517</v>
      </c>
      <c r="H43" s="6">
        <f>(Input!D137+Input!D139+Input!D205+Input!D208)/Input!D7</f>
        <v>12.186034311903878</v>
      </c>
      <c r="I43" s="6">
        <f>(Input!E137+Input!E139+Input!E205+Input!E208)/Input!E7</f>
        <v>12.798680554698015</v>
      </c>
      <c r="J43" s="6">
        <f>(Input!F137+Input!F139+Input!F205+Input!F208)/Input!F7</f>
        <v>11.156643112115534</v>
      </c>
      <c r="K43" s="6">
        <f>(Input!G137+Input!G139+Input!G205+Input!G208)/Input!G7</f>
        <v>12.593187907344106</v>
      </c>
      <c r="L43" s="6">
        <f>(Input!H137+Input!H139+Input!H205+Input!H208)/Input!H7</f>
        <v>14.186923104078168</v>
      </c>
      <c r="M43" s="6">
        <f>(Input!I137+Input!I139+Input!I205+Input!I208)/Input!I7</f>
        <v>14.787741610341012</v>
      </c>
      <c r="N43" s="6">
        <f>(Input!J137+Input!J139+Input!J205+Input!J208)/Input!J7</f>
        <v>12.519897023057398</v>
      </c>
      <c r="O43" s="6">
        <f>AVERAGE(E43:N43)</f>
        <v>13.310104856006969</v>
      </c>
    </row>
    <row r="44" spans="2:15" ht="13.15" customHeight="1" x14ac:dyDescent="0.2">
      <c r="B44" s="26" t="s">
        <v>300</v>
      </c>
      <c r="E44" s="6">
        <f>(Input!A19+Input!A20)/Input!A7</f>
        <v>30.492656063540508</v>
      </c>
      <c r="F44" s="6">
        <f>(Input!B19+Input!B20)/Input!B7</f>
        <v>26.073567930936882</v>
      </c>
      <c r="G44" s="6">
        <f>(Input!C19+Input!C20)/Input!C7</f>
        <v>27.356647268423192</v>
      </c>
      <c r="H44" s="6">
        <f>(Input!D19+Input!D20)/Input!D7</f>
        <v>23.217137371485197</v>
      </c>
      <c r="I44" s="6">
        <f>(Input!E19+Input!E20)/Input!E7</f>
        <v>22.556744298045221</v>
      </c>
      <c r="J44" s="6">
        <f>(Input!F19+Input!F20)/Input!F7</f>
        <v>21.908962070233898</v>
      </c>
      <c r="K44" s="6">
        <f>(Input!G19+Input!G20)/Input!G7</f>
        <v>24.990111466208191</v>
      </c>
      <c r="L44" s="6">
        <f>(Input!H19+Input!H20)/Input!H7</f>
        <v>27.67775898870325</v>
      </c>
      <c r="M44" s="6">
        <f>(Input!I19+Input!I20)/Input!I7</f>
        <v>28.038763110122144</v>
      </c>
      <c r="N44" s="6">
        <f>(Input!J19+Input!J20)/Input!J7</f>
        <v>26.514951292928973</v>
      </c>
      <c r="O44" s="6">
        <f>AVERAGE(E44:N44)</f>
        <v>25.882729986062749</v>
      </c>
    </row>
    <row r="45" spans="2:15" ht="13.15" customHeight="1" x14ac:dyDescent="0.2">
      <c r="B45" s="27" t="s">
        <v>314</v>
      </c>
      <c r="E45" s="8">
        <f t="shared" ref="E45:N45" si="10">+E41+E43-E44</f>
        <v>100.34288475458258</v>
      </c>
      <c r="F45" s="8">
        <f t="shared" si="10"/>
        <v>172.42177030851965</v>
      </c>
      <c r="G45" s="8">
        <f t="shared" si="10"/>
        <v>183.0478888382014</v>
      </c>
      <c r="H45" s="8">
        <f t="shared" si="10"/>
        <v>137.69183054626535</v>
      </c>
      <c r="I45" s="8">
        <f t="shared" si="10"/>
        <v>81.831080870821552</v>
      </c>
      <c r="J45" s="8">
        <f t="shared" si="10"/>
        <v>56.170215268850399</v>
      </c>
      <c r="K45" s="8">
        <f t="shared" si="10"/>
        <v>118.80220172790391</v>
      </c>
      <c r="L45" s="8">
        <f t="shared" si="10"/>
        <v>122.5523587594965</v>
      </c>
      <c r="M45" s="8">
        <f t="shared" si="10"/>
        <v>113.39057704959339</v>
      </c>
      <c r="N45" s="8">
        <f t="shared" si="10"/>
        <v>133.84378529519756</v>
      </c>
      <c r="O45" s="8">
        <f>AVERAGE(E45:N45)</f>
        <v>122.00945934194324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2.1376628127628758</v>
      </c>
      <c r="F47" s="6">
        <f>(Input!B142+Input!B141+Input!B147-Input!B143-Input!B144-Input!B207-Input!B208-SUM(Input!B136:B139)-SUM(Input!B202:'Input'!B205))/Input!B7</f>
        <v>1.3331862439852875</v>
      </c>
      <c r="G47" s="6">
        <f>(Input!C142+Input!C141+Input!C147-Input!C143-Input!C144-Input!C207-Input!C208-SUM(Input!C136:C139)-SUM(Input!C202:'Input'!C205))/Input!C7</f>
        <v>3.0365583735065984</v>
      </c>
      <c r="H47" s="6">
        <f>(Input!D142+Input!D141+Input!D147-Input!D143-Input!D144-Input!D207-Input!D208-SUM(Input!D136:D139)-SUM(Input!D202:'Input'!D205))/Input!D7</f>
        <v>3.8006982534373912</v>
      </c>
      <c r="I47" s="6">
        <f>(Input!E142+Input!E141+Input!E147-Input!E143-Input!E144-Input!E207-Input!E208-SUM(Input!E136:E139)-SUM(Input!E202:'Input'!E205))/Input!E7</f>
        <v>3.067834800755731</v>
      </c>
      <c r="J47" s="6">
        <f>(Input!F142+Input!F141+Input!F147-Input!F143-Input!F144-Input!F207-Input!F208-SUM(Input!F136:F139)-SUM(Input!F202:'Input'!F205))/Input!F7</f>
        <v>1.8684257845112975</v>
      </c>
      <c r="K47" s="6">
        <f>(Input!G142+Input!G141+Input!G147-Input!G143-Input!G144-Input!G207-Input!G208-SUM(Input!G136:G139)-SUM(Input!G202:'Input'!G205))/Input!G7</f>
        <v>1.5735275253160932</v>
      </c>
      <c r="L47" s="6">
        <f>(Input!H142+Input!H141+Input!H147-Input!H143-Input!H144-Input!H207-Input!H208-SUM(Input!H136:H139)-SUM(Input!H202:'Input'!H205))/Input!H7</f>
        <v>0.87364247398350947</v>
      </c>
      <c r="M47" s="6">
        <f>(Input!I142+Input!I141+Input!I147-Input!I143-Input!I144-Input!I207-Input!I208-SUM(Input!I136:I139)-SUM(Input!I202:'Input'!I205))/Input!I7</f>
        <v>1.4196208261116223</v>
      </c>
      <c r="N47" s="6">
        <f>(Input!J142+Input!J141+Input!J147-Input!J143-Input!J144-Input!J207-Input!J208-SUM(Input!J136:J139)-SUM(Input!J202:'Input'!J205))/Input!J7</f>
        <v>1.626354696320788</v>
      </c>
      <c r="O47" s="6">
        <f>AVERAGE(E47:N47)</f>
        <v>2.0737511790691192</v>
      </c>
    </row>
    <row r="48" spans="2:15" x14ac:dyDescent="0.2">
      <c r="B48" s="26" t="s">
        <v>287</v>
      </c>
      <c r="E48" s="6">
        <f>Input!A127/Input!A7</f>
        <v>101.7331425944402</v>
      </c>
      <c r="F48" s="6">
        <f>Input!B127/Input!B7</f>
        <v>101.64261477497877</v>
      </c>
      <c r="G48" s="6">
        <f>Input!C127/Input!C7</f>
        <v>92.591680989310419</v>
      </c>
      <c r="H48" s="6">
        <f>Input!D127/Input!D7</f>
        <v>87.887288368636192</v>
      </c>
      <c r="I48" s="6">
        <f>Input!E127/Input!E7</f>
        <v>88.910327113767423</v>
      </c>
      <c r="J48" s="6">
        <f>Input!F127/Input!F7</f>
        <v>96.440561006685357</v>
      </c>
      <c r="K48" s="6">
        <f>Input!G127/Input!G7</f>
        <v>97.024814330095126</v>
      </c>
      <c r="L48" s="6">
        <f>Input!H127/Input!H7</f>
        <v>90.006010850286771</v>
      </c>
      <c r="M48" s="6">
        <f>Input!I127/Input!I7</f>
        <v>90.967022408037323</v>
      </c>
      <c r="N48" s="6">
        <f>Input!J127/Input!J7</f>
        <v>87.721591843863322</v>
      </c>
      <c r="O48" s="16">
        <f>AVERAGE(E48:N48)</f>
        <v>93.492505428010091</v>
      </c>
    </row>
    <row r="49" spans="2:15" s="4" customFormat="1" x14ac:dyDescent="0.2">
      <c r="B49" s="27" t="s">
        <v>288</v>
      </c>
      <c r="E49" s="8">
        <f t="shared" ref="E49:N49" si="11">+E45+E47-E48</f>
        <v>0.74740497290525809</v>
      </c>
      <c r="F49" s="8">
        <f t="shared" si="11"/>
        <v>72.112341777526183</v>
      </c>
      <c r="G49" s="8">
        <f t="shared" si="11"/>
        <v>93.492766222397591</v>
      </c>
      <c r="H49" s="8">
        <f t="shared" si="11"/>
        <v>53.605240431066548</v>
      </c>
      <c r="I49" s="8">
        <f t="shared" si="11"/>
        <v>-4.0114114421901377</v>
      </c>
      <c r="J49" s="8">
        <f t="shared" si="11"/>
        <v>-38.401919953323663</v>
      </c>
      <c r="K49" s="8">
        <f t="shared" si="11"/>
        <v>23.350914923124876</v>
      </c>
      <c r="L49" s="8">
        <f t="shared" si="11"/>
        <v>33.419990383193237</v>
      </c>
      <c r="M49" s="8">
        <f t="shared" si="11"/>
        <v>23.843175467667692</v>
      </c>
      <c r="N49" s="8">
        <f t="shared" si="11"/>
        <v>47.748548147655029</v>
      </c>
      <c r="O49" s="8">
        <f>AVERAGE(E49:N49)</f>
        <v>30.59070509300226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178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78.076132449026943</v>
      </c>
      <c r="F7" s="6">
        <f>Input!B132/Input!B$34</f>
        <v>78.745314196708463</v>
      </c>
      <c r="G7" s="6">
        <f>Input!C132/Input!C$34</f>
        <v>83.467260853749593</v>
      </c>
      <c r="H7" s="6">
        <f>Input!D132/Input!D$34</f>
        <v>70.229080641722391</v>
      </c>
      <c r="I7" s="6">
        <f>Input!E132/Input!E$34</f>
        <v>54.187283629273367</v>
      </c>
      <c r="J7" s="6">
        <f>Input!F132/Input!F$34</f>
        <v>54.647775828056112</v>
      </c>
      <c r="K7" s="6">
        <f>Input!G132/Input!G$34</f>
        <v>64.912457195460846</v>
      </c>
      <c r="L7" s="6">
        <f>Input!H132/Input!H$34</f>
        <v>62.534340846314009</v>
      </c>
      <c r="M7" s="6">
        <f>Input!I132/Input!I$34</f>
        <v>61.482604210731836</v>
      </c>
      <c r="N7" s="6">
        <f>Input!J132/Input!J$34</f>
        <v>64.226572736095818</v>
      </c>
      <c r="O7" s="6">
        <f>AVERAGE(E7:N7)</f>
        <v>67.250882258713943</v>
      </c>
    </row>
    <row r="8" spans="1:15" ht="12" customHeight="1" x14ac:dyDescent="0.2">
      <c r="B8" t="s">
        <v>180</v>
      </c>
      <c r="E8" s="6">
        <f>Input!A133/Input!A$34</f>
        <v>-2.9806409403287847E-2</v>
      </c>
      <c r="F8" s="6">
        <f>Input!B133/Input!B$34</f>
        <v>5.4439687202309024E-2</v>
      </c>
      <c r="G8" s="6">
        <f>Input!C133/Input!C$34</f>
        <v>6.3384209531740329E-2</v>
      </c>
      <c r="H8" s="6">
        <f>Input!D133/Input!D$34</f>
        <v>3.372171524994854E-2</v>
      </c>
      <c r="I8" s="6">
        <f>Input!E133/Input!E$34</f>
        <v>-2.0910131391557406E-2</v>
      </c>
      <c r="J8" s="6">
        <f>Input!F133/Input!F$34</f>
        <v>-1.0453512850030218E-2</v>
      </c>
      <c r="K8" s="6">
        <f>Input!G133/Input!G$34</f>
        <v>-5.1729091774489602E-2</v>
      </c>
      <c r="L8" s="6">
        <f>Input!H133/Input!H$34</f>
        <v>6.8233666445119176E-2</v>
      </c>
      <c r="M8" s="6">
        <f>Input!I133/Input!I$34</f>
        <v>1.2652651478474025E-2</v>
      </c>
      <c r="N8" s="6">
        <f>Input!J133/Input!J$34</f>
        <v>-5.4374807150208586E-2</v>
      </c>
      <c r="O8" s="6">
        <f>AVERAGE(E8:N8)</f>
        <v>6.5157977338017427E-3</v>
      </c>
    </row>
    <row r="9" spans="1:15" ht="12" customHeight="1" x14ac:dyDescent="0.2">
      <c r="B9" t="s">
        <v>181</v>
      </c>
      <c r="E9" s="6">
        <f>Input!A134/Input!A$34</f>
        <v>0.36393184206433271</v>
      </c>
      <c r="F9" s="6">
        <f>Input!B134/Input!B$34</f>
        <v>0.42957691119558017</v>
      </c>
      <c r="G9" s="6">
        <f>Input!C134/Input!C$34</f>
        <v>0.30630519823542635</v>
      </c>
      <c r="H9" s="6">
        <f>Input!D134/Input!D$34</f>
        <v>0.29893184803010531</v>
      </c>
      <c r="I9" s="6">
        <f>Input!E134/Input!E$34</f>
        <v>0.41787774780164166</v>
      </c>
      <c r="J9" s="6">
        <f>Input!F134/Input!F$34</f>
        <v>0.25674255350001518</v>
      </c>
      <c r="K9" s="6">
        <f>Input!G134/Input!G$34</f>
        <v>0.2675441300232283</v>
      </c>
      <c r="L9" s="6">
        <f>Input!H134/Input!H$34</f>
        <v>0.38459607952304364</v>
      </c>
      <c r="M9" s="6">
        <f>Input!I134/Input!I$34</f>
        <v>0.28342379785297611</v>
      </c>
      <c r="N9" s="6">
        <f>Input!J134/Input!J$34</f>
        <v>0.30801465090690439</v>
      </c>
      <c r="O9" s="6">
        <f>AVERAGE(E9:N9)</f>
        <v>0.3316944759133254</v>
      </c>
    </row>
    <row r="10" spans="1:15" ht="12" customHeight="1" x14ac:dyDescent="0.2">
      <c r="B10" t="s">
        <v>182</v>
      </c>
      <c r="E10" s="6">
        <f>Input!A135/Input!A$34</f>
        <v>-0.26794338976210225</v>
      </c>
      <c r="F10" s="6">
        <f>Input!B135/Input!B$34</f>
        <v>-0.12568317472824389</v>
      </c>
      <c r="G10" s="6">
        <f>Input!C135/Input!C$34</f>
        <v>-0.2140136031476689</v>
      </c>
      <c r="H10" s="6">
        <f>Input!D135/Input!D$34</f>
        <v>-0.11991151708034967</v>
      </c>
      <c r="I10" s="6">
        <f>Input!E135/Input!E$34</f>
        <v>-0.18259914974852259</v>
      </c>
      <c r="J10" s="6">
        <f>Input!F135/Input!F$34</f>
        <v>-0.11895813210867551</v>
      </c>
      <c r="K10" s="6">
        <f>Input!G135/Input!G$34</f>
        <v>-9.5189374496422591E-2</v>
      </c>
      <c r="L10" s="6">
        <f>Input!H135/Input!H$34</f>
        <v>-8.2582051464983611E-2</v>
      </c>
      <c r="M10" s="6">
        <f>Input!I135/Input!I$34</f>
        <v>-0.12874235122415129</v>
      </c>
      <c r="N10" s="6">
        <f>Input!J135/Input!J$34</f>
        <v>-0.10628648610673166</v>
      </c>
      <c r="O10" s="6">
        <f>AVERAGE(E10:N10)</f>
        <v>-0.14419092298678518</v>
      </c>
    </row>
    <row r="11" spans="1:15" ht="12.75" customHeight="1" x14ac:dyDescent="0.2">
      <c r="B11" s="28" t="s">
        <v>68</v>
      </c>
      <c r="E11" s="8">
        <f>Input!A27/Input!A$34</f>
        <v>78.142314491925887</v>
      </c>
      <c r="F11" s="8">
        <f>Input!B27/Input!B$34</f>
        <v>79.103647620378112</v>
      </c>
      <c r="G11" s="8">
        <f>Input!C27/Input!C$34</f>
        <v>83.622936658369099</v>
      </c>
      <c r="H11" s="8">
        <f>Input!D27/Input!D$34</f>
        <v>70.441822687922098</v>
      </c>
      <c r="I11" s="8">
        <f>Input!E27/Input!E$34</f>
        <v>54.401652095934935</v>
      </c>
      <c r="J11" s="8">
        <f>Input!F27/Input!F$34</f>
        <v>54.775106736597422</v>
      </c>
      <c r="K11" s="8">
        <f>Input!G27/Input!G$34</f>
        <v>65.033082859213167</v>
      </c>
      <c r="L11" s="8">
        <f>Input!H27/Input!H$34</f>
        <v>62.904588540817194</v>
      </c>
      <c r="M11" s="8">
        <f>Input!I27/Input!I$34</f>
        <v>61.64993830883914</v>
      </c>
      <c r="N11" s="8">
        <f>Input!J27/Input!J$34</f>
        <v>64.373926093745794</v>
      </c>
      <c r="O11" s="8">
        <f>AVERAGE(E11:N11)</f>
        <v>67.444901609374284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1.8707275442700406E-2</v>
      </c>
      <c r="F13" s="8">
        <f>Input!B28/Input!B34</f>
        <v>6.1533443102338173E-2</v>
      </c>
      <c r="G13" s="8">
        <f>Input!C28/Input!C34</f>
        <v>0.14299441394106691</v>
      </c>
      <c r="H13" s="8">
        <f>Input!D28/Input!D34</f>
        <v>0.1119714094813349</v>
      </c>
      <c r="I13" s="8">
        <f>Input!E28/Input!E34</f>
        <v>5.4070695566366726E-2</v>
      </c>
      <c r="J13" s="8">
        <f>Input!F28/Input!F34</f>
        <v>6.7441031598580198E-2</v>
      </c>
      <c r="K13" s="8">
        <f>Input!G28/Input!G34</f>
        <v>8.9813632824158371E-2</v>
      </c>
      <c r="L13" s="8">
        <f>Input!H28/Input!H34</f>
        <v>0.11639686018150046</v>
      </c>
      <c r="M13" s="8">
        <f>Input!I28/Input!I34</f>
        <v>0.23810641430306237</v>
      </c>
      <c r="N13" s="8">
        <f>Input!J28/Input!J34</f>
        <v>0.2169129910857735</v>
      </c>
      <c r="O13" s="8">
        <f>AVERAGE(E13:N13)</f>
        <v>0.11179481675268818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0.22204344625681008</v>
      </c>
      <c r="F15" s="16">
        <f>Input!B136/Input!B$34</f>
        <v>0.32727344811053632</v>
      </c>
      <c r="G15" s="16">
        <f>Input!C136/Input!C$34</f>
        <v>0.27327470476058496</v>
      </c>
      <c r="H15" s="16">
        <f>Input!D136/Input!D$34</f>
        <v>0.23372949052096328</v>
      </c>
      <c r="I15" s="16">
        <f>Input!E136/Input!E$34</f>
        <v>0.18648498241279882</v>
      </c>
      <c r="J15" s="16">
        <f>Input!F136/Input!F$34</f>
        <v>0.17250125039151107</v>
      </c>
      <c r="K15" s="16">
        <f>Input!G136/Input!G$34</f>
        <v>0.19723781682486019</v>
      </c>
      <c r="L15" s="16">
        <f>Input!H136/Input!H$34</f>
        <v>0.1829700673720806</v>
      </c>
      <c r="M15" s="16">
        <f>Input!I136/Input!I$34</f>
        <v>0.18793851013593421</v>
      </c>
      <c r="N15" s="16">
        <f>Input!J136/Input!J$34</f>
        <v>0.20233269675958263</v>
      </c>
      <c r="O15" s="6">
        <f t="shared" ref="O15:O26" si="1">AVERAGE(E15:N15)</f>
        <v>0.2185786413545662</v>
      </c>
    </row>
    <row r="16" spans="1:15" ht="12" customHeight="1" x14ac:dyDescent="0.2">
      <c r="B16" t="s">
        <v>184</v>
      </c>
      <c r="E16" s="16">
        <f>Input!A137/Input!A$34</f>
        <v>0.26996753592507888</v>
      </c>
      <c r="F16" s="16">
        <f>Input!B137/Input!B$34</f>
        <v>0.86789961584453923</v>
      </c>
      <c r="G16" s="16">
        <f>Input!C137/Input!C$34</f>
        <v>0.83101116416361809</v>
      </c>
      <c r="H16" s="16">
        <f>Input!D137/Input!D$34</f>
        <v>0.82810683306249888</v>
      </c>
      <c r="I16" s="16">
        <f>Input!E137/Input!E$34</f>
        <v>0.82516952697634893</v>
      </c>
      <c r="J16" s="16">
        <f>Input!F137/Input!F$34</f>
        <v>0.62001994658442416</v>
      </c>
      <c r="K16" s="16">
        <f>Input!G137/Input!G$34</f>
        <v>0.55207023493250096</v>
      </c>
      <c r="L16" s="16">
        <f>Input!H137/Input!H$34</f>
        <v>0.76430000938936293</v>
      </c>
      <c r="M16" s="16">
        <f>Input!I137/Input!I$34</f>
        <v>0.77819371201574938</v>
      </c>
      <c r="N16" s="16">
        <f>Input!J137/Input!J$34</f>
        <v>0.6278044612633138</v>
      </c>
      <c r="O16" s="6">
        <f t="shared" si="1"/>
        <v>0.69645430401574349</v>
      </c>
    </row>
    <row r="17" spans="2:15" ht="12" customHeight="1" x14ac:dyDescent="0.2">
      <c r="B17" t="s">
        <v>185</v>
      </c>
      <c r="E17" s="16">
        <f>Input!A138/Input!A$34</f>
        <v>1.3434773007752587</v>
      </c>
      <c r="F17" s="16">
        <f>Input!B138/Input!B$34</f>
        <v>1.0276542926769059</v>
      </c>
      <c r="G17" s="16">
        <f>Input!C138/Input!C$34</f>
        <v>0.77262309722839617</v>
      </c>
      <c r="H17" s="16">
        <f>Input!D138/Input!D$34</f>
        <v>0.74579495813515617</v>
      </c>
      <c r="I17" s="16">
        <f>Input!E138/Input!E$34</f>
        <v>0.74314336988096075</v>
      </c>
      <c r="J17" s="16">
        <f>Input!F138/Input!F$34</f>
        <v>0.69685338136418429</v>
      </c>
      <c r="K17" s="16">
        <f>Input!G138/Input!G$34</f>
        <v>0.60279016969869914</v>
      </c>
      <c r="L17" s="16">
        <f>Input!H138/Input!H$34</f>
        <v>0.63756810447036705</v>
      </c>
      <c r="M17" s="16">
        <f>Input!I138/Input!I$34</f>
        <v>0.65419050964994119</v>
      </c>
      <c r="N17" s="16">
        <f>Input!J138/Input!J$34</f>
        <v>0.65377972864606348</v>
      </c>
      <c r="O17" s="6">
        <f t="shared" si="1"/>
        <v>0.78778749125259329</v>
      </c>
    </row>
    <row r="18" spans="2:15" ht="12" customHeight="1" x14ac:dyDescent="0.2">
      <c r="B18" t="s">
        <v>186</v>
      </c>
      <c r="E18" s="16">
        <f>Input!A139/Input!A$34</f>
        <v>0.35353916055272672</v>
      </c>
      <c r="F18" s="16">
        <f>Input!B139/Input!B$34</f>
        <v>2.0310408109358655</v>
      </c>
      <c r="G18" s="16">
        <f>Input!C139/Input!C$34</f>
        <v>1.8408513014746912</v>
      </c>
      <c r="H18" s="16">
        <f>Input!D139/Input!D$34</f>
        <v>0.92630301212489341</v>
      </c>
      <c r="I18" s="16">
        <f>Input!E139/Input!E$34</f>
        <v>1.0184053680170753</v>
      </c>
      <c r="J18" s="16">
        <f>Input!F139/Input!F$34</f>
        <v>0.74566633002526261</v>
      </c>
      <c r="K18" s="16">
        <f>Input!G139/Input!G$34</f>
        <v>0.91386691831270872</v>
      </c>
      <c r="L18" s="16">
        <f>Input!H139/Input!H$34</f>
        <v>1.1573919849054812</v>
      </c>
      <c r="M18" s="16">
        <f>Input!I139/Input!I$34</f>
        <v>1.3196750666265931</v>
      </c>
      <c r="N18" s="16">
        <f>Input!J139/Input!J$34</f>
        <v>0.80959989433765278</v>
      </c>
      <c r="O18" s="6">
        <f t="shared" si="1"/>
        <v>1.111633984731295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4.8555836286059417E-3</v>
      </c>
      <c r="M19" s="16">
        <f t="shared" si="2"/>
        <v>9.7685248010761505E-3</v>
      </c>
      <c r="N19" s="16">
        <f t="shared" si="2"/>
        <v>7.2209166109198364E-3</v>
      </c>
      <c r="O19" s="6">
        <f t="shared" si="1"/>
        <v>2.1845025040601929E-3</v>
      </c>
    </row>
    <row r="20" spans="2:15" ht="12.75" customHeight="1" x14ac:dyDescent="0.2">
      <c r="B20" s="28" t="s">
        <v>187</v>
      </c>
      <c r="E20" s="8">
        <f>Input!A141/Input!A$34</f>
        <v>2.1890274435098744</v>
      </c>
      <c r="F20" s="8">
        <f>Input!B141/Input!B$34</f>
        <v>4.2538681675678474</v>
      </c>
      <c r="G20" s="8">
        <f>Input!C141/Input!C$34</f>
        <v>3.7177602676272907</v>
      </c>
      <c r="H20" s="8">
        <f>Input!D141/Input!D$34</f>
        <v>2.7339342938435123</v>
      </c>
      <c r="I20" s="8">
        <f>Input!E141/Input!E$34</f>
        <v>2.7732032472871837</v>
      </c>
      <c r="J20" s="8">
        <f>Input!F141/Input!F$34</f>
        <v>2.2350409083653822</v>
      </c>
      <c r="K20" s="8">
        <f>Input!G141/Input!G$34</f>
        <v>2.265965139768769</v>
      </c>
      <c r="L20" s="8">
        <f>Input!H141/Input!H$34</f>
        <v>2.7470857497658976</v>
      </c>
      <c r="M20" s="8">
        <f>Input!I141/Input!I$34</f>
        <v>2.9497663232292939</v>
      </c>
      <c r="N20" s="8">
        <f>Input!J141/Input!J$34</f>
        <v>2.3007376976175324</v>
      </c>
      <c r="O20" s="8">
        <f t="shared" si="1"/>
        <v>2.8166389238582585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3.1988493003194582E-3</v>
      </c>
      <c r="F22" s="16">
        <f>Input!B202/Input!B$34</f>
        <v>3.3437846763576015E-2</v>
      </c>
      <c r="G22" s="16">
        <f>Input!C202/Input!C$34</f>
        <v>4.6277347788392507E-2</v>
      </c>
      <c r="H22" s="16">
        <f>Input!D202/Input!D$34</f>
        <v>7.3465679853090146E-2</v>
      </c>
      <c r="I22" s="16">
        <f>Input!E202/Input!E$34</f>
        <v>3.9589635873543361E-2</v>
      </c>
      <c r="J22" s="16">
        <f>Input!F202/Input!F$34</f>
        <v>2.9112973424514476E-2</v>
      </c>
      <c r="K22" s="16">
        <f>Input!G202/Input!G$34</f>
        <v>1.5204088545275348E-2</v>
      </c>
      <c r="L22" s="16">
        <f>Input!H202/Input!H$34</f>
        <v>1.9257894306099838E-2</v>
      </c>
      <c r="M22" s="16">
        <f>Input!I202/Input!I$34</f>
        <v>5.1712784449351103E-2</v>
      </c>
      <c r="N22" s="16">
        <f>Input!J202/Input!J$34</f>
        <v>3.2566696025935638E-3</v>
      </c>
      <c r="O22" s="6">
        <f t="shared" si="1"/>
        <v>3.1451376990675586E-2</v>
      </c>
    </row>
    <row r="23" spans="2:15" ht="12" customHeight="1" x14ac:dyDescent="0.2">
      <c r="B23" t="s">
        <v>305</v>
      </c>
      <c r="E23" s="16">
        <f>Input!A203/Input!A$34</f>
        <v>2.970190304183459</v>
      </c>
      <c r="F23" s="16">
        <f>Input!B203/Input!B$34</f>
        <v>2.221096003404766</v>
      </c>
      <c r="G23" s="16">
        <f>Input!C203/Input!C$34</f>
        <v>2.1381382132191349</v>
      </c>
      <c r="H23" s="16">
        <f>Input!D203/Input!D$34</f>
        <v>1.9016081600588606</v>
      </c>
      <c r="I23" s="16">
        <f>Input!E203/Input!E$34</f>
        <v>1.8860014681358837</v>
      </c>
      <c r="J23" s="16">
        <f>Input!F203/Input!F$34</f>
        <v>2.5834883038942813</v>
      </c>
      <c r="K23" s="16">
        <f>Input!G203/Input!G$34</f>
        <v>2.5771065277739615</v>
      </c>
      <c r="L23" s="16">
        <f>Input!H203/Input!H$34</f>
        <v>1.6821863763260529</v>
      </c>
      <c r="M23" s="16">
        <f>Input!I203/Input!I$34</f>
        <v>1.7297718655559438</v>
      </c>
      <c r="N23" s="16">
        <f>Input!J203/Input!J$34</f>
        <v>1.6881428794512845</v>
      </c>
      <c r="O23" s="6">
        <f t="shared" si="1"/>
        <v>2.1377730102003629</v>
      </c>
    </row>
    <row r="24" spans="2:15" ht="12" customHeight="1" x14ac:dyDescent="0.2">
      <c r="B24" t="s">
        <v>306</v>
      </c>
      <c r="E24" s="16">
        <f>Input!A204/Input!A$34</f>
        <v>0.13432816011860413</v>
      </c>
      <c r="F24" s="16">
        <f>Input!B204/Input!B$34</f>
        <v>0.32231858173886996</v>
      </c>
      <c r="G24" s="16">
        <f>Input!C204/Input!C$34</f>
        <v>0.19065976785842123</v>
      </c>
      <c r="H24" s="16">
        <f>Input!D204/Input!D$34</f>
        <v>9.2492761952403274E-2</v>
      </c>
      <c r="I24" s="16">
        <f>Input!E204/Input!E$34</f>
        <v>0.28053535798205465</v>
      </c>
      <c r="J24" s="16">
        <f>Input!F204/Input!F$34</f>
        <v>0.13239220925859604</v>
      </c>
      <c r="K24" s="16">
        <f>Input!G204/Input!G$34</f>
        <v>0.11649845974929542</v>
      </c>
      <c r="L24" s="16">
        <f>Input!H204/Input!H$34</f>
        <v>0.1171240595328374</v>
      </c>
      <c r="M24" s="16">
        <f>Input!I204/Input!I$34</f>
        <v>0.17184513181965758</v>
      </c>
      <c r="N24" s="16">
        <f>Input!J204/Input!J$34</f>
        <v>7.3215320777869436E-2</v>
      </c>
      <c r="O24" s="6">
        <f t="shared" si="1"/>
        <v>0.16314098107886094</v>
      </c>
    </row>
    <row r="25" spans="2:15" ht="12" customHeight="1" x14ac:dyDescent="0.2">
      <c r="B25" t="s">
        <v>307</v>
      </c>
      <c r="E25" s="16">
        <f>Input!A205/Input!A$34</f>
        <v>0.28018524753106627</v>
      </c>
      <c r="F25" s="16">
        <f>Input!B205/Input!B$34</f>
        <v>0.26901562711597138</v>
      </c>
      <c r="G25" s="16">
        <f>Input!C205/Input!C$34</f>
        <v>0.26787834752549544</v>
      </c>
      <c r="H25" s="16">
        <f>Input!D205/Input!D$34</f>
        <v>0.28017243403894543</v>
      </c>
      <c r="I25" s="16">
        <f>Input!E205/Input!E$34</f>
        <v>0.28931261530158392</v>
      </c>
      <c r="J25" s="16">
        <f>Input!F205/Input!F$34</f>
        <v>0.24580255913004934</v>
      </c>
      <c r="K25" s="16">
        <f>Input!G205/Input!G$34</f>
        <v>0.34120065198533855</v>
      </c>
      <c r="L25" s="16">
        <f>Input!H205/Input!H$34</f>
        <v>0.44020867324414537</v>
      </c>
      <c r="M25" s="16">
        <f>Input!I205/Input!I$34</f>
        <v>0.38438420718218924</v>
      </c>
      <c r="N25" s="16">
        <f>Input!J205/Input!J$34</f>
        <v>0.41117093770023844</v>
      </c>
      <c r="O25" s="6">
        <f t="shared" si="1"/>
        <v>0.32093313007550234</v>
      </c>
    </row>
    <row r="26" spans="2:15" ht="12" customHeight="1" x14ac:dyDescent="0.2">
      <c r="B26" t="s">
        <v>308</v>
      </c>
      <c r="E26" s="16">
        <f>E27-SUM(E22:E25)</f>
        <v>0.30485486661870542</v>
      </c>
      <c r="F26" s="16">
        <f t="shared" ref="F26:N26" si="3">F27-SUM(F22:F25)</f>
        <v>0.19846385315731752</v>
      </c>
      <c r="G26" s="16">
        <f t="shared" si="3"/>
        <v>0.2000138822990567</v>
      </c>
      <c r="H26" s="16">
        <f t="shared" si="3"/>
        <v>0.24436502540508975</v>
      </c>
      <c r="I26" s="16">
        <f t="shared" si="3"/>
        <v>0.15473108920267276</v>
      </c>
      <c r="J26" s="16">
        <f t="shared" si="3"/>
        <v>0.19252600430818267</v>
      </c>
      <c r="K26" s="16">
        <f t="shared" si="3"/>
        <v>0.17311152684744435</v>
      </c>
      <c r="L26" s="16">
        <f t="shared" si="3"/>
        <v>0.11447919459094935</v>
      </c>
      <c r="M26" s="16">
        <f t="shared" si="3"/>
        <v>0.19327583953625416</v>
      </c>
      <c r="N26" s="16">
        <f t="shared" si="3"/>
        <v>0.19387424052950797</v>
      </c>
      <c r="O26" s="6">
        <f t="shared" si="1"/>
        <v>0.19696955224951807</v>
      </c>
    </row>
    <row r="27" spans="2:15" ht="12.75" customHeight="1" x14ac:dyDescent="0.2">
      <c r="B27" s="28" t="s">
        <v>188</v>
      </c>
      <c r="E27" s="8">
        <f>Input!A142/Input!A$34</f>
        <v>3.6927574277521544</v>
      </c>
      <c r="F27" s="8">
        <f>Input!B142/Input!B$34</f>
        <v>3.0443319121805006</v>
      </c>
      <c r="G27" s="8">
        <f>Input!C142/Input!C$34</f>
        <v>2.8429675586905012</v>
      </c>
      <c r="H27" s="8">
        <f>Input!D142/Input!D$34</f>
        <v>2.5921040613083894</v>
      </c>
      <c r="I27" s="8">
        <f>Input!E142/Input!E$34</f>
        <v>2.6501701664957382</v>
      </c>
      <c r="J27" s="8">
        <f>Input!F142/Input!F$34</f>
        <v>3.1833220500156236</v>
      </c>
      <c r="K27" s="8">
        <f>Input!G142/Input!G$34</f>
        <v>3.2231212549013151</v>
      </c>
      <c r="L27" s="8">
        <f>Input!H142/Input!H$34</f>
        <v>2.3732561980000848</v>
      </c>
      <c r="M27" s="8">
        <f>Input!I142/Input!I$34</f>
        <v>2.530989828543396</v>
      </c>
      <c r="N27" s="8">
        <f>Input!J142/Input!J$34</f>
        <v>2.369660048061494</v>
      </c>
      <c r="O27" s="8">
        <f>AVERAGE(E27:N27)</f>
        <v>2.8502680505949196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1.762795950203508</v>
      </c>
      <c r="F29" s="16">
        <f>Input!B143/Input!B$34</f>
        <v>2.634653170758698</v>
      </c>
      <c r="G29" s="16">
        <f>Input!C143/Input!C$34</f>
        <v>1.5871942341750591</v>
      </c>
      <c r="H29" s="16">
        <f>Input!D143/Input!D$34</f>
        <v>1.0007389862489258</v>
      </c>
      <c r="I29" s="16">
        <f>Input!E143/Input!E$34</f>
        <v>1.0330023980723131</v>
      </c>
      <c r="J29" s="16">
        <f>Input!F143/Input!F$34</f>
        <v>0.40511354063846089</v>
      </c>
      <c r="K29" s="16">
        <f>Input!G143/Input!G$34</f>
        <v>0.21797741783651903</v>
      </c>
      <c r="L29" s="16">
        <f>Input!H143/Input!H$34</f>
        <v>0.27794399779631851</v>
      </c>
      <c r="M29" s="16">
        <f>Input!I143/Input!I$34</f>
        <v>0.18111164811919697</v>
      </c>
      <c r="N29" s="16">
        <f>Input!J143/Input!J$34</f>
        <v>0.13676260438993887</v>
      </c>
      <c r="O29" s="16">
        <f t="shared" ref="O29:O35" si="4">AVERAGE(E29:N29)</f>
        <v>0.9237293948238936</v>
      </c>
    </row>
    <row r="30" spans="2:15" ht="12" customHeight="1" x14ac:dyDescent="0.2">
      <c r="B30" t="s">
        <v>309</v>
      </c>
      <c r="E30" s="16">
        <f>Input!A207/Input!A$34</f>
        <v>1.2609514191648834</v>
      </c>
      <c r="F30" s="16">
        <f>Input!B207/Input!B$34</f>
        <v>0.91648438131411147</v>
      </c>
      <c r="G30" s="16">
        <f>Input!C207/Input!C$34</f>
        <v>0.9846214478713059</v>
      </c>
      <c r="H30" s="16">
        <f>Input!D207/Input!D$34</f>
        <v>0.94294024683256261</v>
      </c>
      <c r="I30" s="16">
        <f>Input!E207/Input!E$34</f>
        <v>1.4162451969167975</v>
      </c>
      <c r="J30" s="16">
        <f>Input!F207/Input!F$34</f>
        <v>0.96561602292259019</v>
      </c>
      <c r="K30" s="16">
        <f>Input!G207/Input!G$34</f>
        <v>0.38964839918407784</v>
      </c>
      <c r="L30" s="16">
        <f>Input!H207/Input!H$34</f>
        <v>0.48400649362893822</v>
      </c>
      <c r="M30" s="16">
        <f>Input!I207/Input!I$34</f>
        <v>0.12974967078384728</v>
      </c>
      <c r="N30" s="16">
        <f>Input!J207/Input!J$34</f>
        <v>0.27904146099750737</v>
      </c>
      <c r="O30" s="16">
        <f t="shared" si="4"/>
        <v>0.77693047396166226</v>
      </c>
    </row>
    <row r="31" spans="2:15" ht="12" customHeight="1" x14ac:dyDescent="0.2">
      <c r="B31" t="s">
        <v>190</v>
      </c>
      <c r="E31" s="16">
        <f>Input!A144/Input!A$34</f>
        <v>0.75562888330016065</v>
      </c>
      <c r="F31" s="16">
        <f>Input!B144/Input!B$34</f>
        <v>0.30400827742417025</v>
      </c>
      <c r="G31" s="16">
        <f>Input!C144/Input!C$34</f>
        <v>0.53940897657856379</v>
      </c>
      <c r="H31" s="16">
        <f>Input!D144/Input!D$34</f>
        <v>0.52346242547859856</v>
      </c>
      <c r="I31" s="16">
        <f>Input!E144/Input!E$34</f>
        <v>0.49602183411151279</v>
      </c>
      <c r="J31" s="16">
        <f>Input!F144/Input!F$34</f>
        <v>0.38390103149130306</v>
      </c>
      <c r="K31" s="16">
        <f>Input!G144/Input!G$34</f>
        <v>0.37959417263122258</v>
      </c>
      <c r="L31" s="16">
        <f>Input!H144/Input!H$34</f>
        <v>0.51487275080533712</v>
      </c>
      <c r="M31" s="16">
        <f>Input!I144/Input!I$34</f>
        <v>0.4362347241586334</v>
      </c>
      <c r="N31" s="16">
        <f>Input!J144/Input!J$34</f>
        <v>0.49008835838800574</v>
      </c>
      <c r="O31" s="16">
        <f t="shared" si="4"/>
        <v>0.48232214343675084</v>
      </c>
    </row>
    <row r="32" spans="2:15" ht="12" customHeight="1" x14ac:dyDescent="0.2">
      <c r="B32" t="s">
        <v>310</v>
      </c>
      <c r="E32" s="16">
        <f>Input!A208/Input!A$34</f>
        <v>2.0383693803360373E-2</v>
      </c>
      <c r="F32" s="16">
        <f>Input!B208/Input!B$34</f>
        <v>1.6264063394410323E-2</v>
      </c>
      <c r="G32" s="16">
        <f>Input!C208/Input!C$34</f>
        <v>2.8118409582464428E-2</v>
      </c>
      <c r="H32" s="16">
        <f>Input!D208/Input!D$34</f>
        <v>2.8293892495261447E-2</v>
      </c>
      <c r="I32" s="16">
        <f>Input!E208/Input!E$34</f>
        <v>3.3223074060190726E-2</v>
      </c>
      <c r="J32" s="16">
        <f>Input!F208/Input!F$34</f>
        <v>3.0967970261029903E-2</v>
      </c>
      <c r="K32" s="16">
        <f>Input!G208/Input!G$34</f>
        <v>2.8586940660781733E-2</v>
      </c>
      <c r="L32" s="16">
        <f>Input!H208/Input!H$34</f>
        <v>2.8683434422881741E-2</v>
      </c>
      <c r="M32" s="16">
        <f>Input!I208/Input!I$34</f>
        <v>6.7632937702302734E-2</v>
      </c>
      <c r="N32" s="16">
        <f>Input!J208/Input!J$34</f>
        <v>0.21551153722230401</v>
      </c>
      <c r="O32" s="16">
        <f t="shared" si="4"/>
        <v>4.9766595360498746E-2</v>
      </c>
    </row>
    <row r="33" spans="2:15" ht="12" customHeight="1" x14ac:dyDescent="0.2">
      <c r="B33" t="s">
        <v>191</v>
      </c>
      <c r="E33" s="16">
        <f>Input!A145/Input!A$34</f>
        <v>2.2247248118702212E-2</v>
      </c>
      <c r="F33" s="16">
        <f>Input!B145/Input!B$34</f>
        <v>0</v>
      </c>
      <c r="G33" s="16">
        <f>Input!C145/Input!C$34</f>
        <v>8.4936722938869693E-3</v>
      </c>
      <c r="H33" s="16">
        <f>Input!D145/Input!D$34</f>
        <v>1.9480681512988898E-2</v>
      </c>
      <c r="I33" s="16">
        <f>Input!E145/Input!E$34</f>
        <v>6.2893952303390011E-2</v>
      </c>
      <c r="J33" s="16">
        <f>Input!F145/Input!F$34</f>
        <v>6.5155022460365183E-2</v>
      </c>
      <c r="K33" s="16">
        <f>Input!G145/Input!G$34</f>
        <v>2.8433084582195518E-2</v>
      </c>
      <c r="L33" s="16">
        <f>Input!H145/Input!H$34</f>
        <v>5.6712918188712193E-3</v>
      </c>
      <c r="M33" s="16">
        <f>Input!I145/Input!I$34</f>
        <v>1.868797423146374E-2</v>
      </c>
      <c r="N33" s="16">
        <f>Input!J145/Input!J$34</f>
        <v>1.4403593856097215E-2</v>
      </c>
      <c r="O33" s="16">
        <f t="shared" si="4"/>
        <v>2.4546652117796094E-2</v>
      </c>
    </row>
    <row r="34" spans="2:15" ht="12" customHeight="1" x14ac:dyDescent="0.2">
      <c r="B34" t="s">
        <v>192</v>
      </c>
      <c r="E34" s="16">
        <f>E35-SUM(E29:E33)</f>
        <v>1.8195353378221313E-2</v>
      </c>
      <c r="F34" s="16">
        <f t="shared" ref="F34:N34" si="5">F35-SUM(F29:F33)</f>
        <v>2.3053184086928802E-2</v>
      </c>
      <c r="G34" s="16">
        <f t="shared" si="5"/>
        <v>0.29252085238699532</v>
      </c>
      <c r="H34" s="16">
        <f t="shared" si="5"/>
        <v>0.37954406716626377</v>
      </c>
      <c r="I34" s="16">
        <f t="shared" si="5"/>
        <v>0.30159015451122784</v>
      </c>
      <c r="J34" s="16">
        <f t="shared" si="5"/>
        <v>1.738456558201662E-2</v>
      </c>
      <c r="K34" s="16">
        <f t="shared" si="5"/>
        <v>2.7830463239050918E-2</v>
      </c>
      <c r="L34" s="16">
        <f t="shared" si="5"/>
        <v>2.220807877889297E-2</v>
      </c>
      <c r="M34" s="16">
        <f t="shared" si="5"/>
        <v>2.3056301686876335E-2</v>
      </c>
      <c r="N34" s="16">
        <f t="shared" si="5"/>
        <v>5.2629437618241681E-2</v>
      </c>
      <c r="O34" s="16">
        <f t="shared" si="4"/>
        <v>0.11580124584347155</v>
      </c>
    </row>
    <row r="35" spans="2:15" ht="12.75" customHeight="1" x14ac:dyDescent="0.2">
      <c r="B35" s="28" t="s">
        <v>193</v>
      </c>
      <c r="E35" s="8">
        <f>Input!A147/Input!A$34</f>
        <v>3.8402025479688358</v>
      </c>
      <c r="F35" s="8">
        <f>Input!B147/Input!B$34</f>
        <v>3.8944630769783188</v>
      </c>
      <c r="G35" s="8">
        <f>Input!C147/Input!C$34</f>
        <v>3.4403575928882755</v>
      </c>
      <c r="H35" s="8">
        <f>Input!D147/Input!D$34</f>
        <v>2.8944602997346007</v>
      </c>
      <c r="I35" s="8">
        <f>Input!E147/Input!E$34</f>
        <v>3.3429766099754321</v>
      </c>
      <c r="J35" s="8">
        <f>Input!F147/Input!F$34</f>
        <v>1.8681381533557659</v>
      </c>
      <c r="K35" s="8">
        <f>Input!G147/Input!G$34</f>
        <v>1.0720704781338477</v>
      </c>
      <c r="L35" s="8">
        <f>Input!H147/Input!H$34</f>
        <v>1.3333860472512398</v>
      </c>
      <c r="M35" s="8">
        <f>Input!I147/Input!I$34</f>
        <v>0.85647325668232044</v>
      </c>
      <c r="N35" s="8">
        <f>Input!J147/Input!J$34</f>
        <v>1.1884369924720948</v>
      </c>
      <c r="O35" s="8">
        <f t="shared" si="4"/>
        <v>2.3730965055440736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87.883009186599438</v>
      </c>
      <c r="F37" s="30">
        <f t="shared" ref="F37:N37" si="6">+F11+F13+F20+F27+F35</f>
        <v>90.357844220207113</v>
      </c>
      <c r="G37" s="30">
        <f t="shared" si="6"/>
        <v>93.76701649151623</v>
      </c>
      <c r="H37" s="30">
        <f t="shared" si="6"/>
        <v>78.774292752289952</v>
      </c>
      <c r="I37" s="30">
        <f t="shared" si="6"/>
        <v>63.222072815259658</v>
      </c>
      <c r="J37" s="30">
        <f t="shared" si="6"/>
        <v>62.129048879932775</v>
      </c>
      <c r="K37" s="30">
        <f t="shared" si="6"/>
        <v>71.684053364841262</v>
      </c>
      <c r="L37" s="30">
        <f t="shared" si="6"/>
        <v>69.474713396015915</v>
      </c>
      <c r="M37" s="30">
        <f t="shared" si="6"/>
        <v>68.225274131597217</v>
      </c>
      <c r="N37" s="30">
        <f t="shared" si="6"/>
        <v>70.449673822982689</v>
      </c>
      <c r="O37" s="7">
        <f>AVERAGE(E37:N37)</f>
        <v>75.596699906124229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84.109863742887327</v>
      </c>
      <c r="F39" s="30">
        <f>Input!B24/Input!B$6</f>
        <v>76.33968363463029</v>
      </c>
      <c r="G39" s="30">
        <f>Input!C24/Input!C$6</f>
        <v>69.845699053698851</v>
      </c>
      <c r="H39" s="30">
        <f>Input!D24/Input!D$6</f>
        <v>64.69898624358234</v>
      </c>
      <c r="I39" s="30">
        <f>Input!E24/Input!E$6</f>
        <v>62.315626803649657</v>
      </c>
      <c r="J39" s="30">
        <f>Input!F24/Input!F$6</f>
        <v>64.874219551319285</v>
      </c>
      <c r="K39" s="30">
        <f>Input!G24/Input!G$6</f>
        <v>61.721749884848073</v>
      </c>
      <c r="L39" s="30">
        <f>Input!H24/Input!H$6</f>
        <v>63.515514523318096</v>
      </c>
      <c r="M39" s="30">
        <f>Input!I24/Input!I$6</f>
        <v>64.374871007326561</v>
      </c>
      <c r="N39" s="30">
        <f>Input!J24/Input!J$6</f>
        <v>60.343011999487373</v>
      </c>
      <c r="O39" s="7">
        <f>AVERAGE(E39:N39)</f>
        <v>67.213922644474792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3.7731454437121101</v>
      </c>
      <c r="F41" s="11">
        <f t="shared" ref="F41:N41" si="7">+F37-F39</f>
        <v>14.018160585576823</v>
      </c>
      <c r="G41" s="11">
        <f t="shared" si="7"/>
        <v>23.921317437817379</v>
      </c>
      <c r="H41" s="11">
        <f t="shared" si="7"/>
        <v>14.075306508707612</v>
      </c>
      <c r="I41" s="11">
        <f t="shared" si="7"/>
        <v>0.90644601161000082</v>
      </c>
      <c r="J41" s="11">
        <f t="shared" si="7"/>
        <v>-2.7451706713865107</v>
      </c>
      <c r="K41" s="11">
        <f t="shared" si="7"/>
        <v>9.9623034799931887</v>
      </c>
      <c r="L41" s="11">
        <f t="shared" si="7"/>
        <v>5.9591988726978187</v>
      </c>
      <c r="M41" s="11">
        <f t="shared" si="7"/>
        <v>3.850403124270656</v>
      </c>
      <c r="N41" s="11">
        <f t="shared" si="7"/>
        <v>10.106661823495315</v>
      </c>
      <c r="O41" s="11">
        <f>AVERAGE(E41:N41)</f>
        <v>8.3827772616494389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2.4713051645145998</v>
      </c>
      <c r="F43" s="8">
        <f>(Input!B25+Input!B26)/Input!B$6</f>
        <v>2.6334574198243432</v>
      </c>
      <c r="G43" s="8">
        <f>(Input!C25+Input!C26)/Input!C$6</f>
        <v>2.7404508151410303</v>
      </c>
      <c r="H43" s="8">
        <f>(Input!D25+Input!D26)/Input!D$6</f>
        <v>2.8107651173199919</v>
      </c>
      <c r="I43" s="8">
        <f>(Input!E25+Input!E26)/Input!E$6</f>
        <v>2.8520990477988772</v>
      </c>
      <c r="J43" s="8">
        <f>(Input!F25+Input!F26)/Input!F$6</f>
        <v>2.6686959064241127</v>
      </c>
      <c r="K43" s="8">
        <f>(Input!G25+Input!G26)/Input!G$6</f>
        <v>2.5565680769888082</v>
      </c>
      <c r="L43" s="8">
        <f>(Input!H25+Input!H26)/Input!H$6</f>
        <v>2.9704294233231296</v>
      </c>
      <c r="M43" s="8">
        <f>(Input!I25+Input!I26)/Input!I$6</f>
        <v>3.0464911847504874</v>
      </c>
      <c r="N43" s="8">
        <f>(Input!J25+Input!J26)/Input!J$6</f>
        <v>2.9224042120974678</v>
      </c>
      <c r="O43" s="8">
        <f>AVERAGE(E43:N43)</f>
        <v>2.7672666368182846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1.3018402791975103</v>
      </c>
      <c r="F45" s="11">
        <f t="shared" ref="F45:N45" si="8">+F41-F43</f>
        <v>11.38470316575248</v>
      </c>
      <c r="G45" s="11">
        <f t="shared" si="8"/>
        <v>21.180866622676348</v>
      </c>
      <c r="H45" s="11">
        <f t="shared" si="8"/>
        <v>11.26454139138762</v>
      </c>
      <c r="I45" s="11">
        <f t="shared" si="8"/>
        <v>-1.9456530361888764</v>
      </c>
      <c r="J45" s="11">
        <f t="shared" si="8"/>
        <v>-5.413866577810623</v>
      </c>
      <c r="K45" s="11">
        <f t="shared" si="8"/>
        <v>7.40573540300438</v>
      </c>
      <c r="L45" s="11">
        <f t="shared" si="8"/>
        <v>2.988769449374689</v>
      </c>
      <c r="M45" s="11">
        <f t="shared" si="8"/>
        <v>0.80391193952016859</v>
      </c>
      <c r="N45" s="11">
        <f t="shared" si="8"/>
        <v>7.1842576113978476</v>
      </c>
      <c r="O45" s="11">
        <f>AVERAGE(E45:N45)</f>
        <v>5.6155106248311544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202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78.079586810491122</v>
      </c>
      <c r="F7" s="6">
        <f>Input!B149/Input!B$153</f>
        <v>78.79171637529015</v>
      </c>
      <c r="G7" s="6">
        <f>Input!C149/Input!C$153</f>
        <v>82.186818548804297</v>
      </c>
      <c r="H7" s="6">
        <f>Input!D149/Input!D$153</f>
        <v>69.314612192960794</v>
      </c>
      <c r="I7" s="6">
        <f>Input!E149/Input!E$153</f>
        <v>54.137659685486732</v>
      </c>
      <c r="J7" s="6">
        <f>Input!F149/Input!F$153</f>
        <v>54.558995758817709</v>
      </c>
      <c r="K7" s="6">
        <f>Input!G149/Input!G$153</f>
        <v>64.204292674745375</v>
      </c>
      <c r="L7" s="6">
        <f>Input!H149/Input!H$153</f>
        <v>62.580706183105903</v>
      </c>
      <c r="M7" s="6">
        <f>Input!I149/Input!I$153</f>
        <v>61.352522614926123</v>
      </c>
      <c r="N7" s="6">
        <f>Input!J149/Input!J$153</f>
        <v>63.945996844342964</v>
      </c>
      <c r="O7" s="6">
        <f>AVERAGE(E7:N7)</f>
        <v>66.915290768897108</v>
      </c>
    </row>
    <row r="8" spans="1:15" ht="12" customHeight="1" x14ac:dyDescent="0.2">
      <c r="B8" t="s">
        <v>180</v>
      </c>
      <c r="E8" s="6">
        <f>Input!A150/Input!A$153</f>
        <v>-2.6508128938936726E-2</v>
      </c>
      <c r="F8" s="6">
        <f>Input!B150/Input!B$153</f>
        <v>0.10507713518607013</v>
      </c>
      <c r="G8" s="6">
        <f>Input!C150/Input!C$153</f>
        <v>8.0489678488740196E-2</v>
      </c>
      <c r="H8" s="6">
        <f>Input!D150/Input!D$153</f>
        <v>-8.0438448069858198E-3</v>
      </c>
      <c r="I8" s="6">
        <f>Input!E150/Input!E$153</f>
        <v>-2.5807495084533182E-2</v>
      </c>
      <c r="J8" s="6">
        <f>Input!F150/Input!F$153</f>
        <v>-9.2317171381899304E-3</v>
      </c>
      <c r="K8" s="6">
        <f>Input!G150/Input!G$153</f>
        <v>-2.41564383108374E-2</v>
      </c>
      <c r="L8" s="6">
        <f>Input!H150/Input!H$153</f>
        <v>5.160063722449184E-2</v>
      </c>
      <c r="M8" s="6">
        <f>Input!I150/Input!I$153</f>
        <v>2.2643408079082172E-2</v>
      </c>
      <c r="N8" s="6">
        <f>Input!J150/Input!J$153</f>
        <v>-5.7694222642409337E-2</v>
      </c>
      <c r="O8" s="6">
        <f>AVERAGE(E8:N8)</f>
        <v>1.0836901205649192E-2</v>
      </c>
    </row>
    <row r="9" spans="1:15" ht="12" customHeight="1" x14ac:dyDescent="0.2">
      <c r="B9" t="s">
        <v>181</v>
      </c>
      <c r="E9" s="6">
        <f>Input!A151/Input!A$153</f>
        <v>0.37009524096554397</v>
      </c>
      <c r="F9" s="6">
        <f>Input!B151/Input!B$153</f>
        <v>0.37392424582548273</v>
      </c>
      <c r="G9" s="6">
        <f>Input!C151/Input!C$153</f>
        <v>0.25674333202578342</v>
      </c>
      <c r="H9" s="6">
        <f>Input!D151/Input!D$153</f>
        <v>0.25183261281675889</v>
      </c>
      <c r="I9" s="6">
        <f>Input!E151/Input!E$153</f>
        <v>0.39588915861713803</v>
      </c>
      <c r="J9" s="6">
        <f>Input!F151/Input!F$153</f>
        <v>0.25429756291120015</v>
      </c>
      <c r="K9" s="6">
        <f>Input!G151/Input!G$153</f>
        <v>0.29437113471053106</v>
      </c>
      <c r="L9" s="6">
        <f>Input!H151/Input!H$153</f>
        <v>0.3754655582592466</v>
      </c>
      <c r="M9" s="6">
        <f>Input!I151/Input!I$153</f>
        <v>0.28818678504440037</v>
      </c>
      <c r="N9" s="6">
        <f>Input!J151/Input!J$153</f>
        <v>0.28788046694178715</v>
      </c>
      <c r="O9" s="6">
        <f>AVERAGE(E9:N9)</f>
        <v>0.31486860981178716</v>
      </c>
    </row>
    <row r="10" spans="1:15" ht="12" customHeight="1" x14ac:dyDescent="0.2">
      <c r="B10" t="s">
        <v>182</v>
      </c>
      <c r="E10" s="6">
        <f>Input!A152/Input!A$153</f>
        <v>-0.28035906189487525</v>
      </c>
      <c r="F10" s="6">
        <f>Input!B152/Input!B$153</f>
        <v>-0.12591316857316384</v>
      </c>
      <c r="G10" s="6">
        <f>Input!C152/Input!C$153</f>
        <v>-0.22050291540368286</v>
      </c>
      <c r="H10" s="6">
        <f>Input!D152/Input!D$153</f>
        <v>-0.11322529320981257</v>
      </c>
      <c r="I10" s="6">
        <f>Input!E152/Input!E$153</f>
        <v>-0.17674544634341535</v>
      </c>
      <c r="J10" s="6">
        <f>Input!F152/Input!F$153</f>
        <v>-0.13854283302474851</v>
      </c>
      <c r="K10" s="6">
        <f>Input!G152/Input!G$153</f>
        <v>-0.10531198923851179</v>
      </c>
      <c r="L10" s="6">
        <f>Input!H152/Input!H$153</f>
        <v>-8.200926963644932E-2</v>
      </c>
      <c r="M10" s="6">
        <f>Input!I152/Input!I$153</f>
        <v>-0.11911615556987454</v>
      </c>
      <c r="N10" s="6">
        <f>Input!J152/Input!J$153</f>
        <v>-0.11186939867017749</v>
      </c>
      <c r="O10" s="6">
        <f>AVERAGE(E10:N10)</f>
        <v>-0.14735955315647115</v>
      </c>
    </row>
    <row r="11" spans="1:15" ht="12.75" customHeight="1" x14ac:dyDescent="0.2">
      <c r="B11" s="28" t="s">
        <v>68</v>
      </c>
      <c r="E11" s="8">
        <f>Input!A35/Input!A$153</f>
        <v>78.142814860622863</v>
      </c>
      <c r="F11" s="8">
        <f>Input!B35/Input!B$153</f>
        <v>79.144804587728544</v>
      </c>
      <c r="G11" s="8">
        <f>Input!C35/Input!C$153</f>
        <v>82.303548643915136</v>
      </c>
      <c r="H11" s="8">
        <f>Input!D35/Input!D$153</f>
        <v>69.445175667760765</v>
      </c>
      <c r="I11" s="8">
        <f>Input!E35/Input!E$153</f>
        <v>54.330995902675923</v>
      </c>
      <c r="J11" s="8">
        <f>Input!F35/Input!F$153</f>
        <v>54.665518771565971</v>
      </c>
      <c r="K11" s="8">
        <f>Input!G35/Input!G$153</f>
        <v>64.369195381906565</v>
      </c>
      <c r="L11" s="8">
        <f>Input!H35/Input!H$153</f>
        <v>62.925763108953191</v>
      </c>
      <c r="M11" s="8">
        <f>Input!I35/Input!I$153</f>
        <v>61.544236652479732</v>
      </c>
      <c r="N11" s="8">
        <f>Input!J35/Input!J$153</f>
        <v>64.064313689972167</v>
      </c>
      <c r="O11" s="8">
        <f>AVERAGE(E11:N11)</f>
        <v>67.093636726758092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2.2696306322445958E-2</v>
      </c>
      <c r="F13" s="8">
        <f>Input!B28/Input!B$34/Input!B$5*Input!B$6</f>
        <v>7.1748949552247754E-2</v>
      </c>
      <c r="G13" s="8">
        <f>Input!C28/Input!C$34/Input!C$5*Input!C$6</f>
        <v>0.17512481159906709</v>
      </c>
      <c r="H13" s="8">
        <f>Input!D28/Input!D$34/Input!D$5*Input!D$6</f>
        <v>0.1334207615646478</v>
      </c>
      <c r="I13" s="8">
        <f>Input!E28/Input!E$34/Input!E$5*Input!E$6</f>
        <v>6.3905700909478391E-2</v>
      </c>
      <c r="J13" s="8">
        <f>Input!F28/Input!F$34/Input!F$5*Input!F$6</f>
        <v>9.0449625467181466E-2</v>
      </c>
      <c r="K13" s="8">
        <f>Input!G28/Input!G$34/Input!G$5*Input!G$6</f>
        <v>0.1197137904337289</v>
      </c>
      <c r="L13" s="8">
        <f>Input!H28/Input!H$34/Input!H$5*Input!H$6</f>
        <v>0.13178179810107404</v>
      </c>
      <c r="M13" s="8">
        <f>Input!I28/Input!I$34/Input!I$5*Input!I$6</f>
        <v>0.26392248608902535</v>
      </c>
      <c r="N13" s="8">
        <f>Input!J28/Input!J$34/Input!J$5*Input!J$6</f>
        <v>0.25212536521048323</v>
      </c>
      <c r="O13" s="8">
        <f>AVERAGE(E13:N13)</f>
        <v>0.13248895952493797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0.26939070248749508</v>
      </c>
      <c r="F15" s="16">
        <f>Input!B136/Input!B$34/Input!B$5*Input!B$6</f>
        <v>0.38160591922704851</v>
      </c>
      <c r="G15" s="16">
        <f>Input!C136/Input!C$34/Input!C$5*Input!C$6</f>
        <v>0.33467867636921655</v>
      </c>
      <c r="H15" s="16">
        <f>Input!D136/Input!D$34/Input!D$5*Input!D$6</f>
        <v>0.27850293900803619</v>
      </c>
      <c r="I15" s="16">
        <f>Input!E136/Input!E$34/Input!E$5*Input!E$6</f>
        <v>0.22040503428616151</v>
      </c>
      <c r="J15" s="16">
        <f>Input!F136/Input!F$34/Input!F$5*Input!F$6</f>
        <v>0.23135282958603412</v>
      </c>
      <c r="K15" s="16">
        <f>Input!G136/Input!G$34/Input!G$5*Input!G$6</f>
        <v>0.26290091967670925</v>
      </c>
      <c r="L15" s="16">
        <f>Input!H136/Input!H$34/Input!H$5*Input!H$6</f>
        <v>0.20715442357610694</v>
      </c>
      <c r="M15" s="16">
        <f>Input!I136/Input!I$34/Input!I$5*Input!I$6</f>
        <v>0.20831525673983201</v>
      </c>
      <c r="N15" s="16">
        <f>Input!J136/Input!J$34/Input!J$5*Input!J$6</f>
        <v>0.23517819199846665</v>
      </c>
      <c r="O15" s="6">
        <f t="shared" ref="O15:O26" si="1">AVERAGE(E15:N15)</f>
        <v>0.26294848929551068</v>
      </c>
    </row>
    <row r="16" spans="1:15" ht="12" customHeight="1" x14ac:dyDescent="0.2">
      <c r="B16" t="s">
        <v>184</v>
      </c>
      <c r="E16" s="16">
        <f>Input!A137/Input!A$34/Input!A$5*Input!A$6</f>
        <v>0.32753384699119231</v>
      </c>
      <c r="F16" s="16">
        <f>Input!B137/Input!B$34/Input!B$5*Input!B$6</f>
        <v>1.0119844204082715</v>
      </c>
      <c r="G16" s="16">
        <f>Input!C137/Input!C$34/Input!C$5*Input!C$6</f>
        <v>1.0177367741152001</v>
      </c>
      <c r="H16" s="16">
        <f>Input!D137/Input!D$34/Input!D$5*Input!D$6</f>
        <v>0.9867397832703434</v>
      </c>
      <c r="I16" s="16">
        <f>Input!E137/Input!E$34/Input!E$5*Input!E$6</f>
        <v>0.97526093271431014</v>
      </c>
      <c r="J16" s="16">
        <f>Input!F137/Input!F$34/Input!F$5*Input!F$6</f>
        <v>0.83154973495280371</v>
      </c>
      <c r="K16" s="16">
        <f>Input!G137/Input!G$34/Input!G$5*Input!G$6</f>
        <v>0.73586178769546084</v>
      </c>
      <c r="L16" s="16">
        <f>Input!H137/Input!H$34/Input!H$5*Input!H$6</f>
        <v>0.86532256427657572</v>
      </c>
      <c r="M16" s="16">
        <f>Input!I137/Input!I$34/Input!I$5*Input!I$6</f>
        <v>0.86256735138866059</v>
      </c>
      <c r="N16" s="16">
        <f>Input!J137/Input!J$34/Input!J$5*Input!J$6</f>
        <v>0.72971853038619139</v>
      </c>
      <c r="O16" s="6">
        <f t="shared" si="1"/>
        <v>0.83442757261990097</v>
      </c>
    </row>
    <row r="17" spans="2:15" ht="12" customHeight="1" x14ac:dyDescent="0.2">
      <c r="B17" t="s">
        <v>185</v>
      </c>
      <c r="E17" s="16">
        <f>Input!A138/Input!A$34/Input!A$5*Input!A$6</f>
        <v>1.6299526058213958</v>
      </c>
      <c r="F17" s="16">
        <f>Input!B138/Input!B$34/Input!B$5*Input!B$6</f>
        <v>1.1982608527170882</v>
      </c>
      <c r="G17" s="16">
        <f>Input!C138/Input!C$34/Input!C$5*Input!C$6</f>
        <v>0.94622909112362108</v>
      </c>
      <c r="H17" s="16">
        <f>Input!D138/Input!D$34/Input!D$5*Input!D$6</f>
        <v>0.88866016554033023</v>
      </c>
      <c r="I17" s="16">
        <f>Input!E138/Input!E$34/Input!E$5*Input!E$6</f>
        <v>0.87831490664261336</v>
      </c>
      <c r="J17" s="16">
        <f>Input!F138/Input!F$34/Input!F$5*Input!F$6</f>
        <v>0.93459613318335399</v>
      </c>
      <c r="K17" s="16">
        <f>Input!G138/Input!G$34/Input!G$5*Input!G$6</f>
        <v>0.80346706598657369</v>
      </c>
      <c r="L17" s="16">
        <f>Input!H138/Input!H$34/Input!H$5*Input!H$6</f>
        <v>0.72183967065764632</v>
      </c>
      <c r="M17" s="16">
        <f>Input!I138/Input!I$34/Input!I$5*Input!I$6</f>
        <v>0.72511942270863217</v>
      </c>
      <c r="N17" s="16">
        <f>Input!J138/Input!J$34/Input!J$5*Input!J$6</f>
        <v>0.75991046929466388</v>
      </c>
      <c r="O17" s="6">
        <f t="shared" si="1"/>
        <v>0.94863503836759178</v>
      </c>
    </row>
    <row r="18" spans="2:15" ht="12" customHeight="1" x14ac:dyDescent="0.2">
      <c r="B18" t="s">
        <v>186</v>
      </c>
      <c r="E18" s="16">
        <f>Input!A139/Input!A$34/Input!A$5*Input!A$6</f>
        <v>0.4289257999895475</v>
      </c>
      <c r="F18" s="16">
        <f>Input!B139/Input!B$34/Input!B$5*Input!B$6</f>
        <v>2.3682251038680535</v>
      </c>
      <c r="G18" s="16">
        <f>Input!C139/Input!C$34/Input!C$5*Input!C$6</f>
        <v>2.2544848324321012</v>
      </c>
      <c r="H18" s="16">
        <f>Input!D139/Input!D$34/Input!D$5*Input!D$6</f>
        <v>1.1037465178817101</v>
      </c>
      <c r="I18" s="16">
        <f>Input!E139/Input!E$34/Input!E$5*Input!E$6</f>
        <v>1.2036447501072836</v>
      </c>
      <c r="J18" s="16">
        <f>Input!F139/Input!F$34/Input!F$5*Input!F$6</f>
        <v>1.0000624052686142</v>
      </c>
      <c r="K18" s="16">
        <f>Input!G139/Input!G$34/Input!G$5*Input!G$6</f>
        <v>1.2181054178868247</v>
      </c>
      <c r="L18" s="16">
        <f>Input!H139/Input!H$34/Input!H$5*Input!H$6</f>
        <v>1.3103720894256283</v>
      </c>
      <c r="M18" s="16">
        <f>Input!I139/Input!I$34/Input!I$5*Input!I$6</f>
        <v>1.4627574205980183</v>
      </c>
      <c r="N18" s="16">
        <f>Input!J139/Input!J$34/Input!J$5*Input!J$6</f>
        <v>0.94102556058311093</v>
      </c>
      <c r="O18" s="6">
        <f t="shared" si="1"/>
        <v>1.3291349898040894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5.4973780255753724E-3</v>
      </c>
      <c r="M19" s="16">
        <f t="shared" si="2"/>
        <v>1.0827651823108297E-2</v>
      </c>
      <c r="N19" s="16">
        <f t="shared" si="2"/>
        <v>8.3931175747915532E-3</v>
      </c>
      <c r="O19" s="6">
        <f t="shared" si="1"/>
        <v>2.4718147423475221E-3</v>
      </c>
    </row>
    <row r="20" spans="2:15" ht="12.75" customHeight="1" x14ac:dyDescent="0.2">
      <c r="B20" s="28" t="s">
        <v>187</v>
      </c>
      <c r="E20" s="8">
        <f>Input!A141/Input!A$34/Input!A$5*Input!A$6</f>
        <v>2.6558029552896305</v>
      </c>
      <c r="F20" s="8">
        <f>Input!B141/Input!B$34/Input!B$5*Input!B$6</f>
        <v>4.9600762962204614</v>
      </c>
      <c r="G20" s="8">
        <f>Input!C141/Input!C$34/Input!C$5*Input!C$6</f>
        <v>4.5531293740401395</v>
      </c>
      <c r="H20" s="8">
        <f>Input!D141/Input!D$34/Input!D$5*Input!D$6</f>
        <v>3.2576494057004206</v>
      </c>
      <c r="I20" s="8">
        <f>Input!E141/Input!E$34/Input!E$5*Input!E$6</f>
        <v>3.2776256237503687</v>
      </c>
      <c r="J20" s="8">
        <f>Input!F141/Input!F$34/Input!F$5*Input!F$6</f>
        <v>2.9975611029908058</v>
      </c>
      <c r="K20" s="8">
        <f>Input!G141/Input!G$34/Input!G$5*Input!G$6</f>
        <v>3.020335191245568</v>
      </c>
      <c r="L20" s="8">
        <f>Input!H141/Input!H$34/Input!H$5*Input!H$6</f>
        <v>3.1101861259615329</v>
      </c>
      <c r="M20" s="8">
        <f>Input!I141/Input!I$34/Input!I$5*Input!I$6</f>
        <v>3.2695871032582513</v>
      </c>
      <c r="N20" s="8">
        <f>Input!J141/Input!J$34/Input!J$5*Input!J$6</f>
        <v>2.6742258698372243</v>
      </c>
      <c r="O20" s="8">
        <f t="shared" si="1"/>
        <v>3.3776179048294401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3.8809533660724353E-3</v>
      </c>
      <c r="F22" s="16">
        <f>Input!B202/Input!B$34/Input!B$5*Input!B$6</f>
        <v>3.8989048225134063E-2</v>
      </c>
      <c r="G22" s="16">
        <f>Input!C202/Input!C$34/Input!C$5*Input!C$6</f>
        <v>5.6675723123609689E-2</v>
      </c>
      <c r="H22" s="16">
        <f>Input!D202/Input!D$34/Input!D$5*Input!D$6</f>
        <v>8.7538836925133229E-2</v>
      </c>
      <c r="I22" s="16">
        <f>Input!E202/Input!E$34/Input!E$5*Input!E$6</f>
        <v>4.6790658095834478E-2</v>
      </c>
      <c r="J22" s="16">
        <f>Input!F202/Input!F$34/Input!F$5*Input!F$6</f>
        <v>3.9045333086790722E-2</v>
      </c>
      <c r="K22" s="16">
        <f>Input!G202/Input!G$34/Input!G$5*Input!G$6</f>
        <v>2.0265732635584521E-2</v>
      </c>
      <c r="L22" s="16">
        <f>Input!H202/Input!H$34/Input!H$5*Input!H$6</f>
        <v>2.1803336751016793E-2</v>
      </c>
      <c r="M22" s="16">
        <f>Input!I202/Input!I$34/Input!I$5*Input!I$6</f>
        <v>5.7319609278090329E-2</v>
      </c>
      <c r="N22" s="16">
        <f>Input!J202/Input!J$34/Input!J$5*Input!J$6</f>
        <v>3.7853381155907805E-3</v>
      </c>
      <c r="O22" s="6">
        <f t="shared" si="1"/>
        <v>3.7609456960285705E-2</v>
      </c>
    </row>
    <row r="23" spans="2:15" ht="12" customHeight="1" x14ac:dyDescent="0.2">
      <c r="B23" t="s">
        <v>305</v>
      </c>
      <c r="E23" s="16">
        <f>Input!A210/Input!A$36</f>
        <v>3.3039737191739982</v>
      </c>
      <c r="F23" s="16">
        <f>Input!B210/Input!B$36</f>
        <v>2.5132736724779088</v>
      </c>
      <c r="G23" s="16">
        <f>Input!C210/Input!C$36</f>
        <v>2.3123562719525799</v>
      </c>
      <c r="H23" s="16">
        <f>Input!D210/Input!D$36</f>
        <v>2.0399584011457033</v>
      </c>
      <c r="I23" s="16">
        <f>Input!E210/Input!E$36</f>
        <v>1.8751153511452825</v>
      </c>
      <c r="J23" s="16">
        <f>Input!F210/Input!F$36</f>
        <v>2.3662829900798523</v>
      </c>
      <c r="K23" s="16">
        <f>Input!G210/Input!G$36</f>
        <v>1.9053965786169027</v>
      </c>
      <c r="L23" s="16">
        <f>Input!H210/Input!H$36</f>
        <v>1.7175777130009227</v>
      </c>
      <c r="M23" s="16">
        <f>Input!I210/Input!I$36</f>
        <v>1.7098006667216461</v>
      </c>
      <c r="N23" s="16">
        <f>Input!J210/Input!J$36</f>
        <v>1.7539802398629143</v>
      </c>
      <c r="O23" s="6">
        <f t="shared" si="1"/>
        <v>2.1497715604177712</v>
      </c>
    </row>
    <row r="24" spans="2:15" ht="12" customHeight="1" x14ac:dyDescent="0.2">
      <c r="B24" t="s">
        <v>306</v>
      </c>
      <c r="E24" s="16">
        <f>Input!A204/Input!A$34/Input!A$5*Input!A$6</f>
        <v>0.16297151763871814</v>
      </c>
      <c r="F24" s="16">
        <f>Input!B204/Input!B$34/Input!B$5*Input!B$6</f>
        <v>0.37582846814654308</v>
      </c>
      <c r="G24" s="16">
        <f>Input!C204/Input!C$34/Input!C$5*Input!C$6</f>
        <v>0.23350042148841416</v>
      </c>
      <c r="H24" s="16">
        <f>Input!D204/Input!D$34/Input!D$5*Input!D$6</f>
        <v>0.11021076537367713</v>
      </c>
      <c r="I24" s="16">
        <f>Input!E204/Input!E$34/Input!E$5*Input!E$6</f>
        <v>0.33156238317167436</v>
      </c>
      <c r="J24" s="16">
        <f>Input!F204/Input!F$34/Input!F$5*Input!F$6</f>
        <v>0.17755994323290908</v>
      </c>
      <c r="K24" s="16">
        <f>Input!G204/Input!G$34/Input!G$5*Input!G$6</f>
        <v>0.15528235255314141</v>
      </c>
      <c r="L24" s="16">
        <f>Input!H204/Input!H$34/Input!H$5*Input!H$6</f>
        <v>0.13260511616951409</v>
      </c>
      <c r="M24" s="16">
        <f>Input!I204/Input!I$34/Input!I$5*Input!I$6</f>
        <v>0.1904769955269407</v>
      </c>
      <c r="N24" s="16">
        <f>Input!J204/Input!J$34/Input!J$5*Input!J$6</f>
        <v>8.5100663624262288E-2</v>
      </c>
      <c r="O24" s="6">
        <f t="shared" si="1"/>
        <v>0.19550986269257947</v>
      </c>
    </row>
    <row r="25" spans="2:15" ht="12" customHeight="1" x14ac:dyDescent="0.2">
      <c r="B25" t="s">
        <v>307</v>
      </c>
      <c r="E25" s="16">
        <f>Input!A205/Input!A$34/Input!A$5*Input!A$6</f>
        <v>0.33993032413903856</v>
      </c>
      <c r="F25" s="16">
        <f>Input!B205/Input!B$34/Input!B$5*Input!B$6</f>
        <v>0.31367639588457702</v>
      </c>
      <c r="G25" s="16">
        <f>Input!C205/Input!C$34/Input!C$5*Input!C$6</f>
        <v>0.32806977453822761</v>
      </c>
      <c r="H25" s="16">
        <f>Input!D205/Input!D$34/Input!D$5*Input!D$6</f>
        <v>0.33384253794829977</v>
      </c>
      <c r="I25" s="16">
        <f>Input!E205/Input!E$34/Input!E$5*Input!E$6</f>
        <v>0.34193614987084497</v>
      </c>
      <c r="J25" s="16">
        <f>Input!F205/Input!F$34/Input!F$5*Input!F$6</f>
        <v>0.32966206010193566</v>
      </c>
      <c r="K25" s="16">
        <f>Input!G205/Input!G$34/Input!G$5*Input!G$6</f>
        <v>0.45479090493528596</v>
      </c>
      <c r="L25" s="16">
        <f>Input!H205/Input!H$34/Input!H$5*Input!H$6</f>
        <v>0.4983939464461748</v>
      </c>
      <c r="M25" s="16">
        <f>Input!I205/Input!I$34/Input!I$5*Input!I$6</f>
        <v>0.42606007011537117</v>
      </c>
      <c r="N25" s="16">
        <f>Input!J205/Input!J$34/Input!J$5*Input!J$6</f>
        <v>0.47791799980581506</v>
      </c>
      <c r="O25" s="6">
        <f t="shared" si="1"/>
        <v>0.38442801637855706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0.36986034967301362</v>
      </c>
      <c r="F26" s="16">
        <f>(Input!B142-SUM(Input!B202:'Input'!B205))/Input!B$34/Input!B$5*Input!B$6</f>
        <v>0.23141193260462894</v>
      </c>
      <c r="G26" s="16">
        <f>(Input!C142-SUM(Input!C202:'Input'!C205))/Input!C$34/Input!C$5*Input!C$6</f>
        <v>0.24495637619282407</v>
      </c>
      <c r="H26" s="16">
        <f>(Input!D142-SUM(Input!D202:'Input'!D205))/Input!D$34/Input!D$5*Input!D$6</f>
        <v>0.29117582729675706</v>
      </c>
      <c r="I26" s="16">
        <f>(Input!E142-SUM(Input!E202:'Input'!E205))/Input!E$34/Input!E$5*Input!E$6</f>
        <v>0.18287537462592796</v>
      </c>
      <c r="J26" s="16">
        <f>(Input!F142-SUM(Input!F202:'Input'!F205))/Input!F$34/Input!F$5*Input!F$6</f>
        <v>0.25820935074093171</v>
      </c>
      <c r="K26" s="16">
        <f>(Input!G142-SUM(Input!G202:'Input'!G205))/Input!G$34/Input!G$5*Input!G$6</f>
        <v>0.23074266561794654</v>
      </c>
      <c r="L26" s="16">
        <f>(Input!H142-SUM(Input!H202:'Input'!H205))/Input!H$34/Input!H$5*Input!H$6</f>
        <v>0.12961066204735813</v>
      </c>
      <c r="M26" s="16">
        <f>(Input!I142-SUM(Input!I202:'Input'!I205))/Input!I$34/Input!I$5*Input!I$6</f>
        <v>0.21423127226814792</v>
      </c>
      <c r="N26" s="16">
        <f>(Input!J142-SUM(Input!J202:'Input'!J205))/Input!J$34/Input!J$5*Input!J$6</f>
        <v>0.22534663993028708</v>
      </c>
      <c r="O26" s="6">
        <f t="shared" si="1"/>
        <v>0.23784204509978232</v>
      </c>
    </row>
    <row r="27" spans="2:15" ht="12.75" customHeight="1" x14ac:dyDescent="0.2">
      <c r="B27" s="28" t="s">
        <v>188</v>
      </c>
      <c r="E27" s="8">
        <f>SUM(E22:E26)</f>
        <v>4.1806168639908412</v>
      </c>
      <c r="F27" s="8">
        <f t="shared" ref="F27:N27" si="3">SUM(F22:F26)</f>
        <v>3.4731795173387923</v>
      </c>
      <c r="G27" s="8">
        <f t="shared" si="3"/>
        <v>3.1755585672956554</v>
      </c>
      <c r="H27" s="8">
        <f t="shared" si="3"/>
        <v>2.8627263686895708</v>
      </c>
      <c r="I27" s="8">
        <f t="shared" si="3"/>
        <v>2.7782799169095647</v>
      </c>
      <c r="J27" s="8">
        <f t="shared" si="3"/>
        <v>3.1707596772424198</v>
      </c>
      <c r="K27" s="8">
        <f t="shared" si="3"/>
        <v>2.7664782343588614</v>
      </c>
      <c r="L27" s="8">
        <f t="shared" si="3"/>
        <v>2.4999907744149867</v>
      </c>
      <c r="M27" s="8">
        <f t="shared" si="3"/>
        <v>2.5978886139101962</v>
      </c>
      <c r="N27" s="8">
        <f t="shared" si="3"/>
        <v>2.5461308813388697</v>
      </c>
      <c r="O27" s="8">
        <f>AVERAGE(E27:N27)</f>
        <v>3.0051609415489753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2.138684331255599</v>
      </c>
      <c r="F29" s="16">
        <f>Input!B143/Input!B$34/Input!B$5*Input!B$6</f>
        <v>3.0720464824639797</v>
      </c>
      <c r="G29" s="16">
        <f>Input!C143/Input!C$34/Input!C$5*Input!C$6</f>
        <v>1.9438318153154486</v>
      </c>
      <c r="H29" s="16">
        <f>Input!D143/Input!D$34/Input!D$5*Input!D$6</f>
        <v>1.1924415195918592</v>
      </c>
      <c r="I29" s="16">
        <f>Input!E143/Input!E$34/Input!E$5*Input!E$6</f>
        <v>1.2208968573181429</v>
      </c>
      <c r="J29" s="16">
        <f>Input!F143/Input!F$34/Input!F$5*Input!F$6</f>
        <v>0.54332454818505471</v>
      </c>
      <c r="K29" s="16">
        <f>Input!G143/Input!G$34/Input!G$5*Input!G$6</f>
        <v>0.29054501079202871</v>
      </c>
      <c r="L29" s="16">
        <f>Input!H143/Input!H$34/Input!H$5*Input!H$6</f>
        <v>0.31468168251175288</v>
      </c>
      <c r="M29" s="16">
        <f>Input!I143/Input!I$34/Input!I$5*Input!I$6</f>
        <v>0.2007482098758582</v>
      </c>
      <c r="N29" s="16">
        <f>Input!J143/Input!J$34/Input!J$5*Input!J$6</f>
        <v>0.15896383801796035</v>
      </c>
      <c r="O29" s="16">
        <f t="shared" ref="O29:O35" si="4">AVERAGE(E29:N29)</f>
        <v>1.1076164295327684</v>
      </c>
    </row>
    <row r="30" spans="2:15" ht="11.25" customHeight="1" x14ac:dyDescent="0.2">
      <c r="B30" t="s">
        <v>309</v>
      </c>
      <c r="E30" s="16">
        <f>Input!A211/Input!A$36</f>
        <v>1.272319165946123</v>
      </c>
      <c r="F30" s="16">
        <f>Input!B211/Input!B$36</f>
        <v>0.83053087728808583</v>
      </c>
      <c r="G30" s="16">
        <f>Input!C211/Input!C$36</f>
        <v>0.91013794672559845</v>
      </c>
      <c r="H30" s="16">
        <f>Input!D211/Input!D$36</f>
        <v>0.85080983160497392</v>
      </c>
      <c r="I30" s="16">
        <f>Input!E211/Input!E$36</f>
        <v>1.4387597393458884</v>
      </c>
      <c r="J30" s="16">
        <f>Input!F211/Input!F$36</f>
        <v>0.97856406797606466</v>
      </c>
      <c r="K30" s="16">
        <f>Input!G211/Input!G$36</f>
        <v>0.37952582119046907</v>
      </c>
      <c r="L30" s="16">
        <f>Input!H211/Input!H$36</f>
        <v>0.49965418769042902</v>
      </c>
      <c r="M30" s="16">
        <f>Input!I211/Input!I$36</f>
        <v>0.10710663605216918</v>
      </c>
      <c r="N30" s="16">
        <f>Input!J211/Input!J$36</f>
        <v>0.25680563062187345</v>
      </c>
      <c r="O30" s="6">
        <f t="shared" si="4"/>
        <v>0.75242139044416745</v>
      </c>
    </row>
    <row r="31" spans="2:15" ht="11.25" customHeight="1" x14ac:dyDescent="0.2">
      <c r="B31" t="s">
        <v>190</v>
      </c>
      <c r="E31" s="16">
        <f>Input!A144/Input!A$34/Input!A$5*Input!A$6</f>
        <v>0.91675480237610718</v>
      </c>
      <c r="F31" s="16">
        <f>Input!B144/Input!B$34/Input!B$5*Input!B$6</f>
        <v>0.35447836917066156</v>
      </c>
      <c r="G31" s="16">
        <f>Input!C144/Input!C$34/Input!C$5*Input!C$6</f>
        <v>0.66061248684230778</v>
      </c>
      <c r="H31" s="16">
        <f>Input!D144/Input!D$34/Input!D$5*Input!D$6</f>
        <v>0.62373739672781781</v>
      </c>
      <c r="I31" s="16">
        <f>Input!E144/Input!E$34/Input!E$5*Input!E$6</f>
        <v>0.58624403927621294</v>
      </c>
      <c r="J31" s="16">
        <f>Input!F144/Input!F$34/Input!F$5*Input!F$6</f>
        <v>0.514875049977498</v>
      </c>
      <c r="K31" s="16">
        <f>Input!G144/Input!G$34/Input!G$5*Input!G$6</f>
        <v>0.505966141256181</v>
      </c>
      <c r="L31" s="16">
        <f>Input!H144/Input!H$34/Input!H$5*Input!H$6</f>
        <v>0.58292686579837338</v>
      </c>
      <c r="M31" s="16">
        <f>Input!I144/Input!I$34/Input!I$5*Input!I$6</f>
        <v>0.48353234521337285</v>
      </c>
      <c r="N31" s="16">
        <f>Input!J144/Input!J$34/Input!J$5*Input!J$6</f>
        <v>0.56964640856905424</v>
      </c>
      <c r="O31" s="6">
        <f t="shared" si="4"/>
        <v>0.57987739052075882</v>
      </c>
    </row>
    <row r="32" spans="2:15" ht="11.25" customHeight="1" x14ac:dyDescent="0.2">
      <c r="B32" t="s">
        <v>310</v>
      </c>
      <c r="E32" s="16">
        <f>Input!A208/Input!A$34/Input!A$5*Input!A$6</f>
        <v>2.4730194408108256E-2</v>
      </c>
      <c r="F32" s="16">
        <f>Input!B208/Input!B$34/Input!B$5*Input!B$6</f>
        <v>1.8964150308627279E-2</v>
      </c>
      <c r="G32" s="16">
        <f>Input!C208/Input!C$34/Input!C$5*Input!C$6</f>
        <v>3.4436528287209438E-2</v>
      </c>
      <c r="H32" s="16">
        <f>Input!D208/Input!D$34/Input!D$5*Input!D$6</f>
        <v>3.3713898055157815E-2</v>
      </c>
      <c r="I32" s="16">
        <f>Input!E208/Input!E$34/Input!E$5*Input!E$6</f>
        <v>3.9266072166170639E-2</v>
      </c>
      <c r="J32" s="16">
        <f>Input!F208/Input!F$34/Input!F$5*Input!F$6</f>
        <v>4.1533191963331967E-2</v>
      </c>
      <c r="K32" s="16">
        <f>Input!G208/Input!G$34/Input!G$5*Input!G$6</f>
        <v>3.8103914915751401E-2</v>
      </c>
      <c r="L32" s="16">
        <f>Input!H208/Input!H$34/Input!H$5*Input!H$6</f>
        <v>3.2474712445571333E-2</v>
      </c>
      <c r="M32" s="16">
        <f>Input!I208/Input!I$34/Input!I$5*Input!I$6</f>
        <v>7.4965863948446926E-2</v>
      </c>
      <c r="N32" s="16">
        <f>Input!J208/Input!J$34/Input!J$5*Input!J$6</f>
        <v>0.25049640760225417</v>
      </c>
      <c r="O32" s="6">
        <f t="shared" si="4"/>
        <v>5.8868493410062929E-2</v>
      </c>
    </row>
    <row r="33" spans="2:15" ht="11.25" customHeight="1" x14ac:dyDescent="0.2">
      <c r="B33" t="s">
        <v>191</v>
      </c>
      <c r="E33" s="16">
        <f>Input!A145/Input!A$34/Input!A$5*Input!A$6</f>
        <v>2.6991122233705558E-2</v>
      </c>
      <c r="F33" s="16">
        <f>Input!B145/Input!B$34/Input!B$5*Input!B$6</f>
        <v>0</v>
      </c>
      <c r="G33" s="16">
        <f>Input!C145/Input!C$34/Input!C$5*Input!C$6</f>
        <v>1.040217389795523E-2</v>
      </c>
      <c r="H33" s="16">
        <f>Input!D145/Input!D$34/Input!D$5*Input!D$6</f>
        <v>2.321241980699186E-2</v>
      </c>
      <c r="I33" s="16">
        <f>Input!E145/Input!E$34/Input!E$5*Input!E$6</f>
        <v>7.433383393380151E-2</v>
      </c>
      <c r="J33" s="16">
        <f>Input!F145/Input!F$34/Input!F$5*Input!F$6</f>
        <v>8.7383707502034932E-2</v>
      </c>
      <c r="K33" s="16">
        <f>Input!G145/Input!G$34/Input!G$5*Input!G$6</f>
        <v>3.7898838094230489E-2</v>
      </c>
      <c r="L33" s="16">
        <f>Input!H145/Input!H$34/Input!H$5*Input!H$6</f>
        <v>6.4209037278270481E-3</v>
      </c>
      <c r="M33" s="16">
        <f>Input!I145/Input!I$34/Input!I$5*Input!I$6</f>
        <v>2.0714169475744854E-2</v>
      </c>
      <c r="N33" s="16">
        <f>Input!J145/Input!J$34/Input!J$5*Input!J$6</f>
        <v>1.6741788231005403E-2</v>
      </c>
      <c r="O33" s="6">
        <f t="shared" si="4"/>
        <v>3.0409895690329692E-2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2.2075224967001122E-2</v>
      </c>
      <c r="F34" s="16">
        <f>(Input!B147-Input!B143-Input!B144-Input!B145-Input!B207-Input!B208)/Input!B$34/Input!B$5*Input!B$6</f>
        <v>2.6880370391769728E-2</v>
      </c>
      <c r="G34" s="16">
        <f>(Input!C147-Input!C143-Input!C144-Input!C145-Input!C207-Input!C208)/Input!C$34/Input!C$5*Input!C$6</f>
        <v>0.35824937318309402</v>
      </c>
      <c r="H34" s="16">
        <f>(Input!D147-Input!D143-Input!D144-Input!D145-Input!D207-Input!D208)/Input!D$34/Input!D$5*Input!D$6</f>
        <v>0.45224989774829966</v>
      </c>
      <c r="I34" s="16">
        <f>(Input!E147-Input!E143-Input!E144-Input!E145-Input!E207-Input!E208)/Input!E$34/Input!E$5*Input!E$6</f>
        <v>0.35644687033444405</v>
      </c>
      <c r="J34" s="16">
        <f>(Input!F147-Input!F143-Input!F144-Input!F145-Input!F207-Input!F208)/Input!F$34/Input!F$5*Input!F$6</f>
        <v>2.3315590057435703E-2</v>
      </c>
      <c r="K34" s="16">
        <f>(Input!G147-Input!G143-Input!G144-Input!G145-Input!G207-Input!G208)/Input!G$34/Input!G$5*Input!G$6</f>
        <v>3.7095596059412393E-2</v>
      </c>
      <c r="L34" s="16">
        <f>(Input!H147-Input!H143-Input!H144-Input!H145-Input!H207-Input!H208)/Input!H$34/Input!H$5*Input!H$6</f>
        <v>2.5143466492904141E-2</v>
      </c>
      <c r="M34" s="16">
        <f>(Input!I147-Input!I143-Input!I144-Input!I145-Input!I207-Input!I208)/Input!I$34/Input!I$5*Input!I$6</f>
        <v>2.555612153091295E-2</v>
      </c>
      <c r="N34" s="16">
        <f>(Input!J147-Input!J143-Input!J144-Input!J145-Input!J207-Input!J208)/Input!J$34/Input!J$5*Input!J$6</f>
        <v>6.1172989749952278E-2</v>
      </c>
      <c r="O34" s="6">
        <f t="shared" si="4"/>
        <v>0.1388185500515226</v>
      </c>
    </row>
    <row r="35" spans="2:15" ht="12.75" customHeight="1" x14ac:dyDescent="0.2">
      <c r="B35" s="28" t="s">
        <v>193</v>
      </c>
      <c r="E35" s="8">
        <f>SUM(E29:E34)</f>
        <v>4.4015548411866448</v>
      </c>
      <c r="F35" s="8">
        <f t="shared" ref="F35:N35" si="5">SUM(F29:F34)</f>
        <v>4.3029002496231241</v>
      </c>
      <c r="G35" s="8">
        <f t="shared" si="5"/>
        <v>3.9176703242516133</v>
      </c>
      <c r="H35" s="8">
        <f t="shared" si="5"/>
        <v>3.1761649635351006</v>
      </c>
      <c r="I35" s="8">
        <f t="shared" si="5"/>
        <v>3.7159474123746605</v>
      </c>
      <c r="J35" s="8">
        <f t="shared" si="5"/>
        <v>2.1889961556614197</v>
      </c>
      <c r="K35" s="8">
        <f t="shared" si="5"/>
        <v>1.289135322308073</v>
      </c>
      <c r="L35" s="8">
        <f t="shared" si="5"/>
        <v>1.4613018186668578</v>
      </c>
      <c r="M35" s="8">
        <f t="shared" si="5"/>
        <v>0.91262334609650497</v>
      </c>
      <c r="N35" s="8">
        <f t="shared" si="5"/>
        <v>1.3138270627920998</v>
      </c>
      <c r="O35" s="8">
        <f t="shared" si="4"/>
        <v>2.6680121496496101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89.403485827412425</v>
      </c>
      <c r="F37" s="30">
        <f t="shared" ref="F37:N37" si="6">+F11+F13+F20+F27+F35</f>
        <v>91.952709600463166</v>
      </c>
      <c r="G37" s="30">
        <f t="shared" si="6"/>
        <v>94.125031721101607</v>
      </c>
      <c r="H37" s="30">
        <f t="shared" si="6"/>
        <v>78.8751371672505</v>
      </c>
      <c r="I37" s="30">
        <f t="shared" si="6"/>
        <v>64.166754556619992</v>
      </c>
      <c r="J37" s="30">
        <f t="shared" si="6"/>
        <v>63.113285332927802</v>
      </c>
      <c r="K37" s="30">
        <f t="shared" si="6"/>
        <v>71.564857920252791</v>
      </c>
      <c r="L37" s="30">
        <f t="shared" si="6"/>
        <v>70.129023626097634</v>
      </c>
      <c r="M37" s="30">
        <f t="shared" si="6"/>
        <v>68.58825820183371</v>
      </c>
      <c r="N37" s="30">
        <f t="shared" si="6"/>
        <v>70.850622869150854</v>
      </c>
      <c r="O37" s="7">
        <f>AVERAGE(E37:N37)</f>
        <v>76.27691668231104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93.265552301355825</v>
      </c>
      <c r="F39" s="30">
        <f>(Input!B24-Input!B125)/Input!B$5+Input!B131/Input!B5</f>
        <v>83.033944445741355</v>
      </c>
      <c r="G39" s="30">
        <f>(Input!C24-Input!C125)/Input!C$5+Input!C131/Input!C5</f>
        <v>78.234332445372218</v>
      </c>
      <c r="H39" s="30">
        <f>(Input!D24-Input!D125)/Input!D$5+Input!D131/Input!D5</f>
        <v>71.350374810278964</v>
      </c>
      <c r="I39" s="30">
        <f>(Input!E24-Input!E125)/Input!E$5+Input!E131/Input!E5</f>
        <v>68.036846444467443</v>
      </c>
      <c r="J39" s="30">
        <f>(Input!F24-Input!F125)/Input!F$5+Input!F131/Input!F5</f>
        <v>74.629950643664984</v>
      </c>
      <c r="K39" s="30">
        <f>(Input!G24-Input!G125)/Input!G$5+Input!G131/Input!G5</f>
        <v>70.532064676488773</v>
      </c>
      <c r="L39" s="30">
        <f>(Input!H24-Input!H125)/Input!H$5+Input!H131/Input!H5</f>
        <v>67.821765551707102</v>
      </c>
      <c r="M39" s="30">
        <f>(Input!I24-Input!I125)/Input!I$5+Input!I131/Input!I5</f>
        <v>67.947615527362416</v>
      </c>
      <c r="N39" s="30">
        <f>(Input!J24-Input!J125)/Input!J$5+Input!J131/Input!J5</f>
        <v>65.277509221675928</v>
      </c>
      <c r="O39" s="7">
        <f>AVERAGE(E39:N39)</f>
        <v>74.012995606811501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-3.8620664739434005</v>
      </c>
      <c r="F41" s="11">
        <f t="shared" ref="F41:N41" si="7">+F37-F39</f>
        <v>8.918765154721811</v>
      </c>
      <c r="G41" s="11">
        <f t="shared" si="7"/>
        <v>15.890699275729389</v>
      </c>
      <c r="H41" s="11">
        <f t="shared" si="7"/>
        <v>7.5247623569715358</v>
      </c>
      <c r="I41" s="11">
        <f t="shared" si="7"/>
        <v>-3.8700918878474511</v>
      </c>
      <c r="J41" s="11">
        <f t="shared" si="7"/>
        <v>-11.516665310737181</v>
      </c>
      <c r="K41" s="11">
        <f t="shared" si="7"/>
        <v>1.0327932437640186</v>
      </c>
      <c r="L41" s="11">
        <f t="shared" si="7"/>
        <v>2.307258074390532</v>
      </c>
      <c r="M41" s="11">
        <f t="shared" si="7"/>
        <v>0.64064267447129453</v>
      </c>
      <c r="N41" s="11">
        <f t="shared" si="7"/>
        <v>5.5731136474749263</v>
      </c>
      <c r="O41" s="11">
        <f>AVERAGE(E41:N41)</f>
        <v>2.2639210754995474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2.9982719398057629</v>
      </c>
      <c r="F43" s="8">
        <f>(Input!B25+Input!B26)/Input!B$5</f>
        <v>3.0706522183184908</v>
      </c>
      <c r="G43" s="8">
        <f>(Input!C25+Input!C26)/Input!C$5</f>
        <v>3.3562215437022265</v>
      </c>
      <c r="H43" s="8">
        <f>(Input!D25+Input!D26)/Input!D$5</f>
        <v>3.349198016433768</v>
      </c>
      <c r="I43" s="8">
        <f>(Input!E25+Input!E26)/Input!E$5</f>
        <v>3.370871907670014</v>
      </c>
      <c r="J43" s="8">
        <f>(Input!F25+Input!F26)/Input!F$5</f>
        <v>3.5791644863709804</v>
      </c>
      <c r="K43" s="8">
        <f>(Input!G25+Input!G26)/Input!G$5</f>
        <v>3.4076837265608897</v>
      </c>
      <c r="L43" s="8">
        <f>(Input!H25+Input!H26)/Input!H$5</f>
        <v>3.3630506005700092</v>
      </c>
      <c r="M43" s="8">
        <f>(Input!I25+Input!I26)/Input!I$5</f>
        <v>3.3767991075799753</v>
      </c>
      <c r="N43" s="8">
        <f>(Input!J25+Input!J26)/Input!J$5</f>
        <v>3.3968100554031468</v>
      </c>
      <c r="O43" s="8">
        <f>AVERAGE(E43:N43)</f>
        <v>3.3268723602415262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-6.8603384137491634</v>
      </c>
      <c r="F45" s="11">
        <f t="shared" ref="F45:N45" si="8">+F41-F43</f>
        <v>5.8481129364033198</v>
      </c>
      <c r="G45" s="11">
        <f t="shared" si="8"/>
        <v>12.534477732027163</v>
      </c>
      <c r="H45" s="11">
        <f t="shared" si="8"/>
        <v>4.1755643405377683</v>
      </c>
      <c r="I45" s="11">
        <f t="shared" si="8"/>
        <v>-7.2409637955174651</v>
      </c>
      <c r="J45" s="11">
        <f t="shared" si="8"/>
        <v>-15.095829797108163</v>
      </c>
      <c r="K45" s="11">
        <f t="shared" si="8"/>
        <v>-2.3748904827968711</v>
      </c>
      <c r="L45" s="11">
        <f t="shared" si="8"/>
        <v>-1.0557925261794772</v>
      </c>
      <c r="M45" s="11">
        <f t="shared" si="8"/>
        <v>-2.7361564331086807</v>
      </c>
      <c r="N45" s="11">
        <f t="shared" si="8"/>
        <v>2.1763035920717795</v>
      </c>
      <c r="O45" s="11">
        <f>AVERAGE(E45:N45)</f>
        <v>-1.0629512847419791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203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483.35264608642922</v>
      </c>
      <c r="F7" s="6">
        <f>Input!B132/Input!B$7</f>
        <v>473.92368086611941</v>
      </c>
      <c r="G7" s="6">
        <f>Input!C132/Input!C$7</f>
        <v>505.86594757542503</v>
      </c>
      <c r="H7" s="6">
        <f>Input!D132/Input!D$7</f>
        <v>414.86444902762292</v>
      </c>
      <c r="I7" s="6">
        <f>Input!E132/Input!E$7</f>
        <v>320.17097294427089</v>
      </c>
      <c r="J7" s="6">
        <f>Input!F132/Input!F$7</f>
        <v>371.20351022749003</v>
      </c>
      <c r="K7" s="6">
        <f>Input!G132/Input!G$7</f>
        <v>445.30356352142388</v>
      </c>
      <c r="L7" s="6">
        <f>Input!H132/Input!H$7</f>
        <v>371.11009155578381</v>
      </c>
      <c r="M7" s="6">
        <f>Input!I132/Input!I$7</f>
        <v>356.5606038334596</v>
      </c>
      <c r="N7" s="6">
        <f>Input!J132/Input!J$7</f>
        <v>389.57182658632689</v>
      </c>
      <c r="O7" s="6">
        <f>AVERAGE(E7:N7)</f>
        <v>413.1927292224351</v>
      </c>
    </row>
    <row r="8" spans="1:15" ht="12" customHeight="1" x14ac:dyDescent="0.2">
      <c r="B8" t="s">
        <v>180</v>
      </c>
      <c r="E8" s="6">
        <f>Input!A133/Input!A$7</f>
        <v>-0.18452510906352096</v>
      </c>
      <c r="F8" s="6">
        <f>Input!B133/Input!B$7</f>
        <v>0.32764180583073871</v>
      </c>
      <c r="G8" s="6">
        <f>Input!C133/Input!C$7</f>
        <v>0.38414958018420114</v>
      </c>
      <c r="H8" s="6">
        <f>Input!D133/Input!D$7</f>
        <v>0.19920438498699369</v>
      </c>
      <c r="I8" s="6">
        <f>Input!E133/Input!E$7</f>
        <v>-0.12354959805386449</v>
      </c>
      <c r="J8" s="6">
        <f>Input!F133/Input!F$7</f>
        <v>-7.100711063426679E-2</v>
      </c>
      <c r="K8" s="6">
        <f>Input!G133/Input!G$7</f>
        <v>-0.35486484259168949</v>
      </c>
      <c r="L8" s="6">
        <f>Input!H133/Input!H$7</f>
        <v>0.4049327434963691</v>
      </c>
      <c r="M8" s="6">
        <f>Input!I133/Input!I$7</f>
        <v>7.3377455447333484E-2</v>
      </c>
      <c r="N8" s="6">
        <f>Input!J133/Input!J$7</f>
        <v>-0.32981509115900681</v>
      </c>
      <c r="O8" s="6">
        <f>AVERAGE(E8:N8)</f>
        <v>3.2554421844328767E-2</v>
      </c>
    </row>
    <row r="9" spans="1:15" ht="12" customHeight="1" x14ac:dyDescent="0.2">
      <c r="B9" t="s">
        <v>181</v>
      </c>
      <c r="E9" s="6">
        <f>Input!A134/Input!A$7</f>
        <v>2.2530242385116495</v>
      </c>
      <c r="F9" s="6">
        <f>Input!B134/Input!B$7</f>
        <v>2.5853814039060286</v>
      </c>
      <c r="G9" s="6">
        <f>Input!C134/Input!C$7</f>
        <v>1.8564089412751059</v>
      </c>
      <c r="H9" s="6">
        <f>Input!D134/Input!D$7</f>
        <v>1.7658809612287873</v>
      </c>
      <c r="I9" s="6">
        <f>Input!E134/Input!E$7</f>
        <v>2.4690723750015438</v>
      </c>
      <c r="J9" s="6">
        <f>Input!F134/Input!F$7</f>
        <v>1.7439636955004116</v>
      </c>
      <c r="K9" s="6">
        <f>Input!G134/Input!G$7</f>
        <v>1.835369660092204</v>
      </c>
      <c r="L9" s="6">
        <f>Input!H134/Input!H$7</f>
        <v>2.2823857156272416</v>
      </c>
      <c r="M9" s="6">
        <f>Input!I134/Input!I$7</f>
        <v>1.6436805467259281</v>
      </c>
      <c r="N9" s="6">
        <f>Input!J134/Input!J$7</f>
        <v>1.8682894798419645</v>
      </c>
      <c r="O9" s="6">
        <f>AVERAGE(E9:N9)</f>
        <v>2.0303457017710866</v>
      </c>
    </row>
    <row r="10" spans="1:15" ht="12" customHeight="1" x14ac:dyDescent="0.2">
      <c r="B10" t="s">
        <v>182</v>
      </c>
      <c r="E10" s="6">
        <f>Input!A135/Input!A$7</f>
        <v>-1.6587802492321535</v>
      </c>
      <c r="F10" s="6">
        <f>Input!B135/Input!B$7</f>
        <v>-0.75641621851118035</v>
      </c>
      <c r="G10" s="6">
        <f>Input!C135/Input!C$7</f>
        <v>-1.2970617825835007</v>
      </c>
      <c r="H10" s="6">
        <f>Input!D135/Input!D$7</f>
        <v>-0.70835364796234357</v>
      </c>
      <c r="I10" s="6">
        <f>Input!E135/Input!E$7</f>
        <v>-1.0789052987737864</v>
      </c>
      <c r="J10" s="6">
        <f>Input!F135/Input!F$7</f>
        <v>-0.80804159985913526</v>
      </c>
      <c r="K10" s="6">
        <f>Input!G135/Input!G$7</f>
        <v>-0.65300513189626119</v>
      </c>
      <c r="L10" s="6">
        <f>Input!H135/Input!H$7</f>
        <v>-0.49008324490624194</v>
      </c>
      <c r="M10" s="6">
        <f>Input!I135/Input!I$7</f>
        <v>-0.74662501825858019</v>
      </c>
      <c r="N10" s="6">
        <f>Input!J135/Input!J$7</f>
        <v>-0.64468986542654327</v>
      </c>
      <c r="O10" s="6">
        <f>AVERAGE(E10:N10)</f>
        <v>-0.88419620574097257</v>
      </c>
    </row>
    <row r="11" spans="1:15" ht="12.75" customHeight="1" x14ac:dyDescent="0.2">
      <c r="B11" s="28" t="s">
        <v>68</v>
      </c>
      <c r="E11" s="8">
        <f>Input!A27/Input!A$7</f>
        <v>483.76236496664512</v>
      </c>
      <c r="F11" s="8">
        <f>Input!B27/Input!B$7</f>
        <v>476.08028785734501</v>
      </c>
      <c r="G11" s="8">
        <f>Input!C27/Input!C$7</f>
        <v>506.80944431430089</v>
      </c>
      <c r="H11" s="8">
        <f>Input!D27/Input!D$7</f>
        <v>416.1211807258764</v>
      </c>
      <c r="I11" s="8">
        <f>Input!E27/Input!E$7</f>
        <v>321.43759042244477</v>
      </c>
      <c r="J11" s="8">
        <f>Input!F27/Input!F$7</f>
        <v>372.06842521249706</v>
      </c>
      <c r="K11" s="8">
        <f>Input!G27/Input!G$7</f>
        <v>446.13106320702815</v>
      </c>
      <c r="L11" s="8">
        <f>Input!H27/Input!H$7</f>
        <v>373.30732677000117</v>
      </c>
      <c r="M11" s="8">
        <f>Input!I27/Input!I$7</f>
        <v>357.53103681737429</v>
      </c>
      <c r="N11" s="8">
        <f>Input!J27/Input!J$7</f>
        <v>390.46561110958328</v>
      </c>
      <c r="O11" s="8">
        <f>AVERAGE(E11:N11)</f>
        <v>414.37143314030965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0.11581274331435726</v>
      </c>
      <c r="F13" s="8">
        <f>Input!B28/Input!B$7</f>
        <v>0.37033512595527879</v>
      </c>
      <c r="G13" s="8">
        <f>Input!C28/Input!C$7</f>
        <v>0.86663925431836952</v>
      </c>
      <c r="H13" s="8">
        <f>Input!D28/Input!D$7</f>
        <v>0.66144902762294067</v>
      </c>
      <c r="I13" s="8">
        <f>Input!E28/Input!E$7</f>
        <v>0.3194821007396797</v>
      </c>
      <c r="J13" s="8">
        <f>Input!F28/Input!F$7</f>
        <v>0.45810368827313624</v>
      </c>
      <c r="K13" s="8">
        <f>Input!G28/Input!G$7</f>
        <v>0.6161272038889809</v>
      </c>
      <c r="L13" s="8">
        <f>Input!H28/Input!H$7</f>
        <v>0.69075725200209781</v>
      </c>
      <c r="M13" s="8">
        <f>Input!I28/Input!I$7</f>
        <v>1.380868100016176</v>
      </c>
      <c r="N13" s="8">
        <f>Input!J28/Input!J$7</f>
        <v>1.3157044903331263</v>
      </c>
      <c r="O13" s="8">
        <f>AVERAGE(E13:N13)</f>
        <v>0.67952789864641427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1.3746235107694114</v>
      </c>
      <c r="F15" s="16">
        <f>Input!B136/Input!B$7</f>
        <v>1.9696744975941127</v>
      </c>
      <c r="G15" s="16">
        <f>Input!C136/Input!C$7</f>
        <v>1.6562226441614163</v>
      </c>
      <c r="H15" s="16">
        <f>Input!D136/Input!D$7</f>
        <v>1.3807108881456707</v>
      </c>
      <c r="I15" s="16">
        <f>Input!E136/Input!E$7</f>
        <v>1.1018651288573862</v>
      </c>
      <c r="J15" s="16">
        <f>Input!F136/Input!F$7</f>
        <v>1.1717415520337717</v>
      </c>
      <c r="K15" s="16">
        <f>Input!G136/Input!G$7</f>
        <v>1.3530639031091534</v>
      </c>
      <c r="L15" s="16">
        <f>Input!H136/Input!H$7</f>
        <v>1.0858359988362003</v>
      </c>
      <c r="M15" s="16">
        <f>Input!I136/Input!I$7</f>
        <v>1.0899256711369516</v>
      </c>
      <c r="N15" s="16">
        <f>Input!J136/Input!J$7</f>
        <v>1.2272664552512982</v>
      </c>
      <c r="O15" s="6">
        <f t="shared" ref="O15:O26" si="1">AVERAGE(E15:N15)</f>
        <v>1.3410930249895374</v>
      </c>
    </row>
    <row r="16" spans="1:15" ht="12" customHeight="1" x14ac:dyDescent="0.2">
      <c r="B16" t="s">
        <v>184</v>
      </c>
      <c r="E16" s="16">
        <f>Input!A137/Input!A$7</f>
        <v>1.6713113054365476</v>
      </c>
      <c r="F16" s="16">
        <f>Input!B137/Input!B$7</f>
        <v>5.2233988112086047</v>
      </c>
      <c r="G16" s="16">
        <f>Input!C137/Input!C$7</f>
        <v>5.0364687388264882</v>
      </c>
      <c r="H16" s="16">
        <f>Input!D137/Input!D$7</f>
        <v>4.8918778644865597</v>
      </c>
      <c r="I16" s="16">
        <f>Input!E137/Input!E$7</f>
        <v>4.8755964979439623</v>
      </c>
      <c r="J16" s="16">
        <f>Input!F137/Input!F$7</f>
        <v>4.2115818456611098</v>
      </c>
      <c r="K16" s="16">
        <f>Input!G137/Input!G$7</f>
        <v>3.7872367423913076</v>
      </c>
      <c r="L16" s="16">
        <f>Input!H137/Input!H$7</f>
        <v>4.5357389655333922</v>
      </c>
      <c r="M16" s="16">
        <f>Input!I137/Input!I$7</f>
        <v>4.5130362224849252</v>
      </c>
      <c r="N16" s="16">
        <f>Input!J137/Input!J$7</f>
        <v>3.8080022067866168</v>
      </c>
      <c r="O16" s="6">
        <f t="shared" si="1"/>
        <v>4.2554249200759511</v>
      </c>
    </row>
    <row r="17" spans="2:15" ht="12" customHeight="1" x14ac:dyDescent="0.2">
      <c r="B17" t="s">
        <v>185</v>
      </c>
      <c r="E17" s="16">
        <f>Input!A138/Input!A$7</f>
        <v>8.3171807813447582</v>
      </c>
      <c r="F17" s="16">
        <f>Input!B138/Input!B$7</f>
        <v>6.1848722049249929</v>
      </c>
      <c r="G17" s="16">
        <f>Input!C138/Input!C$7</f>
        <v>4.6825990358415428</v>
      </c>
      <c r="H17" s="16">
        <f>Input!D138/Input!D$7</f>
        <v>4.4056366902019075</v>
      </c>
      <c r="I17" s="16">
        <f>Input!E138/Input!E$7</f>
        <v>4.3909367629443947</v>
      </c>
      <c r="J17" s="16">
        <f>Input!F138/Input!F$7</f>
        <v>4.7334848922337631</v>
      </c>
      <c r="K17" s="16">
        <f>Input!G138/Input!G$7</f>
        <v>4.1351787040544323</v>
      </c>
      <c r="L17" s="16">
        <f>Input!H138/Input!H$7</f>
        <v>3.7836483829667156</v>
      </c>
      <c r="M17" s="16">
        <f>Input!I138/Input!I$7</f>
        <v>3.7938952999356883</v>
      </c>
      <c r="N17" s="16">
        <f>Input!J138/Input!J$7</f>
        <v>3.9655574355537735</v>
      </c>
      <c r="O17" s="6">
        <f t="shared" si="1"/>
        <v>4.8392990190001983</v>
      </c>
    </row>
    <row r="18" spans="2:15" ht="12" customHeight="1" x14ac:dyDescent="0.2">
      <c r="B18" t="s">
        <v>186</v>
      </c>
      <c r="E18" s="16">
        <f>Input!A139/Input!A$7</f>
        <v>2.1886853688596748</v>
      </c>
      <c r="F18" s="16">
        <f>Input!B139/Input!B$7</f>
        <v>12.22369034814605</v>
      </c>
      <c r="G18" s="16">
        <f>Input!C139/Input!C$7</f>
        <v>11.15675749318801</v>
      </c>
      <c r="H18" s="16">
        <f>Input!D139/Input!D$7</f>
        <v>5.4719524340393901</v>
      </c>
      <c r="I18" s="16">
        <f>Input!E139/Input!E$7</f>
        <v>6.0173497487064864</v>
      </c>
      <c r="J18" s="16">
        <f>Input!F139/Input!F$7</f>
        <v>5.0650544321279005</v>
      </c>
      <c r="K18" s="16">
        <f>Input!G139/Input!G$7</f>
        <v>6.2691848820883633</v>
      </c>
      <c r="L18" s="16">
        <f>Input!H139/Input!H$7</f>
        <v>6.8685435821543628</v>
      </c>
      <c r="M18" s="16">
        <f>Input!I139/Input!I$7</f>
        <v>7.6532890020004256</v>
      </c>
      <c r="N18" s="16">
        <f>Input!J139/Input!J$7</f>
        <v>4.9106981145821118</v>
      </c>
      <c r="O18" s="6">
        <f t="shared" si="1"/>
        <v>6.7825205405892772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2.8815464600441487E-2</v>
      </c>
      <c r="M19" s="16">
        <f t="shared" si="2"/>
        <v>5.6651326767084953E-2</v>
      </c>
      <c r="N19" s="16">
        <f t="shared" si="2"/>
        <v>4.3799093644658171E-2</v>
      </c>
      <c r="O19" s="6">
        <f t="shared" si="1"/>
        <v>1.2926588501218462E-2</v>
      </c>
    </row>
    <row r="20" spans="2:15" ht="12.75" customHeight="1" x14ac:dyDescent="0.2">
      <c r="B20" s="28" t="s">
        <v>187</v>
      </c>
      <c r="E20" s="8">
        <f>Input!A141/Input!A$7</f>
        <v>13.551800966410392</v>
      </c>
      <c r="F20" s="8">
        <f>Input!B141/Input!B$7</f>
        <v>25.601635861873763</v>
      </c>
      <c r="G20" s="8">
        <f>Input!C141/Input!C$7</f>
        <v>22.532047912017457</v>
      </c>
      <c r="H20" s="8">
        <f>Input!D141/Input!D$7</f>
        <v>16.150177876873531</v>
      </c>
      <c r="I20" s="8">
        <f>Input!E141/Input!E$7</f>
        <v>16.385748138452229</v>
      </c>
      <c r="J20" s="8">
        <f>Input!F141/Input!F$7</f>
        <v>15.181862722056543</v>
      </c>
      <c r="K20" s="8">
        <f>Input!G141/Input!G$7</f>
        <v>15.544664231643257</v>
      </c>
      <c r="L20" s="8">
        <f>Input!H141/Input!H$7</f>
        <v>16.302582394091111</v>
      </c>
      <c r="M20" s="8">
        <f>Input!I141/Input!I$7</f>
        <v>17.106797522325078</v>
      </c>
      <c r="N20" s="8">
        <f>Input!J141/Input!J$7</f>
        <v>13.955323305818457</v>
      </c>
      <c r="O20" s="8">
        <f t="shared" si="1"/>
        <v>17.231264093156181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1.9803392217853159E-2</v>
      </c>
      <c r="F22" s="6">
        <f>Input!B202/Input!B$7</f>
        <v>0.20124356071327484</v>
      </c>
      <c r="G22" s="6">
        <f>Input!C202/Input!C$7</f>
        <v>0.28047085948191897</v>
      </c>
      <c r="H22" s="6">
        <f>Input!D202/Input!D$7</f>
        <v>0.43398402081010773</v>
      </c>
      <c r="I22" s="6">
        <f>Input!E202/Input!E$7</f>
        <v>0.23391931440708316</v>
      </c>
      <c r="J22" s="6">
        <f>Input!F202/Input!F$7</f>
        <v>0.19775439648892693</v>
      </c>
      <c r="K22" s="6">
        <f>Input!G202/Input!G$7</f>
        <v>0.10430100941826329</v>
      </c>
      <c r="L22" s="6">
        <f>Input!H202/Input!H$7</f>
        <v>0.11428598786501122</v>
      </c>
      <c r="M22" s="6">
        <f>Input!I202/Input!I$7</f>
        <v>0.29990176710751087</v>
      </c>
      <c r="N22" s="6">
        <f>Input!J202/Input!J$7</f>
        <v>1.9753610875106201E-2</v>
      </c>
      <c r="O22" s="6">
        <f t="shared" si="1"/>
        <v>0.19054179193850565</v>
      </c>
    </row>
    <row r="23" spans="2:15" ht="12" customHeight="1" x14ac:dyDescent="0.2">
      <c r="B23" t="s">
        <v>305</v>
      </c>
      <c r="E23" s="6">
        <f>Input!A203/Input!A$7</f>
        <v>18.387813251951407</v>
      </c>
      <c r="F23" s="6">
        <f>Input!B203/Input!B$7</f>
        <v>13.367525474101329</v>
      </c>
      <c r="G23" s="6">
        <f>Input!C203/Input!C$7</f>
        <v>12.958509746384406</v>
      </c>
      <c r="H23" s="6">
        <f>Input!D203/Input!D$7</f>
        <v>11.233375325157935</v>
      </c>
      <c r="I23" s="6">
        <f>Input!E203/Input!E$7</f>
        <v>11.143627888023117</v>
      </c>
      <c r="J23" s="6">
        <f>Input!F203/Input!F$7</f>
        <v>17.548745809063142</v>
      </c>
      <c r="K23" s="6">
        <f>Input!G203/Input!G$7</f>
        <v>17.679113839990585</v>
      </c>
      <c r="L23" s="6">
        <f>Input!H203/Input!H$7</f>
        <v>9.982936282425861</v>
      </c>
      <c r="M23" s="6">
        <f>Input!I203/Input!I$7</f>
        <v>10.031593631961018</v>
      </c>
      <c r="N23" s="6">
        <f>Input!J203/Input!J$7</f>
        <v>10.239576503463843</v>
      </c>
      <c r="O23" s="6">
        <f t="shared" si="1"/>
        <v>13.257281775252263</v>
      </c>
    </row>
    <row r="24" spans="2:15" ht="12" customHeight="1" x14ac:dyDescent="0.2">
      <c r="B24" t="s">
        <v>306</v>
      </c>
      <c r="E24" s="6">
        <f>Input!A204/Input!A$7</f>
        <v>0.83159692470215385</v>
      </c>
      <c r="F24" s="6">
        <f>Input!B204/Input!B$7</f>
        <v>1.939853948485706</v>
      </c>
      <c r="G24" s="6">
        <f>Input!C204/Input!C$7</f>
        <v>1.1555223346936763</v>
      </c>
      <c r="H24" s="6">
        <f>Input!D204/Input!D$7</f>
        <v>0.5463827573392791</v>
      </c>
      <c r="I24" s="6">
        <f>Input!E204/Input!E$7</f>
        <v>1.6575711586668476</v>
      </c>
      <c r="J24" s="6">
        <f>Input!F204/Input!F$7</f>
        <v>0.89929465671560871</v>
      </c>
      <c r="K24" s="6">
        <f>Input!G204/Input!G$7</f>
        <v>0.7991868050058355</v>
      </c>
      <c r="L24" s="6">
        <f>Input!H204/Input!H$7</f>
        <v>0.6950728170852446</v>
      </c>
      <c r="M24" s="6">
        <f>Input!I204/Input!I$7</f>
        <v>0.99659415462369549</v>
      </c>
      <c r="N24" s="6">
        <f>Input!J204/Input!J$7</f>
        <v>0.44409385452866479</v>
      </c>
      <c r="O24" s="6">
        <f t="shared" si="1"/>
        <v>0.99651694118467127</v>
      </c>
    </row>
    <row r="25" spans="2:15" ht="12" customHeight="1" x14ac:dyDescent="0.2">
      <c r="B25" t="s">
        <v>307</v>
      </c>
      <c r="E25" s="6">
        <f>Input!A205/Input!A$7</f>
        <v>1.7345669738051921</v>
      </c>
      <c r="F25" s="6">
        <f>Input!B205/Input!B$7</f>
        <v>1.6190534956127938</v>
      </c>
      <c r="G25" s="6">
        <f>Input!C205/Input!C$7</f>
        <v>1.6235172056665883</v>
      </c>
      <c r="H25" s="6">
        <f>Input!D205/Input!D$7</f>
        <v>1.6550634212808124</v>
      </c>
      <c r="I25" s="6">
        <f>Input!E205/Input!E$7</f>
        <v>1.7094324594658006</v>
      </c>
      <c r="J25" s="6">
        <f>Input!F205/Input!F$7</f>
        <v>1.6696520835369579</v>
      </c>
      <c r="K25" s="6">
        <f>Input!G205/Input!G$7</f>
        <v>2.340658061169945</v>
      </c>
      <c r="L25" s="6">
        <f>Input!H205/Input!H$7</f>
        <v>2.6124186937986131</v>
      </c>
      <c r="M25" s="6">
        <f>Input!I205/Input!I$7</f>
        <v>2.2291876991281341</v>
      </c>
      <c r="N25" s="6">
        <f>Input!J205/Input!J$7</f>
        <v>2.4939928508604972</v>
      </c>
      <c r="O25" s="6">
        <f t="shared" si="1"/>
        <v>1.9687542944325334</v>
      </c>
    </row>
    <row r="26" spans="2:15" ht="12" customHeight="1" x14ac:dyDescent="0.2">
      <c r="B26" t="s">
        <v>308</v>
      </c>
      <c r="E26" s="16">
        <f>E27-SUM(E22:E25)</f>
        <v>1.8872913120879495</v>
      </c>
      <c r="F26" s="16">
        <f t="shared" ref="F26:N26" si="3">F27-SUM(F22:F25)</f>
        <v>1.1944421171808663</v>
      </c>
      <c r="G26" s="16">
        <f t="shared" si="3"/>
        <v>1.2122143588099661</v>
      </c>
      <c r="H26" s="16">
        <f t="shared" si="3"/>
        <v>1.4435382137990818</v>
      </c>
      <c r="I26" s="16">
        <f t="shared" si="3"/>
        <v>0.91424408194514939</v>
      </c>
      <c r="J26" s="16">
        <f t="shared" si="3"/>
        <v>1.3077628050980863</v>
      </c>
      <c r="K26" s="16">
        <f t="shared" si="3"/>
        <v>1.1875560273381893</v>
      </c>
      <c r="L26" s="16">
        <f t="shared" si="3"/>
        <v>0.67937686415037568</v>
      </c>
      <c r="M26" s="16">
        <f t="shared" si="3"/>
        <v>1.1208788394073359</v>
      </c>
      <c r="N26" s="16">
        <f t="shared" si="3"/>
        <v>1.1759609581139934</v>
      </c>
      <c r="O26" s="6">
        <f t="shared" si="1"/>
        <v>1.2123265577930993</v>
      </c>
    </row>
    <row r="27" spans="2:15" ht="12.75" customHeight="1" x14ac:dyDescent="0.2">
      <c r="B27" s="28" t="s">
        <v>188</v>
      </c>
      <c r="E27" s="8">
        <f>Input!A142/Input!A$7</f>
        <v>22.861071854764557</v>
      </c>
      <c r="F27" s="8">
        <f>Input!B142/Input!B$7</f>
        <v>18.322118596093969</v>
      </c>
      <c r="G27" s="8">
        <f>Input!C142/Input!C$7</f>
        <v>17.230234505036556</v>
      </c>
      <c r="H27" s="8">
        <f>Input!D142/Input!D$7</f>
        <v>15.312343738387217</v>
      </c>
      <c r="I27" s="8">
        <f>Input!E142/Input!E$7</f>
        <v>15.658794902507998</v>
      </c>
      <c r="J27" s="8">
        <f>Input!F142/Input!F$7</f>
        <v>21.623209750902724</v>
      </c>
      <c r="K27" s="8">
        <f>Input!G142/Input!G$7</f>
        <v>22.110815742922817</v>
      </c>
      <c r="L27" s="8">
        <f>Input!H142/Input!H$7</f>
        <v>14.084090645325107</v>
      </c>
      <c r="M27" s="8">
        <f>Input!I142/Input!I$7</f>
        <v>14.678156092227693</v>
      </c>
      <c r="N27" s="8">
        <f>Input!J142/Input!J$7</f>
        <v>14.373377777842105</v>
      </c>
      <c r="O27" s="8">
        <f>AVERAGE(E27:N27)</f>
        <v>17.625421360601074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10.913092904513174</v>
      </c>
      <c r="F29" s="16">
        <f>Input!B143/Input!B$7</f>
        <v>15.856493065383527</v>
      </c>
      <c r="G29" s="16">
        <f>Input!C143/Input!C$7</f>
        <v>9.6194305053817803</v>
      </c>
      <c r="H29" s="16">
        <f>Input!D143/Input!D$7</f>
        <v>5.911668276972625</v>
      </c>
      <c r="I29" s="16">
        <f>Input!E143/Input!E$7</f>
        <v>6.1035977574986724</v>
      </c>
      <c r="J29" s="16">
        <f>Input!F143/Input!F$7</f>
        <v>2.7517966842573474</v>
      </c>
      <c r="K29" s="16">
        <f>Input!G143/Input!G$7</f>
        <v>1.495338878291421</v>
      </c>
      <c r="L29" s="16">
        <f>Input!H143/Input!H$7</f>
        <v>1.6494588585025793</v>
      </c>
      <c r="M29" s="16">
        <f>Input!I143/Input!I$7</f>
        <v>1.0503341464410825</v>
      </c>
      <c r="N29" s="16">
        <f>Input!J143/Input!J$7</f>
        <v>0.82954539423755624</v>
      </c>
      <c r="O29" s="16">
        <f t="shared" ref="O29:O35" si="4">AVERAGE(E29:N29)</f>
        <v>5.6180756471479762</v>
      </c>
    </row>
    <row r="30" spans="2:15" ht="12" customHeight="1" x14ac:dyDescent="0.2">
      <c r="B30" t="s">
        <v>309</v>
      </c>
      <c r="E30" s="16">
        <f>Input!A207/Input!A$7</f>
        <v>7.8062806893988306</v>
      </c>
      <c r="F30" s="16">
        <f>Input!B207/Input!B$7</f>
        <v>5.5158031418058311</v>
      </c>
      <c r="G30" s="16">
        <f>Input!C207/Input!C$7</f>
        <v>5.9674470760846781</v>
      </c>
      <c r="H30" s="16">
        <f>Input!D207/Input!D$7</f>
        <v>5.5702336182336181</v>
      </c>
      <c r="I30" s="16">
        <f>Input!E207/Input!E$7</f>
        <v>8.3680260801916493</v>
      </c>
      <c r="J30" s="16">
        <f>Input!F207/Input!F$7</f>
        <v>6.5590969039356812</v>
      </c>
      <c r="K30" s="16">
        <f>Input!G207/Input!G$7</f>
        <v>2.6730126723537642</v>
      </c>
      <c r="L30" s="16">
        <f>Input!H207/Input!H$7</f>
        <v>2.8723368909519187</v>
      </c>
      <c r="M30" s="16">
        <f>Input!I207/Input!I$7</f>
        <v>0.75246684091832639</v>
      </c>
      <c r="N30" s="16">
        <f>Input!J207/Input!J$7</f>
        <v>1.6925500929465327</v>
      </c>
      <c r="O30" s="6">
        <f t="shared" si="4"/>
        <v>4.7777254006820833</v>
      </c>
    </row>
    <row r="31" spans="2:15" ht="12" customHeight="1" x14ac:dyDescent="0.2">
      <c r="B31" t="s">
        <v>190</v>
      </c>
      <c r="E31" s="16">
        <f>Input!A144/Input!A$7</f>
        <v>4.6779368898800788</v>
      </c>
      <c r="F31" s="16">
        <f>Input!B144/Input!B$7</f>
        <v>1.8296545428814039</v>
      </c>
      <c r="G31" s="16">
        <f>Input!C144/Input!C$7</f>
        <v>3.2691696154462622</v>
      </c>
      <c r="H31" s="16">
        <f>Input!D144/Input!D$7</f>
        <v>3.0922510838597792</v>
      </c>
      <c r="I31" s="16">
        <f>Input!E144/Input!E$7</f>
        <v>2.930794507353577</v>
      </c>
      <c r="J31" s="16">
        <f>Input!F144/Input!F$7</f>
        <v>2.6077074191986376</v>
      </c>
      <c r="K31" s="16">
        <f>Input!G144/Input!G$7</f>
        <v>2.6040400420471235</v>
      </c>
      <c r="L31" s="16">
        <f>Input!H144/Input!H$7</f>
        <v>3.0555127167732752</v>
      </c>
      <c r="M31" s="16">
        <f>Input!I144/Input!I$7</f>
        <v>2.5298882286442685</v>
      </c>
      <c r="N31" s="16">
        <f>Input!J144/Input!J$7</f>
        <v>2.972673285096664</v>
      </c>
      <c r="O31" s="6">
        <f t="shared" si="4"/>
        <v>2.9569628331181073</v>
      </c>
    </row>
    <row r="32" spans="2:15" ht="12" customHeight="1" x14ac:dyDescent="0.2">
      <c r="B32" t="s">
        <v>310</v>
      </c>
      <c r="E32" s="16">
        <f>Input!A208/Input!A$7</f>
        <v>0.12619109102646869</v>
      </c>
      <c r="F32" s="16">
        <f>Input!B208/Input!B$7</f>
        <v>9.7884234361732242E-2</v>
      </c>
      <c r="G32" s="16">
        <f>Input!C208/Input!C$7</f>
        <v>0.1704158703934309</v>
      </c>
      <c r="H32" s="16">
        <f>Input!D208/Input!D$7</f>
        <v>0.16714059209711385</v>
      </c>
      <c r="I32" s="16">
        <f>Input!E208/Input!E$7</f>
        <v>0.19630184858176608</v>
      </c>
      <c r="J32" s="16">
        <f>Input!F208/Input!F$7</f>
        <v>0.21035475078956617</v>
      </c>
      <c r="K32" s="16">
        <f>Input!G208/Input!G$7</f>
        <v>0.19610822169449102</v>
      </c>
      <c r="L32" s="16">
        <f>Input!H208/Input!H$7</f>
        <v>0.17022186259179864</v>
      </c>
      <c r="M32" s="16">
        <f>Input!I208/Input!I$7</f>
        <v>0.39222868672752936</v>
      </c>
      <c r="N32" s="16">
        <f>Input!J208/Input!J$7</f>
        <v>1.307203850828172</v>
      </c>
      <c r="O32" s="6">
        <f t="shared" si="4"/>
        <v>0.30340510090920692</v>
      </c>
    </row>
    <row r="33" spans="2:15" ht="12" customHeight="1" x14ac:dyDescent="0.2">
      <c r="B33" t="s">
        <v>191</v>
      </c>
      <c r="E33" s="16">
        <f>Input!A145/Input!A$7</f>
        <v>0.13772795743099164</v>
      </c>
      <c r="F33" s="16">
        <f>Input!B145/Input!B$7</f>
        <v>0</v>
      </c>
      <c r="G33" s="16">
        <f>Input!C145/Input!C$7</f>
        <v>5.1477184460034277E-2</v>
      </c>
      <c r="H33" s="16">
        <f>Input!D145/Input!D$7</f>
        <v>0.11507828564350304</v>
      </c>
      <c r="I33" s="16">
        <f>Input!E145/Input!E$7</f>
        <v>0.37161519368740814</v>
      </c>
      <c r="J33" s="16">
        <f>Input!F145/Input!F$7</f>
        <v>0.44257561592875588</v>
      </c>
      <c r="K33" s="16">
        <f>Input!G145/Input!G$7</f>
        <v>0.19505275926056137</v>
      </c>
      <c r="L33" s="16">
        <f>Input!H145/Input!H$7</f>
        <v>3.3656285453033966E-2</v>
      </c>
      <c r="M33" s="16">
        <f>Input!I145/Input!I$7</f>
        <v>0.10837854807769744</v>
      </c>
      <c r="N33" s="16">
        <f>Input!J145/Input!J$7</f>
        <v>8.7366243112234926E-2</v>
      </c>
      <c r="O33" s="6">
        <f t="shared" si="4"/>
        <v>0.15429280730542208</v>
      </c>
    </row>
    <row r="34" spans="2:15" ht="12" customHeight="1" x14ac:dyDescent="0.2">
      <c r="B34" t="s">
        <v>192</v>
      </c>
      <c r="E34" s="16">
        <f>E35-SUM(E29:E33)</f>
        <v>0.11264354324393011</v>
      </c>
      <c r="F34" s="16">
        <f t="shared" ref="F34:N34" si="5">F35-SUM(F29:F33)</f>
        <v>0.13874412680441495</v>
      </c>
      <c r="G34" s="16">
        <f t="shared" si="5"/>
        <v>1.7728668302366017</v>
      </c>
      <c r="H34" s="16">
        <f t="shared" si="5"/>
        <v>2.2420817539947979</v>
      </c>
      <c r="I34" s="16">
        <f t="shared" si="5"/>
        <v>1.7819755251231797</v>
      </c>
      <c r="J34" s="16">
        <f t="shared" si="5"/>
        <v>0.11808736348445237</v>
      </c>
      <c r="K34" s="16">
        <f t="shared" si="5"/>
        <v>0.19091873871735121</v>
      </c>
      <c r="L34" s="16">
        <f t="shared" si="5"/>
        <v>0.13179385977966707</v>
      </c>
      <c r="M34" s="16">
        <f t="shared" si="5"/>
        <v>0.13371211185950482</v>
      </c>
      <c r="N34" s="16">
        <f t="shared" si="5"/>
        <v>0.31922840144989895</v>
      </c>
      <c r="O34" s="6">
        <f t="shared" si="4"/>
        <v>0.69420522546937991</v>
      </c>
    </row>
    <row r="35" spans="2:15" ht="12.75" customHeight="1" x14ac:dyDescent="0.2">
      <c r="B35" s="28" t="s">
        <v>193</v>
      </c>
      <c r="E35" s="8">
        <f>Input!A147/Input!A$7</f>
        <v>23.773873075493476</v>
      </c>
      <c r="F35" s="8">
        <f>Input!B147/Input!B$7</f>
        <v>23.438579111236908</v>
      </c>
      <c r="G35" s="8">
        <f>Input!C147/Input!C$7</f>
        <v>20.850807082002785</v>
      </c>
      <c r="H35" s="8">
        <f>Input!D147/Input!D$7</f>
        <v>17.098453610801435</v>
      </c>
      <c r="I35" s="8">
        <f>Input!E147/Input!E$7</f>
        <v>19.752310912436251</v>
      </c>
      <c r="J35" s="8">
        <f>Input!F147/Input!F$7</f>
        <v>12.689618737594442</v>
      </c>
      <c r="K35" s="8">
        <f>Input!G147/Input!G$7</f>
        <v>7.3544713123647121</v>
      </c>
      <c r="L35" s="8">
        <f>Input!H147/Input!H$7</f>
        <v>7.9129804740522731</v>
      </c>
      <c r="M35" s="8">
        <f>Input!I147/Input!I$7</f>
        <v>4.9670085626684086</v>
      </c>
      <c r="N35" s="8">
        <f>Input!J147/Input!J$7</f>
        <v>7.2085672676710582</v>
      </c>
      <c r="O35" s="8">
        <f t="shared" si="4"/>
        <v>14.504667014632176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544.06492360662787</v>
      </c>
      <c r="F37" s="30">
        <f t="shared" ref="F37:N37" si="6">+F11+F13+F20+F27+F35</f>
        <v>543.81295655250494</v>
      </c>
      <c r="G37" s="30">
        <f t="shared" si="6"/>
        <v>568.28917306767619</v>
      </c>
      <c r="H37" s="30">
        <f t="shared" si="6"/>
        <v>465.34360497956152</v>
      </c>
      <c r="I37" s="30">
        <f t="shared" si="6"/>
        <v>373.55392647658095</v>
      </c>
      <c r="J37" s="30">
        <f t="shared" si="6"/>
        <v>422.02122011132394</v>
      </c>
      <c r="K37" s="30">
        <f t="shared" si="6"/>
        <v>491.75714169784789</v>
      </c>
      <c r="L37" s="30">
        <f t="shared" si="6"/>
        <v>412.29773753547175</v>
      </c>
      <c r="M37" s="30">
        <f t="shared" si="6"/>
        <v>395.66386709461165</v>
      </c>
      <c r="N37" s="30">
        <f t="shared" si="6"/>
        <v>427.31858395124806</v>
      </c>
      <c r="O37" s="7">
        <f>AVERAGE(E37:N37)</f>
        <v>464.4123135073454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498.26097834379954</v>
      </c>
      <c r="F39" s="30">
        <f>Input!B24/Input!B$7</f>
        <v>431.70295287291253</v>
      </c>
      <c r="G39" s="30">
        <f>Input!C24/Input!C$7</f>
        <v>406.20203681556467</v>
      </c>
      <c r="H39" s="30">
        <f>Input!D24/Input!D$7</f>
        <v>364.92304731822122</v>
      </c>
      <c r="I39" s="30">
        <f>Input!E24/Input!E$7</f>
        <v>351.4580959731295</v>
      </c>
      <c r="J39" s="30">
        <f>Input!F24/Input!F$7</f>
        <v>415.1841693072584</v>
      </c>
      <c r="K39" s="30">
        <f>Input!G24/Input!G$7</f>
        <v>402.48207099975826</v>
      </c>
      <c r="L39" s="30">
        <f>Input!H24/Input!H$7</f>
        <v>354.24703841346684</v>
      </c>
      <c r="M39" s="30">
        <f>Input!I24/Input!I$7</f>
        <v>353.14054180159167</v>
      </c>
      <c r="N39" s="30">
        <f>Input!J24/Input!J$7</f>
        <v>347.23075032192355</v>
      </c>
      <c r="O39" s="7">
        <f>AVERAGE(E39:N39)</f>
        <v>392.48316821676264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45.803945262828336</v>
      </c>
      <c r="F41" s="11">
        <f t="shared" ref="F41:N41" si="7">+F37-F39</f>
        <v>112.11000367959241</v>
      </c>
      <c r="G41" s="11">
        <f t="shared" si="7"/>
        <v>162.08713625211152</v>
      </c>
      <c r="H41" s="11">
        <f t="shared" si="7"/>
        <v>100.4205576613403</v>
      </c>
      <c r="I41" s="11">
        <f t="shared" si="7"/>
        <v>22.095830503451452</v>
      </c>
      <c r="J41" s="11">
        <f t="shared" si="7"/>
        <v>6.8370508040655409</v>
      </c>
      <c r="K41" s="11">
        <f t="shared" si="7"/>
        <v>89.275070698089621</v>
      </c>
      <c r="L41" s="11">
        <f t="shared" si="7"/>
        <v>58.050699122004914</v>
      </c>
      <c r="M41" s="11">
        <f t="shared" si="7"/>
        <v>42.52332529301998</v>
      </c>
      <c r="N41" s="11">
        <f t="shared" si="7"/>
        <v>80.087833629324507</v>
      </c>
      <c r="O41" s="11">
        <f>AVERAGE(E41:N41)</f>
        <v>71.929145290582852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14.639839779329773</v>
      </c>
      <c r="F43" s="8">
        <f>(Input!B25+Input!B26)/Input!B$7</f>
        <v>14.892272148315881</v>
      </c>
      <c r="G43" s="8">
        <f>(Input!C25+Input!C26)/Input!C$7</f>
        <v>15.937655689397955</v>
      </c>
      <c r="H43" s="8">
        <f>(Input!D25+Input!D26)/Input!D$7</f>
        <v>15.853617366530411</v>
      </c>
      <c r="I43" s="8">
        <f>(Input!E25+Input!E26)/Input!E$7</f>
        <v>16.085745298279846</v>
      </c>
      <c r="J43" s="8">
        <f>(Input!F25+Input!F26)/Input!F$7</f>
        <v>17.079208053761381</v>
      </c>
      <c r="K43" s="8">
        <f>(Input!G25+Input!G26)/Input!G$7</f>
        <v>16.671154272165655</v>
      </c>
      <c r="L43" s="8">
        <f>(Input!H25+Input!H26)/Input!H$7</f>
        <v>16.567067651512584</v>
      </c>
      <c r="M43" s="8">
        <f>(Input!I25+Input!I26)/Input!I$7</f>
        <v>16.7121041291736</v>
      </c>
      <c r="N43" s="8">
        <f>(Input!J25+Input!J26)/Input!J$7</f>
        <v>16.816340014966009</v>
      </c>
      <c r="O43" s="8">
        <f>AVERAGE(E43:N43)</f>
        <v>16.125500440343309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31.164105483498563</v>
      </c>
      <c r="F45" s="11">
        <f t="shared" ref="F45:N45" si="8">+F41-F43</f>
        <v>97.217731531276527</v>
      </c>
      <c r="G45" s="11">
        <f t="shared" si="8"/>
        <v>146.14948056271356</v>
      </c>
      <c r="H45" s="11">
        <f t="shared" si="8"/>
        <v>84.566940294809882</v>
      </c>
      <c r="I45" s="11">
        <f t="shared" si="8"/>
        <v>6.010085205171606</v>
      </c>
      <c r="J45" s="11">
        <f t="shared" si="8"/>
        <v>-10.24215724969584</v>
      </c>
      <c r="K45" s="11">
        <f t="shared" si="8"/>
        <v>72.60391642592397</v>
      </c>
      <c r="L45" s="11">
        <f t="shared" si="8"/>
        <v>41.483631470492327</v>
      </c>
      <c r="M45" s="11">
        <f t="shared" si="8"/>
        <v>25.81122116384638</v>
      </c>
      <c r="N45" s="11">
        <f t="shared" si="8"/>
        <v>63.271493614358498</v>
      </c>
      <c r="O45" s="11">
        <f>AVERAGE(E45:N45)</f>
        <v>55.803644850239536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204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398.36137371128979</v>
      </c>
      <c r="F7" s="6">
        <f>Input!B149/Input!B$7</f>
        <v>406.87648712142652</v>
      </c>
      <c r="G7" s="6">
        <f>Input!C149/Input!C$7</f>
        <v>405.9557341536489</v>
      </c>
      <c r="H7" s="6">
        <f>Input!D149/Input!D$7</f>
        <v>343.9357399975226</v>
      </c>
      <c r="I7" s="6">
        <f>Input!E149/Input!E$7</f>
        <v>270.52888912213973</v>
      </c>
      <c r="J7" s="6">
        <f>Input!F149/Input!F$7</f>
        <v>274.51012452749757</v>
      </c>
      <c r="K7" s="6">
        <f>Input!G149/Input!G$7</f>
        <v>330.52395771194495</v>
      </c>
      <c r="L7" s="6">
        <f>Input!H149/Input!H$7</f>
        <v>327.96065230929105</v>
      </c>
      <c r="M7" s="6">
        <f>Input!I149/Input!I$7</f>
        <v>322.22439154795609</v>
      </c>
      <c r="N7" s="6">
        <f>Input!J149/Input!J$7</f>
        <v>334.84358398743279</v>
      </c>
      <c r="O7" s="6">
        <f>AVERAGE(E7:N7)</f>
        <v>341.572093419015</v>
      </c>
    </row>
    <row r="8" spans="1:15" ht="12" customHeight="1" x14ac:dyDescent="0.2">
      <c r="B8" t="s">
        <v>180</v>
      </c>
      <c r="E8" s="6">
        <f>Input!A150/Input!A$7</f>
        <v>-0.13524424359802023</v>
      </c>
      <c r="F8" s="6">
        <f>Input!B150/Input!B$7</f>
        <v>0.54261307670534953</v>
      </c>
      <c r="G8" s="6">
        <f>Input!C150/Input!C$7</f>
        <v>0.39757283588346259</v>
      </c>
      <c r="H8" s="6">
        <f>Input!D150/Input!D$7</f>
        <v>-3.991316734794996E-2</v>
      </c>
      <c r="I8" s="6">
        <f>Input!E150/Input!E$7</f>
        <v>-0.12896148479272918</v>
      </c>
      <c r="J8" s="6">
        <f>Input!F150/Input!F$7</f>
        <v>-4.64487988820355E-2</v>
      </c>
      <c r="K8" s="6">
        <f>Input!G150/Input!G$7</f>
        <v>-0.12435744187963041</v>
      </c>
      <c r="L8" s="6">
        <f>Input!H150/Input!H$7</f>
        <v>0.27041846722221718</v>
      </c>
      <c r="M8" s="6">
        <f>Input!I150/Input!I$7</f>
        <v>0.11892352718157441</v>
      </c>
      <c r="N8" s="6">
        <f>Input!J150/Input!J$7</f>
        <v>-0.3021071097222604</v>
      </c>
      <c r="O8" s="6">
        <f>AVERAGE(E8:N8)</f>
        <v>5.5249566076997811E-2</v>
      </c>
    </row>
    <row r="9" spans="1:15" ht="12" customHeight="1" x14ac:dyDescent="0.2">
      <c r="B9" t="s">
        <v>181</v>
      </c>
      <c r="E9" s="6">
        <f>Input!A151/Input!A$7</f>
        <v>1.8882227047753193</v>
      </c>
      <c r="F9" s="6">
        <f>Input!B151/Input!B$7</f>
        <v>1.930926125106142</v>
      </c>
      <c r="G9" s="6">
        <f>Input!C151/Input!C$7</f>
        <v>1.2681647699951915</v>
      </c>
      <c r="H9" s="6">
        <f>Input!D151/Input!D$7</f>
        <v>1.2495811965811967</v>
      </c>
      <c r="I9" s="6">
        <f>Input!E151/Input!E$7</f>
        <v>1.9782800903915734</v>
      </c>
      <c r="J9" s="6">
        <f>Input!F151/Input!F$7</f>
        <v>1.2794820485769405</v>
      </c>
      <c r="K9" s="6">
        <f>Input!G151/Input!G$7</f>
        <v>1.5154237890849358</v>
      </c>
      <c r="L9" s="6">
        <f>Input!H151/Input!H$7</f>
        <v>1.9676660254693095</v>
      </c>
      <c r="M9" s="6">
        <f>Input!I151/Input!I$7</f>
        <v>1.5135614234792998</v>
      </c>
      <c r="N9" s="6">
        <f>Input!J151/Input!J$7</f>
        <v>1.507442718351983</v>
      </c>
      <c r="O9" s="6">
        <f>AVERAGE(E9:N9)</f>
        <v>1.6098750891811893</v>
      </c>
    </row>
    <row r="10" spans="1:15" ht="12" customHeight="1" x14ac:dyDescent="0.2">
      <c r="B10" t="s">
        <v>182</v>
      </c>
      <c r="E10" s="6">
        <f>Input!A152/Input!A$7</f>
        <v>-1.4303894986012482</v>
      </c>
      <c r="F10" s="6">
        <f>Input!B152/Input!B$7</f>
        <v>-0.65020931219926414</v>
      </c>
      <c r="G10" s="6">
        <f>Input!C152/Input!C$7</f>
        <v>-1.0891579025238265</v>
      </c>
      <c r="H10" s="6">
        <f>Input!D152/Input!D$7</f>
        <v>-0.56181840703579833</v>
      </c>
      <c r="I10" s="6">
        <f>Input!E152/Input!E$7</f>
        <v>-0.88320680159543596</v>
      </c>
      <c r="J10" s="6">
        <f>Input!F152/Input!F$7</f>
        <v>-0.69706947162548283</v>
      </c>
      <c r="K10" s="6">
        <f>Input!G152/Input!G$7</f>
        <v>-0.54214654546490126</v>
      </c>
      <c r="L10" s="6">
        <f>Input!H152/Input!H$7</f>
        <v>-0.42977804511639028</v>
      </c>
      <c r="M10" s="6">
        <f>Input!I152/Input!I$7</f>
        <v>-0.62559987945298801</v>
      </c>
      <c r="N10" s="6">
        <f>Input!J152/Input!J$7</f>
        <v>-0.58578726171746276</v>
      </c>
      <c r="O10" s="6">
        <f>AVERAGE(E10:N10)</f>
        <v>-0.74951631253327977</v>
      </c>
    </row>
    <row r="11" spans="1:15" ht="12.75" customHeight="1" x14ac:dyDescent="0.2">
      <c r="B11" s="28" t="s">
        <v>68</v>
      </c>
      <c r="E11" s="8">
        <f>Input!A35/Input!A$7</f>
        <v>398.68396267386584</v>
      </c>
      <c r="F11" s="8">
        <f>Input!B35/Input!B$7</f>
        <v>408.69981701103876</v>
      </c>
      <c r="G11" s="8">
        <f>Input!C35/Input!C$7</f>
        <v>406.53231385700371</v>
      </c>
      <c r="H11" s="8">
        <f>Input!D35/Input!D$7</f>
        <v>344.58358961972004</v>
      </c>
      <c r="I11" s="8">
        <f>Input!E35/Input!E$7</f>
        <v>271.49500092614318</v>
      </c>
      <c r="J11" s="8">
        <f>Input!F35/Input!F$7</f>
        <v>275.04608830556697</v>
      </c>
      <c r="K11" s="8">
        <f>Input!G35/Input!G$7</f>
        <v>331.37287751368535</v>
      </c>
      <c r="L11" s="8">
        <f>Input!H35/Input!H$7</f>
        <v>329.7689587568662</v>
      </c>
      <c r="M11" s="8">
        <f>Input!I35/Input!I$7</f>
        <v>323.23127661916396</v>
      </c>
      <c r="N11" s="8">
        <f>Input!J35/Input!J$7</f>
        <v>335.46313233434506</v>
      </c>
      <c r="O11" s="8">
        <f>AVERAGE(E11:N11)</f>
        <v>342.48770176173991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0.11581274331435726</v>
      </c>
      <c r="F13" s="8">
        <f>Input!B28/Input!B7</f>
        <v>0.37033512595527879</v>
      </c>
      <c r="G13" s="8">
        <f>Input!C28/Input!C7</f>
        <v>0.86663925431836952</v>
      </c>
      <c r="H13" s="8">
        <f>Input!D28/Input!D7</f>
        <v>0.66144902762294067</v>
      </c>
      <c r="I13" s="8">
        <f>Input!E28/Input!E7</f>
        <v>0.3194821007396797</v>
      </c>
      <c r="J13" s="8">
        <f>Input!F28/Input!F7</f>
        <v>0.45810368827313624</v>
      </c>
      <c r="K13" s="8">
        <f>Input!G28/Input!G7</f>
        <v>0.6161272038889809</v>
      </c>
      <c r="L13" s="8">
        <f>Input!H28/Input!H7</f>
        <v>0.69075725200209781</v>
      </c>
      <c r="M13" s="8">
        <f>Input!I28/Input!I7</f>
        <v>1.380868100016176</v>
      </c>
      <c r="N13" s="8">
        <f>Input!J28/Input!J7</f>
        <v>1.3157044903331263</v>
      </c>
      <c r="O13" s="8">
        <f>AVERAGE(E13:N13)</f>
        <v>0.67952789864641427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1.3746235107694114</v>
      </c>
      <c r="F15" s="16">
        <f>Input!B136/Input!B$7</f>
        <v>1.9696744975941127</v>
      </c>
      <c r="G15" s="16">
        <f>Input!C136/Input!C$7</f>
        <v>1.6562226441614163</v>
      </c>
      <c r="H15" s="16">
        <f>Input!D136/Input!D$7</f>
        <v>1.3807108881456707</v>
      </c>
      <c r="I15" s="16">
        <f>Input!E136/Input!E$7</f>
        <v>1.1018651288573862</v>
      </c>
      <c r="J15" s="16">
        <f>Input!F136/Input!F$7</f>
        <v>1.1717415520337717</v>
      </c>
      <c r="K15" s="16">
        <f>Input!G136/Input!G$7</f>
        <v>1.3530639031091534</v>
      </c>
      <c r="L15" s="16">
        <f>Input!H136/Input!H$7</f>
        <v>1.0858359988362003</v>
      </c>
      <c r="M15" s="16">
        <f>Input!I136/Input!I$7</f>
        <v>1.0899256711369516</v>
      </c>
      <c r="N15" s="16">
        <f>Input!J136/Input!J$7</f>
        <v>1.2272664552512982</v>
      </c>
      <c r="O15" s="6">
        <f t="shared" ref="O15:O26" si="1">AVERAGE(E15:N15)</f>
        <v>1.3410930249895374</v>
      </c>
    </row>
    <row r="16" spans="1:15" ht="12" customHeight="1" x14ac:dyDescent="0.2">
      <c r="B16" t="s">
        <v>184</v>
      </c>
      <c r="E16" s="16">
        <f>Input!A137/Input!A$7</f>
        <v>1.6713113054365476</v>
      </c>
      <c r="F16" s="16">
        <f>Input!B137/Input!B$7</f>
        <v>5.2233988112086047</v>
      </c>
      <c r="G16" s="16">
        <f>Input!C137/Input!C$7</f>
        <v>5.0364687388264882</v>
      </c>
      <c r="H16" s="16">
        <f>Input!D137/Input!D$7</f>
        <v>4.8918778644865597</v>
      </c>
      <c r="I16" s="16">
        <f>Input!E137/Input!E$7</f>
        <v>4.8755964979439623</v>
      </c>
      <c r="J16" s="16">
        <f>Input!F137/Input!F$7</f>
        <v>4.2115818456611098</v>
      </c>
      <c r="K16" s="16">
        <f>Input!G137/Input!G$7</f>
        <v>3.7872367423913076</v>
      </c>
      <c r="L16" s="16">
        <f>Input!H137/Input!H$7</f>
        <v>4.5357389655333922</v>
      </c>
      <c r="M16" s="16">
        <f>Input!I137/Input!I$7</f>
        <v>4.5130362224849252</v>
      </c>
      <c r="N16" s="16">
        <f>Input!J137/Input!J$7</f>
        <v>3.8080022067866168</v>
      </c>
      <c r="O16" s="6">
        <f t="shared" si="1"/>
        <v>4.2554249200759511</v>
      </c>
    </row>
    <row r="17" spans="2:15" ht="12" customHeight="1" x14ac:dyDescent="0.2">
      <c r="B17" t="s">
        <v>185</v>
      </c>
      <c r="E17" s="16">
        <f>Input!A138/Input!A$7</f>
        <v>8.3171807813447582</v>
      </c>
      <c r="F17" s="16">
        <f>Input!B138/Input!B$7</f>
        <v>6.1848722049249929</v>
      </c>
      <c r="G17" s="16">
        <f>Input!C138/Input!C$7</f>
        <v>4.6825990358415428</v>
      </c>
      <c r="H17" s="16">
        <f>Input!D138/Input!D$7</f>
        <v>4.4056366902019075</v>
      </c>
      <c r="I17" s="16">
        <f>Input!E138/Input!E$7</f>
        <v>4.3909367629443947</v>
      </c>
      <c r="J17" s="16">
        <f>Input!F138/Input!F$7</f>
        <v>4.7334848922337631</v>
      </c>
      <c r="K17" s="16">
        <f>Input!G138/Input!G$7</f>
        <v>4.1351787040544323</v>
      </c>
      <c r="L17" s="16">
        <f>Input!H138/Input!H$7</f>
        <v>3.7836483829667156</v>
      </c>
      <c r="M17" s="16">
        <f>Input!I138/Input!I$7</f>
        <v>3.7938952999356883</v>
      </c>
      <c r="N17" s="16">
        <f>Input!J138/Input!J$7</f>
        <v>3.9655574355537735</v>
      </c>
      <c r="O17" s="6">
        <f t="shared" si="1"/>
        <v>4.8392990190001983</v>
      </c>
    </row>
    <row r="18" spans="2:15" ht="12" customHeight="1" x14ac:dyDescent="0.2">
      <c r="B18" t="s">
        <v>186</v>
      </c>
      <c r="E18" s="16">
        <f>Input!A139/Input!A$7</f>
        <v>2.1886853688596748</v>
      </c>
      <c r="F18" s="16">
        <f>Input!B139/Input!B$7</f>
        <v>12.22369034814605</v>
      </c>
      <c r="G18" s="16">
        <f>Input!C139/Input!C$7</f>
        <v>11.15675749318801</v>
      </c>
      <c r="H18" s="16">
        <f>Input!D139/Input!D$7</f>
        <v>5.4719524340393901</v>
      </c>
      <c r="I18" s="16">
        <f>Input!E139/Input!E$7</f>
        <v>6.0173497487064864</v>
      </c>
      <c r="J18" s="16">
        <f>Input!F139/Input!F$7</f>
        <v>5.0650544321279005</v>
      </c>
      <c r="K18" s="16">
        <f>Input!G139/Input!G$7</f>
        <v>6.2691848820883633</v>
      </c>
      <c r="L18" s="16">
        <f>Input!H139/Input!H$7</f>
        <v>6.8685435821543628</v>
      </c>
      <c r="M18" s="16">
        <f>Input!I139/Input!I$7</f>
        <v>7.6532890020004256</v>
      </c>
      <c r="N18" s="16">
        <f>Input!J139/Input!J$7</f>
        <v>4.9106981145821118</v>
      </c>
      <c r="O18" s="6">
        <f t="shared" si="1"/>
        <v>6.7825205405892772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2.8815464600441487E-2</v>
      </c>
      <c r="M19" s="16">
        <f t="shared" si="2"/>
        <v>5.6651326767084953E-2</v>
      </c>
      <c r="N19" s="16">
        <f t="shared" si="2"/>
        <v>4.3799093644658171E-2</v>
      </c>
      <c r="O19" s="6">
        <f t="shared" si="1"/>
        <v>1.2926588501218462E-2</v>
      </c>
    </row>
    <row r="20" spans="2:15" ht="12.75" customHeight="1" x14ac:dyDescent="0.2">
      <c r="B20" s="28" t="s">
        <v>187</v>
      </c>
      <c r="E20" s="8">
        <f>Input!A141/Input!A$7</f>
        <v>13.551800966410392</v>
      </c>
      <c r="F20" s="8">
        <f>Input!B141/Input!B$7</f>
        <v>25.601635861873763</v>
      </c>
      <c r="G20" s="8">
        <f>Input!C141/Input!C$7</f>
        <v>22.532047912017457</v>
      </c>
      <c r="H20" s="8">
        <f>Input!D141/Input!D$7</f>
        <v>16.150177876873531</v>
      </c>
      <c r="I20" s="8">
        <f>Input!E141/Input!E$7</f>
        <v>16.385748138452229</v>
      </c>
      <c r="J20" s="8">
        <f>Input!F141/Input!F$7</f>
        <v>15.181862722056543</v>
      </c>
      <c r="K20" s="8">
        <f>Input!G141/Input!G$7</f>
        <v>15.544664231643257</v>
      </c>
      <c r="L20" s="8">
        <f>Input!H141/Input!H$7</f>
        <v>16.302582394091111</v>
      </c>
      <c r="M20" s="8">
        <f>Input!I141/Input!I$7</f>
        <v>17.106797522325078</v>
      </c>
      <c r="N20" s="8">
        <f>Input!J141/Input!J$7</f>
        <v>13.955323305818457</v>
      </c>
      <c r="O20" s="8">
        <f t="shared" si="1"/>
        <v>17.231264093156181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1.9803392217853159E-2</v>
      </c>
      <c r="F22" s="16">
        <f>Input!B202/Input!B$7</f>
        <v>0.20124356071327484</v>
      </c>
      <c r="G22" s="16">
        <f>Input!C202/Input!C$7</f>
        <v>0.28047085948191897</v>
      </c>
      <c r="H22" s="16">
        <f>Input!D202/Input!D$7</f>
        <v>0.43398402081010773</v>
      </c>
      <c r="I22" s="16">
        <f>Input!E202/Input!E$7</f>
        <v>0.23391931440708316</v>
      </c>
      <c r="J22" s="16">
        <f>Input!F202/Input!F$7</f>
        <v>0.19775439648892693</v>
      </c>
      <c r="K22" s="16">
        <f>Input!G202/Input!G$7</f>
        <v>0.10430100941826329</v>
      </c>
      <c r="L22" s="16">
        <f>Input!H202/Input!H$7</f>
        <v>0.11428598786501122</v>
      </c>
      <c r="M22" s="16">
        <f>Input!I202/Input!I$7</f>
        <v>0.29990176710751087</v>
      </c>
      <c r="N22" s="16">
        <f>Input!J202/Input!J$7</f>
        <v>1.9753610875106201E-2</v>
      </c>
      <c r="O22" s="6">
        <f t="shared" si="1"/>
        <v>0.19054179193850565</v>
      </c>
    </row>
    <row r="23" spans="2:15" ht="12" customHeight="1" x14ac:dyDescent="0.2">
      <c r="B23" t="s">
        <v>305</v>
      </c>
      <c r="E23" s="16">
        <f>Input!A210/Input!A$7</f>
        <v>16.85684586341139</v>
      </c>
      <c r="F23" s="16">
        <f>Input!B210/Input!B$7</f>
        <v>12.978419332012454</v>
      </c>
      <c r="G23" s="16">
        <f>Input!C210/Input!C$7</f>
        <v>11.421713415611476</v>
      </c>
      <c r="H23" s="16">
        <f>Input!D210/Input!D$7</f>
        <v>10.122174532391924</v>
      </c>
      <c r="I23" s="16">
        <f>Input!E210/Input!E$7</f>
        <v>9.3700554451044074</v>
      </c>
      <c r="J23" s="16">
        <f>Input!F210/Input!F$7</f>
        <v>11.905802686427519</v>
      </c>
      <c r="K23" s="16">
        <f>Input!G210/Input!G$7</f>
        <v>9.8089892737496047</v>
      </c>
      <c r="L23" s="16">
        <f>Input!H210/Input!H$7</f>
        <v>9.0011431494442071</v>
      </c>
      <c r="M23" s="16">
        <f>Input!I210/Input!I$7</f>
        <v>8.9798991780235227</v>
      </c>
      <c r="N23" s="16">
        <f>Input!J210/Input!J$7</f>
        <v>9.1844536369763627</v>
      </c>
      <c r="O23" s="6">
        <f t="shared" si="1"/>
        <v>10.962949651315286</v>
      </c>
    </row>
    <row r="24" spans="2:15" ht="12" customHeight="1" x14ac:dyDescent="0.2">
      <c r="B24" t="s">
        <v>306</v>
      </c>
      <c r="E24" s="16">
        <f>Input!A204/Input!A$7</f>
        <v>0.83159692470215385</v>
      </c>
      <c r="F24" s="16">
        <f>Input!B204/Input!B$7</f>
        <v>1.939853948485706</v>
      </c>
      <c r="G24" s="16">
        <f>Input!C204/Input!C$7</f>
        <v>1.1555223346936763</v>
      </c>
      <c r="H24" s="16">
        <f>Input!D204/Input!D$7</f>
        <v>0.5463827573392791</v>
      </c>
      <c r="I24" s="16">
        <f>Input!E204/Input!E$7</f>
        <v>1.6575711586668476</v>
      </c>
      <c r="J24" s="16">
        <f>Input!F204/Input!F$7</f>
        <v>0.89929465671560871</v>
      </c>
      <c r="K24" s="16">
        <f>Input!G204/Input!G$7</f>
        <v>0.7991868050058355</v>
      </c>
      <c r="L24" s="16">
        <f>Input!H204/Input!H$7</f>
        <v>0.6950728170852446</v>
      </c>
      <c r="M24" s="16">
        <f>Input!I204/Input!I$7</f>
        <v>0.99659415462369549</v>
      </c>
      <c r="N24" s="16">
        <f>Input!J204/Input!J$7</f>
        <v>0.44409385452866479</v>
      </c>
      <c r="O24" s="6">
        <f t="shared" si="1"/>
        <v>0.99651694118467127</v>
      </c>
    </row>
    <row r="25" spans="2:15" ht="12" customHeight="1" x14ac:dyDescent="0.2">
      <c r="B25" t="s">
        <v>307</v>
      </c>
      <c r="E25" s="16">
        <f>Input!A205/Input!A$7</f>
        <v>1.7345669738051921</v>
      </c>
      <c r="F25" s="16">
        <f>Input!B205/Input!B$7</f>
        <v>1.6190534956127938</v>
      </c>
      <c r="G25" s="16">
        <f>Input!C205/Input!C$7</f>
        <v>1.6235172056665883</v>
      </c>
      <c r="H25" s="16">
        <f>Input!D205/Input!D$7</f>
        <v>1.6550634212808124</v>
      </c>
      <c r="I25" s="16">
        <f>Input!E205/Input!E$7</f>
        <v>1.7094324594658006</v>
      </c>
      <c r="J25" s="16">
        <f>Input!F205/Input!F$7</f>
        <v>1.6696520835369579</v>
      </c>
      <c r="K25" s="16">
        <f>Input!G205/Input!G$7</f>
        <v>2.340658061169945</v>
      </c>
      <c r="L25" s="16">
        <f>Input!H205/Input!H$7</f>
        <v>2.6124186937986131</v>
      </c>
      <c r="M25" s="16">
        <f>Input!I205/Input!I$7</f>
        <v>2.2291876991281341</v>
      </c>
      <c r="N25" s="16">
        <f>Input!J205/Input!J$7</f>
        <v>2.4939928508604972</v>
      </c>
      <c r="O25" s="6">
        <f t="shared" si="1"/>
        <v>1.9687542944325334</v>
      </c>
    </row>
    <row r="26" spans="2:15" ht="12" customHeight="1" x14ac:dyDescent="0.2">
      <c r="B26" t="s">
        <v>308</v>
      </c>
      <c r="E26" s="16">
        <f>(Input!A142-SUM(Input!A202:'Input'!A205))/Input!A$7</f>
        <v>1.8872913120879535</v>
      </c>
      <c r="F26" s="16">
        <f>(Input!B142-SUM(Input!B202:'Input'!B205))/Input!B$7</f>
        <v>1.1944421171808632</v>
      </c>
      <c r="G26" s="16">
        <f>(Input!C142-SUM(Input!C202:'Input'!C205))/Input!C$7</f>
        <v>1.212214358809965</v>
      </c>
      <c r="H26" s="16">
        <f>(Input!D142-SUM(Input!D202:'Input'!D205))/Input!D$7</f>
        <v>1.4435382137990844</v>
      </c>
      <c r="I26" s="16">
        <f>(Input!E142-SUM(Input!E202:'Input'!E205))/Input!E$7</f>
        <v>0.91424408194514939</v>
      </c>
      <c r="J26" s="16">
        <f>(Input!F142-SUM(Input!F202:'Input'!F205))/Input!F$7</f>
        <v>1.3077628050980876</v>
      </c>
      <c r="K26" s="16">
        <f>(Input!G142-SUM(Input!G202:'Input'!G205))/Input!G$7</f>
        <v>1.187556027338188</v>
      </c>
      <c r="L26" s="16">
        <f>(Input!H142-SUM(Input!H202:'Input'!H205))/Input!H$7</f>
        <v>0.67937686415037613</v>
      </c>
      <c r="M26" s="16">
        <f>(Input!I142-SUM(Input!I202:'Input'!I205))/Input!I$7</f>
        <v>1.1208788394073361</v>
      </c>
      <c r="N26" s="16">
        <f>(Input!J142-SUM(Input!J202:'Input'!J205))/Input!J$7</f>
        <v>1.1759609581139954</v>
      </c>
      <c r="O26" s="6">
        <f t="shared" si="1"/>
        <v>1.2123265577930997</v>
      </c>
    </row>
    <row r="27" spans="2:15" ht="12.75" customHeight="1" x14ac:dyDescent="0.2">
      <c r="B27" s="28" t="s">
        <v>188</v>
      </c>
      <c r="E27" s="8">
        <f>SUM(E22:E26)</f>
        <v>21.33010446622454</v>
      </c>
      <c r="F27" s="8">
        <f t="shared" ref="F27:N27" si="3">SUM(F22:F26)</f>
        <v>17.933012454005091</v>
      </c>
      <c r="G27" s="8">
        <f t="shared" si="3"/>
        <v>15.693438174263624</v>
      </c>
      <c r="H27" s="8">
        <f t="shared" si="3"/>
        <v>14.201142945621207</v>
      </c>
      <c r="I27" s="8">
        <f t="shared" si="3"/>
        <v>13.885222459589288</v>
      </c>
      <c r="J27" s="8">
        <f t="shared" si="3"/>
        <v>15.980266628267101</v>
      </c>
      <c r="K27" s="8">
        <f t="shared" si="3"/>
        <v>14.240691176681835</v>
      </c>
      <c r="L27" s="8">
        <f t="shared" si="3"/>
        <v>13.102297512343453</v>
      </c>
      <c r="M27" s="8">
        <f t="shared" si="3"/>
        <v>13.626461638290198</v>
      </c>
      <c r="N27" s="8">
        <f t="shared" si="3"/>
        <v>13.318254911354627</v>
      </c>
      <c r="O27" s="8">
        <f>AVERAGE(E27:N27)</f>
        <v>15.331089236664095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10.913092904513174</v>
      </c>
      <c r="F29" s="16">
        <f>Input!B143/Input!B$7</f>
        <v>15.856493065383527</v>
      </c>
      <c r="G29" s="16">
        <f>Input!C143/Input!C$7</f>
        <v>9.6194305053817803</v>
      </c>
      <c r="H29" s="16">
        <f>Input!D143/Input!D$7</f>
        <v>5.911668276972625</v>
      </c>
      <c r="I29" s="16">
        <f>Input!E143/Input!E$7</f>
        <v>6.1035977574986724</v>
      </c>
      <c r="J29" s="16">
        <f>Input!F143/Input!F$7</f>
        <v>2.7517966842573474</v>
      </c>
      <c r="K29" s="16">
        <f>Input!G143/Input!G$7</f>
        <v>1.495338878291421</v>
      </c>
      <c r="L29" s="16">
        <f>Input!H143/Input!H$7</f>
        <v>1.6494588585025793</v>
      </c>
      <c r="M29" s="16">
        <f>Input!I143/Input!I$7</f>
        <v>1.0503341464410825</v>
      </c>
      <c r="N29" s="16">
        <f>Input!J143/Input!J$7</f>
        <v>0.82954539423755624</v>
      </c>
      <c r="O29" s="16">
        <f t="shared" ref="O29:O35" si="4">AVERAGE(E29:N29)</f>
        <v>5.6180756471479762</v>
      </c>
    </row>
    <row r="30" spans="2:15" ht="12" customHeight="1" x14ac:dyDescent="0.2">
      <c r="B30" t="s">
        <v>309</v>
      </c>
      <c r="E30" s="16">
        <f>Input!A211/Input!A$7</f>
        <v>6.4913615822524795</v>
      </c>
      <c r="F30" s="16">
        <f>Input!B211/Input!B$7</f>
        <v>4.2888198414944805</v>
      </c>
      <c r="G30" s="16">
        <f>Input!C211/Input!C$7</f>
        <v>4.4955593228697897</v>
      </c>
      <c r="H30" s="16">
        <f>Input!D211/Input!D$7</f>
        <v>4.2216770717205501</v>
      </c>
      <c r="I30" s="16">
        <f>Input!E211/Input!E$7</f>
        <v>7.1895622429952697</v>
      </c>
      <c r="J30" s="16">
        <f>Input!F211/Input!F$7</f>
        <v>4.9235830026220633</v>
      </c>
      <c r="K30" s="16">
        <f>Input!G211/Input!G$7</f>
        <v>1.9538004586271578</v>
      </c>
      <c r="L30" s="16">
        <f>Input!H211/Input!H$7</f>
        <v>2.6184893030330088</v>
      </c>
      <c r="M30" s="16">
        <f>Input!I211/Input!I$7</f>
        <v>0.56252568604379882</v>
      </c>
      <c r="N30" s="16">
        <f>Input!J211/Input!J$7</f>
        <v>1.3447240479433318</v>
      </c>
      <c r="O30" s="6">
        <f t="shared" si="4"/>
        <v>3.8090102559601933</v>
      </c>
    </row>
    <row r="31" spans="2:15" ht="12" customHeight="1" x14ac:dyDescent="0.2">
      <c r="B31" t="s">
        <v>190</v>
      </c>
      <c r="E31" s="16">
        <f>Input!A144/Input!A$7</f>
        <v>4.6779368898800788</v>
      </c>
      <c r="F31" s="16">
        <f>Input!B144/Input!B$7</f>
        <v>1.8296545428814039</v>
      </c>
      <c r="G31" s="16">
        <f>Input!C144/Input!C$7</f>
        <v>3.2691696154462622</v>
      </c>
      <c r="H31" s="16">
        <f>Input!D144/Input!D$7</f>
        <v>3.0922510838597792</v>
      </c>
      <c r="I31" s="16">
        <f>Input!E144/Input!E$7</f>
        <v>2.930794507353577</v>
      </c>
      <c r="J31" s="16">
        <f>Input!F144/Input!F$7</f>
        <v>2.6077074191986376</v>
      </c>
      <c r="K31" s="16">
        <f>Input!G144/Input!G$7</f>
        <v>2.6040400420471235</v>
      </c>
      <c r="L31" s="16">
        <f>Input!H144/Input!H$7</f>
        <v>3.0555127167732752</v>
      </c>
      <c r="M31" s="16">
        <f>Input!I144/Input!I$7</f>
        <v>2.5298882286442685</v>
      </c>
      <c r="N31" s="16">
        <f>Input!J144/Input!J$7</f>
        <v>2.972673285096664</v>
      </c>
      <c r="O31" s="6">
        <f t="shared" si="4"/>
        <v>2.9569628331181073</v>
      </c>
    </row>
    <row r="32" spans="2:15" ht="12" customHeight="1" x14ac:dyDescent="0.2">
      <c r="B32" t="s">
        <v>310</v>
      </c>
      <c r="E32" s="16">
        <f>Input!A208/Input!A$7</f>
        <v>0.12619109102646869</v>
      </c>
      <c r="F32" s="16">
        <f>Input!B208/Input!B$7</f>
        <v>9.7884234361732242E-2</v>
      </c>
      <c r="G32" s="16">
        <f>Input!C208/Input!C$7</f>
        <v>0.1704158703934309</v>
      </c>
      <c r="H32" s="16">
        <f>Input!D208/Input!D$7</f>
        <v>0.16714059209711385</v>
      </c>
      <c r="I32" s="16">
        <f>Input!E208/Input!E$7</f>
        <v>0.19630184858176608</v>
      </c>
      <c r="J32" s="16">
        <f>Input!F208/Input!F$7</f>
        <v>0.21035475078956617</v>
      </c>
      <c r="K32" s="16">
        <f>Input!G208/Input!G$7</f>
        <v>0.19610822169449102</v>
      </c>
      <c r="L32" s="16">
        <f>Input!H208/Input!H$7</f>
        <v>0.17022186259179864</v>
      </c>
      <c r="M32" s="16">
        <f>Input!I208/Input!I$7</f>
        <v>0.39222868672752936</v>
      </c>
      <c r="N32" s="16">
        <f>Input!J208/Input!J$7</f>
        <v>1.307203850828172</v>
      </c>
      <c r="O32" s="6">
        <f t="shared" si="4"/>
        <v>0.30340510090920692</v>
      </c>
    </row>
    <row r="33" spans="2:15" ht="12" customHeight="1" x14ac:dyDescent="0.2">
      <c r="B33" t="s">
        <v>191</v>
      </c>
      <c r="E33" s="16">
        <f>Input!A145/Input!A$7</f>
        <v>0.13772795743099164</v>
      </c>
      <c r="F33" s="16">
        <f>Input!B145/Input!B$7</f>
        <v>0</v>
      </c>
      <c r="G33" s="16">
        <f>Input!C145/Input!C$7</f>
        <v>5.1477184460034277E-2</v>
      </c>
      <c r="H33" s="16">
        <f>Input!D145/Input!D$7</f>
        <v>0.11507828564350304</v>
      </c>
      <c r="I33" s="16">
        <f>Input!E145/Input!E$7</f>
        <v>0.37161519368740814</v>
      </c>
      <c r="J33" s="16">
        <f>Input!F145/Input!F$7</f>
        <v>0.44257561592875588</v>
      </c>
      <c r="K33" s="16">
        <f>Input!G145/Input!G$7</f>
        <v>0.19505275926056137</v>
      </c>
      <c r="L33" s="16">
        <f>Input!H145/Input!H$7</f>
        <v>3.3656285453033966E-2</v>
      </c>
      <c r="M33" s="16">
        <f>Input!I145/Input!I$7</f>
        <v>0.10837854807769744</v>
      </c>
      <c r="N33" s="16">
        <f>Input!J145/Input!J$7</f>
        <v>8.7366243112234926E-2</v>
      </c>
      <c r="O33" s="6">
        <f t="shared" si="4"/>
        <v>0.15429280730542208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0.11264354324393304</v>
      </c>
      <c r="F34" s="16">
        <f>(Input!B147-Input!B143-Input!B144-Input!B145-Input!B207-Input!B208)/Input!B$7</f>
        <v>0.13874412680441434</v>
      </c>
      <c r="G34" s="16">
        <f>(Input!C147-Input!C143-Input!C144-Input!C145-Input!C207-Input!C208)/Input!C$7</f>
        <v>1.7728668302366004</v>
      </c>
      <c r="H34" s="16">
        <f>(Input!D147-Input!D143-Input!D144-Input!D145-Input!D207-Input!D208)/Input!D$7</f>
        <v>2.242081753994797</v>
      </c>
      <c r="I34" s="16">
        <f>(Input!E147-Input!E143-Input!E144-Input!E145-Input!E207-Input!E208)/Input!E$7</f>
        <v>1.7819755251231757</v>
      </c>
      <c r="J34" s="16">
        <f>(Input!F147-Input!F143-Input!F144-Input!F145-Input!F207-Input!F208)/Input!F$7</f>
        <v>0.1180873634844537</v>
      </c>
      <c r="K34" s="16">
        <f>(Input!G147-Input!G143-Input!G144-Input!G145-Input!G207-Input!G208)/Input!G$7</f>
        <v>0.19091873871735143</v>
      </c>
      <c r="L34" s="16">
        <f>(Input!H147-Input!H143-Input!H144-Input!H145-Input!H207-Input!H208)/Input!H$7</f>
        <v>0.13179385977966659</v>
      </c>
      <c r="M34" s="16">
        <f>(Input!I147-Input!I143-Input!I144-Input!I145-Input!I207-Input!I208)/Input!I$7</f>
        <v>0.13371211185950441</v>
      </c>
      <c r="N34" s="16">
        <f>(Input!J147-Input!J143-Input!J144-Input!J145-Input!J207-Input!J208)/Input!J$7</f>
        <v>0.31922840144989889</v>
      </c>
      <c r="O34" s="6">
        <f t="shared" si="4"/>
        <v>0.69420522546937957</v>
      </c>
    </row>
    <row r="35" spans="2:15" ht="12.75" customHeight="1" x14ac:dyDescent="0.2">
      <c r="B35" s="28" t="s">
        <v>193</v>
      </c>
      <c r="E35" s="8">
        <f>SUM(E29:E34)</f>
        <v>22.458953968347132</v>
      </c>
      <c r="F35" s="8">
        <f t="shared" ref="F35:N35" si="5">SUM(F29:F34)</f>
        <v>22.211595810925559</v>
      </c>
      <c r="G35" s="8">
        <f t="shared" si="5"/>
        <v>19.378919328787898</v>
      </c>
      <c r="H35" s="8">
        <f t="shared" si="5"/>
        <v>15.749897064288369</v>
      </c>
      <c r="I35" s="8">
        <f t="shared" si="5"/>
        <v>18.573847075239868</v>
      </c>
      <c r="J35" s="8">
        <f t="shared" si="5"/>
        <v>11.054104836280825</v>
      </c>
      <c r="K35" s="8">
        <f t="shared" si="5"/>
        <v>6.6352590986381061</v>
      </c>
      <c r="L35" s="8">
        <f t="shared" si="5"/>
        <v>7.6591328861333619</v>
      </c>
      <c r="M35" s="8">
        <f t="shared" si="5"/>
        <v>4.7770674077938811</v>
      </c>
      <c r="N35" s="8">
        <f t="shared" si="5"/>
        <v>6.8607412226678575</v>
      </c>
      <c r="O35" s="8">
        <f t="shared" si="4"/>
        <v>13.535951869910287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456.14063481816225</v>
      </c>
      <c r="F37" s="30">
        <f t="shared" ref="F37:N37" si="6">+F11+F13+F20+F27+F35</f>
        <v>474.81639626379842</v>
      </c>
      <c r="G37" s="30">
        <f t="shared" si="6"/>
        <v>465.00335852639108</v>
      </c>
      <c r="H37" s="30">
        <f t="shared" si="6"/>
        <v>391.3462565341261</v>
      </c>
      <c r="I37" s="30">
        <f t="shared" si="6"/>
        <v>320.65930070016424</v>
      </c>
      <c r="J37" s="30">
        <f t="shared" si="6"/>
        <v>317.72042618044458</v>
      </c>
      <c r="K37" s="30">
        <f t="shared" si="6"/>
        <v>368.40961922453755</v>
      </c>
      <c r="L37" s="30">
        <f t="shared" si="6"/>
        <v>367.52372880143622</v>
      </c>
      <c r="M37" s="30">
        <f t="shared" si="6"/>
        <v>360.12247128758929</v>
      </c>
      <c r="N37" s="30">
        <f t="shared" si="6"/>
        <v>370.91315626451916</v>
      </c>
      <c r="O37" s="7">
        <f>AVERAGE(E37:N37)</f>
        <v>389.26553486011687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455.393229845257</v>
      </c>
      <c r="F39" s="30">
        <f>(Input!B24-Input!B125)/Input!B$7+Input!B131/Input!B7</f>
        <v>402.7040544862723</v>
      </c>
      <c r="G39" s="30">
        <f>(Input!C24-Input!C125)/Input!C$7+Input!C131/Input!C7</f>
        <v>371.51059230399352</v>
      </c>
      <c r="H39" s="30">
        <f>(Input!D24-Input!D125)/Input!D$7+Input!D131/Input!D7</f>
        <v>337.74101610305956</v>
      </c>
      <c r="I39" s="30">
        <f>(Input!E24-Input!E125)/Input!E$7+Input!E131/Input!E7</f>
        <v>324.67071214235438</v>
      </c>
      <c r="J39" s="30">
        <f>(Input!F24-Input!F125)/Input!F$7+Input!F131/Input!F7</f>
        <v>356.12234613376825</v>
      </c>
      <c r="K39" s="30">
        <f>(Input!G24-Input!G125)/Input!G$7+Input!G131/Input!G7</f>
        <v>345.0587043014126</v>
      </c>
      <c r="L39" s="30">
        <f>(Input!H24-Input!H125)/Input!H$7+Input!H131/Input!H7</f>
        <v>334.10373841824293</v>
      </c>
      <c r="M39" s="30">
        <f>(Input!I24-Input!I125)/Input!I$7+Input!I131/Input!I7</f>
        <v>336.27929581992157</v>
      </c>
      <c r="N39" s="30">
        <f>(Input!J24-Input!J125)/Input!J$7+Input!J131/Input!J7</f>
        <v>323.16460811686414</v>
      </c>
      <c r="O39" s="7">
        <f>AVERAGE(E39:N39)</f>
        <v>358.6748297671146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0.74740497290525809</v>
      </c>
      <c r="F41" s="11">
        <f t="shared" ref="F41:N41" si="7">+F37-F39</f>
        <v>72.112341777526126</v>
      </c>
      <c r="G41" s="11">
        <f t="shared" si="7"/>
        <v>93.492766222397563</v>
      </c>
      <c r="H41" s="11">
        <f t="shared" si="7"/>
        <v>53.605240431066534</v>
      </c>
      <c r="I41" s="11">
        <f t="shared" si="7"/>
        <v>-4.0114114421901377</v>
      </c>
      <c r="J41" s="11">
        <f t="shared" si="7"/>
        <v>-38.40191995332367</v>
      </c>
      <c r="K41" s="11">
        <f t="shared" si="7"/>
        <v>23.350914923124947</v>
      </c>
      <c r="L41" s="11">
        <f t="shared" si="7"/>
        <v>33.419990383193294</v>
      </c>
      <c r="M41" s="11">
        <f t="shared" si="7"/>
        <v>23.84317546766772</v>
      </c>
      <c r="N41" s="11">
        <f t="shared" si="7"/>
        <v>47.748548147655015</v>
      </c>
      <c r="O41" s="11">
        <f>AVERAGE(E41:N41)</f>
        <v>30.590705093002263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14.639839779329773</v>
      </c>
      <c r="F43" s="8">
        <f>(Input!B25+Input!B26)/Input!B$7</f>
        <v>14.892272148315881</v>
      </c>
      <c r="G43" s="8">
        <f>(Input!C25+Input!C26)/Input!C$7</f>
        <v>15.937655689397955</v>
      </c>
      <c r="H43" s="8">
        <f>(Input!D25+Input!D26)/Input!D$7</f>
        <v>15.853617366530411</v>
      </c>
      <c r="I43" s="8">
        <f>(Input!E25+Input!E26)/Input!E$7</f>
        <v>16.085745298279846</v>
      </c>
      <c r="J43" s="8">
        <f>(Input!F25+Input!F26)/Input!F$7</f>
        <v>17.079208053761381</v>
      </c>
      <c r="K43" s="8">
        <f>(Input!G25+Input!G26)/Input!G$7</f>
        <v>16.671154272165655</v>
      </c>
      <c r="L43" s="8">
        <f>(Input!H25+Input!H26)/Input!H$7</f>
        <v>16.567067651512584</v>
      </c>
      <c r="M43" s="8">
        <f>(Input!I25+Input!I26)/Input!I$7</f>
        <v>16.7121041291736</v>
      </c>
      <c r="N43" s="8">
        <f>(Input!J25+Input!J26)/Input!J$7</f>
        <v>16.816340014966009</v>
      </c>
      <c r="O43" s="8">
        <f>AVERAGE(E43:N43)</f>
        <v>16.125500440343309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-13.892434806424514</v>
      </c>
      <c r="F45" s="11">
        <f t="shared" ref="F45:N45" si="8">+F41-F43</f>
        <v>57.220069629210244</v>
      </c>
      <c r="G45" s="11">
        <f t="shared" si="8"/>
        <v>77.555110532999606</v>
      </c>
      <c r="H45" s="11">
        <f t="shared" si="8"/>
        <v>37.751623064536119</v>
      </c>
      <c r="I45" s="11">
        <f t="shared" si="8"/>
        <v>-20.097156740469984</v>
      </c>
      <c r="J45" s="11">
        <f t="shared" si="8"/>
        <v>-55.481128007085047</v>
      </c>
      <c r="K45" s="11">
        <f t="shared" si="8"/>
        <v>6.6797606509592917</v>
      </c>
      <c r="L45" s="11">
        <f t="shared" si="8"/>
        <v>16.85292273168071</v>
      </c>
      <c r="M45" s="11">
        <f t="shared" si="8"/>
        <v>7.1310713384941202</v>
      </c>
      <c r="N45" s="11">
        <f t="shared" si="8"/>
        <v>30.932208132689006</v>
      </c>
      <c r="O45" s="11">
        <f>AVERAGE(E45:N45)</f>
        <v>14.465204652658954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205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206</v>
      </c>
    </row>
    <row r="2" spans="1:15" ht="15.75" customHeight="1" x14ac:dyDescent="0.2">
      <c r="D2" s="37" t="str">
        <f>Kenndat!D2</f>
        <v>Produktionsgebiet 5: Kalkalpen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38" t="s">
        <v>281</v>
      </c>
      <c r="E5" s="38"/>
      <c r="F5" s="38"/>
      <c r="G5" s="38"/>
      <c r="H5" s="38"/>
      <c r="I5" s="38"/>
      <c r="J5" s="38"/>
      <c r="K5" s="38"/>
      <c r="L5" s="38"/>
      <c r="M5" s="38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83.900421959321179</v>
      </c>
      <c r="F7" s="6">
        <f>(Input!B$132+Input!B$28+Input!B$141)/Input!B$6</f>
        <v>88.398459308412569</v>
      </c>
      <c r="G7" s="6">
        <f>(Input!C$132+Input!C$28+Input!C$141)/Input!C$6</f>
        <v>91.006088220881111</v>
      </c>
      <c r="H7" s="6">
        <f>(Input!D$132+Input!D$28+Input!D$141)/Input!D$6</f>
        <v>76.533956141337029</v>
      </c>
      <c r="I7" s="6">
        <f>(Input!E$132+Input!E$28+Input!E$141)/Input!E$6</f>
        <v>59.730169818640626</v>
      </c>
      <c r="J7" s="6">
        <f>(Input!F$132+Input!F$28+Input!F$141)/Input!F$6</f>
        <v>60.445870750011835</v>
      </c>
      <c r="K7" s="6">
        <f>(Input!G$132+Input!G$28+Input!G$141)/Input!G$6</f>
        <v>70.766847891326563</v>
      </c>
      <c r="L7" s="6">
        <f>(Input!H$132+Input!H$28+Input!H$141)/Input!H$6</f>
        <v>69.585872140110752</v>
      </c>
      <c r="M7" s="6">
        <f>(Input!I$132+Input!I$28+Input!I$141)/Input!I$6</f>
        <v>68.368485375726436</v>
      </c>
      <c r="N7" s="6">
        <f>(Input!J$132+Input!J$28+Input!J$141)/Input!J$6</f>
        <v>70.355051208050185</v>
      </c>
      <c r="O7" s="6">
        <f>AVERAGE(E7:N7)</f>
        <v>73.909122281381812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84.249598771257098</v>
      </c>
      <c r="F8" s="6">
        <f>(Input!B$132+Input!B$133+Input!B$134+Input!B$28+Input!B$141)/Input!B$6</f>
        <v>88.913580339602532</v>
      </c>
      <c r="G8" s="6">
        <f>(Input!C$132+Input!C$133+Input!C$134+Input!C$28+Input!C$141)/Input!C$6</f>
        <v>91.39134817040987</v>
      </c>
      <c r="H8" s="6">
        <f>(Input!D$132+Input!D$133+Input!D$134+Input!D$28+Input!D$141)/Input!D$6</f>
        <v>76.882355703153166</v>
      </c>
      <c r="I8" s="6">
        <f>(Input!E$132+Input!E$133+Input!E$134+Input!E$28+Input!E$141)/Input!E$6</f>
        <v>60.146045064373773</v>
      </c>
      <c r="J8" s="6">
        <f>(Input!F$132+Input!F$133+Input!F$134+Input!F$28+Input!F$141)/Input!F$6</f>
        <v>60.707277038617484</v>
      </c>
      <c r="K8" s="6">
        <f>(Input!G$132+Input!G$133+Input!G$134+Input!G$28+Input!G$141)/Input!G$6</f>
        <v>70.993887440745723</v>
      </c>
      <c r="L8" s="6">
        <f>(Input!H$132+Input!H$133+Input!H$134+Input!H$28+Input!H$141)/Input!H$6</f>
        <v>70.067700909614899</v>
      </c>
      <c r="M8" s="6">
        <f>(Input!I$132+Input!I$133+Input!I$134+Input!I$28+Input!I$141)/Input!I$6</f>
        <v>68.68149216570896</v>
      </c>
      <c r="N8" s="6">
        <f>(Input!J$132+Input!J$133+Input!J$134+Input!J$28+Input!J$141)/Input!J$6</f>
        <v>70.622412835472673</v>
      </c>
      <c r="O8" s="6">
        <f>AVERAGE(E8:N8)</f>
        <v>74.265569843895619</v>
      </c>
    </row>
    <row r="9" spans="1:15" ht="12" customHeight="1" x14ac:dyDescent="0.2">
      <c r="B9" s="19" t="s">
        <v>209</v>
      </c>
      <c r="E9" s="6">
        <f>(Input!A$148-Input!A$154+Input!A$155)/Input!A$6</f>
        <v>27.520772699900643</v>
      </c>
      <c r="F9" s="6">
        <f>(Input!B$148-Input!B$154+Input!B$155)/Input!B$6</f>
        <v>38.120109431757044</v>
      </c>
      <c r="G9" s="6">
        <f>(Input!C$148-Input!C$154+Input!C$155)/Input!C$6</f>
        <v>45.094351989937557</v>
      </c>
      <c r="H9" s="6">
        <f>(Input!D$148-Input!D$154+Input!D$155)/Input!D$6</f>
        <v>34.342484132460015</v>
      </c>
      <c r="I9" s="6">
        <f>(Input!E$148-Input!E$154+Input!E$155)/Input!E$6</f>
        <v>20.484588833508024</v>
      </c>
      <c r="J9" s="6">
        <f>(Input!F$148-Input!F$154+Input!F$155)/Input!F$6</f>
        <v>17.057561930122745</v>
      </c>
      <c r="K9" s="6">
        <f>(Input!G$148-Input!G$154+Input!G$155)/Input!G$6</f>
        <v>29.427726545897627</v>
      </c>
      <c r="L9" s="6">
        <f>(Input!H$148-Input!H$154+Input!H$155)/Input!H$6</f>
        <v>27.681377680114366</v>
      </c>
      <c r="M9" s="6">
        <f>(Input!I$148-Input!I$154+Input!I$155)/Input!I$6</f>
        <v>25.309309140227757</v>
      </c>
      <c r="N9" s="6">
        <f>(Input!J$148-Input!J$154+Input!J$155)/Input!J$6</f>
        <v>30.546776905569942</v>
      </c>
      <c r="O9" s="6">
        <f>AVERAGE(E9:N9)</f>
        <v>29.558505928949568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11.628431257451989</v>
      </c>
      <c r="F10" s="6">
        <f>(Input!B$132+Input!B$135+Input!B$28+Input!B$141+Input!B$142+Input!B$147-Input!B$156+Input!B$157)/Input!B$6</f>
        <v>23.451410102086374</v>
      </c>
      <c r="G10" s="6">
        <f>(Input!C$132+Input!C$135+Input!C$28+Input!C$141+Input!C$142+Input!C$147-Input!C$156+Input!C$157)/Input!C$6</f>
        <v>31.875847256629786</v>
      </c>
      <c r="H10" s="6">
        <f>(Input!D$132+Input!D$135+Input!D$28+Input!D$141+Input!D$142+Input!D$147-Input!D$156+Input!D$157)/Input!D$6</f>
        <v>22.094625259620141</v>
      </c>
      <c r="I10" s="6">
        <f>(Input!E$132+Input!E$135+Input!E$28+Input!E$141+Input!E$142+Input!E$147-Input!E$156+Input!E$157)/Input!E$6</f>
        <v>8.1285538624017875</v>
      </c>
      <c r="J10" s="6">
        <f>(Input!F$132+Input!F$135+Input!F$28+Input!F$141+Input!F$142+Input!F$147-Input!F$156+Input!F$157)/Input!F$6</f>
        <v>5.0414696657056925</v>
      </c>
      <c r="K10" s="6">
        <f>(Input!G$132+Input!G$135+Input!G$28+Input!G$141+Input!G$142+Input!G$147-Input!G$156+Input!G$157)/Input!G$6</f>
        <v>17.892873369524899</v>
      </c>
      <c r="L10" s="6">
        <f>(Input!H$132+Input!H$135+Input!H$28+Input!H$141+Input!H$142+Input!H$147-Input!H$156+Input!H$157)/Input!H$6</f>
        <v>15.152289064567643</v>
      </c>
      <c r="M10" s="6">
        <f>(Input!I$132+Input!I$135+Input!I$28+Input!I$141+Input!I$142+Input!I$147-Input!I$156+Input!I$157)/Input!I$6</f>
        <v>12.861887841112297</v>
      </c>
      <c r="N10" s="6">
        <f>(Input!J$132+Input!J$135+Input!J$28+Input!J$141+Input!J$142+Input!J$147-Input!J$156+Input!J$157)/Input!J$6</f>
        <v>18.814177604386117</v>
      </c>
      <c r="O10" s="6">
        <f>AVERAGE(E10:N10)</f>
        <v>16.694156528348671</v>
      </c>
    </row>
    <row r="11" spans="1:15" ht="12" customHeight="1" x14ac:dyDescent="0.2">
      <c r="B11" t="s">
        <v>211</v>
      </c>
      <c r="E11" s="6">
        <f>Input!A$148/Input!A34-Input!A$24/Input!A$6</f>
        <v>3.7731454437121243</v>
      </c>
      <c r="F11" s="6">
        <f>Input!B$148/Input!B34-Input!B$24/Input!B$6</f>
        <v>14.018160585576823</v>
      </c>
      <c r="G11" s="6">
        <f>Input!C$148/Input!C34-Input!C$24/Input!C$6</f>
        <v>23.921317437817379</v>
      </c>
      <c r="H11" s="6">
        <f>Input!D$148/Input!D34-Input!D$24/Input!D$6</f>
        <v>14.075306508707584</v>
      </c>
      <c r="I11" s="6">
        <f>Input!E$148/Input!E34-Input!E$24/Input!E$6</f>
        <v>0.90644601160999372</v>
      </c>
      <c r="J11" s="6">
        <f>Input!F$148/Input!F34-Input!F$24/Input!F$6</f>
        <v>-2.7451706713865178</v>
      </c>
      <c r="K11" s="6">
        <f>Input!G$148/Input!G34-Input!G$24/Input!G$6</f>
        <v>9.9623034799931744</v>
      </c>
      <c r="L11" s="6">
        <f>Input!H$148/Input!H34-Input!H$24/Input!H$6</f>
        <v>5.9591988726978187</v>
      </c>
      <c r="M11" s="6">
        <f>Input!I$148/Input!I34-Input!I$24/Input!I$6</f>
        <v>3.8504031242706418</v>
      </c>
      <c r="N11" s="6">
        <f>Input!J$148/Input!J34-Input!J$24/Input!J$6</f>
        <v>10.106661823495315</v>
      </c>
      <c r="O11" s="6">
        <f>AVERAGE(E11:N11)</f>
        <v>8.3827772616494336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38" t="s">
        <v>212</v>
      </c>
      <c r="E13" s="38"/>
      <c r="F13" s="38"/>
      <c r="G13" s="38"/>
      <c r="H13" s="38"/>
      <c r="I13" s="38"/>
      <c r="J13" s="38"/>
      <c r="K13" s="38"/>
      <c r="L13" s="38"/>
      <c r="M13" s="38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497.02025979615394</v>
      </c>
      <c r="F15" s="6">
        <f>(Input!B$132+Input!B$28+Input!B$141)/Input!B$7</f>
        <v>499.89565185394844</v>
      </c>
      <c r="G15" s="6">
        <f>(Input!C$132+Input!C$28+Input!C$141)/Input!C$7</f>
        <v>529.2646347417608</v>
      </c>
      <c r="H15" s="6">
        <f>(Input!D$132+Input!D$28+Input!D$141)/Input!D$7</f>
        <v>431.67607593211943</v>
      </c>
      <c r="I15" s="6">
        <f>(Input!E$132+Input!E$28+Input!E$141)/Input!E$7</f>
        <v>336.87620318346279</v>
      </c>
      <c r="J15" s="6">
        <f>(Input!F$132+Input!F$28+Input!F$141)/Input!F$7</f>
        <v>386.84347663781972</v>
      </c>
      <c r="K15" s="6">
        <f>(Input!G$132+Input!G$28+Input!G$141)/Input!G$7</f>
        <v>461.46435495695602</v>
      </c>
      <c r="L15" s="6">
        <f>(Input!H$132+Input!H$28+Input!H$141)/Input!H$7</f>
        <v>388.10343120187702</v>
      </c>
      <c r="M15" s="6">
        <f>(Input!I$132+Input!I$28+Input!I$141)/Input!I$7</f>
        <v>375.04826945580078</v>
      </c>
      <c r="N15" s="6">
        <f>(Input!J$132+Input!J$28+Input!J$141)/Input!J$7</f>
        <v>404.84285438247844</v>
      </c>
      <c r="O15" s="6">
        <f>AVERAGE(E15:N15)</f>
        <v>431.10352121423767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499.08875892560206</v>
      </c>
      <c r="F16" s="6">
        <f>(Input!B$132+Input!B$133+Input!B$134+Input!B$28+Input!B$141)/Input!B$7</f>
        <v>502.80867506368531</v>
      </c>
      <c r="G16" s="6">
        <f>(Input!C$132+Input!C$133+Input!C$134+Input!C$28+Input!C$141)/Input!C$7</f>
        <v>531.50519326322012</v>
      </c>
      <c r="H16" s="6">
        <f>(Input!D$132+Input!D$133+Input!D$134+Input!D$28+Input!D$141)/Input!D$7</f>
        <v>433.64116127833512</v>
      </c>
      <c r="I16" s="6">
        <f>(Input!E$132+Input!E$133+Input!E$134+Input!E$28+Input!E$141)/Input!E$7</f>
        <v>339.22172596041042</v>
      </c>
      <c r="J16" s="6">
        <f>(Input!F$132+Input!F$133+Input!F$134+Input!F$28+Input!F$141)/Input!F$7</f>
        <v>388.51643322268592</v>
      </c>
      <c r="K16" s="6">
        <f>(Input!G$132+Input!G$133+Input!G$134+Input!G$28+Input!G$141)/Input!G$7</f>
        <v>462.94485977445652</v>
      </c>
      <c r="L16" s="6">
        <f>(Input!H$132+Input!H$133+Input!H$134+Input!H$28+Input!H$141)/Input!H$7</f>
        <v>390.79074966100069</v>
      </c>
      <c r="M16" s="6">
        <f>(Input!I$132+Input!I$133+Input!I$134+Input!I$28+Input!I$141)/Input!I$7</f>
        <v>376.76532745797408</v>
      </c>
      <c r="N16" s="6">
        <f>(Input!J$132+Input!J$133+Input!J$134+Input!J$28+Input!J$141)/Input!J$7</f>
        <v>406.38132877116146</v>
      </c>
      <c r="O16" s="6">
        <f>AVERAGE(E16:N16)</f>
        <v>433.16642133785325</v>
      </c>
    </row>
    <row r="17" spans="2:15" ht="12" customHeight="1" x14ac:dyDescent="0.2">
      <c r="B17" s="19" t="s">
        <v>209</v>
      </c>
      <c r="E17" s="6">
        <f>(Input!A$148-Input!A$154+Input!A$155)/Input!A$7</f>
        <v>163.03114189017347</v>
      </c>
      <c r="F17" s="6">
        <f>(Input!B$148-Input!B$154+Input!B$155)/Input!B$7</f>
        <v>215.570238465893</v>
      </c>
      <c r="G17" s="6">
        <f>(Input!C$148-Input!C$154+Input!C$155)/Input!C$7</f>
        <v>262.25548423687229</v>
      </c>
      <c r="H17" s="6">
        <f>(Input!D$148-Input!D$154+Input!D$155)/Input!D$7</f>
        <v>193.70263260250212</v>
      </c>
      <c r="I17" s="6">
        <f>(Input!E$148-Input!E$154+Input!E$155)/Input!E$7</f>
        <v>115.53241068892702</v>
      </c>
      <c r="J17" s="6">
        <f>(Input!F$148-Input!F$154+Input!F$155)/Input!F$7</f>
        <v>109.16554725969119</v>
      </c>
      <c r="K17" s="6">
        <f>(Input!G$148-Input!G$154+Input!G$155)/Input!G$7</f>
        <v>191.89560158460492</v>
      </c>
      <c r="L17" s="6">
        <f>(Input!H$148-Input!H$154+Input!H$155)/Input!H$7</f>
        <v>154.38820162253617</v>
      </c>
      <c r="M17" s="6">
        <f>(Input!I$148-Input!I$154+Input!I$155)/Input!I$7</f>
        <v>138.83900662708581</v>
      </c>
      <c r="N17" s="6">
        <f>(Input!J$148-Input!J$154+Input!J$155)/Input!J$7</f>
        <v>175.77479004408272</v>
      </c>
      <c r="O17" s="6">
        <f>AVERAGE(E17:N17)</f>
        <v>172.01550550223686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68.886017371911507</v>
      </c>
      <c r="F18" s="6">
        <f>(Input!B$132+Input!B$135+Input!B$28+Input!B$141+Input!B$142+Input!B$147-Input!B$156+Input!B$157)/Input!B$7</f>
        <v>132.61835140107559</v>
      </c>
      <c r="G18" s="6">
        <f>(Input!C$132+Input!C$135+Input!C$28+Input!C$141+Input!C$142+Input!C$147-Input!C$156+Input!C$157)/Input!C$7</f>
        <v>185.38054964429699</v>
      </c>
      <c r="H18" s="6">
        <f>(Input!D$132+Input!D$135+Input!D$28+Input!D$141+Input!D$142+Input!D$147-Input!D$156+Input!D$157)/Input!D$7</f>
        <v>124.62077765390798</v>
      </c>
      <c r="I18" s="6">
        <f>(Input!E$132+Input!E$135+Input!E$28+Input!E$141+Input!E$142+Input!E$147-Input!E$156+Input!E$157)/Input!E$7</f>
        <v>45.844777787382249</v>
      </c>
      <c r="J18" s="6">
        <f>(Input!F$132+Input!F$135+Input!F$28+Input!F$141+Input!F$142+Input!F$147-Input!F$156+Input!F$157)/Input!F$7</f>
        <v>32.264563793140745</v>
      </c>
      <c r="K18" s="6">
        <f>(Input!G$132+Input!G$135+Input!G$28+Input!G$141+Input!G$142+Input!G$147-Input!G$156+Input!G$157)/Input!G$7</f>
        <v>116.67784441203439</v>
      </c>
      <c r="L18" s="6">
        <f>(Input!H$132+Input!H$135+Input!H$28+Input!H$141+Input!H$142+Input!H$147-Input!H$156+Input!H$157)/Input!H$7</f>
        <v>84.509329202351822</v>
      </c>
      <c r="M18" s="6">
        <f>(Input!I$132+Input!I$135+Input!I$28+Input!I$141+Input!I$142+Input!I$147-Input!I$156+Input!I$157)/Input!I$7</f>
        <v>70.556320653205901</v>
      </c>
      <c r="N18" s="6">
        <f>(Input!J$132+Input!J$135+Input!J$28+Input!J$141+Input!J$142+Input!J$147-Input!J$156+Input!J$157)/Input!J$7</f>
        <v>108.2620967994839</v>
      </c>
      <c r="O18" s="6">
        <f>AVERAGE(E18:N18)</f>
        <v>96.962062871879112</v>
      </c>
    </row>
    <row r="19" spans="2:15" ht="12" customHeight="1" x14ac:dyDescent="0.2">
      <c r="B19" t="s">
        <v>211</v>
      </c>
      <c r="E19" s="6">
        <f>(Input!A$148-Input!A$24)/Input!A$7</f>
        <v>45.803945262828407</v>
      </c>
      <c r="F19" s="6">
        <f>(Input!B$148-Input!B$24)/Input!B$7</f>
        <v>112.11000367959241</v>
      </c>
      <c r="G19" s="6">
        <f>(Input!C$148-Input!C$24)/Input!C$7</f>
        <v>162.08713625211141</v>
      </c>
      <c r="H19" s="6">
        <f>(Input!D$148-Input!D$24)/Input!D$7</f>
        <v>100.42055766134024</v>
      </c>
      <c r="I19" s="6">
        <f>(Input!E$148-Input!E$24)/Input!E$7</f>
        <v>22.095830503451417</v>
      </c>
      <c r="J19" s="6">
        <f>(Input!F$148-Input!F$24)/Input!F$7</f>
        <v>6.8370508040654565</v>
      </c>
      <c r="K19" s="6">
        <f>(Input!G$148-Input!G$24)/Input!G$7</f>
        <v>89.275070698089607</v>
      </c>
      <c r="L19" s="6">
        <f>(Input!H$148-Input!H$24)/Input!H$7</f>
        <v>58.050699122004929</v>
      </c>
      <c r="M19" s="6">
        <f>(Input!I$148-Input!I$24)/Input!I$7</f>
        <v>42.523325293019916</v>
      </c>
      <c r="N19" s="6">
        <f>(Input!J$148-Input!J$24)/Input!J$7</f>
        <v>80.087833629324535</v>
      </c>
      <c r="O19" s="6">
        <f>AVERAGE(E19:N19)</f>
        <v>71.929145290582838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38" t="s">
        <v>213</v>
      </c>
      <c r="E21" s="38"/>
      <c r="F21" s="38"/>
      <c r="G21" s="38"/>
      <c r="H21" s="38"/>
      <c r="I21" s="38"/>
      <c r="J21" s="38"/>
      <c r="K21" s="38"/>
      <c r="L21" s="38"/>
      <c r="M21" s="38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109.19276187653284</v>
      </c>
      <c r="F23" s="16">
        <f>Input!B148/Input!B24*100</f>
        <v>125.96924643056498</v>
      </c>
      <c r="G23" s="16">
        <f>Input!C148/Input!C24*100</f>
        <v>139.90308308712562</v>
      </c>
      <c r="H23" s="16">
        <f>Input!D148/Input!D24*100</f>
        <v>127.51828321047951</v>
      </c>
      <c r="I23" s="16">
        <f>Input!E148/Input!E24*100</f>
        <v>106.28690326289731</v>
      </c>
      <c r="J23" s="16">
        <f>Input!F148/Input!F24*100</f>
        <v>101.64675132374946</v>
      </c>
      <c r="K23" s="16">
        <f>Input!G148/Input!G24*100</f>
        <v>122.18112982680991</v>
      </c>
      <c r="L23" s="16">
        <f>Input!H148/Input!H24*100</f>
        <v>116.38706688473421</v>
      </c>
      <c r="M23" s="16">
        <f>Input!I148/Input!I24*100</f>
        <v>112.04147365127825</v>
      </c>
      <c r="N23" s="16">
        <f>Input!J148/Input!J24*100</f>
        <v>123.06472959410242</v>
      </c>
      <c r="O23" s="16">
        <f>AVERAGE(E23:N23)</f>
        <v>118.41914291482745</v>
      </c>
    </row>
    <row r="24" spans="2:15" ht="12" customHeight="1" x14ac:dyDescent="0.2">
      <c r="B24" t="s">
        <v>215</v>
      </c>
      <c r="E24" s="16">
        <f>+E11/E7*100</f>
        <v>4.49717099818821</v>
      </c>
      <c r="F24" s="16">
        <f t="shared" ref="F24:N24" si="1">+F11/F7*100</f>
        <v>15.857924103257265</v>
      </c>
      <c r="G24" s="16">
        <f t="shared" si="1"/>
        <v>26.285403433403143</v>
      </c>
      <c r="H24" s="16">
        <f t="shared" si="1"/>
        <v>18.39093027245892</v>
      </c>
      <c r="I24" s="16">
        <f t="shared" si="1"/>
        <v>1.5175681140071184</v>
      </c>
      <c r="J24" s="16">
        <f t="shared" si="1"/>
        <v>-4.5415354884038628</v>
      </c>
      <c r="K24" s="16">
        <f t="shared" si="1"/>
        <v>14.077641970562023</v>
      </c>
      <c r="L24" s="16">
        <f t="shared" si="1"/>
        <v>8.5638056827095674</v>
      </c>
      <c r="M24" s="16">
        <f t="shared" si="1"/>
        <v>5.6318391479792673</v>
      </c>
      <c r="N24" s="16">
        <f t="shared" si="1"/>
        <v>14.365225594973182</v>
      </c>
      <c r="O24" s="6">
        <f>AVERAGE(E24:N24)</f>
        <v>10.464597382913484</v>
      </c>
    </row>
    <row r="25" spans="2:15" ht="12" customHeight="1" x14ac:dyDescent="0.2">
      <c r="B25" t="s">
        <v>216</v>
      </c>
      <c r="E25" s="16">
        <f>+E9/E8*100</f>
        <v>32.66576114459756</v>
      </c>
      <c r="F25" s="16">
        <f t="shared" ref="F25:N25" si="2">+F9/F8*100</f>
        <v>42.873213839953941</v>
      </c>
      <c r="G25" s="16">
        <f t="shared" si="2"/>
        <v>49.342036081855206</v>
      </c>
      <c r="H25" s="16">
        <f t="shared" si="2"/>
        <v>44.668875996799784</v>
      </c>
      <c r="I25" s="16">
        <f t="shared" si="2"/>
        <v>34.058081144958997</v>
      </c>
      <c r="J25" s="16">
        <f t="shared" si="2"/>
        <v>28.098051439981379</v>
      </c>
      <c r="K25" s="16">
        <f t="shared" si="2"/>
        <v>41.451070798819352</v>
      </c>
      <c r="L25" s="16">
        <f t="shared" si="2"/>
        <v>39.506616202267665</v>
      </c>
      <c r="M25" s="16">
        <f t="shared" si="2"/>
        <v>36.850261026891459</v>
      </c>
      <c r="N25" s="16">
        <f t="shared" si="2"/>
        <v>43.253657980695209</v>
      </c>
      <c r="O25" s="6">
        <f>AVERAGE(E25:N25)</f>
        <v>39.276762565682056</v>
      </c>
    </row>
    <row r="26" spans="2:15" ht="12" customHeight="1" x14ac:dyDescent="0.2">
      <c r="B26" t="s">
        <v>217</v>
      </c>
      <c r="E26" s="16">
        <f>+E10/E8*100</f>
        <v>13.802358025495057</v>
      </c>
      <c r="F26" s="16">
        <f t="shared" ref="F26:N26" si="3">+F10/F8*100</f>
        <v>26.375509806842189</v>
      </c>
      <c r="G26" s="16">
        <f t="shared" si="3"/>
        <v>34.878407961761916</v>
      </c>
      <c r="H26" s="16">
        <f t="shared" si="3"/>
        <v>28.738226160666375</v>
      </c>
      <c r="I26" s="16">
        <f t="shared" si="3"/>
        <v>13.514693865077692</v>
      </c>
      <c r="J26" s="16">
        <f t="shared" si="3"/>
        <v>8.3045557495498965</v>
      </c>
      <c r="K26" s="16">
        <f t="shared" si="3"/>
        <v>25.203399918702846</v>
      </c>
      <c r="L26" s="16">
        <f t="shared" si="3"/>
        <v>21.625212284492697</v>
      </c>
      <c r="M26" s="16">
        <f t="shared" si="3"/>
        <v>18.726861393867523</v>
      </c>
      <c r="N26" s="16">
        <f t="shared" si="3"/>
        <v>26.640519417280533</v>
      </c>
      <c r="O26" s="6">
        <f>AVERAGE(E26:N26)</f>
        <v>21.78097445837367</v>
      </c>
    </row>
    <row r="27" spans="2:15" ht="12" customHeight="1" x14ac:dyDescent="0.2">
      <c r="B27" t="s">
        <v>218</v>
      </c>
      <c r="E27" s="16">
        <f>+E11/E8*100</f>
        <v>4.4785322407961248</v>
      </c>
      <c r="F27" s="16">
        <f t="shared" ref="F27:N27" si="4">+F11/F8*100</f>
        <v>15.766051183671733</v>
      </c>
      <c r="G27" s="16">
        <f t="shared" si="4"/>
        <v>26.174597395382854</v>
      </c>
      <c r="H27" s="16">
        <f t="shared" si="4"/>
        <v>18.307590057532945</v>
      </c>
      <c r="I27" s="16">
        <f t="shared" si="4"/>
        <v>1.5070750049148414</v>
      </c>
      <c r="J27" s="16">
        <f t="shared" si="4"/>
        <v>-4.5219795802078941</v>
      </c>
      <c r="K27" s="16">
        <f t="shared" si="4"/>
        <v>14.032621453935878</v>
      </c>
      <c r="L27" s="16">
        <f t="shared" si="4"/>
        <v>8.5049156677553839</v>
      </c>
      <c r="M27" s="16">
        <f t="shared" si="4"/>
        <v>5.6061727881227608</v>
      </c>
      <c r="N27" s="16">
        <f t="shared" si="4"/>
        <v>14.31084186693049</v>
      </c>
      <c r="O27" s="6">
        <f>AVERAGE(E27:N27)</f>
        <v>10.416641807883511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38" t="s">
        <v>219</v>
      </c>
      <c r="E29" s="40"/>
      <c r="F29" s="40"/>
      <c r="G29" s="40"/>
      <c r="H29" s="40"/>
      <c r="I29" s="40"/>
      <c r="J29" s="40"/>
      <c r="K29" s="40"/>
      <c r="L29" s="40"/>
      <c r="M29" s="40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40.978566386453224</v>
      </c>
      <c r="F31" s="17">
        <f>Input!B14/(Input!B97+Input!B98)*2</f>
        <v>36.307860010097691</v>
      </c>
      <c r="G31" s="17">
        <f>Input!C14/(Input!C97+Input!C98)*2</f>
        <v>32.879349903083131</v>
      </c>
      <c r="H31" s="17">
        <f>Input!D14/(Input!D97+Input!D98)*2</f>
        <v>30.186382462747336</v>
      </c>
      <c r="I31" s="17">
        <f>Input!E14/(Input!E97+Input!E98)*2</f>
        <v>30.180289167258323</v>
      </c>
      <c r="J31" s="17">
        <f>Input!F14/(Input!F97+Input!F98)*2</f>
        <v>33.870188418632061</v>
      </c>
      <c r="K31" s="17">
        <f>Input!G14/(Input!G97+Input!G98)*2</f>
        <v>30.173870070214424</v>
      </c>
      <c r="L31" s="17">
        <f>Input!H14/(Input!H97+Input!H98)*2</f>
        <v>29.782549659118175</v>
      </c>
      <c r="M31" s="17">
        <f>Input!I14/(Input!I97+Input!I98)*2</f>
        <v>30.140896852414745</v>
      </c>
      <c r="N31" s="17">
        <f>Input!J14/(Input!J97+Input!J98)*2</f>
        <v>29.266468848606472</v>
      </c>
      <c r="O31" s="6">
        <f t="shared" ref="O31:O37" si="5">AVERAGE(E31:N31)</f>
        <v>32.376642177862564</v>
      </c>
    </row>
    <row r="32" spans="2:15" x14ac:dyDescent="0.2">
      <c r="B32" t="s">
        <v>221</v>
      </c>
      <c r="E32" s="17">
        <f>'DB-fm'!E9</f>
        <v>37.728491780888781</v>
      </c>
      <c r="F32" s="17">
        <f>'DB-fm'!F9</f>
        <v>43.36056523413</v>
      </c>
      <c r="G32" s="17">
        <f>'DB-fm'!G9</f>
        <v>51.571859866645653</v>
      </c>
      <c r="H32" s="17">
        <f>'DB-fm'!H9</f>
        <v>41.242422258078079</v>
      </c>
      <c r="I32" s="17">
        <f>'DB-fm'!I9</f>
        <v>25.714046940594489</v>
      </c>
      <c r="J32" s="17">
        <f>'DB-fm'!J9</f>
        <v>21.822549478040152</v>
      </c>
      <c r="K32" s="17">
        <f>'DB-fm'!K9</f>
        <v>35.516433363579928</v>
      </c>
      <c r="L32" s="17">
        <f>'DB-fm'!L9</f>
        <v>33.953776211598779</v>
      </c>
      <c r="M32" s="17">
        <f>'DB-fm'!M9</f>
        <v>31.955074363498877</v>
      </c>
      <c r="N32" s="17">
        <f>'DB-fm'!N9</f>
        <v>36.162235577982138</v>
      </c>
      <c r="O32" s="6">
        <f t="shared" si="5"/>
        <v>35.902745507503688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5.2925214453132394</v>
      </c>
      <c r="F33" s="17">
        <f>(Input!B24-Input!B125-Input!B28-Input!B141-Input!B142-Input!B147+Input!B203+Input!B207)/F32/Input!B7</f>
        <v>3.7587707625894646</v>
      </c>
      <c r="G33" s="17">
        <f>(Input!C24-Input!C125-Input!C28-Input!C141-Input!C142-Input!C147+Input!C203+Input!C207)/G32/Input!C7</f>
        <v>3.0847749289667035</v>
      </c>
      <c r="H33" s="17">
        <f>(Input!D24-Input!D125-Input!D28-Input!D141-Input!D142-Input!D147+Input!D203+Input!D207)/H32/Input!D7</f>
        <v>3.6798536038976875</v>
      </c>
      <c r="I33" s="17">
        <f>(Input!E24-Input!E125-Input!E28-Input!E141-Input!E142-Input!E147+Input!E203+Input!E207)/I32/Input!E7</f>
        <v>5.3835048511471051</v>
      </c>
      <c r="J33" s="17">
        <f>(Input!F24-Input!F125-Input!F28-Input!F141-Input!F142-Input!F147+Input!F203+Input!F207)/J32/Input!F7</f>
        <v>7.1364108917215052</v>
      </c>
      <c r="K33" s="17">
        <f>(Input!G24-Input!G125-Input!G28-Input!G141-Input!G142-Input!G147+Input!G203+Input!G207)/K32/Input!G7</f>
        <v>4.6566250225519354</v>
      </c>
      <c r="L33" s="17">
        <f>(Input!H24-Input!H125-Input!H28-Input!H141-Input!H142-Input!H147+Input!H203+Input!H207)/L32/Input!H7</f>
        <v>4.5521319011702834</v>
      </c>
      <c r="M33" s="17">
        <f>(Input!I24-Input!I125-Input!I28-Input!I141-Input!I142-Input!I147+Input!I203+Input!I207)/M32/Input!I7</f>
        <v>4.7784028007135637</v>
      </c>
      <c r="N33" s="17">
        <f>(Input!J24-Input!J125-Input!J28-Input!J141-Input!J142-Input!J147+Input!J203+Input!J207)/N32/Input!J7</f>
        <v>4.1107006814280513</v>
      </c>
      <c r="O33" s="6">
        <f t="shared" si="5"/>
        <v>4.6433696889499538</v>
      </c>
    </row>
    <row r="34" spans="1:15" x14ac:dyDescent="0.2">
      <c r="B34" t="s">
        <v>223</v>
      </c>
      <c r="E34" s="17">
        <f>E33*Input!A7/Input!A5*100</f>
        <v>108.39202327000741</v>
      </c>
      <c r="F34" s="17">
        <f>F33*Input!B7/Input!B5*100</f>
        <v>77.502463461233873</v>
      </c>
      <c r="G34" s="17">
        <f>G33*Input!C7/Input!C5*100</f>
        <v>64.960545489495686</v>
      </c>
      <c r="H34" s="17">
        <f>H33*Input!D7/Input!D5*100</f>
        <v>77.739724039006731</v>
      </c>
      <c r="I34" s="17">
        <f>I33*Input!E7/Input!E5*100</f>
        <v>112.8148241255418</v>
      </c>
      <c r="J34" s="17">
        <f>J33*Input!F7/Input!F5*100</f>
        <v>149.55253395473122</v>
      </c>
      <c r="K34" s="17">
        <f>K33*Input!G7/Input!G5*100</f>
        <v>95.184202911134747</v>
      </c>
      <c r="L34" s="17">
        <f>L33*Input!H7/Input!H5*100</f>
        <v>92.40651542040932</v>
      </c>
      <c r="M34" s="17">
        <f>M33*Input!I7/Input!I5*100</f>
        <v>96.551015888776149</v>
      </c>
      <c r="N34" s="17">
        <f>N33*Input!J7/Input!J5*100</f>
        <v>83.03393840158148</v>
      </c>
      <c r="O34" s="6">
        <f t="shared" si="5"/>
        <v>95.813778696191847</v>
      </c>
    </row>
    <row r="35" spans="1:15" x14ac:dyDescent="0.2">
      <c r="B35" t="s">
        <v>224</v>
      </c>
      <c r="E35" s="17">
        <f>Input!A6/E33/Input!A7*100</f>
        <v>111.93021050905958</v>
      </c>
      <c r="F35" s="17">
        <f>Input!B6/F33/Input!B7*100</f>
        <v>150.44883300918775</v>
      </c>
      <c r="G35" s="17">
        <f>Input!C6/G33/Input!C7*100</f>
        <v>188.5293394158667</v>
      </c>
      <c r="H35" s="17">
        <f>Input!D6/H33/Input!D7*100</f>
        <v>153.27568847821058</v>
      </c>
      <c r="I35" s="17">
        <f>Input!E6/I33/Input!E7*100</f>
        <v>104.76385611639098</v>
      </c>
      <c r="J35" s="17">
        <f>Input!F6/J33/Input!F7*100</f>
        <v>89.67859430949035</v>
      </c>
      <c r="K35" s="17">
        <f>Input!G6/K33/Input!G7*100</f>
        <v>140.03514362670549</v>
      </c>
      <c r="L35" s="17">
        <f>Input!H6/L33/Input!H7*100</f>
        <v>122.52129261803898</v>
      </c>
      <c r="M35" s="17">
        <f>Input!I6/M33/Input!I7*100</f>
        <v>114.80173480742944</v>
      </c>
      <c r="N35" s="17">
        <f>Input!J6/N33/Input!J7*100</f>
        <v>139.98301387136911</v>
      </c>
      <c r="O35" s="6">
        <f t="shared" si="5"/>
        <v>131.59677067617491</v>
      </c>
    </row>
    <row r="36" spans="1:15" x14ac:dyDescent="0.2">
      <c r="B36" t="s">
        <v>225</v>
      </c>
      <c r="E36" s="17">
        <f>(Input!A5-E33*Input!A7)/Input!A5*100</f>
        <v>-8.3920232700074013</v>
      </c>
      <c r="F36" s="17">
        <f>(Input!B5-F33*Input!B7)/Input!B5*100</f>
        <v>22.497536538766134</v>
      </c>
      <c r="G36" s="17">
        <f>(Input!C5-G33*Input!C7)/Input!C5*100</f>
        <v>35.039454510504321</v>
      </c>
      <c r="H36" s="17">
        <f>(Input!D5-H33*Input!D7)/Input!D5*100</f>
        <v>22.260275960993273</v>
      </c>
      <c r="I36" s="17">
        <f>(Input!E5-I33*Input!E7)/Input!E5*100</f>
        <v>-12.814824125541801</v>
      </c>
      <c r="J36" s="17">
        <f>(Input!F5-J33*Input!F7)/Input!F5*100</f>
        <v>-49.552533954731196</v>
      </c>
      <c r="K36" s="17">
        <f>(Input!G5-K33*Input!G7)/Input!G5*100</f>
        <v>4.8157970888652493</v>
      </c>
      <c r="L36" s="17">
        <f>(Input!H5-L33*Input!H7)/Input!H5*100</f>
        <v>7.5934845795906858</v>
      </c>
      <c r="M36" s="17">
        <f>(Input!I5-M33*Input!I7)/Input!I5*100</f>
        <v>3.4489841112238544</v>
      </c>
      <c r="N36" s="17">
        <f>(Input!J5-N33*Input!J7)/Input!J5*100</f>
        <v>16.966061598418516</v>
      </c>
      <c r="O36" s="6">
        <f t="shared" si="5"/>
        <v>4.1862213038081633</v>
      </c>
    </row>
    <row r="37" spans="1:15" x14ac:dyDescent="0.2">
      <c r="B37" t="s">
        <v>226</v>
      </c>
      <c r="E37" s="17">
        <f>(Input!A6-E33*Input!A7)/Input!A6*100</f>
        <v>10.658615269998029</v>
      </c>
      <c r="F37" s="17">
        <f>(Input!B6-F33*Input!B7)/Input!B6*100</f>
        <v>33.532219559394591</v>
      </c>
      <c r="G37" s="17">
        <f>(Input!C6-G33*Input!C7)/Input!C6*100</f>
        <v>46.957857960020007</v>
      </c>
      <c r="H37" s="17">
        <f>(Input!D6-H33*Input!D7)/Input!D6*100</f>
        <v>34.758081341637009</v>
      </c>
      <c r="I37" s="17">
        <f>(Input!E6-I33*Input!E7)/Input!E6*100</f>
        <v>4.5472325026852864</v>
      </c>
      <c r="J37" s="17">
        <f>(Input!F6-J33*Input!F7)/Input!F6*100</f>
        <v>-11.509330370288131</v>
      </c>
      <c r="K37" s="17">
        <f>(Input!G6-K33*Input!G7)/Input!G6*100</f>
        <v>28.58935449334632</v>
      </c>
      <c r="L37" s="17">
        <f>(Input!H6-L33*Input!H7)/Input!H6*100</f>
        <v>18.38153363942158</v>
      </c>
      <c r="M37" s="17">
        <f>(Input!I6-M33*Input!I7)/Input!I6*100</f>
        <v>12.893302381064309</v>
      </c>
      <c r="N37" s="17">
        <f>(Input!J6-N33*Input!J7)/Input!J6*100</f>
        <v>28.562761127653424</v>
      </c>
      <c r="O37" s="6">
        <f t="shared" si="5"/>
        <v>20.73716279049324</v>
      </c>
    </row>
    <row r="38" spans="1:15" ht="15.75" x14ac:dyDescent="0.25">
      <c r="A38" t="s">
        <v>48</v>
      </c>
      <c r="C38" s="12">
        <f>Input!A3</f>
        <v>2024</v>
      </c>
      <c r="D38" s="36" t="s">
        <v>205</v>
      </c>
      <c r="E38" s="36"/>
      <c r="F38" s="36"/>
      <c r="G38" s="36"/>
      <c r="H38" s="36"/>
      <c r="I38" s="36"/>
      <c r="J38" s="36"/>
      <c r="K38" s="36"/>
      <c r="L38" s="36"/>
      <c r="M38" s="36"/>
      <c r="O38" s="3" t="s">
        <v>320</v>
      </c>
    </row>
    <row r="39" spans="1:15" ht="15.75" customHeight="1" x14ac:dyDescent="0.2">
      <c r="D39" s="37" t="str">
        <f>Kenndat!D2</f>
        <v>Produktionsgebiet 5: Kalkalpen</v>
      </c>
      <c r="E39" s="37"/>
      <c r="F39" s="37"/>
      <c r="G39" s="37"/>
      <c r="H39" s="37"/>
      <c r="I39" s="37"/>
      <c r="J39" s="37"/>
      <c r="K39" s="37"/>
      <c r="L39" s="37"/>
      <c r="M39" s="37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38" t="s">
        <v>321</v>
      </c>
      <c r="E42" s="38"/>
      <c r="F42" s="38"/>
      <c r="G42" s="38"/>
      <c r="H42" s="38"/>
      <c r="I42" s="38"/>
      <c r="J42" s="38"/>
      <c r="K42" s="38"/>
      <c r="L42" s="38"/>
      <c r="M42" s="38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0.67059642687489285</v>
      </c>
      <c r="F44" s="17">
        <f>(Input!B124-Input!B28-Input!B138-Input!B202-Input!B143)/F$32/Kenndat!F$12</f>
        <v>0.44774862810661742</v>
      </c>
      <c r="G44" s="17">
        <f>(Input!C124-Input!C28-Input!C138-Input!C202-Input!C143)/G$32/Kenndat!G$12</f>
        <v>0.49474854758892756</v>
      </c>
      <c r="H44" s="17">
        <f>(Input!D124-Input!D28-Input!D138-Input!D202-Input!D143)/H$32/Kenndat!H$12</f>
        <v>0.53953644269231082</v>
      </c>
      <c r="I44" s="17">
        <f>(Input!E124-Input!E28-Input!E138-Input!E202-Input!E143)/I$32/Kenndat!I$12</f>
        <v>0.59026767900683785</v>
      </c>
      <c r="J44" s="17">
        <f>(Input!F124-Input!F28-Input!F138-Input!F202-Input!F143)/J$32/Kenndat!J$12</f>
        <v>0.97638608694084095</v>
      </c>
      <c r="K44" s="17">
        <f>(Input!G124-Input!G28-Input!G138-Input!G202-Input!G143)/K$32/Kenndat!K$12</f>
        <v>0.65579579833814106</v>
      </c>
      <c r="L44" s="17">
        <f>(Input!H124-Input!H28-Input!H138-Input!H202-Input!H143)/L$32/Kenndat!L$12</f>
        <v>0.57240040329053621</v>
      </c>
      <c r="M44" s="17">
        <f>(Input!I124-Input!I28-Input!I138-Input!I202-Input!I143)/M$32/Kenndat!M$12</f>
        <v>0.63888732834940731</v>
      </c>
      <c r="N44" s="17">
        <f>(Input!J124-Input!J28-Input!J138-Input!J202-Input!J143)/N$32/Kenndat!N$12</f>
        <v>0.54857174566046918</v>
      </c>
      <c r="O44" s="6">
        <f t="shared" ref="O44:O60" si="7">AVERAGE(E44:N44)</f>
        <v>0.61349390868489817</v>
      </c>
    </row>
    <row r="45" spans="1:15" ht="12.75" customHeight="1" x14ac:dyDescent="0.2">
      <c r="B45" t="s">
        <v>61</v>
      </c>
      <c r="E45" s="17">
        <f>(Input!A18-Input!A136-Input!A204-Input!A144)/E$32/Kenndat!E$12</f>
        <v>1.3255467314831353</v>
      </c>
      <c r="F45" s="17">
        <f>(Input!B18-Input!B136-Input!B204-Input!B144)/F$32/Kenndat!F$12</f>
        <v>0.83829215521110811</v>
      </c>
      <c r="G45" s="17">
        <f>(Input!C18-Input!C136-Input!C204-Input!C144)/G$32/Kenndat!G$12</f>
        <v>0.67183667807928238</v>
      </c>
      <c r="H45" s="17">
        <f>(Input!D18-Input!D136-Input!D204-Input!D144)/H$32/Kenndat!H$12</f>
        <v>0.83401001514172302</v>
      </c>
      <c r="I45" s="17">
        <f>(Input!E18-Input!E136-Input!E204-Input!E144)/I$32/Kenndat!I$12</f>
        <v>1.0754032474679383</v>
      </c>
      <c r="J45" s="17">
        <f>(Input!F18-Input!F136-Input!F204-Input!F144)/J$32/Kenndat!J$12</f>
        <v>1.3336201591511738</v>
      </c>
      <c r="K45" s="17">
        <f>(Input!G18-Input!G136-Input!G204-Input!G144)/K$32/Kenndat!K$12</f>
        <v>0.96425713208938468</v>
      </c>
      <c r="L45" s="17">
        <f>(Input!H18-Input!H136-Input!H204-Input!H144)/L$32/Kenndat!L$12</f>
        <v>0.95729288541484803</v>
      </c>
      <c r="M45" s="17">
        <f>(Input!I18-Input!I136-Input!I204-Input!I144)/M$32/Kenndat!M$12</f>
        <v>0.92254836684774011</v>
      </c>
      <c r="N45" s="17">
        <f>(Input!J18-Input!J136-Input!J204-Input!J144)/N$32/Kenndat!N$12</f>
        <v>0.79431633188212303</v>
      </c>
      <c r="O45" s="6">
        <f t="shared" si="7"/>
        <v>0.97171237027684576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0.65658339772173802</v>
      </c>
      <c r="F46" s="17">
        <f>(Input!B19+Input!B20-Input!B137-Input!B205-Input!B139-Input!B208)/F$32/Kenndat!F$12</f>
        <v>0.15935080652890238</v>
      </c>
      <c r="G46" s="17">
        <f>(Input!C19+Input!C20-Input!C137-Input!C205-Input!C139-Input!C208)/G$32/Kenndat!G$12</f>
        <v>0.18167830255833828</v>
      </c>
      <c r="H46" s="17">
        <f>(Input!D19+Input!D20-Input!D137-Input!D205-Input!D139-Input!D208)/H$32/Kenndat!H$12</f>
        <v>0.2674698151954612</v>
      </c>
      <c r="I46" s="17">
        <f>(Input!E19+Input!E20-Input!E137-Input!E205-Input!E139-Input!E208)/I$32/Kenndat!I$12</f>
        <v>0.37948378043684189</v>
      </c>
      <c r="J46" s="17">
        <f>(Input!F19+Input!F20-Input!F137-Input!F205-Input!F139-Input!F208)/J$32/Kenndat!J$12</f>
        <v>0.49271598485494716</v>
      </c>
      <c r="K46" s="17">
        <f>(Input!G19+Input!G20-Input!G137-Input!G205-Input!G139-Input!G208)/K$32/Kenndat!K$12</f>
        <v>0.34904753616325729</v>
      </c>
      <c r="L46" s="17">
        <f>(Input!H19+Input!H20-Input!H137-Input!H205-Input!H139-Input!H208)/L$32/Kenndat!L$12</f>
        <v>0.39732946935123359</v>
      </c>
      <c r="M46" s="17">
        <f>(Input!I19+Input!I20-Input!I137-Input!I205-Input!I139-Input!I208)/M$32/Kenndat!M$12</f>
        <v>0.41467659718286526</v>
      </c>
      <c r="N46" s="17">
        <f>(Input!J19+Input!J20-Input!J137-Input!J205-Input!J139-Input!J208)/N$32/Kenndat!N$12</f>
        <v>0.38700744149768918</v>
      </c>
      <c r="O46" s="6">
        <f t="shared" si="7"/>
        <v>0.36853431314912743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2.6397948892334737</v>
      </c>
      <c r="F47" s="17">
        <f>(Input!B127-(Input!B142+Input!B141+Input!B147-Input!B143-Input!B144-Input!B207-Input!B208-SUM(Input!B136:B139)-SUM(Input!B202:'Input'!B205)))/F$32/Kenndat!F$12</f>
        <v>2.3133791727428372</v>
      </c>
      <c r="G47" s="17">
        <f>(Input!C127-(Input!C142+Input!C141+Input!C147-Input!C143-Input!C144-Input!C207-Input!C208-SUM(Input!C136:C139)-SUM(Input!C202:'Input'!C205)))/G$32/Kenndat!G$12</f>
        <v>1.7365114007401548</v>
      </c>
      <c r="H47" s="17">
        <f>(Input!D127-(Input!D142+Input!D141+Input!D147-Input!D143-Input!D144-Input!D207-Input!D208-SUM(Input!D136:D139)-SUM(Input!D202:'Input'!D205)))/H$32/Kenndat!H$12</f>
        <v>2.0388373308681915</v>
      </c>
      <c r="I47" s="17">
        <f>(Input!E127-(Input!E142+Input!E141+Input!E147-Input!E143-Input!E144-Input!E207-Input!E208-SUM(Input!E136:E139)-SUM(Input!E202:'Input'!E205)))/I$32/Kenndat!I$12</f>
        <v>3.3383501442354868</v>
      </c>
      <c r="J47" s="17">
        <f>(Input!F127-(Input!F142+Input!F141+Input!F147-Input!F143-Input!F144-Input!F207-Input!F208-SUM(Input!F136:F139)-SUM(Input!F202:'Input'!F205)))/J$32/Kenndat!J$12</f>
        <v>4.333688660774544</v>
      </c>
      <c r="K47" s="17">
        <f>(Input!G127-(Input!G142+Input!G141+Input!G147-Input!G143-Input!G144-Input!G207-Input!G208-SUM(Input!G136:G139)-SUM(Input!G202:'Input'!G205)))/K$32/Kenndat!K$12</f>
        <v>2.6875245559611534</v>
      </c>
      <c r="L47" s="17">
        <f>(Input!H127-(Input!H142+Input!H141+Input!H147-Input!H143-Input!H144-Input!H207-Input!H208-SUM(Input!H136:H139)-SUM(Input!H202:'Input'!H205)))/L$32/Kenndat!L$12</f>
        <v>2.6251091431136664</v>
      </c>
      <c r="M47" s="17">
        <f>(Input!I127-(Input!I142+Input!I141+Input!I147-Input!I143-Input!I144-Input!I207-Input!I208-SUM(Input!I136:I139)-SUM(Input!I202:'Input'!I205)))/M$32/Kenndat!M$12</f>
        <v>2.8022905083335514</v>
      </c>
      <c r="N47" s="17">
        <f>(Input!J127-(Input!J142+Input!J141+Input!J147-Input!J143-Input!J144-Input!J207-Input!J208-SUM(Input!J136:J139)-SUM(Input!J202:'Input'!J205)))/N$32/Kenndat!N$12</f>
        <v>2.3808051623877695</v>
      </c>
      <c r="O47" s="6">
        <f t="shared" si="7"/>
        <v>2.689629096839083</v>
      </c>
    </row>
    <row r="48" spans="1:15" ht="12.75" customHeight="1" x14ac:dyDescent="0.2">
      <c r="B48" s="4" t="s">
        <v>317</v>
      </c>
      <c r="E48" s="33">
        <f>SUM(E44:E47)</f>
        <v>5.2925214453132394</v>
      </c>
      <c r="F48" s="33">
        <f t="shared" ref="F48:N48" si="8">SUM(F44:F47)</f>
        <v>3.7587707625894655</v>
      </c>
      <c r="G48" s="33">
        <f t="shared" si="8"/>
        <v>3.084774928966703</v>
      </c>
      <c r="H48" s="33">
        <f t="shared" si="8"/>
        <v>3.6798536038976866</v>
      </c>
      <c r="I48" s="33">
        <f t="shared" si="8"/>
        <v>5.3835048511471051</v>
      </c>
      <c r="J48" s="33">
        <f t="shared" si="8"/>
        <v>7.1364108917215061</v>
      </c>
      <c r="K48" s="33">
        <f t="shared" si="8"/>
        <v>4.6566250225519363</v>
      </c>
      <c r="L48" s="33">
        <f t="shared" si="8"/>
        <v>4.5521319011702843</v>
      </c>
      <c r="M48" s="33">
        <f t="shared" si="8"/>
        <v>4.7784028007135637</v>
      </c>
      <c r="N48" s="33">
        <f t="shared" si="8"/>
        <v>4.1107006814280513</v>
      </c>
      <c r="O48" s="8">
        <f t="shared" si="7"/>
        <v>4.6433696889499547</v>
      </c>
    </row>
    <row r="49" spans="2:15" ht="12.75" customHeight="1" x14ac:dyDescent="0.2">
      <c r="B49" t="s">
        <v>318</v>
      </c>
      <c r="E49" s="17">
        <f>(Input!A212/E$32/Kenndat!E$12)*(-1)</f>
        <v>0.25674955512941056</v>
      </c>
      <c r="F49" s="17">
        <f>(Input!B212/F$32/Kenndat!F$12)*(-1)</f>
        <v>0.23293338897525831</v>
      </c>
      <c r="G49" s="17">
        <f>(Input!C212/G$32/Kenndat!G$12)*(-1)</f>
        <v>0.31926230764687691</v>
      </c>
      <c r="H49" s="17">
        <f>(Input!D212/H$32/Kenndat!H$12)*(-1)</f>
        <v>0.21846575353421457</v>
      </c>
      <c r="I49" s="17">
        <f>(Input!E212/I$32/Kenndat!I$12)*(-1)</f>
        <v>0.27609752497553425</v>
      </c>
      <c r="J49" s="17">
        <f>(Input!F212/J$32/Kenndat!J$12)*(-1)</f>
        <v>0.46315612460033717</v>
      </c>
      <c r="K49" s="17">
        <f>(Input!G212/K$32/Kenndat!K$12)*(-1)</f>
        <v>0.25460021475555961</v>
      </c>
      <c r="L49" s="17">
        <f>(Input!H212/L$32/Kenndat!L$12)*(-1)</f>
        <v>0.30499709987867901</v>
      </c>
      <c r="M49" s="17">
        <f>(Input!I212/M$32/Kenndat!M$12)*(-1)</f>
        <v>0.36322032354113698</v>
      </c>
      <c r="N49" s="17">
        <f>(Input!J212/N$32/Kenndat!N$12)*(-1)</f>
        <v>0.34400520489898467</v>
      </c>
      <c r="O49" s="6">
        <f t="shared" si="7"/>
        <v>0.30334874979359916</v>
      </c>
    </row>
    <row r="50" spans="2:15" ht="12.75" customHeight="1" x14ac:dyDescent="0.2">
      <c r="B50" s="4" t="s">
        <v>319</v>
      </c>
      <c r="E50" s="33">
        <f>E48+E49</f>
        <v>5.5492710004426495</v>
      </c>
      <c r="F50" s="33">
        <f t="shared" ref="F50:N50" si="9">F48+F49</f>
        <v>3.9917041515647238</v>
      </c>
      <c r="G50" s="33">
        <f t="shared" si="9"/>
        <v>3.40403723661358</v>
      </c>
      <c r="H50" s="33">
        <f t="shared" si="9"/>
        <v>3.8983193574319013</v>
      </c>
      <c r="I50" s="33">
        <f t="shared" si="9"/>
        <v>5.6596023761226393</v>
      </c>
      <c r="J50" s="33">
        <f t="shared" si="9"/>
        <v>7.5995670163218429</v>
      </c>
      <c r="K50" s="33">
        <f t="shared" si="9"/>
        <v>4.9112252373074963</v>
      </c>
      <c r="L50" s="33">
        <f t="shared" si="9"/>
        <v>4.8571290010489632</v>
      </c>
      <c r="M50" s="33">
        <f t="shared" si="9"/>
        <v>5.1416231242547008</v>
      </c>
      <c r="N50" s="33">
        <f t="shared" si="9"/>
        <v>4.4547058863270363</v>
      </c>
      <c r="O50" s="8">
        <f t="shared" si="7"/>
        <v>4.9467184387435523</v>
      </c>
    </row>
    <row r="51" spans="2:15" ht="6.75" customHeight="1" x14ac:dyDescent="0.2">
      <c r="O51" s="6"/>
    </row>
    <row r="52" spans="2:15" ht="16.5" customHeight="1" x14ac:dyDescent="0.2">
      <c r="D52" s="38" t="s">
        <v>322</v>
      </c>
      <c r="E52" s="39"/>
      <c r="F52" s="39"/>
      <c r="G52" s="39"/>
      <c r="H52" s="39"/>
      <c r="I52" s="39"/>
      <c r="J52" s="39"/>
      <c r="K52" s="39"/>
      <c r="L52" s="39"/>
      <c r="M52" s="39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13.733964851663474</v>
      </c>
      <c r="F54" s="17">
        <f>F44*Kenndat!F$12/Kenndat!F$15*100</f>
        <v>9.2321729313825784</v>
      </c>
      <c r="G54" s="17">
        <f>G44*Kenndat!G$12/Kenndat!G$15*100</f>
        <v>10.418632241113936</v>
      </c>
      <c r="H54" s="17">
        <f>H44*Kenndat!H$12/Kenndat!H$15*100</f>
        <v>11.398120327249242</v>
      </c>
      <c r="I54" s="17">
        <f>I44*Kenndat!I$12/Kenndat!I$15*100</f>
        <v>12.369440770534297</v>
      </c>
      <c r="J54" s="17">
        <f>J44*Kenndat!J$12/Kenndat!J$15*100</f>
        <v>20.461407791070005</v>
      </c>
      <c r="K54" s="17">
        <f>K44*Kenndat!K$12/Kenndat!K$15*100</f>
        <v>13.404858676612724</v>
      </c>
      <c r="L54" s="17">
        <f>L44*Kenndat!L$12/Kenndat!L$15*100</f>
        <v>11.61950660518368</v>
      </c>
      <c r="M54" s="17">
        <f>M44*Kenndat!M$12/Kenndat!M$15*100</f>
        <v>12.90917136190148</v>
      </c>
      <c r="N54" s="17">
        <f>N44*Kenndat!N$12/Kenndat!N$15*100</f>
        <v>11.080853622792937</v>
      </c>
      <c r="O54" s="6">
        <f t="shared" si="7"/>
        <v>12.662812917950436</v>
      </c>
    </row>
    <row r="55" spans="2:15" ht="12.75" customHeight="1" x14ac:dyDescent="0.2">
      <c r="B55" t="s">
        <v>61</v>
      </c>
      <c r="E55" s="17">
        <f>E45*Kenndat!E$12/Kenndat!E$15*100</f>
        <v>27.147493618875373</v>
      </c>
      <c r="F55" s="17">
        <f>F45*Kenndat!F$12/Kenndat!F$15*100</f>
        <v>17.284828267720549</v>
      </c>
      <c r="G55" s="17">
        <f>G45*Kenndat!G$12/Kenndat!G$15*100</f>
        <v>14.147831881692516</v>
      </c>
      <c r="H55" s="17">
        <f>H45*Kenndat!H$12/Kenndat!H$15*100</f>
        <v>17.619099943055243</v>
      </c>
      <c r="I55" s="17">
        <f>I45*Kenndat!I$12/Kenndat!I$15*100</f>
        <v>22.535770205776089</v>
      </c>
      <c r="J55" s="17">
        <f>J45*Kenndat!J$12/Kenndat!J$15*100</f>
        <v>27.947700484221677</v>
      </c>
      <c r="K55" s="17">
        <f>K45*Kenndat!K$12/Kenndat!K$15*100</f>
        <v>19.709992983073874</v>
      </c>
      <c r="L55" s="17">
        <f>L45*Kenndat!L$12/Kenndat!L$15*100</f>
        <v>19.432674996784151</v>
      </c>
      <c r="M55" s="17">
        <f>M45*Kenndat!M$12/Kenndat!M$15*100</f>
        <v>18.640743725576939</v>
      </c>
      <c r="N55" s="17">
        <f>N45*Kenndat!N$12/Kenndat!N$15*100</f>
        <v>16.044761826336043</v>
      </c>
      <c r="O55" s="6">
        <f t="shared" si="7"/>
        <v>20.051089793311249</v>
      </c>
    </row>
    <row r="56" spans="2:15" ht="12.75" customHeight="1" x14ac:dyDescent="0.2">
      <c r="B56" t="s">
        <v>316</v>
      </c>
      <c r="E56" s="17">
        <f>E46*Kenndat!E$12/Kenndat!E$15*100</f>
        <v>13.446974879540244</v>
      </c>
      <c r="F56" s="17">
        <f>F46*Kenndat!F$12/Kenndat!F$15*100</f>
        <v>3.2856699279038439</v>
      </c>
      <c r="G56" s="17">
        <f>G46*Kenndat!G$12/Kenndat!G$15*100</f>
        <v>3.8258615002905718</v>
      </c>
      <c r="H56" s="17">
        <f>H46*Kenndat!H$12/Kenndat!H$15*100</f>
        <v>5.6505045744307276</v>
      </c>
      <c r="I56" s="17">
        <f>I46*Kenndat!I$12/Kenndat!I$15*100</f>
        <v>7.9523279224603796</v>
      </c>
      <c r="J56" s="17">
        <f>J46*Kenndat!J$12/Kenndat!J$15*100</f>
        <v>10.325487864009878</v>
      </c>
      <c r="K56" s="17">
        <f>K46*Kenndat!K$12/Kenndat!K$15*100</f>
        <v>7.1347405786149665</v>
      </c>
      <c r="L56" s="17">
        <f>L46*Kenndat!L$12/Kenndat!L$15*100</f>
        <v>8.0656344178315091</v>
      </c>
      <c r="M56" s="17">
        <f>M46*Kenndat!M$12/Kenndat!M$15*100</f>
        <v>8.3788346008267904</v>
      </c>
      <c r="N56" s="17">
        <f>N46*Kenndat!N$12/Kenndat!N$15*100</f>
        <v>7.8173417499007023</v>
      </c>
      <c r="O56" s="6">
        <f t="shared" si="7"/>
        <v>7.5883378015809608</v>
      </c>
    </row>
    <row r="57" spans="2:15" ht="12.75" customHeight="1" x14ac:dyDescent="0.2">
      <c r="B57" t="s">
        <v>65</v>
      </c>
      <c r="E57" s="17">
        <f>E47*Kenndat!E$12/Kenndat!E$15*100</f>
        <v>54.063589919928312</v>
      </c>
      <c r="F57" s="17">
        <f>F47*Kenndat!F$12/Kenndat!F$15*100</f>
        <v>47.699792334226906</v>
      </c>
      <c r="G57" s="17">
        <f>G47*Kenndat!G$12/Kenndat!G$15*100</f>
        <v>36.56821986639865</v>
      </c>
      <c r="H57" s="17">
        <f>H47*Kenndat!H$12/Kenndat!H$15*100</f>
        <v>43.071999194271498</v>
      </c>
      <c r="I57" s="17">
        <f>I47*Kenndat!I$12/Kenndat!I$15*100</f>
        <v>69.95728522677102</v>
      </c>
      <c r="J57" s="17">
        <f>J47*Kenndat!J$12/Kenndat!J$15*100</f>
        <v>90.817937815429644</v>
      </c>
      <c r="K57" s="17">
        <f>K47*Kenndat!K$12/Kenndat!K$15*100</f>
        <v>54.934610672833216</v>
      </c>
      <c r="L57" s="17">
        <f>L47*Kenndat!L$12/Kenndat!L$15*100</f>
        <v>53.288699400609993</v>
      </c>
      <c r="M57" s="17">
        <f>M47*Kenndat!M$12/Kenndat!M$15*100</f>
        <v>56.622266200470939</v>
      </c>
      <c r="N57" s="17">
        <f>N47*Kenndat!N$12/Kenndat!N$15*100</f>
        <v>48.090981202551788</v>
      </c>
      <c r="O57" s="6">
        <f t="shared" si="7"/>
        <v>55.511538183349202</v>
      </c>
    </row>
    <row r="58" spans="2:15" ht="12.75" customHeight="1" x14ac:dyDescent="0.2">
      <c r="B58" s="4" t="s">
        <v>317</v>
      </c>
      <c r="E58" s="33">
        <f>E48*Kenndat!E$12/Kenndat!E$15*100</f>
        <v>108.39202327000741</v>
      </c>
      <c r="F58" s="33">
        <f>F48*Kenndat!F$12/Kenndat!F$15*100</f>
        <v>77.502463461233887</v>
      </c>
      <c r="G58" s="33">
        <f>G48*Kenndat!G$12/Kenndat!G$15*100</f>
        <v>64.960545489495672</v>
      </c>
      <c r="H58" s="33">
        <f>H48*Kenndat!H$12/Kenndat!H$15*100</f>
        <v>77.739724039006703</v>
      </c>
      <c r="I58" s="33">
        <f>I48*Kenndat!I$12/Kenndat!I$15*100</f>
        <v>112.8148241255418</v>
      </c>
      <c r="J58" s="33">
        <f>J48*Kenndat!J$12/Kenndat!J$15*100</f>
        <v>149.55253395473122</v>
      </c>
      <c r="K58" s="33">
        <f>K48*Kenndat!K$12/Kenndat!K$15*100</f>
        <v>95.18420291113479</v>
      </c>
      <c r="L58" s="33">
        <f>L48*Kenndat!L$12/Kenndat!L$15*100</f>
        <v>92.406515420409335</v>
      </c>
      <c r="M58" s="33">
        <f>M48*Kenndat!M$12/Kenndat!M$15*100</f>
        <v>96.551015888776149</v>
      </c>
      <c r="N58" s="33">
        <f>N48*Kenndat!N$12/Kenndat!N$15*100</f>
        <v>83.03393840158148</v>
      </c>
      <c r="O58" s="8">
        <f t="shared" si="7"/>
        <v>95.813778696191847</v>
      </c>
    </row>
    <row r="59" spans="2:15" ht="12.75" customHeight="1" x14ac:dyDescent="0.2">
      <c r="B59" t="s">
        <v>318</v>
      </c>
      <c r="E59" s="17">
        <f>E49*Kenndat!E$12/Kenndat!E$15*100</f>
        <v>5.2582883303752039</v>
      </c>
      <c r="F59" s="17">
        <f>F49*Kenndat!F$12/Kenndat!F$15*100</f>
        <v>4.8028764210987571</v>
      </c>
      <c r="G59" s="17">
        <f>G49*Kenndat!G$12/Kenndat!G$15*100</f>
        <v>6.7231659153568577</v>
      </c>
      <c r="H59" s="17">
        <f>H49*Kenndat!H$12/Kenndat!H$15*100</f>
        <v>4.6152562628400968</v>
      </c>
      <c r="I59" s="17">
        <f>I49*Kenndat!I$12/Kenndat!I$15*100</f>
        <v>5.785802109006247</v>
      </c>
      <c r="J59" s="17">
        <f>J49*Kenndat!J$12/Kenndat!J$15*100</f>
        <v>9.7060235322191026</v>
      </c>
      <c r="K59" s="17">
        <f>K49*Kenndat!K$12/Kenndat!K$15*100</f>
        <v>5.2041807929879091</v>
      </c>
      <c r="L59" s="17">
        <f>L49*Kenndat!L$12/Kenndat!L$15*100</f>
        <v>6.1913230602728513</v>
      </c>
      <c r="M59" s="17">
        <f>M49*Kenndat!M$12/Kenndat!M$15*100</f>
        <v>7.3391241157212184</v>
      </c>
      <c r="N59" s="17">
        <f>N49*Kenndat!N$12/Kenndat!N$15*100</f>
        <v>6.9487197456280336</v>
      </c>
      <c r="O59" s="6">
        <f t="shared" si="7"/>
        <v>6.2574760285506281</v>
      </c>
    </row>
    <row r="60" spans="2:15" ht="12.75" customHeight="1" x14ac:dyDescent="0.2">
      <c r="B60" s="4" t="s">
        <v>319</v>
      </c>
      <c r="E60" s="33">
        <f>E50*Kenndat!E$12/Kenndat!E$15*100</f>
        <v>113.65031160038259</v>
      </c>
      <c r="F60" s="33">
        <f>F50*Kenndat!F$12/Kenndat!F$15*100</f>
        <v>82.305339882332646</v>
      </c>
      <c r="G60" s="33">
        <f>G50*Kenndat!G$12/Kenndat!G$15*100</f>
        <v>71.683711404852531</v>
      </c>
      <c r="H60" s="33">
        <f>H50*Kenndat!H$12/Kenndat!H$15*100</f>
        <v>82.354980301846808</v>
      </c>
      <c r="I60" s="33">
        <f>I50*Kenndat!I$12/Kenndat!I$15*100</f>
        <v>118.60062623454806</v>
      </c>
      <c r="J60" s="33">
        <f>J50*Kenndat!J$12/Kenndat!J$15*100</f>
        <v>159.25855748695031</v>
      </c>
      <c r="K60" s="33">
        <f>K50*Kenndat!K$12/Kenndat!K$15*100</f>
        <v>100.38838370412269</v>
      </c>
      <c r="L60" s="33">
        <f>L50*Kenndat!L$12/Kenndat!L$15*100</f>
        <v>98.597838480682171</v>
      </c>
      <c r="M60" s="33">
        <f>M50*Kenndat!M$12/Kenndat!M$15*100</f>
        <v>103.89014000449734</v>
      </c>
      <c r="N60" s="33">
        <f>N50*Kenndat!N$12/Kenndat!N$15*100</f>
        <v>89.98265814720952</v>
      </c>
      <c r="O60" s="8">
        <f t="shared" si="7"/>
        <v>102.07125472474247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2025-12-17T14:49:38Z</dcterms:modified>
</cp:coreProperties>
</file>