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BBF3AC6C-09F5-4238-A416-302A0F9286CF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K15" i="12" s="1"/>
  <c r="L7" i="12"/>
  <c r="M7" i="12"/>
  <c r="N7" i="12"/>
  <c r="N9" i="12" s="1"/>
  <c r="E8" i="12"/>
  <c r="F8" i="12"/>
  <c r="G8" i="12"/>
  <c r="H8" i="12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G26" i="20" s="1"/>
  <c r="H10" i="20"/>
  <c r="H26" i="20" s="1"/>
  <c r="I10" i="20"/>
  <c r="I26" i="20" s="1"/>
  <c r="J10" i="20"/>
  <c r="J26" i="20" s="1"/>
  <c r="K10" i="20"/>
  <c r="L10" i="20"/>
  <c r="M10" i="20"/>
  <c r="M26" i="20" s="1"/>
  <c r="N10" i="20"/>
  <c r="E11" i="20"/>
  <c r="F11" i="20"/>
  <c r="G11" i="20"/>
  <c r="H11" i="20"/>
  <c r="H24" i="20" s="1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G13" i="13" s="1"/>
  <c r="H12" i="13"/>
  <c r="I12" i="13"/>
  <c r="I13" i="13" s="1"/>
  <c r="J12" i="13"/>
  <c r="K12" i="13"/>
  <c r="K13" i="13" s="1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I21" i="13" s="1"/>
  <c r="J20" i="13"/>
  <c r="K20" i="13"/>
  <c r="L20" i="13"/>
  <c r="L22" i="13" s="1"/>
  <c r="M20" i="13"/>
  <c r="N20" i="13"/>
  <c r="I33" i="7"/>
  <c r="G15" i="12"/>
  <c r="I33" i="6"/>
  <c r="I32" i="14"/>
  <c r="M32" i="25"/>
  <c r="M33" i="7"/>
  <c r="M33" i="6"/>
  <c r="M36" i="6" s="1"/>
  <c r="E33" i="7"/>
  <c r="M32" i="14"/>
  <c r="N26" i="16" l="1"/>
  <c r="N19" i="18"/>
  <c r="N30" i="4"/>
  <c r="M13" i="13"/>
  <c r="L34" i="18"/>
  <c r="L26" i="18"/>
  <c r="L13" i="13"/>
  <c r="K27" i="19"/>
  <c r="K33" i="23"/>
  <c r="K19" i="17"/>
  <c r="K19" i="18"/>
  <c r="K30" i="4"/>
  <c r="J30" i="4"/>
  <c r="I34" i="18"/>
  <c r="H19" i="16"/>
  <c r="G27" i="19"/>
  <c r="G26" i="18"/>
  <c r="G33" i="23"/>
  <c r="G34" i="18"/>
  <c r="O7" i="18"/>
  <c r="F19" i="18"/>
  <c r="F19" i="5"/>
  <c r="F10" i="4"/>
  <c r="F36" i="2"/>
  <c r="E19" i="16"/>
  <c r="E24" i="20"/>
  <c r="E33" i="25"/>
  <c r="E37" i="25" s="1"/>
  <c r="E41" i="25" s="1"/>
  <c r="E15" i="8"/>
  <c r="E13" i="13"/>
  <c r="J34" i="16"/>
  <c r="E10" i="8"/>
  <c r="H19" i="5"/>
  <c r="H10" i="5"/>
  <c r="H12" i="12"/>
  <c r="H9" i="12"/>
  <c r="H17" i="12" s="1"/>
  <c r="L29" i="3"/>
  <c r="H34" i="18"/>
  <c r="H26" i="18"/>
  <c r="J15" i="5"/>
  <c r="N24" i="3"/>
  <c r="L13" i="7"/>
  <c r="N19" i="4"/>
  <c r="H22" i="13"/>
  <c r="J36" i="6"/>
  <c r="E25" i="20"/>
  <c r="M24" i="7"/>
  <c r="O17" i="16"/>
  <c r="K36" i="3"/>
  <c r="K26" i="11" s="1"/>
  <c r="K24" i="3"/>
  <c r="K10" i="4"/>
  <c r="F30" i="5"/>
  <c r="F12" i="12"/>
  <c r="N26" i="20"/>
  <c r="K24" i="6"/>
  <c r="N36" i="3"/>
  <c r="N28" i="11" s="1"/>
  <c r="J24" i="2"/>
  <c r="H13" i="7"/>
  <c r="J10" i="4"/>
  <c r="E29" i="2"/>
  <c r="N10" i="4"/>
  <c r="E15" i="4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N25" i="20"/>
  <c r="J25" i="20"/>
  <c r="F25" i="20"/>
  <c r="F20" i="12"/>
  <c r="F21" i="12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0" i="12"/>
  <c r="I34" i="16"/>
  <c r="O39" i="17"/>
  <c r="J13" i="14"/>
  <c r="J17" i="14" s="1"/>
  <c r="J21" i="14" s="1"/>
  <c r="J25" i="14" s="1"/>
  <c r="K26" i="20"/>
  <c r="K21" i="13"/>
  <c r="K22" i="13"/>
  <c r="K23" i="13" s="1"/>
  <c r="O35" i="14"/>
  <c r="O8" i="25"/>
  <c r="N13" i="25"/>
  <c r="N17" i="25" s="1"/>
  <c r="N21" i="25" s="1"/>
  <c r="N25" i="25" s="1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M13" i="14"/>
  <c r="M17" i="14" s="1"/>
  <c r="M21" i="14" s="1"/>
  <c r="M25" i="14" s="1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M26" i="10"/>
  <c r="M27" i="10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I41" i="25"/>
  <c r="I45" i="25" s="1"/>
  <c r="I49" i="25" s="1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7" i="11" l="1"/>
  <c r="K13" i="14"/>
  <c r="K17" i="14" s="1"/>
  <c r="K21" i="14" s="1"/>
  <c r="K25" i="14" s="1"/>
  <c r="K28" i="11"/>
  <c r="K27" i="11"/>
  <c r="K27" i="13"/>
  <c r="I49" i="20"/>
  <c r="I59" i="20" s="1"/>
  <c r="I47" i="20"/>
  <c r="I57" i="20" s="1"/>
  <c r="I46" i="20"/>
  <c r="I56" i="20" s="1"/>
  <c r="I37" i="20"/>
  <c r="I37" i="19"/>
  <c r="I41" i="19" s="1"/>
  <c r="I45" i="19" s="1"/>
  <c r="I45" i="20"/>
  <c r="I55" i="20" s="1"/>
  <c r="I34" i="20"/>
  <c r="I44" i="20"/>
  <c r="I54" i="20" s="1"/>
  <c r="I13" i="14"/>
  <c r="I17" i="14" s="1"/>
  <c r="I21" i="14" s="1"/>
  <c r="I25" i="14" s="1"/>
  <c r="I35" i="20"/>
  <c r="H37" i="17"/>
  <c r="H41" i="17" s="1"/>
  <c r="H45" i="17" s="1"/>
  <c r="F31" i="6"/>
  <c r="F38" i="6" s="1"/>
  <c r="F42" i="6" s="1"/>
  <c r="F37" i="19"/>
  <c r="F41" i="19" s="1"/>
  <c r="F45" i="19" s="1"/>
  <c r="E26" i="11"/>
  <c r="G23" i="13"/>
  <c r="G28" i="11"/>
  <c r="I27" i="11"/>
  <c r="G27" i="11"/>
  <c r="J26" i="13"/>
  <c r="N26" i="11"/>
  <c r="M31" i="6"/>
  <c r="M38" i="6" s="1"/>
  <c r="M42" i="6" s="1"/>
  <c r="H31" i="7"/>
  <c r="H12" i="10" s="1"/>
  <c r="E28" i="11"/>
  <c r="N31" i="6"/>
  <c r="N38" i="6" s="1"/>
  <c r="N42" i="6" s="1"/>
  <c r="F27" i="13"/>
  <c r="K31" i="6"/>
  <c r="K38" i="6" s="1"/>
  <c r="K42" i="6" s="1"/>
  <c r="I18" i="13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K11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5" i="20" l="1"/>
  <c r="N18" i="11"/>
  <c r="N38" i="7"/>
  <c r="N42" i="7" s="1"/>
  <c r="N22" i="11"/>
  <c r="M22" i="10"/>
  <c r="L22" i="11"/>
  <c r="L21" i="11"/>
  <c r="L17" i="11"/>
  <c r="L20" i="11"/>
  <c r="K9" i="11"/>
  <c r="I20" i="11"/>
  <c r="I48" i="20"/>
  <c r="O27" i="11"/>
  <c r="I12" i="11"/>
  <c r="I11" i="11"/>
  <c r="H17" i="11"/>
  <c r="H16" i="11"/>
  <c r="H20" i="11"/>
  <c r="H9" i="10"/>
  <c r="H10" i="10"/>
  <c r="H22" i="11"/>
  <c r="F19" i="10"/>
  <c r="E12" i="11"/>
  <c r="E38" i="3"/>
  <c r="E42" i="3" s="1"/>
  <c r="E9" i="11"/>
  <c r="E11" i="11"/>
  <c r="K12" i="11"/>
  <c r="M16" i="11"/>
  <c r="I18" i="11"/>
  <c r="L33" i="20"/>
  <c r="L36" i="20" s="1"/>
  <c r="I16" i="11"/>
  <c r="I38" i="3"/>
  <c r="I42" i="3" s="1"/>
  <c r="K10" i="11"/>
  <c r="I10" i="11"/>
  <c r="I21" i="11"/>
  <c r="I22" i="11"/>
  <c r="I19" i="11"/>
  <c r="H38" i="7"/>
  <c r="H42" i="7" s="1"/>
  <c r="H11" i="10"/>
  <c r="J38" i="7"/>
  <c r="J42" i="7" s="1"/>
  <c r="F18" i="11"/>
  <c r="H38" i="3"/>
  <c r="H42" i="3" s="1"/>
  <c r="H19" i="11"/>
  <c r="H18" i="11"/>
  <c r="J12" i="10"/>
  <c r="J11" i="10"/>
  <c r="I11" i="10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5" i="20" l="1"/>
  <c r="L34" i="20"/>
  <c r="L37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<sst xmlns="http://schemas.openxmlformats.org/spreadsheetml/2006/main" count="985" uniqueCount="340">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</sst>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19</v>
      </c>
      <c r="B1">
        <v>23</v>
      </c>
      <c r="C1">
        <v>25</v>
      </c>
      <c r="D1">
        <v>25</v>
      </c>
      <c r="E1">
        <v>25</v>
      </c>
      <c r="F1">
        <v>25</v>
      </c>
      <c r="G1">
        <v>24</v>
      </c>
      <c r="H1">
        <v>26</v>
      </c>
      <c r="I1">
        <v>27</v>
      </c>
      <c r="J1">
        <v>26</v>
      </c>
      <c r="K1">
        <v>27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7.11</v>
      </c>
      <c r="B4">
        <v>6.74</v>
      </c>
      <c r="C4">
        <v>6.6</v>
      </c>
      <c r="D4">
        <v>6.6</v>
      </c>
      <c r="E4">
        <v>6.6</v>
      </c>
      <c r="F4">
        <v>6.6</v>
      </c>
      <c r="G4">
        <v>6.46</v>
      </c>
      <c r="H4">
        <v>6.35</v>
      </c>
      <c r="I4">
        <v>6.48</v>
      </c>
      <c r="J4">
        <v>6.54</v>
      </c>
      <c r="K4" t="s">
        <v>22</v>
      </c>
      <c r="N4" s="13">
        <v>33</v>
      </c>
      <c r="O4" s="4" t="s">
        <v>328</v>
      </c>
    </row>
    <row r="5" spans="1:15" x14ac:dyDescent="0.2">
      <c r="A5">
        <v>249592</v>
      </c>
      <c r="B5">
        <v>342692</v>
      </c>
      <c r="C5">
        <v>385152</v>
      </c>
      <c r="D5">
        <v>382140</v>
      </c>
      <c r="E5">
        <v>386440</v>
      </c>
      <c r="F5">
        <v>383740</v>
      </c>
      <c r="G5">
        <v>388240</v>
      </c>
      <c r="H5">
        <v>427011</v>
      </c>
      <c r="I5">
        <v>428946</v>
      </c>
      <c r="J5">
        <v>410446</v>
      </c>
      <c r="K5">
        <v>435446</v>
      </c>
      <c r="L5" t="s">
        <v>23</v>
      </c>
      <c r="N5" s="13">
        <v>34</v>
      </c>
      <c r="O5" s="4" t="s">
        <v>329</v>
      </c>
    </row>
    <row r="6" spans="1:15" x14ac:dyDescent="0.2">
      <c r="A6">
        <v>302813.55</v>
      </c>
      <c r="B6">
        <v>399584.19</v>
      </c>
      <c r="C6">
        <v>471694.45</v>
      </c>
      <c r="D6">
        <v>455343.11</v>
      </c>
      <c r="E6">
        <v>456730.19</v>
      </c>
      <c r="F6">
        <v>514659.08</v>
      </c>
      <c r="G6">
        <v>517490.28</v>
      </c>
      <c r="H6">
        <v>483451.85</v>
      </c>
      <c r="I6">
        <v>475453.36</v>
      </c>
      <c r="J6">
        <v>477075.38</v>
      </c>
      <c r="K6">
        <v>495115.1</v>
      </c>
      <c r="L6" t="s">
        <v>24</v>
      </c>
      <c r="N6" s="13">
        <v>35</v>
      </c>
      <c r="O6" s="4" t="s">
        <v>330</v>
      </c>
    </row>
    <row r="7" spans="1:15" x14ac:dyDescent="0.2">
      <c r="A7">
        <v>51117</v>
      </c>
      <c r="B7">
        <v>70660</v>
      </c>
      <c r="C7">
        <v>81107</v>
      </c>
      <c r="D7">
        <v>80730</v>
      </c>
      <c r="E7">
        <v>80981</v>
      </c>
      <c r="F7">
        <v>80417.58</v>
      </c>
      <c r="G7">
        <v>79358.58</v>
      </c>
      <c r="H7">
        <v>86681.58</v>
      </c>
      <c r="I7">
        <v>86671.58</v>
      </c>
      <c r="J7">
        <v>82907.88</v>
      </c>
      <c r="K7">
        <v>89495.88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3827.52</v>
      </c>
      <c r="C8">
        <v>19419.810000000001</v>
      </c>
      <c r="D8">
        <v>13571.65</v>
      </c>
      <c r="E8">
        <v>5723.1</v>
      </c>
      <c r="F8">
        <v>5172.57</v>
      </c>
      <c r="G8">
        <v>14014.63</v>
      </c>
      <c r="H8">
        <v>0</v>
      </c>
      <c r="I8">
        <v>753.34</v>
      </c>
      <c r="J8">
        <v>754.97</v>
      </c>
      <c r="K8" t="s">
        <v>26</v>
      </c>
      <c r="N8" s="13">
        <v>41</v>
      </c>
      <c r="O8" s="4" t="s">
        <v>332</v>
      </c>
    </row>
    <row r="9" spans="1:15" x14ac:dyDescent="0.2">
      <c r="A9">
        <v>705046.59</v>
      </c>
      <c r="B9">
        <v>1165174.58</v>
      </c>
      <c r="C9">
        <v>1663780.97</v>
      </c>
      <c r="D9">
        <v>1325604.8400000001</v>
      </c>
      <c r="E9">
        <v>1033759.67</v>
      </c>
      <c r="F9">
        <v>1188356.56</v>
      </c>
      <c r="G9">
        <v>1223514.19</v>
      </c>
      <c r="H9">
        <v>1100530.8500000001</v>
      </c>
      <c r="I9">
        <v>1381098.99</v>
      </c>
      <c r="J9">
        <v>1348038.65</v>
      </c>
      <c r="K9" t="s">
        <v>27</v>
      </c>
      <c r="N9" s="13">
        <v>42</v>
      </c>
      <c r="O9" s="4" t="s">
        <v>333</v>
      </c>
    </row>
    <row r="10" spans="1:15" x14ac:dyDescent="0.2">
      <c r="A10">
        <v>343484.1</v>
      </c>
      <c r="B10">
        <v>632142.1</v>
      </c>
      <c r="C10">
        <v>522667.94</v>
      </c>
      <c r="D10">
        <v>398933.45</v>
      </c>
      <c r="E10">
        <v>354699.73</v>
      </c>
      <c r="F10">
        <v>491529.99</v>
      </c>
      <c r="G10">
        <v>454506.43</v>
      </c>
      <c r="H10">
        <v>530645.01</v>
      </c>
      <c r="I10">
        <v>507984.57</v>
      </c>
      <c r="J10">
        <v>491282.76</v>
      </c>
      <c r="K10" t="s">
        <v>28</v>
      </c>
      <c r="N10" s="13">
        <v>43</v>
      </c>
      <c r="O10" s="4" t="s">
        <v>334</v>
      </c>
    </row>
    <row r="11" spans="1:15" x14ac:dyDescent="0.2">
      <c r="A11">
        <v>1097689.6499999999</v>
      </c>
      <c r="B11">
        <v>953086.15</v>
      </c>
      <c r="C11">
        <v>1187401.27</v>
      </c>
      <c r="D11">
        <v>1227184.82</v>
      </c>
      <c r="E11">
        <v>957671.05</v>
      </c>
      <c r="F11">
        <v>991056.63</v>
      </c>
      <c r="G11">
        <v>1048016.35</v>
      </c>
      <c r="H11">
        <v>965982.61</v>
      </c>
      <c r="I11">
        <v>907519.54</v>
      </c>
      <c r="J11">
        <v>752648.07</v>
      </c>
      <c r="K11" t="s">
        <v>29</v>
      </c>
      <c r="O11" s="4" t="s">
        <v>335</v>
      </c>
    </row>
    <row r="12" spans="1:15" x14ac:dyDescent="0.2">
      <c r="A12">
        <v>108208.17</v>
      </c>
      <c r="B12">
        <v>252124.93</v>
      </c>
      <c r="C12">
        <v>231241.59</v>
      </c>
      <c r="D12">
        <v>242350.4</v>
      </c>
      <c r="E12">
        <v>185592.38</v>
      </c>
      <c r="F12">
        <v>245731.92</v>
      </c>
      <c r="G12">
        <v>200087.72</v>
      </c>
      <c r="H12">
        <v>247196.36</v>
      </c>
      <c r="I12">
        <v>237922.68</v>
      </c>
      <c r="J12">
        <v>241274.18</v>
      </c>
      <c r="K12" t="s">
        <v>30</v>
      </c>
      <c r="O12" s="4" t="s">
        <v>336</v>
      </c>
    </row>
    <row r="13" spans="1:15" x14ac:dyDescent="0.2">
      <c r="A13">
        <v>28788.03</v>
      </c>
      <c r="B13">
        <v>51202.67</v>
      </c>
      <c r="C13">
        <v>63822.1</v>
      </c>
      <c r="D13">
        <v>66896.89</v>
      </c>
      <c r="E13">
        <v>92040.99</v>
      </c>
      <c r="F13">
        <v>51905.4</v>
      </c>
      <c r="G13">
        <v>59545.74</v>
      </c>
      <c r="H13">
        <v>50192.13</v>
      </c>
      <c r="I13">
        <v>63824.03</v>
      </c>
      <c r="J13">
        <v>49851.7</v>
      </c>
      <c r="K13" t="s">
        <v>31</v>
      </c>
    </row>
    <row r="14" spans="1:15" x14ac:dyDescent="0.2">
      <c r="A14">
        <v>12212938.029999999</v>
      </c>
      <c r="B14">
        <v>14674286.560000001</v>
      </c>
      <c r="C14">
        <v>16882255.199999999</v>
      </c>
      <c r="D14">
        <v>16112406.43</v>
      </c>
      <c r="E14">
        <v>16683540.26</v>
      </c>
      <c r="F14">
        <v>21474340.469999999</v>
      </c>
      <c r="G14">
        <v>19413065.66</v>
      </c>
      <c r="H14">
        <v>18200588.539999999</v>
      </c>
      <c r="I14">
        <v>18420915.629999999</v>
      </c>
      <c r="J14">
        <v>17815586.129999999</v>
      </c>
      <c r="K14" t="s">
        <v>32</v>
      </c>
    </row>
    <row r="15" spans="1:15" x14ac:dyDescent="0.2">
      <c r="A15">
        <v>1095630.2</v>
      </c>
      <c r="B15">
        <v>964588.24</v>
      </c>
      <c r="C15">
        <v>1060691.51</v>
      </c>
      <c r="D15">
        <v>1059343.9099999999</v>
      </c>
      <c r="E15">
        <v>1095602.68</v>
      </c>
      <c r="F15">
        <v>1842016.23</v>
      </c>
      <c r="G15">
        <v>1701466.16</v>
      </c>
      <c r="H15">
        <v>1009438.49</v>
      </c>
      <c r="I15">
        <v>1160195.8</v>
      </c>
      <c r="J15">
        <v>1175556.3400000001</v>
      </c>
      <c r="K15" t="s">
        <v>33</v>
      </c>
    </row>
    <row r="16" spans="1:15" x14ac:dyDescent="0.2">
      <c r="A16">
        <v>70760.22</v>
      </c>
      <c r="B16">
        <v>216256.98</v>
      </c>
      <c r="C16">
        <v>280594.03999999998</v>
      </c>
      <c r="D16">
        <v>235047.89</v>
      </c>
      <c r="E16">
        <v>143467.38</v>
      </c>
      <c r="F16">
        <v>124712.3</v>
      </c>
      <c r="G16">
        <v>148643.5</v>
      </c>
      <c r="H16">
        <v>196992.96</v>
      </c>
      <c r="I16">
        <v>177587.16</v>
      </c>
      <c r="J16">
        <v>154556.87</v>
      </c>
      <c r="K16" t="s">
        <v>34</v>
      </c>
    </row>
    <row r="17" spans="1:11" x14ac:dyDescent="0.2">
      <c r="A17">
        <v>139771.72</v>
      </c>
      <c r="B17">
        <v>140767.51</v>
      </c>
      <c r="C17">
        <v>194670.26</v>
      </c>
      <c r="D17">
        <v>173566.92</v>
      </c>
      <c r="E17">
        <v>166866.28</v>
      </c>
      <c r="F17">
        <v>148764.04</v>
      </c>
      <c r="G17">
        <v>172198.84</v>
      </c>
      <c r="H17">
        <v>159924.25</v>
      </c>
      <c r="I17">
        <v>153454.73000000001</v>
      </c>
      <c r="J17">
        <v>139586.73000000001</v>
      </c>
      <c r="K17" t="s">
        <v>35</v>
      </c>
    </row>
    <row r="18" spans="1:11" x14ac:dyDescent="0.2">
      <c r="A18">
        <v>2908303.57</v>
      </c>
      <c r="B18">
        <v>3061954.09</v>
      </c>
      <c r="C18">
        <v>3667133.28</v>
      </c>
      <c r="D18">
        <v>3833980.59</v>
      </c>
      <c r="E18">
        <v>3343062.31</v>
      </c>
      <c r="F18">
        <v>3411344.27</v>
      </c>
      <c r="G18">
        <v>3946955.08</v>
      </c>
      <c r="H18">
        <v>4209927.6500000004</v>
      </c>
      <c r="I18">
        <v>3922267.58</v>
      </c>
      <c r="J18">
        <v>3705661.72</v>
      </c>
      <c r="K18" t="s">
        <v>36</v>
      </c>
    </row>
    <row r="19" spans="1:11" x14ac:dyDescent="0.2">
      <c r="A19">
        <v>1545224.09</v>
      </c>
      <c r="B19">
        <v>1883399.72</v>
      </c>
      <c r="C19">
        <v>2440095.96</v>
      </c>
      <c r="D19">
        <v>2236471.67</v>
      </c>
      <c r="E19">
        <v>2218119.44</v>
      </c>
      <c r="F19">
        <v>2189312.9700000002</v>
      </c>
      <c r="G19">
        <v>2506217.29</v>
      </c>
      <c r="H19">
        <v>3091709.86</v>
      </c>
      <c r="I19">
        <v>3200988.82</v>
      </c>
      <c r="J19">
        <v>2915328.25</v>
      </c>
      <c r="K19" t="s">
        <v>37</v>
      </c>
    </row>
    <row r="20" spans="1:11" x14ac:dyDescent="0.2">
      <c r="A20">
        <v>13469.01</v>
      </c>
      <c r="B20">
        <v>13484.41</v>
      </c>
      <c r="C20">
        <v>23038.65</v>
      </c>
      <c r="D20">
        <v>21854.75</v>
      </c>
      <c r="E20">
        <v>43469.15</v>
      </c>
      <c r="F20">
        <v>23095.93</v>
      </c>
      <c r="G20">
        <v>22669.65</v>
      </c>
      <c r="H20">
        <v>28829.97</v>
      </c>
      <c r="I20">
        <v>24430.22</v>
      </c>
      <c r="J20">
        <v>29247.16</v>
      </c>
      <c r="K20" t="s">
        <v>38</v>
      </c>
    </row>
    <row r="21" spans="1:11" x14ac:dyDescent="0.2">
      <c r="A21">
        <v>381762.28</v>
      </c>
      <c r="B21">
        <v>533158.61</v>
      </c>
      <c r="C21">
        <v>594990.69999999995</v>
      </c>
      <c r="D21">
        <v>572303.49</v>
      </c>
      <c r="E21">
        <v>582998.26</v>
      </c>
      <c r="F21">
        <v>645477.18000000005</v>
      </c>
      <c r="G21">
        <v>660671.42000000004</v>
      </c>
      <c r="H21">
        <v>687145.96</v>
      </c>
      <c r="I21">
        <v>740758.91</v>
      </c>
      <c r="J21">
        <v>651473.14</v>
      </c>
      <c r="K21" t="s">
        <v>39</v>
      </c>
    </row>
    <row r="22" spans="1:11" x14ac:dyDescent="0.2">
      <c r="A22">
        <v>4310136.33</v>
      </c>
      <c r="B22">
        <v>6032848.5999999996</v>
      </c>
      <c r="C22">
        <v>6757871.1799999997</v>
      </c>
      <c r="D22">
        <v>6923021.2800000003</v>
      </c>
      <c r="E22">
        <v>7181520.2000000002</v>
      </c>
      <c r="F22">
        <v>7859453.1399999997</v>
      </c>
      <c r="G22">
        <v>7772057.7800000003</v>
      </c>
      <c r="H22">
        <v>8106705.8899999997</v>
      </c>
      <c r="I22">
        <v>8573178.0299999993</v>
      </c>
      <c r="J22">
        <v>7995985.3600000003</v>
      </c>
      <c r="K22" t="s">
        <v>40</v>
      </c>
    </row>
    <row r="23" spans="1:11" x14ac:dyDescent="0.2">
      <c r="A23">
        <v>508394.44</v>
      </c>
      <c r="B23">
        <v>828618</v>
      </c>
      <c r="C23">
        <v>983897.08</v>
      </c>
      <c r="D23">
        <v>1053454.6100000001</v>
      </c>
      <c r="E23">
        <v>1149825.7</v>
      </c>
      <c r="F23">
        <v>1233822.01</v>
      </c>
      <c r="G23">
        <v>1385745.86</v>
      </c>
      <c r="H23">
        <v>1353911.28</v>
      </c>
      <c r="I23">
        <v>1150389.3600000001</v>
      </c>
      <c r="J23">
        <v>1094322.25</v>
      </c>
      <c r="K23" t="s">
        <v>41</v>
      </c>
    </row>
    <row r="24" spans="1:11" x14ac:dyDescent="0.2">
      <c r="A24">
        <v>25469606.43</v>
      </c>
      <c r="B24">
        <v>31406920.68</v>
      </c>
      <c r="C24">
        <v>36573571.520000003</v>
      </c>
      <c r="D24">
        <v>35495993.609999999</v>
      </c>
      <c r="E24">
        <v>35237958.560000002</v>
      </c>
      <c r="F24">
        <v>41926091.609999999</v>
      </c>
      <c r="G24">
        <v>40729376.310000002</v>
      </c>
      <c r="H24">
        <v>39939721.810000002</v>
      </c>
      <c r="I24">
        <v>40623269.390000001</v>
      </c>
      <c r="J24">
        <v>38561154.280000001</v>
      </c>
      <c r="K24" t="s">
        <v>42</v>
      </c>
    </row>
    <row r="25" spans="1:11" x14ac:dyDescent="0.2">
      <c r="A25">
        <v>328562.76</v>
      </c>
      <c r="B25">
        <v>458558</v>
      </c>
      <c r="C25">
        <v>660669.32999999996</v>
      </c>
      <c r="D25">
        <v>725820.56</v>
      </c>
      <c r="E25">
        <v>765716.63</v>
      </c>
      <c r="F25">
        <v>871676.27</v>
      </c>
      <c r="G25">
        <v>841141.6</v>
      </c>
      <c r="H25">
        <v>941917.84</v>
      </c>
      <c r="I25">
        <v>1044261.3</v>
      </c>
      <c r="J25">
        <v>1029116.47</v>
      </c>
      <c r="K25" t="s">
        <v>43</v>
      </c>
    </row>
    <row r="26" spans="1:11" x14ac:dyDescent="0.2">
      <c r="A26">
        <v>419781.93</v>
      </c>
      <c r="B26">
        <v>624873.11</v>
      </c>
      <c r="C26">
        <v>774323.45</v>
      </c>
      <c r="D26">
        <v>816257.71</v>
      </c>
      <c r="E26">
        <v>847075.43</v>
      </c>
      <c r="F26">
        <v>853014.83</v>
      </c>
      <c r="G26">
        <v>845904.27</v>
      </c>
      <c r="H26">
        <v>925942.73</v>
      </c>
      <c r="I26">
        <v>878203.63</v>
      </c>
      <c r="J26">
        <v>838395.21</v>
      </c>
      <c r="K26" t="s">
        <v>44</v>
      </c>
    </row>
    <row r="27" spans="1:11" x14ac:dyDescent="0.2">
      <c r="A27" s="35">
        <v>24728480.809999999</v>
      </c>
      <c r="B27" s="35">
        <v>34635426.369999997</v>
      </c>
      <c r="C27" s="35">
        <v>45632049.530000001</v>
      </c>
      <c r="D27" s="35">
        <v>40476026.060000002</v>
      </c>
      <c r="E27" s="35">
        <v>32228036.91</v>
      </c>
      <c r="F27" s="35">
        <v>37572181.289999999</v>
      </c>
      <c r="G27" s="35">
        <v>45146458.100000001</v>
      </c>
      <c r="H27" s="35">
        <v>42088681.520000003</v>
      </c>
      <c r="I27" s="35">
        <v>41128326.840000004</v>
      </c>
      <c r="J27" s="35">
        <v>43362532.420000002</v>
      </c>
      <c r="K27" t="s">
        <v>45</v>
      </c>
    </row>
    <row r="28" spans="1:11" x14ac:dyDescent="0.2">
      <c r="A28" s="35">
        <v>5920</v>
      </c>
      <c r="B28" s="35">
        <v>26942.34</v>
      </c>
      <c r="C28" s="35">
        <v>78030.36</v>
      </c>
      <c r="D28" s="35">
        <v>64339.02</v>
      </c>
      <c r="E28" s="35">
        <v>32031.98</v>
      </c>
      <c r="F28" s="35">
        <v>46260.19</v>
      </c>
      <c r="G28" s="35">
        <v>62349.3</v>
      </c>
      <c r="H28" s="35">
        <v>77879.7</v>
      </c>
      <c r="I28" s="35">
        <v>158847.17000000001</v>
      </c>
      <c r="J28" s="35">
        <v>146113.45000000001</v>
      </c>
      <c r="K28" t="s">
        <v>46</v>
      </c>
    </row>
    <row r="29" spans="1:11" x14ac:dyDescent="0.2">
      <c r="A29" s="35">
        <v>3076565.89</v>
      </c>
      <c r="B29" s="35">
        <v>4900692.5999999996</v>
      </c>
      <c r="C29" s="35">
        <v>5457474.2699999996</v>
      </c>
      <c r="D29" s="35">
        <v>4723516.59</v>
      </c>
      <c r="E29" s="35">
        <v>5193266.04</v>
      </c>
      <c r="F29" s="35">
        <v>4998068.59</v>
      </c>
      <c r="G29" s="35">
        <v>4554804.74</v>
      </c>
      <c r="H29" s="35">
        <v>4318109.51</v>
      </c>
      <c r="I29" s="35">
        <v>4227735.66</v>
      </c>
      <c r="J29" s="35">
        <v>3946534.36</v>
      </c>
      <c r="K29" t="s">
        <v>47</v>
      </c>
    </row>
    <row r="30" spans="1:11" x14ac:dyDescent="0.2">
      <c r="A30">
        <v>10125721.220000001</v>
      </c>
      <c r="B30">
        <v>12597694.470000001</v>
      </c>
      <c r="C30">
        <v>13874610.130000001</v>
      </c>
      <c r="D30">
        <v>13588353.699999999</v>
      </c>
      <c r="E30">
        <v>14174134.1</v>
      </c>
      <c r="F30">
        <v>16110865.130000001</v>
      </c>
      <c r="G30">
        <v>14410604.99</v>
      </c>
      <c r="H30">
        <v>16075783.52</v>
      </c>
      <c r="I30">
        <v>16651086.109999999</v>
      </c>
      <c r="J30">
        <v>15310167.060000001</v>
      </c>
      <c r="K30" t="s">
        <v>76</v>
      </c>
    </row>
    <row r="31" spans="1:11" x14ac:dyDescent="0.2">
      <c r="A31">
        <v>986626.71</v>
      </c>
      <c r="B31">
        <v>937844.41</v>
      </c>
      <c r="C31">
        <v>940304.11</v>
      </c>
      <c r="D31">
        <v>957467.81</v>
      </c>
      <c r="E31">
        <v>939215.72</v>
      </c>
      <c r="F31">
        <v>1281871.5</v>
      </c>
      <c r="G31">
        <v>944903.1</v>
      </c>
      <c r="H31">
        <v>912809.95</v>
      </c>
      <c r="I31">
        <v>1022838.69</v>
      </c>
      <c r="J31">
        <v>1044866.91</v>
      </c>
      <c r="K31" t="s">
        <v>77</v>
      </c>
    </row>
    <row r="32" spans="1:11" x14ac:dyDescent="0.2">
      <c r="A32">
        <v>84822.59</v>
      </c>
      <c r="B32">
        <v>233614.86</v>
      </c>
      <c r="C32">
        <v>299129.69</v>
      </c>
      <c r="D32">
        <v>228955.81</v>
      </c>
      <c r="E32">
        <v>136124.07999999999</v>
      </c>
      <c r="F32">
        <v>106253.65</v>
      </c>
      <c r="G32">
        <v>132886.72</v>
      </c>
      <c r="H32">
        <v>168230.81</v>
      </c>
      <c r="I32">
        <v>155948.07</v>
      </c>
      <c r="J32">
        <v>130361.4</v>
      </c>
      <c r="K32" t="s">
        <v>78</v>
      </c>
    </row>
    <row r="33" spans="1:12" x14ac:dyDescent="0.2">
      <c r="A33">
        <v>130658.95</v>
      </c>
      <c r="B33">
        <v>117040.04</v>
      </c>
      <c r="C33">
        <v>180622.84</v>
      </c>
      <c r="D33">
        <v>161596.98000000001</v>
      </c>
      <c r="E33">
        <v>154240.92000000001</v>
      </c>
      <c r="F33">
        <v>126666.87</v>
      </c>
      <c r="G33">
        <v>135992.78</v>
      </c>
      <c r="H33">
        <v>139055.67000000001</v>
      </c>
      <c r="I33">
        <v>142659.1</v>
      </c>
      <c r="J33">
        <v>127263.86</v>
      </c>
      <c r="K33" t="s">
        <v>79</v>
      </c>
    </row>
    <row r="34" spans="1:12" x14ac:dyDescent="0.2">
      <c r="A34" s="35">
        <v>316454.42</v>
      </c>
      <c r="B34" s="35">
        <v>425262.73</v>
      </c>
      <c r="C34" s="35">
        <v>491561.23</v>
      </c>
      <c r="D34" s="35">
        <v>476896.56</v>
      </c>
      <c r="E34" s="35">
        <v>478484.32</v>
      </c>
      <c r="F34" s="35">
        <v>546248.91</v>
      </c>
      <c r="G34" s="35">
        <v>544404.88</v>
      </c>
      <c r="H34" s="35">
        <v>514411.9</v>
      </c>
      <c r="I34" s="35">
        <v>502640.89</v>
      </c>
      <c r="J34" s="35">
        <v>502884.91</v>
      </c>
      <c r="K34" t="s">
        <v>80</v>
      </c>
    </row>
    <row r="35" spans="1:12" x14ac:dyDescent="0.2">
      <c r="A35" s="35">
        <v>20379528.120000001</v>
      </c>
      <c r="B35" s="35">
        <v>29733414.25</v>
      </c>
      <c r="C35" s="35">
        <v>36603308.960000001</v>
      </c>
      <c r="D35" s="35">
        <v>33517578.530000001</v>
      </c>
      <c r="E35" s="35">
        <v>27220683.510000002</v>
      </c>
      <c r="F35" s="35">
        <v>27774680.129999999</v>
      </c>
      <c r="G35" s="35">
        <v>33533445.59</v>
      </c>
      <c r="H35" s="35">
        <v>37179931.090000004</v>
      </c>
      <c r="I35" s="35">
        <v>37182678.479999997</v>
      </c>
      <c r="J35" s="35">
        <v>37254320.329999998</v>
      </c>
      <c r="K35" t="s">
        <v>117</v>
      </c>
    </row>
    <row r="36" spans="1:12" x14ac:dyDescent="0.2">
      <c r="A36" s="35">
        <v>260798.5</v>
      </c>
      <c r="B36" s="35">
        <v>364884.7</v>
      </c>
      <c r="C36" s="35">
        <v>400622.05</v>
      </c>
      <c r="D36" s="35">
        <v>400578.34</v>
      </c>
      <c r="E36" s="35">
        <v>404666.55</v>
      </c>
      <c r="F36" s="35">
        <v>404615.95</v>
      </c>
      <c r="G36" s="35">
        <v>408538.29</v>
      </c>
      <c r="H36" s="35">
        <v>454263.76</v>
      </c>
      <c r="I36" s="35">
        <v>455200.46</v>
      </c>
      <c r="J36" s="35">
        <v>434134.64</v>
      </c>
      <c r="K36" t="s">
        <v>118</v>
      </c>
    </row>
    <row r="37" spans="1:12" x14ac:dyDescent="0.2">
      <c r="A37">
        <v>1078160.3</v>
      </c>
      <c r="B37">
        <v>1192474.74</v>
      </c>
      <c r="C37">
        <v>1445850.01</v>
      </c>
      <c r="D37">
        <v>1447832.39</v>
      </c>
      <c r="E37">
        <v>1498017.24</v>
      </c>
      <c r="F37">
        <v>1567472.94</v>
      </c>
      <c r="G37">
        <v>1689018.81</v>
      </c>
      <c r="H37">
        <v>1773875.65</v>
      </c>
      <c r="I37">
        <v>1809774.08</v>
      </c>
      <c r="J37">
        <v>1856969.03</v>
      </c>
      <c r="K37" t="s">
        <v>146</v>
      </c>
      <c r="L37" t="s">
        <v>166</v>
      </c>
    </row>
    <row r="38" spans="1:12" x14ac:dyDescent="0.2">
      <c r="A38">
        <v>1080222.19</v>
      </c>
      <c r="B38">
        <v>1120530.92</v>
      </c>
      <c r="C38">
        <v>1430140.78</v>
      </c>
      <c r="D38">
        <v>1349871.59</v>
      </c>
      <c r="E38">
        <v>1358744.8</v>
      </c>
      <c r="F38">
        <v>1532244.96</v>
      </c>
      <c r="G38">
        <v>1568105.25</v>
      </c>
      <c r="H38">
        <v>1613960.03</v>
      </c>
      <c r="I38">
        <v>1748764.14</v>
      </c>
      <c r="J38">
        <v>1708652.06</v>
      </c>
      <c r="K38" t="s">
        <v>147</v>
      </c>
      <c r="L38" t="s">
        <v>166</v>
      </c>
    </row>
    <row r="39" spans="1:12" x14ac:dyDescent="0.2">
      <c r="A39">
        <v>6302.47</v>
      </c>
      <c r="B39">
        <v>34957.480000000003</v>
      </c>
      <c r="C39">
        <v>51448.81</v>
      </c>
      <c r="D39">
        <v>44273.63</v>
      </c>
      <c r="E39">
        <v>44337.82</v>
      </c>
      <c r="F39">
        <v>37823.07</v>
      </c>
      <c r="G39">
        <v>46571.42</v>
      </c>
      <c r="H39">
        <v>52970.81</v>
      </c>
      <c r="I39">
        <v>58839.58</v>
      </c>
      <c r="J39">
        <v>58238.01</v>
      </c>
      <c r="K39" t="s">
        <v>148</v>
      </c>
      <c r="L39" t="s">
        <v>166</v>
      </c>
    </row>
    <row r="40" spans="1:12" x14ac:dyDescent="0.2">
      <c r="A40">
        <v>2542882.25</v>
      </c>
      <c r="B40">
        <v>3398636.78</v>
      </c>
      <c r="C40">
        <v>3941173.16</v>
      </c>
      <c r="D40">
        <v>3975708.17</v>
      </c>
      <c r="E40">
        <v>4118560.88</v>
      </c>
      <c r="F40">
        <v>4611616.22</v>
      </c>
      <c r="G40">
        <v>4436774.9000000004</v>
      </c>
      <c r="H40">
        <v>4723577.33</v>
      </c>
      <c r="I40">
        <v>4865049.7</v>
      </c>
      <c r="J40">
        <v>4545122.1399999997</v>
      </c>
      <c r="K40" t="s">
        <v>149</v>
      </c>
      <c r="L40" t="s">
        <v>166</v>
      </c>
    </row>
    <row r="41" spans="1:12" x14ac:dyDescent="0.2">
      <c r="A41">
        <v>684152.87</v>
      </c>
      <c r="B41">
        <v>888887.55</v>
      </c>
      <c r="C41">
        <v>1062403.3799999999</v>
      </c>
      <c r="D41">
        <v>1082972.07</v>
      </c>
      <c r="E41">
        <v>1138006.95</v>
      </c>
      <c r="F41">
        <v>1262628.76</v>
      </c>
      <c r="G41">
        <v>1200059.3799999999</v>
      </c>
      <c r="H41">
        <v>1275852.1200000001</v>
      </c>
      <c r="I41">
        <v>1348820.06</v>
      </c>
      <c r="J41">
        <v>1275198.8600000001</v>
      </c>
      <c r="K41" t="s">
        <v>150</v>
      </c>
      <c r="L41" t="s">
        <v>166</v>
      </c>
    </row>
    <row r="42" spans="1:12" x14ac:dyDescent="0.2">
      <c r="A42">
        <v>74975</v>
      </c>
      <c r="B42">
        <v>100848.9</v>
      </c>
      <c r="C42">
        <v>120845.59</v>
      </c>
      <c r="D42">
        <v>130540.34</v>
      </c>
      <c r="E42">
        <v>133776.14000000001</v>
      </c>
      <c r="F42">
        <v>147525.29</v>
      </c>
      <c r="G42">
        <v>136934.13</v>
      </c>
      <c r="H42">
        <v>139218.76999999999</v>
      </c>
      <c r="I42">
        <v>141746.94</v>
      </c>
      <c r="J42">
        <v>145606.38</v>
      </c>
      <c r="K42" t="s">
        <v>151</v>
      </c>
      <c r="L42" t="s">
        <v>166</v>
      </c>
    </row>
    <row r="43" spans="1:12" x14ac:dyDescent="0.2">
      <c r="A43">
        <v>648476.68000000005</v>
      </c>
      <c r="B43">
        <v>769380.38</v>
      </c>
      <c r="C43">
        <v>981957.39</v>
      </c>
      <c r="D43">
        <v>797506.07</v>
      </c>
      <c r="E43">
        <v>724026.01</v>
      </c>
      <c r="F43">
        <v>825400.5</v>
      </c>
      <c r="G43">
        <v>831871.7</v>
      </c>
      <c r="H43">
        <v>899879.56</v>
      </c>
      <c r="I43">
        <v>847945.82</v>
      </c>
      <c r="J43">
        <v>855733.2</v>
      </c>
      <c r="K43" t="s">
        <v>152</v>
      </c>
      <c r="L43" t="s">
        <v>166</v>
      </c>
    </row>
    <row r="44" spans="1:12" x14ac:dyDescent="0.2">
      <c r="A44">
        <v>636787.68999999994</v>
      </c>
      <c r="B44">
        <v>1076850.51</v>
      </c>
      <c r="C44">
        <v>1239655.07</v>
      </c>
      <c r="D44">
        <v>1209702.1299999999</v>
      </c>
      <c r="E44">
        <v>1109713.99</v>
      </c>
      <c r="F44">
        <v>1150504</v>
      </c>
      <c r="G44">
        <v>1098702.98</v>
      </c>
      <c r="H44">
        <v>1074157.5900000001</v>
      </c>
      <c r="I44">
        <v>1293433.3799999999</v>
      </c>
      <c r="J44">
        <v>1191250.81</v>
      </c>
      <c r="K44" t="s">
        <v>153</v>
      </c>
      <c r="L44" t="s">
        <v>166</v>
      </c>
    </row>
    <row r="45" spans="1:12" x14ac:dyDescent="0.2">
      <c r="A45">
        <v>12819093.640000001</v>
      </c>
      <c r="B45">
        <v>15716444.4</v>
      </c>
      <c r="C45">
        <v>17933824.07</v>
      </c>
      <c r="D45">
        <v>16977674.539999999</v>
      </c>
      <c r="E45">
        <v>16894466.32</v>
      </c>
      <c r="F45">
        <v>22493892.199999999</v>
      </c>
      <c r="G45">
        <v>20275325.059999999</v>
      </c>
      <c r="H45">
        <v>18469407.989999998</v>
      </c>
      <c r="I45">
        <v>18809462.18</v>
      </c>
      <c r="J45">
        <v>17990424.010000002</v>
      </c>
      <c r="K45" t="s">
        <v>154</v>
      </c>
      <c r="L45" t="s">
        <v>166</v>
      </c>
    </row>
    <row r="46" spans="1:12" x14ac:dyDescent="0.2">
      <c r="A46">
        <v>3007960.34</v>
      </c>
      <c r="B46">
        <v>2885689.53</v>
      </c>
      <c r="C46">
        <v>3456389.49</v>
      </c>
      <c r="D46">
        <v>3246544.47</v>
      </c>
      <c r="E46">
        <v>2755386.19</v>
      </c>
      <c r="F46">
        <v>2525769.0299999998</v>
      </c>
      <c r="G46">
        <v>3299522.02</v>
      </c>
      <c r="H46">
        <v>3461883.05</v>
      </c>
      <c r="I46">
        <v>3087384.08</v>
      </c>
      <c r="J46">
        <v>2833701.43</v>
      </c>
      <c r="K46" t="s">
        <v>155</v>
      </c>
      <c r="L46" t="s">
        <v>166</v>
      </c>
    </row>
    <row r="47" spans="1:12" x14ac:dyDescent="0.2">
      <c r="A47">
        <v>197519.79</v>
      </c>
      <c r="B47">
        <v>359055.73</v>
      </c>
      <c r="C47">
        <v>209657.37</v>
      </c>
      <c r="D47">
        <v>193027.02</v>
      </c>
      <c r="E47">
        <v>231401.15</v>
      </c>
      <c r="F47">
        <v>230306.62</v>
      </c>
      <c r="G47">
        <v>287389.58</v>
      </c>
      <c r="H47">
        <v>349689.28</v>
      </c>
      <c r="I47">
        <v>445110.87</v>
      </c>
      <c r="J47">
        <v>313806.95</v>
      </c>
      <c r="K47" t="s">
        <v>156</v>
      </c>
      <c r="L47" t="s">
        <v>166</v>
      </c>
    </row>
    <row r="48" spans="1:12" x14ac:dyDescent="0.2">
      <c r="A48">
        <v>221110.33</v>
      </c>
      <c r="B48">
        <v>247850.84</v>
      </c>
      <c r="C48">
        <v>242819.63</v>
      </c>
      <c r="D48">
        <v>248132.44</v>
      </c>
      <c r="E48">
        <v>249723.13</v>
      </c>
      <c r="F48">
        <v>221408.67</v>
      </c>
      <c r="G48">
        <v>183530.59</v>
      </c>
      <c r="H48">
        <v>179804.16</v>
      </c>
      <c r="I48">
        <v>229546.95</v>
      </c>
      <c r="J48">
        <v>217298.5</v>
      </c>
      <c r="K48" t="s">
        <v>157</v>
      </c>
      <c r="L48" t="s">
        <v>166</v>
      </c>
    </row>
    <row r="49" spans="1:12" x14ac:dyDescent="0.2">
      <c r="A49">
        <v>146172.53</v>
      </c>
      <c r="B49">
        <v>320277.03999999998</v>
      </c>
      <c r="C49">
        <v>316530.36</v>
      </c>
      <c r="D49">
        <v>335784.38</v>
      </c>
      <c r="E49">
        <v>361130.7</v>
      </c>
      <c r="F49">
        <v>386794.15</v>
      </c>
      <c r="G49">
        <v>392172.64</v>
      </c>
      <c r="H49">
        <v>327511.76</v>
      </c>
      <c r="I49">
        <v>297861.43</v>
      </c>
      <c r="J49">
        <v>217637.71</v>
      </c>
      <c r="K49" t="s">
        <v>158</v>
      </c>
      <c r="L49" t="s">
        <v>166</v>
      </c>
    </row>
    <row r="50" spans="1:12" x14ac:dyDescent="0.2">
      <c r="A50">
        <v>463935.34</v>
      </c>
      <c r="B50">
        <v>735770.53</v>
      </c>
      <c r="C50">
        <v>909922.1</v>
      </c>
      <c r="D50">
        <v>973365.67</v>
      </c>
      <c r="E50">
        <v>1012737.54</v>
      </c>
      <c r="F50">
        <v>1100803.97</v>
      </c>
      <c r="G50">
        <v>1243292.6499999999</v>
      </c>
      <c r="H50">
        <v>1209671.31</v>
      </c>
      <c r="I50">
        <v>1025389.8</v>
      </c>
      <c r="J50">
        <v>960717.7</v>
      </c>
      <c r="K50" t="s">
        <v>159</v>
      </c>
      <c r="L50" t="s">
        <v>166</v>
      </c>
    </row>
    <row r="51" spans="1:12" x14ac:dyDescent="0.2">
      <c r="A51">
        <v>61672.19</v>
      </c>
      <c r="B51">
        <v>54752.4</v>
      </c>
      <c r="C51">
        <v>57162.17</v>
      </c>
      <c r="D51">
        <v>68965.36</v>
      </c>
      <c r="E51">
        <v>63974.83</v>
      </c>
      <c r="F51">
        <v>73212.09</v>
      </c>
      <c r="G51">
        <v>63979.87</v>
      </c>
      <c r="H51">
        <v>72483.63</v>
      </c>
      <c r="I51">
        <v>81221.14</v>
      </c>
      <c r="J51">
        <v>75857.36</v>
      </c>
      <c r="K51" t="s">
        <v>160</v>
      </c>
      <c r="L51" t="s">
        <v>166</v>
      </c>
    </row>
    <row r="52" spans="1:12" x14ac:dyDescent="0.2">
      <c r="A52">
        <v>17128.150000000001</v>
      </c>
      <c r="B52">
        <v>35005.629999999997</v>
      </c>
      <c r="C52">
        <v>49794.33</v>
      </c>
      <c r="D52">
        <v>66935.289999999994</v>
      </c>
      <c r="E52">
        <v>73295.19</v>
      </c>
      <c r="F52">
        <v>87214.14</v>
      </c>
      <c r="G52">
        <v>86538.7</v>
      </c>
      <c r="H52">
        <v>86328.52</v>
      </c>
      <c r="I52">
        <v>89640.08</v>
      </c>
      <c r="J52">
        <v>92757.81</v>
      </c>
      <c r="K52" t="s">
        <v>161</v>
      </c>
      <c r="L52" t="s">
        <v>166</v>
      </c>
    </row>
    <row r="53" spans="1:12" x14ac:dyDescent="0.2">
      <c r="A53">
        <v>223793.2</v>
      </c>
      <c r="B53">
        <v>317661.52</v>
      </c>
      <c r="C53">
        <v>364944.11</v>
      </c>
      <c r="D53">
        <v>343225.51</v>
      </c>
      <c r="E53">
        <v>356392.09</v>
      </c>
      <c r="F53">
        <v>342770.05</v>
      </c>
      <c r="G53">
        <v>347843.76</v>
      </c>
      <c r="H53">
        <v>371424.7</v>
      </c>
      <c r="I53">
        <v>368846.61</v>
      </c>
      <c r="J53">
        <v>337313.38</v>
      </c>
      <c r="K53" t="s">
        <v>162</v>
      </c>
      <c r="L53" t="s">
        <v>166</v>
      </c>
    </row>
    <row r="54" spans="1:12" x14ac:dyDescent="0.2">
      <c r="A54">
        <v>49808.31</v>
      </c>
      <c r="B54">
        <v>63117.97</v>
      </c>
      <c r="C54">
        <v>72308.89</v>
      </c>
      <c r="D54">
        <v>82238.490000000005</v>
      </c>
      <c r="E54">
        <v>86696.69</v>
      </c>
      <c r="F54">
        <v>88346.06</v>
      </c>
      <c r="G54">
        <v>91234.09</v>
      </c>
      <c r="H54">
        <v>105523.45</v>
      </c>
      <c r="I54">
        <v>111546.99</v>
      </c>
      <c r="J54">
        <v>114118.31</v>
      </c>
      <c r="K54" t="s">
        <v>163</v>
      </c>
      <c r="L54" t="s">
        <v>166</v>
      </c>
    </row>
    <row r="55" spans="1:12" x14ac:dyDescent="0.2">
      <c r="A55">
        <v>298806.40999999997</v>
      </c>
      <c r="B55">
        <v>485643.17</v>
      </c>
      <c r="C55">
        <v>508565.61</v>
      </c>
      <c r="D55">
        <v>507140.24</v>
      </c>
      <c r="E55">
        <v>545058.31999999995</v>
      </c>
      <c r="F55">
        <v>651226.9</v>
      </c>
      <c r="G55">
        <v>664584.97</v>
      </c>
      <c r="H55">
        <v>605649.43999999994</v>
      </c>
      <c r="I55">
        <v>682356.41</v>
      </c>
      <c r="J55">
        <v>616656.56999999995</v>
      </c>
      <c r="K55" t="s">
        <v>164</v>
      </c>
      <c r="L55" t="s">
        <v>166</v>
      </c>
    </row>
    <row r="56" spans="1:12" x14ac:dyDescent="0.2">
      <c r="A56">
        <v>1210646.75</v>
      </c>
      <c r="B56">
        <v>1603084.64</v>
      </c>
      <c r="C56">
        <v>2178179.19</v>
      </c>
      <c r="D56">
        <v>2414553.7999999998</v>
      </c>
      <c r="E56">
        <v>2482512.59</v>
      </c>
      <c r="F56">
        <v>2589131.9700000002</v>
      </c>
      <c r="G56">
        <v>2785923.81</v>
      </c>
      <c r="H56">
        <v>3146852.67</v>
      </c>
      <c r="I56">
        <v>3280529.15</v>
      </c>
      <c r="J56">
        <v>3154094.05</v>
      </c>
      <c r="K56" t="s">
        <v>165</v>
      </c>
      <c r="L56" t="s">
        <v>166</v>
      </c>
    </row>
    <row r="57" spans="1:12" x14ac:dyDescent="0.2">
      <c r="A57">
        <v>725580.99</v>
      </c>
      <c r="B57">
        <v>805357.6</v>
      </c>
      <c r="C57">
        <v>963366.36</v>
      </c>
      <c r="D57">
        <v>932741.5</v>
      </c>
      <c r="E57">
        <v>996847.75</v>
      </c>
      <c r="F57">
        <v>1032258.97</v>
      </c>
      <c r="G57">
        <v>1156104.3500000001</v>
      </c>
      <c r="H57">
        <v>1025576.53</v>
      </c>
      <c r="I57">
        <v>1061808.98</v>
      </c>
      <c r="J57">
        <v>1119231.19</v>
      </c>
      <c r="K57" t="s">
        <v>146</v>
      </c>
      <c r="L57" t="s">
        <v>60</v>
      </c>
    </row>
    <row r="58" spans="1:12" x14ac:dyDescent="0.2">
      <c r="A58">
        <v>738240.9</v>
      </c>
      <c r="B58">
        <v>771630.03</v>
      </c>
      <c r="C58">
        <v>944867.29</v>
      </c>
      <c r="D58">
        <v>885927.42</v>
      </c>
      <c r="E58">
        <v>909718.52</v>
      </c>
      <c r="F58">
        <v>1001881.17</v>
      </c>
      <c r="G58">
        <v>1077967.46</v>
      </c>
      <c r="H58">
        <v>937444.77</v>
      </c>
      <c r="I58">
        <v>1038303.83</v>
      </c>
      <c r="J58">
        <v>1038052.3</v>
      </c>
      <c r="K58" t="s">
        <v>147</v>
      </c>
      <c r="L58" t="s">
        <v>60</v>
      </c>
    </row>
    <row r="59" spans="1:12" x14ac:dyDescent="0.2">
      <c r="A59">
        <v>5714.76</v>
      </c>
      <c r="B59">
        <v>29291.98</v>
      </c>
      <c r="C59">
        <v>37342.370000000003</v>
      </c>
      <c r="D59">
        <v>33109.300000000003</v>
      </c>
      <c r="E59">
        <v>42060.82</v>
      </c>
      <c r="F59">
        <v>31786.92</v>
      </c>
      <c r="G59">
        <v>41389.800000000003</v>
      </c>
      <c r="H59">
        <v>41997.73</v>
      </c>
      <c r="I59">
        <v>52579.85</v>
      </c>
      <c r="J59">
        <v>47279.15</v>
      </c>
      <c r="K59" t="s">
        <v>148</v>
      </c>
      <c r="L59" t="s">
        <v>60</v>
      </c>
    </row>
    <row r="60" spans="1:12" x14ac:dyDescent="0.2">
      <c r="A60">
        <v>40371</v>
      </c>
      <c r="B60">
        <v>15254.9</v>
      </c>
      <c r="C60">
        <v>22952.959999999999</v>
      </c>
      <c r="D60">
        <v>10610.22</v>
      </c>
      <c r="E60">
        <v>13677.66</v>
      </c>
      <c r="F60">
        <v>33843.760000000002</v>
      </c>
      <c r="G60">
        <v>19010.650000000001</v>
      </c>
      <c r="H60">
        <v>13155.05</v>
      </c>
      <c r="I60">
        <v>17968.57</v>
      </c>
      <c r="J60">
        <v>11564.6</v>
      </c>
      <c r="K60" t="s">
        <v>149</v>
      </c>
      <c r="L60" t="s">
        <v>60</v>
      </c>
    </row>
    <row r="61" spans="1:12" x14ac:dyDescent="0.2">
      <c r="A61">
        <v>4887.76</v>
      </c>
      <c r="B61">
        <v>3236.1</v>
      </c>
      <c r="C61">
        <v>3589.54</v>
      </c>
      <c r="D61">
        <v>2676.91</v>
      </c>
      <c r="E61">
        <v>3799.65</v>
      </c>
      <c r="F61">
        <v>6453.9</v>
      </c>
      <c r="G61">
        <v>5141.7299999999996</v>
      </c>
      <c r="H61">
        <v>3486.6</v>
      </c>
      <c r="I61">
        <v>5194.1400000000003</v>
      </c>
      <c r="J61">
        <v>3279.29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328579.49</v>
      </c>
      <c r="B63">
        <v>279860.73</v>
      </c>
      <c r="C63">
        <v>357293.75</v>
      </c>
      <c r="D63">
        <v>264289.75</v>
      </c>
      <c r="E63">
        <v>244146.38</v>
      </c>
      <c r="F63">
        <v>287407.28999999998</v>
      </c>
      <c r="G63">
        <v>296513.86</v>
      </c>
      <c r="H63">
        <v>248072.54</v>
      </c>
      <c r="I63">
        <v>238195.47</v>
      </c>
      <c r="J63">
        <v>280458.03999999998</v>
      </c>
      <c r="K63" t="s">
        <v>152</v>
      </c>
      <c r="L63" t="s">
        <v>60</v>
      </c>
    </row>
    <row r="64" spans="1:12" x14ac:dyDescent="0.2">
      <c r="A64">
        <v>119616.62</v>
      </c>
      <c r="B64">
        <v>137440.26999999999</v>
      </c>
      <c r="C64">
        <v>171372.64</v>
      </c>
      <c r="D64">
        <v>124728.61</v>
      </c>
      <c r="E64">
        <v>160915.63</v>
      </c>
      <c r="F64">
        <v>135552.85</v>
      </c>
      <c r="G64">
        <v>109322.68</v>
      </c>
      <c r="H64">
        <v>128455.57</v>
      </c>
      <c r="I64">
        <v>143987.04</v>
      </c>
      <c r="J64">
        <v>132471.35999999999</v>
      </c>
      <c r="K64" t="s">
        <v>153</v>
      </c>
      <c r="L64" t="s">
        <v>60</v>
      </c>
    </row>
    <row r="65" spans="1:12" x14ac:dyDescent="0.2">
      <c r="A65">
        <v>10903923.09</v>
      </c>
      <c r="B65">
        <v>13314675.92</v>
      </c>
      <c r="C65">
        <v>15156398.439999999</v>
      </c>
      <c r="D65">
        <v>14568841.300000001</v>
      </c>
      <c r="E65">
        <v>14988220.619999999</v>
      </c>
      <c r="F65">
        <v>20308418.530000001</v>
      </c>
      <c r="G65">
        <v>18000176.539999999</v>
      </c>
      <c r="H65">
        <v>16482868.34</v>
      </c>
      <c r="I65">
        <v>16659448.23</v>
      </c>
      <c r="J65">
        <v>16013733.76</v>
      </c>
      <c r="K65" t="s">
        <v>154</v>
      </c>
      <c r="L65" t="s">
        <v>60</v>
      </c>
    </row>
    <row r="66" spans="1:12" x14ac:dyDescent="0.2">
      <c r="A66">
        <v>234042.09</v>
      </c>
      <c r="B66">
        <v>277775.88</v>
      </c>
      <c r="C66">
        <v>295078.13</v>
      </c>
      <c r="D66">
        <v>294718.58</v>
      </c>
      <c r="E66">
        <v>281232.34000000003</v>
      </c>
      <c r="F66">
        <v>305076.44</v>
      </c>
      <c r="G66">
        <v>312609.88</v>
      </c>
      <c r="H66">
        <v>312010.93</v>
      </c>
      <c r="I66">
        <v>299828.26</v>
      </c>
      <c r="J66">
        <v>299703.95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10.46</v>
      </c>
      <c r="E67">
        <v>0</v>
      </c>
      <c r="F67">
        <v>0</v>
      </c>
      <c r="G67">
        <v>344.3</v>
      </c>
      <c r="H67">
        <v>292.64999999999998</v>
      </c>
      <c r="I67">
        <v>64.88</v>
      </c>
      <c r="J67">
        <v>0</v>
      </c>
      <c r="K67" t="s">
        <v>156</v>
      </c>
      <c r="L67" t="s">
        <v>60</v>
      </c>
    </row>
    <row r="68" spans="1:12" x14ac:dyDescent="0.2">
      <c r="A68">
        <v>27802.92</v>
      </c>
      <c r="B68">
        <v>28822.73</v>
      </c>
      <c r="C68">
        <v>34818.44</v>
      </c>
      <c r="D68">
        <v>42794.7</v>
      </c>
      <c r="E68">
        <v>51709.38</v>
      </c>
      <c r="F68">
        <v>29902.62</v>
      </c>
      <c r="G68">
        <v>25550.91</v>
      </c>
      <c r="H68">
        <v>6199.39</v>
      </c>
      <c r="I68">
        <v>37052.339999999997</v>
      </c>
      <c r="J68">
        <v>12992.28</v>
      </c>
      <c r="K68" t="s">
        <v>157</v>
      </c>
      <c r="L68" t="s">
        <v>60</v>
      </c>
    </row>
    <row r="69" spans="1:12" x14ac:dyDescent="0.2">
      <c r="A69">
        <v>402.45</v>
      </c>
      <c r="B69">
        <v>6724.72</v>
      </c>
      <c r="C69">
        <v>10264.02</v>
      </c>
      <c r="D69">
        <v>593.27</v>
      </c>
      <c r="E69">
        <v>3978.84</v>
      </c>
      <c r="F69">
        <v>776.99</v>
      </c>
      <c r="G69">
        <v>14711.75</v>
      </c>
      <c r="H69">
        <v>21286.57</v>
      </c>
      <c r="I69">
        <v>21184.66</v>
      </c>
      <c r="J69">
        <v>28672.48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22180.1</v>
      </c>
      <c r="B71">
        <v>19345.189999999999</v>
      </c>
      <c r="C71">
        <v>21077.73</v>
      </c>
      <c r="D71">
        <v>24274.58</v>
      </c>
      <c r="E71">
        <v>24501.45</v>
      </c>
      <c r="F71">
        <v>24929.42</v>
      </c>
      <c r="G71">
        <v>25032.09</v>
      </c>
      <c r="H71">
        <v>20857.099999999999</v>
      </c>
      <c r="I71">
        <v>22337.759999999998</v>
      </c>
      <c r="J71">
        <v>22680.080000000002</v>
      </c>
      <c r="K71" t="s">
        <v>160</v>
      </c>
      <c r="L71" t="s">
        <v>60</v>
      </c>
    </row>
    <row r="72" spans="1:12" x14ac:dyDescent="0.2">
      <c r="A72">
        <v>704.09</v>
      </c>
      <c r="B72">
        <v>615.96</v>
      </c>
      <c r="C72">
        <v>789.27</v>
      </c>
      <c r="D72">
        <v>362.93</v>
      </c>
      <c r="E72">
        <v>910.46</v>
      </c>
      <c r="F72">
        <v>1172.74</v>
      </c>
      <c r="G72">
        <v>1466.99</v>
      </c>
      <c r="H72">
        <v>334.37</v>
      </c>
      <c r="I72">
        <v>386.67</v>
      </c>
      <c r="J72">
        <v>239.15</v>
      </c>
      <c r="K72" t="s">
        <v>161</v>
      </c>
      <c r="L72" t="s">
        <v>60</v>
      </c>
    </row>
    <row r="73" spans="1:12" x14ac:dyDescent="0.2">
      <c r="A73">
        <v>42428.43</v>
      </c>
      <c r="B73">
        <v>41940.79</v>
      </c>
      <c r="C73">
        <v>58359.16</v>
      </c>
      <c r="D73">
        <v>54931.03</v>
      </c>
      <c r="E73">
        <v>58422.67</v>
      </c>
      <c r="F73">
        <v>47500.26</v>
      </c>
      <c r="G73">
        <v>44841.15</v>
      </c>
      <c r="H73">
        <v>44063.06</v>
      </c>
      <c r="I73">
        <v>42985.29</v>
      </c>
      <c r="J73">
        <v>44407.12</v>
      </c>
      <c r="K73" t="s">
        <v>162</v>
      </c>
      <c r="L73" t="s">
        <v>60</v>
      </c>
    </row>
    <row r="74" spans="1:12" x14ac:dyDescent="0.2">
      <c r="A74">
        <v>9.34</v>
      </c>
      <c r="B74">
        <v>2.57</v>
      </c>
      <c r="C74">
        <v>193.7</v>
      </c>
      <c r="D74">
        <v>193.21</v>
      </c>
      <c r="E74">
        <v>176.58</v>
      </c>
      <c r="F74">
        <v>251.02</v>
      </c>
      <c r="G74">
        <v>390.18</v>
      </c>
      <c r="H74">
        <v>499.36</v>
      </c>
      <c r="I74">
        <v>328.12</v>
      </c>
      <c r="J74">
        <v>474.94</v>
      </c>
      <c r="K74" t="s">
        <v>163</v>
      </c>
      <c r="L74" t="s">
        <v>60</v>
      </c>
    </row>
    <row r="75" spans="1:12" x14ac:dyDescent="0.2">
      <c r="A75">
        <v>6857.3</v>
      </c>
      <c r="B75">
        <v>13653.19</v>
      </c>
      <c r="C75">
        <v>12338.9</v>
      </c>
      <c r="D75">
        <v>6246.98</v>
      </c>
      <c r="E75">
        <v>4602.97</v>
      </c>
      <c r="F75">
        <v>21645.759999999998</v>
      </c>
      <c r="G75">
        <v>11018.32</v>
      </c>
      <c r="H75">
        <v>8227.7900000000009</v>
      </c>
      <c r="I75">
        <v>6987.21</v>
      </c>
      <c r="J75">
        <v>5726.92</v>
      </c>
      <c r="K75" t="s">
        <v>164</v>
      </c>
      <c r="L75" t="s">
        <v>60</v>
      </c>
    </row>
    <row r="76" spans="1:12" x14ac:dyDescent="0.2">
      <c r="A76">
        <v>317758.84000000003</v>
      </c>
      <c r="B76">
        <v>250270.75</v>
      </c>
      <c r="C76">
        <v>328108.31</v>
      </c>
      <c r="D76">
        <v>333314.39</v>
      </c>
      <c r="E76">
        <v>304554.89</v>
      </c>
      <c r="F76">
        <v>320974.39</v>
      </c>
      <c r="G76">
        <v>293781.52</v>
      </c>
      <c r="H76">
        <v>272115.88</v>
      </c>
      <c r="I76">
        <v>263512.06</v>
      </c>
      <c r="J76">
        <v>224319.48</v>
      </c>
      <c r="K76" t="s">
        <v>165</v>
      </c>
      <c r="L76" t="s">
        <v>60</v>
      </c>
    </row>
    <row r="77" spans="1:12" x14ac:dyDescent="0.2">
      <c r="A77">
        <v>601358.9</v>
      </c>
      <c r="B77">
        <v>683216.42</v>
      </c>
      <c r="C77">
        <v>886910.92</v>
      </c>
      <c r="D77">
        <v>866784.52</v>
      </c>
      <c r="E77">
        <v>925918.3</v>
      </c>
      <c r="F77">
        <v>893070.25</v>
      </c>
      <c r="G77">
        <v>953088.26</v>
      </c>
      <c r="H77">
        <v>914763.65</v>
      </c>
      <c r="I77">
        <v>946777.76</v>
      </c>
      <c r="J77">
        <v>987648.92</v>
      </c>
      <c r="K77" t="s">
        <v>146</v>
      </c>
      <c r="L77" t="s">
        <v>167</v>
      </c>
    </row>
    <row r="78" spans="1:12" x14ac:dyDescent="0.2">
      <c r="A78">
        <v>599698.14</v>
      </c>
      <c r="B78">
        <v>647178.18999999994</v>
      </c>
      <c r="C78">
        <v>867500.13</v>
      </c>
      <c r="D78">
        <v>815146.82</v>
      </c>
      <c r="E78">
        <v>833985.27</v>
      </c>
      <c r="F78">
        <v>848610.13</v>
      </c>
      <c r="G78">
        <v>887042.65</v>
      </c>
      <c r="H78">
        <v>834749.45</v>
      </c>
      <c r="I78">
        <v>927407.64</v>
      </c>
      <c r="J78">
        <v>915434.79</v>
      </c>
      <c r="K78" t="s">
        <v>147</v>
      </c>
      <c r="L78" t="s">
        <v>167</v>
      </c>
    </row>
    <row r="79" spans="1:12" x14ac:dyDescent="0.2">
      <c r="A79">
        <v>4777</v>
      </c>
      <c r="B79">
        <v>28967.49</v>
      </c>
      <c r="C79">
        <v>31904.63</v>
      </c>
      <c r="D79">
        <v>27661.63</v>
      </c>
      <c r="E79">
        <v>38050.519999999997</v>
      </c>
      <c r="F79">
        <v>22145.99</v>
      </c>
      <c r="G79">
        <v>33285.449999999997</v>
      </c>
      <c r="H79">
        <v>35342.79</v>
      </c>
      <c r="I79">
        <v>42187.66</v>
      </c>
      <c r="J79">
        <v>36959.760000000002</v>
      </c>
      <c r="K79" t="s">
        <v>148</v>
      </c>
      <c r="L79" t="s">
        <v>167</v>
      </c>
    </row>
    <row r="80" spans="1:12" x14ac:dyDescent="0.2">
      <c r="A80">
        <v>40124.28</v>
      </c>
      <c r="B80">
        <v>21751.8</v>
      </c>
      <c r="C80">
        <v>31915.09</v>
      </c>
      <c r="D80">
        <v>9605.8700000000008</v>
      </c>
      <c r="E80">
        <v>15058.93</v>
      </c>
      <c r="F80">
        <v>36575.879999999997</v>
      </c>
      <c r="G80">
        <v>14990.31</v>
      </c>
      <c r="H80">
        <v>9242.1299999999992</v>
      </c>
      <c r="I80">
        <v>10135.69</v>
      </c>
      <c r="J80">
        <v>7476.16</v>
      </c>
      <c r="K80" t="s">
        <v>149</v>
      </c>
      <c r="L80" t="s">
        <v>167</v>
      </c>
    </row>
    <row r="81" spans="1:12" x14ac:dyDescent="0.2">
      <c r="A81">
        <v>4391.8599999999997</v>
      </c>
      <c r="B81">
        <v>3487.11</v>
      </c>
      <c r="C81">
        <v>4067.96</v>
      </c>
      <c r="D81">
        <v>2469.33</v>
      </c>
      <c r="E81">
        <v>4183.37</v>
      </c>
      <c r="F81">
        <v>6992.23</v>
      </c>
      <c r="G81">
        <v>4078.46</v>
      </c>
      <c r="H81">
        <v>2425.88</v>
      </c>
      <c r="I81">
        <v>2963.65</v>
      </c>
      <c r="J81">
        <v>2123.37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285697.44</v>
      </c>
      <c r="B83">
        <v>243506.31</v>
      </c>
      <c r="C83">
        <v>315503.25</v>
      </c>
      <c r="D83">
        <v>244570.67</v>
      </c>
      <c r="E83">
        <v>213329.22</v>
      </c>
      <c r="F83">
        <v>232444.91</v>
      </c>
      <c r="G83">
        <v>220171.01</v>
      </c>
      <c r="H83">
        <v>225179.12</v>
      </c>
      <c r="I83">
        <v>223952.59</v>
      </c>
      <c r="J83">
        <v>258782.91</v>
      </c>
      <c r="K83" t="s">
        <v>152</v>
      </c>
      <c r="L83" t="s">
        <v>167</v>
      </c>
    </row>
    <row r="84" spans="1:12" x14ac:dyDescent="0.2">
      <c r="A84">
        <v>98839.49</v>
      </c>
      <c r="B84">
        <v>111935.41</v>
      </c>
      <c r="C84">
        <v>159116.53</v>
      </c>
      <c r="D84">
        <v>127674.35</v>
      </c>
      <c r="E84">
        <v>144656.9</v>
      </c>
      <c r="F84">
        <v>117738.29</v>
      </c>
      <c r="G84">
        <v>91441.79</v>
      </c>
      <c r="H84">
        <v>112555.99</v>
      </c>
      <c r="I84">
        <v>133399.23000000001</v>
      </c>
      <c r="J84">
        <v>124408.98</v>
      </c>
      <c r="K84" t="s">
        <v>153</v>
      </c>
      <c r="L84" t="s">
        <v>167</v>
      </c>
    </row>
    <row r="85" spans="1:12" x14ac:dyDescent="0.2">
      <c r="A85">
        <v>9146456.6899999995</v>
      </c>
      <c r="B85">
        <v>11595504.6</v>
      </c>
      <c r="C85">
        <v>12311013.029999999</v>
      </c>
      <c r="D85">
        <v>12158357.050000001</v>
      </c>
      <c r="E85">
        <v>12550621.960000001</v>
      </c>
      <c r="F85">
        <v>14856979.83</v>
      </c>
      <c r="G85">
        <v>12888046.65</v>
      </c>
      <c r="H85">
        <v>14549959.689999999</v>
      </c>
      <c r="I85">
        <v>15039333.880000001</v>
      </c>
      <c r="J85">
        <v>13694694.449999999</v>
      </c>
      <c r="K85" t="s">
        <v>154</v>
      </c>
      <c r="L85" t="s">
        <v>167</v>
      </c>
    </row>
    <row r="86" spans="1:12" x14ac:dyDescent="0.2">
      <c r="A86">
        <v>195085.67</v>
      </c>
      <c r="B86">
        <v>250218.1</v>
      </c>
      <c r="C86">
        <v>263728.2</v>
      </c>
      <c r="D86">
        <v>250485.78</v>
      </c>
      <c r="E86">
        <v>248860.86</v>
      </c>
      <c r="F86">
        <v>235359.42</v>
      </c>
      <c r="G86">
        <v>223198.98</v>
      </c>
      <c r="H86">
        <v>274509.78000000003</v>
      </c>
      <c r="I86">
        <v>272604.64</v>
      </c>
      <c r="J86">
        <v>274295.02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7.51</v>
      </c>
      <c r="E87">
        <v>0</v>
      </c>
      <c r="F87">
        <v>0</v>
      </c>
      <c r="G87">
        <v>325.45999999999998</v>
      </c>
      <c r="H87">
        <v>239.86</v>
      </c>
      <c r="I87">
        <v>63.23</v>
      </c>
      <c r="J87">
        <v>0</v>
      </c>
      <c r="K87" t="s">
        <v>156</v>
      </c>
      <c r="L87" t="s">
        <v>167</v>
      </c>
    </row>
    <row r="88" spans="1:12" x14ac:dyDescent="0.2">
      <c r="A88">
        <v>22634.04</v>
      </c>
      <c r="B88">
        <v>21264.45</v>
      </c>
      <c r="C88">
        <v>27667.3</v>
      </c>
      <c r="D88">
        <v>34516.639999999999</v>
      </c>
      <c r="E88">
        <v>47710.69</v>
      </c>
      <c r="F88">
        <v>23042.21</v>
      </c>
      <c r="G88">
        <v>20083.189999999999</v>
      </c>
      <c r="H88">
        <v>4795.97</v>
      </c>
      <c r="I88">
        <v>32776.230000000003</v>
      </c>
      <c r="J88">
        <v>9971.5400000000009</v>
      </c>
      <c r="K88" t="s">
        <v>157</v>
      </c>
      <c r="L88" t="s">
        <v>167</v>
      </c>
    </row>
    <row r="89" spans="1:12" x14ac:dyDescent="0.2">
      <c r="A89">
        <v>329.38</v>
      </c>
      <c r="B89">
        <v>5682.37</v>
      </c>
      <c r="C89">
        <v>8881.27</v>
      </c>
      <c r="D89">
        <v>448.08</v>
      </c>
      <c r="E89">
        <v>3131.86</v>
      </c>
      <c r="F89">
        <v>641.48</v>
      </c>
      <c r="G89">
        <v>11837.64</v>
      </c>
      <c r="H89">
        <v>18809.72</v>
      </c>
      <c r="I89">
        <v>19086.27</v>
      </c>
      <c r="J89">
        <v>26319.52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20020.66</v>
      </c>
      <c r="B91">
        <v>17911.82</v>
      </c>
      <c r="C91">
        <v>17872.509999999998</v>
      </c>
      <c r="D91">
        <v>21465.06</v>
      </c>
      <c r="E91">
        <v>21133.200000000001</v>
      </c>
      <c r="F91">
        <v>18889.88</v>
      </c>
      <c r="G91">
        <v>18074.990000000002</v>
      </c>
      <c r="H91">
        <v>19330.310000000001</v>
      </c>
      <c r="I91">
        <v>20864.330000000002</v>
      </c>
      <c r="J91">
        <v>20511.919999999998</v>
      </c>
      <c r="K91" t="s">
        <v>160</v>
      </c>
      <c r="L91" t="s">
        <v>167</v>
      </c>
    </row>
    <row r="92" spans="1:12" x14ac:dyDescent="0.2">
      <c r="A92">
        <v>585.96</v>
      </c>
      <c r="B92">
        <v>552.57000000000005</v>
      </c>
      <c r="C92">
        <v>689.14</v>
      </c>
      <c r="D92">
        <v>336.19</v>
      </c>
      <c r="E92">
        <v>1002.4</v>
      </c>
      <c r="F92">
        <v>1259.3</v>
      </c>
      <c r="G92">
        <v>1085.6400000000001</v>
      </c>
      <c r="H92">
        <v>222.5</v>
      </c>
      <c r="I92">
        <v>216.85</v>
      </c>
      <c r="J92">
        <v>151.41</v>
      </c>
      <c r="K92" t="s">
        <v>161</v>
      </c>
      <c r="L92" t="s">
        <v>167</v>
      </c>
    </row>
    <row r="93" spans="1:12" x14ac:dyDescent="0.2">
      <c r="A93">
        <v>36048.06</v>
      </c>
      <c r="B93">
        <v>34632.019999999997</v>
      </c>
      <c r="C93">
        <v>53784.29</v>
      </c>
      <c r="D93">
        <v>49925.9</v>
      </c>
      <c r="E93">
        <v>57474.28</v>
      </c>
      <c r="F93">
        <v>40419.14</v>
      </c>
      <c r="G93">
        <v>34147.120000000003</v>
      </c>
      <c r="H93">
        <v>39382.46</v>
      </c>
      <c r="I93">
        <v>40423.17</v>
      </c>
      <c r="J93">
        <v>40342.03</v>
      </c>
      <c r="K93" t="s">
        <v>162</v>
      </c>
      <c r="L93" t="s">
        <v>167</v>
      </c>
    </row>
    <row r="94" spans="1:12" x14ac:dyDescent="0.2">
      <c r="A94">
        <v>8.33</v>
      </c>
      <c r="B94">
        <v>1.74</v>
      </c>
      <c r="C94">
        <v>191.35</v>
      </c>
      <c r="D94">
        <v>209.9</v>
      </c>
      <c r="E94">
        <v>156.15</v>
      </c>
      <c r="F94">
        <v>261.55</v>
      </c>
      <c r="G94">
        <v>271.27999999999997</v>
      </c>
      <c r="H94">
        <v>453.71</v>
      </c>
      <c r="I94">
        <v>326.77</v>
      </c>
      <c r="J94">
        <v>459.27</v>
      </c>
      <c r="K94" t="s">
        <v>163</v>
      </c>
      <c r="L94" t="s">
        <v>167</v>
      </c>
    </row>
    <row r="95" spans="1:12" x14ac:dyDescent="0.2">
      <c r="A95">
        <v>6586.12</v>
      </c>
      <c r="B95">
        <v>10688.57</v>
      </c>
      <c r="C95">
        <v>11851.46</v>
      </c>
      <c r="D95">
        <v>5028.3599999999997</v>
      </c>
      <c r="E95">
        <v>4027</v>
      </c>
      <c r="F95">
        <v>14835.8</v>
      </c>
      <c r="G95">
        <v>7269.23</v>
      </c>
      <c r="H95">
        <v>6442.95</v>
      </c>
      <c r="I95">
        <v>5723.12</v>
      </c>
      <c r="J95">
        <v>4563.62</v>
      </c>
      <c r="K95" t="s">
        <v>164</v>
      </c>
      <c r="L95" t="s">
        <v>167</v>
      </c>
    </row>
    <row r="96" spans="1:12" x14ac:dyDescent="0.2">
      <c r="A96">
        <v>265187.46000000002</v>
      </c>
      <c r="B96">
        <v>209694.82</v>
      </c>
      <c r="C96">
        <v>302069.71999999997</v>
      </c>
      <c r="D96">
        <v>321680.62</v>
      </c>
      <c r="E96">
        <v>294413.90999999997</v>
      </c>
      <c r="F96">
        <v>276390.87</v>
      </c>
      <c r="G96">
        <v>215949.47</v>
      </c>
      <c r="H96">
        <v>247473.99</v>
      </c>
      <c r="I96">
        <v>254289.26</v>
      </c>
      <c r="J96">
        <v>208515.56</v>
      </c>
      <c r="K96" t="s">
        <v>165</v>
      </c>
      <c r="L96" t="s">
        <v>167</v>
      </c>
    </row>
    <row r="97" spans="1:12" x14ac:dyDescent="0.2">
      <c r="A97">
        <v>298032.34000000003</v>
      </c>
      <c r="B97">
        <v>392651.67</v>
      </c>
      <c r="C97">
        <v>462597.42</v>
      </c>
      <c r="D97">
        <v>443002.57</v>
      </c>
      <c r="E97">
        <v>446489</v>
      </c>
      <c r="F97">
        <v>504910.45</v>
      </c>
      <c r="G97">
        <v>504540.2</v>
      </c>
      <c r="H97">
        <v>469849.71</v>
      </c>
      <c r="I97">
        <v>460582.31</v>
      </c>
      <c r="J97">
        <v>454403.5</v>
      </c>
      <c r="K97" t="s">
        <v>173</v>
      </c>
    </row>
    <row r="98" spans="1:12" x14ac:dyDescent="0.2">
      <c r="A98">
        <v>298032.34000000003</v>
      </c>
      <c r="B98">
        <v>392438.67</v>
      </c>
      <c r="C98">
        <v>462463.42</v>
      </c>
      <c r="D98">
        <v>443002.57</v>
      </c>
      <c r="E98">
        <v>446489</v>
      </c>
      <c r="F98">
        <v>504899.45</v>
      </c>
      <c r="G98">
        <v>504540.2</v>
      </c>
      <c r="H98">
        <v>469833.71</v>
      </c>
      <c r="I98">
        <v>460364.31</v>
      </c>
      <c r="J98">
        <v>454512.5</v>
      </c>
      <c r="K98" t="s">
        <v>174</v>
      </c>
    </row>
    <row r="99" spans="1:12" x14ac:dyDescent="0.2">
      <c r="A99">
        <v>62547.89</v>
      </c>
      <c r="B99">
        <v>72168.92</v>
      </c>
      <c r="C99">
        <v>85594.22</v>
      </c>
      <c r="D99">
        <v>82963.73</v>
      </c>
      <c r="E99">
        <v>85145.59</v>
      </c>
      <c r="F99">
        <v>87724.42</v>
      </c>
      <c r="G99">
        <v>94991.26</v>
      </c>
      <c r="H99">
        <v>100497.3</v>
      </c>
      <c r="I99">
        <v>101983.01</v>
      </c>
      <c r="J99">
        <v>105692.04</v>
      </c>
      <c r="K99" t="s">
        <v>86</v>
      </c>
    </row>
    <row r="100" spans="1:12" x14ac:dyDescent="0.2">
      <c r="A100">
        <v>2121073.0499999998</v>
      </c>
      <c r="B100">
        <v>2327919.69</v>
      </c>
      <c r="C100">
        <v>2338639.63</v>
      </c>
      <c r="D100">
        <v>2018862.57</v>
      </c>
      <c r="E100">
        <v>2298141.1</v>
      </c>
      <c r="F100">
        <v>2628621.87</v>
      </c>
      <c r="G100">
        <v>2673023.58</v>
      </c>
      <c r="H100">
        <v>2706272.3</v>
      </c>
      <c r="I100">
        <v>3071404.78</v>
      </c>
      <c r="J100">
        <v>2344144.4700000002</v>
      </c>
      <c r="K100" t="s">
        <v>87</v>
      </c>
    </row>
    <row r="101" spans="1:12" x14ac:dyDescent="0.2">
      <c r="A101">
        <v>8669281.8399999999</v>
      </c>
      <c r="B101">
        <v>11746605.93</v>
      </c>
      <c r="C101">
        <v>16596963.470000001</v>
      </c>
      <c r="D101">
        <v>17947669.739999998</v>
      </c>
      <c r="E101">
        <v>19050729.989999998</v>
      </c>
      <c r="F101">
        <v>21811652.530000001</v>
      </c>
      <c r="G101">
        <v>20972089.609999999</v>
      </c>
      <c r="H101">
        <v>23327653.98</v>
      </c>
      <c r="I101">
        <v>26001970.170000002</v>
      </c>
      <c r="J101">
        <v>25322937.039999999</v>
      </c>
      <c r="K101" t="s">
        <v>88</v>
      </c>
    </row>
    <row r="102" spans="1:12" x14ac:dyDescent="0.2">
      <c r="A102">
        <v>40221.199999999997</v>
      </c>
      <c r="B102">
        <v>46947.73</v>
      </c>
      <c r="C102">
        <v>53906.05</v>
      </c>
      <c r="D102">
        <v>50888.14</v>
      </c>
      <c r="E102">
        <v>53150.12</v>
      </c>
      <c r="F102">
        <v>55275.14</v>
      </c>
      <c r="G102">
        <v>62031.13</v>
      </c>
      <c r="H102">
        <v>55016.480000000003</v>
      </c>
      <c r="I102">
        <v>55181.16</v>
      </c>
      <c r="J102">
        <v>59243.03</v>
      </c>
      <c r="K102" t="s">
        <v>86</v>
      </c>
      <c r="L102" t="s">
        <v>116</v>
      </c>
    </row>
    <row r="103" spans="1:12" x14ac:dyDescent="0.2">
      <c r="A103">
        <v>1041094.29</v>
      </c>
      <c r="B103">
        <v>201559.38</v>
      </c>
      <c r="C103">
        <v>199733.52</v>
      </c>
      <c r="D103">
        <v>379749.96</v>
      </c>
      <c r="E103">
        <v>278076.98</v>
      </c>
      <c r="F103">
        <v>600122.12</v>
      </c>
      <c r="G103">
        <v>203870.29</v>
      </c>
      <c r="H103">
        <v>513337.47</v>
      </c>
      <c r="I103">
        <v>560956.71</v>
      </c>
      <c r="J103">
        <v>104250.78</v>
      </c>
      <c r="K103" t="s">
        <v>87</v>
      </c>
      <c r="L103" t="s">
        <v>116</v>
      </c>
    </row>
    <row r="104" spans="1:12" x14ac:dyDescent="0.2">
      <c r="A104">
        <v>1435210.45</v>
      </c>
      <c r="B104">
        <v>733451.56</v>
      </c>
      <c r="C104">
        <v>1204677.8500000001</v>
      </c>
      <c r="D104">
        <v>1337294.8</v>
      </c>
      <c r="E104">
        <v>1435453.8</v>
      </c>
      <c r="F104">
        <v>1638805.91</v>
      </c>
      <c r="G104">
        <v>1371189.91</v>
      </c>
      <c r="H104">
        <v>1470825.62</v>
      </c>
      <c r="I104">
        <v>1338580.6599999999</v>
      </c>
      <c r="J104">
        <v>1000013.87</v>
      </c>
      <c r="K104" t="s">
        <v>88</v>
      </c>
      <c r="L104" t="s">
        <v>116</v>
      </c>
    </row>
    <row r="105" spans="1:12" x14ac:dyDescent="0.2">
      <c r="A105">
        <v>33460.5</v>
      </c>
      <c r="B105">
        <v>39938.589999999997</v>
      </c>
      <c r="C105">
        <v>49880.97</v>
      </c>
      <c r="D105">
        <v>47646.71</v>
      </c>
      <c r="E105">
        <v>49248.57</v>
      </c>
      <c r="F105">
        <v>47959.39</v>
      </c>
      <c r="G105">
        <v>51207.72</v>
      </c>
      <c r="H105">
        <v>49146.92</v>
      </c>
      <c r="I105">
        <v>49216.38</v>
      </c>
      <c r="J105">
        <v>52351.82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7118.13</v>
      </c>
      <c r="B108">
        <v>19722.080000000002</v>
      </c>
      <c r="C108">
        <v>20636.21</v>
      </c>
      <c r="D108">
        <v>19218</v>
      </c>
      <c r="E108">
        <v>16929.34</v>
      </c>
      <c r="F108">
        <v>18132.36</v>
      </c>
      <c r="G108">
        <v>20753.16</v>
      </c>
      <c r="H108">
        <v>58550.84</v>
      </c>
      <c r="I108">
        <v>70345.27</v>
      </c>
      <c r="J108">
        <v>71044.34</v>
      </c>
      <c r="K108" t="s">
        <v>102</v>
      </c>
    </row>
    <row r="109" spans="1:12" x14ac:dyDescent="0.2">
      <c r="A109">
        <v>317758.84000000003</v>
      </c>
      <c r="B109">
        <v>250270.75</v>
      </c>
      <c r="C109">
        <v>328108.31</v>
      </c>
      <c r="D109">
        <v>333314.39</v>
      </c>
      <c r="E109">
        <v>304554.89</v>
      </c>
      <c r="F109">
        <v>320974.39</v>
      </c>
      <c r="G109">
        <v>293781.52</v>
      </c>
      <c r="H109">
        <v>272115.88</v>
      </c>
      <c r="I109">
        <v>263512.06</v>
      </c>
      <c r="J109">
        <v>224319.48</v>
      </c>
      <c r="K109" t="s">
        <v>103</v>
      </c>
    </row>
    <row r="110" spans="1:12" x14ac:dyDescent="0.2">
      <c r="A110">
        <v>434132.38</v>
      </c>
      <c r="B110">
        <v>573817.26</v>
      </c>
      <c r="C110">
        <v>909080.3</v>
      </c>
      <c r="D110">
        <v>1012191.51</v>
      </c>
      <c r="E110">
        <v>1069268.03</v>
      </c>
      <c r="F110">
        <v>1081446.98</v>
      </c>
      <c r="G110">
        <v>1126040.52</v>
      </c>
      <c r="H110">
        <v>1323659.51</v>
      </c>
      <c r="I110">
        <v>1347024.56</v>
      </c>
      <c r="J110">
        <v>1391474.78</v>
      </c>
      <c r="K110" t="s">
        <v>104</v>
      </c>
    </row>
    <row r="111" spans="1:12" x14ac:dyDescent="0.2">
      <c r="A111">
        <v>251566.97</v>
      </c>
      <c r="B111">
        <v>478664.54</v>
      </c>
      <c r="C111">
        <v>636497.59</v>
      </c>
      <c r="D111">
        <v>716905.68</v>
      </c>
      <c r="E111">
        <v>752008.75</v>
      </c>
      <c r="F111">
        <v>818276.63</v>
      </c>
      <c r="G111">
        <v>920350.03</v>
      </c>
      <c r="H111">
        <v>1032719.06</v>
      </c>
      <c r="I111">
        <v>1081436.68</v>
      </c>
      <c r="J111">
        <v>1033074.04</v>
      </c>
      <c r="K111" t="s">
        <v>105</v>
      </c>
    </row>
    <row r="112" spans="1:12" x14ac:dyDescent="0.2">
      <c r="A112">
        <v>200070.43</v>
      </c>
      <c r="B112">
        <v>280610.01</v>
      </c>
      <c r="C112">
        <v>283856.78000000003</v>
      </c>
      <c r="D112">
        <v>332924.23</v>
      </c>
      <c r="E112">
        <v>339751.58</v>
      </c>
      <c r="F112">
        <v>350301.6</v>
      </c>
      <c r="G112">
        <v>424998.58</v>
      </c>
      <c r="H112">
        <v>459807.38</v>
      </c>
      <c r="I112">
        <v>518210.58</v>
      </c>
      <c r="J112">
        <v>434181.41</v>
      </c>
      <c r="K112" t="s">
        <v>106</v>
      </c>
    </row>
    <row r="113" spans="1:12" x14ac:dyDescent="0.2">
      <c r="A113">
        <v>441.57</v>
      </c>
      <c r="B113">
        <v>21795.919999999998</v>
      </c>
      <c r="C113">
        <v>51396.25</v>
      </c>
      <c r="D113">
        <v>22404.03</v>
      </c>
      <c r="E113">
        <v>2040.07</v>
      </c>
      <c r="F113">
        <v>3105.95</v>
      </c>
      <c r="G113">
        <v>29898.62</v>
      </c>
      <c r="H113">
        <v>28779.279999999999</v>
      </c>
      <c r="I113">
        <v>79780.87</v>
      </c>
      <c r="J113">
        <v>10270</v>
      </c>
      <c r="K113" t="s">
        <v>107</v>
      </c>
    </row>
    <row r="114" spans="1:12" x14ac:dyDescent="0.2">
      <c r="A114">
        <v>1041094.29</v>
      </c>
      <c r="B114">
        <v>201559.38</v>
      </c>
      <c r="C114">
        <v>199733.52</v>
      </c>
      <c r="D114">
        <v>379749.96</v>
      </c>
      <c r="E114">
        <v>278076.98</v>
      </c>
      <c r="F114">
        <v>600122.12</v>
      </c>
      <c r="G114">
        <v>203870.29</v>
      </c>
      <c r="H114">
        <v>513337.47</v>
      </c>
      <c r="I114">
        <v>560956.71</v>
      </c>
      <c r="J114">
        <v>104250.78</v>
      </c>
      <c r="K114" t="s">
        <v>108</v>
      </c>
    </row>
    <row r="115" spans="1:12" x14ac:dyDescent="0.2">
      <c r="A115">
        <v>390020.94</v>
      </c>
      <c r="B115">
        <v>789874.65</v>
      </c>
      <c r="C115">
        <v>624788.28</v>
      </c>
      <c r="D115">
        <v>850127.76</v>
      </c>
      <c r="E115">
        <v>787739.35</v>
      </c>
      <c r="F115">
        <v>1404469.06</v>
      </c>
      <c r="G115">
        <v>758785.28</v>
      </c>
      <c r="H115">
        <v>916708.39</v>
      </c>
      <c r="I115">
        <v>1137166.1299999999</v>
      </c>
      <c r="J115">
        <v>1084511.83</v>
      </c>
      <c r="K115" t="s">
        <v>109</v>
      </c>
    </row>
    <row r="116" spans="1:12" x14ac:dyDescent="0.2">
      <c r="A116">
        <v>581053.16</v>
      </c>
      <c r="B116">
        <v>841544.22</v>
      </c>
      <c r="C116">
        <v>1001485.67</v>
      </c>
      <c r="D116">
        <v>301516.03000000003</v>
      </c>
      <c r="E116">
        <v>750708.54</v>
      </c>
      <c r="F116">
        <v>453904.38</v>
      </c>
      <c r="G116">
        <v>1327745.25</v>
      </c>
      <c r="H116">
        <v>1021499.86</v>
      </c>
      <c r="I116">
        <v>774655.04</v>
      </c>
      <c r="J116">
        <v>913798.59</v>
      </c>
      <c r="K116" t="s">
        <v>110</v>
      </c>
    </row>
    <row r="117" spans="1:12" x14ac:dyDescent="0.2">
      <c r="A117">
        <v>108463.09</v>
      </c>
      <c r="B117">
        <v>473145.52</v>
      </c>
      <c r="C117">
        <v>461235.91</v>
      </c>
      <c r="D117">
        <v>465064.79</v>
      </c>
      <c r="E117">
        <v>479576.17</v>
      </c>
      <c r="F117">
        <v>167020.35999999999</v>
      </c>
      <c r="G117">
        <v>352724.15</v>
      </c>
      <c r="H117">
        <v>225947.3</v>
      </c>
      <c r="I117">
        <v>518846.04</v>
      </c>
      <c r="J117">
        <v>231313.26</v>
      </c>
      <c r="K117" t="s">
        <v>111</v>
      </c>
    </row>
    <row r="118" spans="1:12" x14ac:dyDescent="0.2">
      <c r="A118">
        <v>32687.33</v>
      </c>
      <c r="B118">
        <v>99400.01</v>
      </c>
      <c r="C118">
        <v>102961.67</v>
      </c>
      <c r="D118">
        <v>93319.02</v>
      </c>
      <c r="E118">
        <v>86681.52</v>
      </c>
      <c r="F118">
        <v>98629.72</v>
      </c>
      <c r="G118">
        <v>121939.23</v>
      </c>
      <c r="H118">
        <v>199563.51</v>
      </c>
      <c r="I118">
        <v>298483.73</v>
      </c>
      <c r="J118">
        <v>288289.12</v>
      </c>
      <c r="K118" t="s">
        <v>112</v>
      </c>
    </row>
    <row r="119" spans="1:12" x14ac:dyDescent="0.2">
      <c r="A119">
        <v>1435210.45</v>
      </c>
      <c r="B119">
        <v>733451.56</v>
      </c>
      <c r="C119">
        <v>1204677.8500000001</v>
      </c>
      <c r="D119">
        <v>1337294.8</v>
      </c>
      <c r="E119">
        <v>1435453.8</v>
      </c>
      <c r="F119">
        <v>1638805.91</v>
      </c>
      <c r="G119">
        <v>1371189.91</v>
      </c>
      <c r="H119">
        <v>1470825.62</v>
      </c>
      <c r="I119">
        <v>1338580.6599999999</v>
      </c>
      <c r="J119">
        <v>1000013.87</v>
      </c>
      <c r="K119" t="s">
        <v>113</v>
      </c>
    </row>
    <row r="120" spans="1:12" x14ac:dyDescent="0.2">
      <c r="A120">
        <v>2624938.4300000002</v>
      </c>
      <c r="B120">
        <v>3631974.02</v>
      </c>
      <c r="C120">
        <v>5662218.1600000001</v>
      </c>
      <c r="D120">
        <v>6461592.0899999999</v>
      </c>
      <c r="E120">
        <v>6963471.2599999998</v>
      </c>
      <c r="F120">
        <v>8883664.9900000002</v>
      </c>
      <c r="G120">
        <v>7161015.5499999998</v>
      </c>
      <c r="H120">
        <v>8136665.4199999999</v>
      </c>
      <c r="I120">
        <v>8459493.3200000003</v>
      </c>
      <c r="J120">
        <v>8919940.8599999994</v>
      </c>
      <c r="K120" t="s">
        <v>114</v>
      </c>
    </row>
    <row r="121" spans="1:12" x14ac:dyDescent="0.2">
      <c r="A121">
        <v>3863103.47</v>
      </c>
      <c r="B121">
        <v>6128765.3799999999</v>
      </c>
      <c r="C121">
        <v>8481093.3000000007</v>
      </c>
      <c r="D121">
        <v>8832984.25</v>
      </c>
      <c r="E121">
        <v>9319042.8900000006</v>
      </c>
      <c r="F121">
        <v>10031011.98</v>
      </c>
      <c r="G121">
        <v>10974472.109999999</v>
      </c>
      <c r="H121">
        <v>11987640.85</v>
      </c>
      <c r="I121">
        <v>13969968.24</v>
      </c>
      <c r="J121">
        <v>13143879.75</v>
      </c>
      <c r="K121" t="s">
        <v>115</v>
      </c>
    </row>
    <row r="122" spans="1:12" x14ac:dyDescent="0.2">
      <c r="A122">
        <v>713342.16</v>
      </c>
      <c r="B122">
        <v>1153014.97</v>
      </c>
      <c r="C122">
        <v>1146012.49</v>
      </c>
      <c r="D122">
        <v>1222479.58</v>
      </c>
      <c r="E122">
        <v>1246080.52</v>
      </c>
      <c r="F122">
        <v>1159539.93</v>
      </c>
      <c r="G122">
        <v>1343472.81</v>
      </c>
      <c r="H122">
        <v>1532958.57</v>
      </c>
      <c r="I122">
        <v>1935444.21</v>
      </c>
      <c r="J122">
        <v>1970813.44</v>
      </c>
      <c r="K122" t="s">
        <v>256</v>
      </c>
    </row>
    <row r="123" spans="1:12" x14ac:dyDescent="0.2">
      <c r="A123">
        <v>65523</v>
      </c>
      <c r="B123">
        <v>85813</v>
      </c>
      <c r="C123">
        <v>99309</v>
      </c>
      <c r="D123">
        <v>99239</v>
      </c>
      <c r="E123">
        <v>99938</v>
      </c>
      <c r="F123">
        <v>99375.09</v>
      </c>
      <c r="G123">
        <v>98265.09</v>
      </c>
      <c r="H123">
        <v>108161.09</v>
      </c>
      <c r="I123">
        <v>108301.09</v>
      </c>
      <c r="J123">
        <v>101941.74</v>
      </c>
      <c r="K123">
        <v>108364.74</v>
      </c>
      <c r="L123" t="s">
        <v>257</v>
      </c>
    </row>
    <row r="124" spans="1:12" x14ac:dyDescent="0.2">
      <c r="A124">
        <v>2283216.54</v>
      </c>
      <c r="B124">
        <v>3057557.95</v>
      </c>
      <c r="C124">
        <v>3688333.67</v>
      </c>
      <c r="D124">
        <v>3274542.05</v>
      </c>
      <c r="E124">
        <v>2629486.91</v>
      </c>
      <c r="F124">
        <v>2973753.07</v>
      </c>
      <c r="G124">
        <v>2999685.07</v>
      </c>
      <c r="H124">
        <v>2894546.96</v>
      </c>
      <c r="I124">
        <v>3099103.15</v>
      </c>
      <c r="J124">
        <v>2883850.34</v>
      </c>
      <c r="K124" t="s">
        <v>26</v>
      </c>
    </row>
    <row r="125" spans="1:12" x14ac:dyDescent="0.2">
      <c r="A125">
        <v>13519100.17</v>
      </c>
      <c r="B125">
        <v>15995899.289999999</v>
      </c>
      <c r="C125">
        <v>18418211.010000002</v>
      </c>
      <c r="D125">
        <v>17580365.149999999</v>
      </c>
      <c r="E125">
        <v>18089476.600000001</v>
      </c>
      <c r="F125">
        <v>23589833.030000001</v>
      </c>
      <c r="G125">
        <v>21435374.16</v>
      </c>
      <c r="H125">
        <v>19566944.239999998</v>
      </c>
      <c r="I125">
        <v>19912153.329999998</v>
      </c>
      <c r="J125">
        <v>19285286.079999998</v>
      </c>
      <c r="K125" t="s">
        <v>32</v>
      </c>
    </row>
    <row r="126" spans="1:12" x14ac:dyDescent="0.2">
      <c r="A126">
        <v>4466996.67</v>
      </c>
      <c r="B126">
        <v>4958838.22</v>
      </c>
      <c r="C126">
        <v>6130267.8899999997</v>
      </c>
      <c r="D126">
        <v>6092307.0099999998</v>
      </c>
      <c r="E126">
        <v>5604650.9000000004</v>
      </c>
      <c r="F126">
        <v>5623753.1699999999</v>
      </c>
      <c r="G126">
        <v>6475842.0199999996</v>
      </c>
      <c r="H126">
        <v>7330467.4800000004</v>
      </c>
      <c r="I126">
        <v>7147686.6200000001</v>
      </c>
      <c r="J126">
        <v>6650237.1200000001</v>
      </c>
      <c r="K126" t="s">
        <v>36</v>
      </c>
    </row>
    <row r="127" spans="1:12" x14ac:dyDescent="0.2">
      <c r="A127">
        <v>5200293.05</v>
      </c>
      <c r="B127">
        <v>7394625.21</v>
      </c>
      <c r="C127">
        <v>8336758.9500000002</v>
      </c>
      <c r="D127">
        <v>8548779.3900000006</v>
      </c>
      <c r="E127">
        <v>8914344.1500000004</v>
      </c>
      <c r="F127">
        <v>9738752.3300000001</v>
      </c>
      <c r="G127">
        <v>9818475.0500000007</v>
      </c>
      <c r="H127">
        <v>10147763.130000001</v>
      </c>
      <c r="I127">
        <v>10464326.289999999</v>
      </c>
      <c r="J127">
        <v>9741780.7400000002</v>
      </c>
      <c r="K127" t="s">
        <v>39</v>
      </c>
    </row>
    <row r="128" spans="1:12" x14ac:dyDescent="0.2">
      <c r="A128">
        <v>25469606.43</v>
      </c>
      <c r="B128">
        <v>31406920.68</v>
      </c>
      <c r="C128">
        <v>36573571.520000003</v>
      </c>
      <c r="D128">
        <v>35495993.609999999</v>
      </c>
      <c r="E128">
        <v>35237958.560000002</v>
      </c>
      <c r="F128">
        <v>41926091.609999999</v>
      </c>
      <c r="G128">
        <v>40729376.310000002</v>
      </c>
      <c r="H128">
        <v>39939721.810000002</v>
      </c>
      <c r="I128">
        <v>40623269.390000001</v>
      </c>
      <c r="J128">
        <v>38561154.280000001</v>
      </c>
      <c r="K128" t="s">
        <v>42</v>
      </c>
    </row>
    <row r="129" spans="1:11" x14ac:dyDescent="0.2">
      <c r="A129" s="35">
        <v>988913.9</v>
      </c>
      <c r="B129" s="35">
        <v>1630478.77</v>
      </c>
      <c r="C129" s="35">
        <v>1365754.82</v>
      </c>
      <c r="D129" s="35">
        <v>1067901.26</v>
      </c>
      <c r="E129" s="35">
        <v>1084237</v>
      </c>
      <c r="F129" s="35">
        <v>802138.24</v>
      </c>
      <c r="G129" s="35">
        <v>632132.37</v>
      </c>
      <c r="H129" s="35">
        <v>690437.52</v>
      </c>
      <c r="I129" s="35">
        <v>716099.64</v>
      </c>
      <c r="J129" s="35">
        <v>678625.9</v>
      </c>
      <c r="K129" s="26" t="s">
        <v>278</v>
      </c>
    </row>
    <row r="130" spans="1:11" x14ac:dyDescent="0.2">
      <c r="A130" s="35">
        <v>2093571.99</v>
      </c>
      <c r="B130" s="35">
        <v>3297156.17</v>
      </c>
      <c r="C130" s="35">
        <v>4169749.81</v>
      </c>
      <c r="D130" s="35">
        <v>3719954.35</v>
      </c>
      <c r="E130" s="35">
        <v>4141061.02</v>
      </c>
      <c r="F130" s="35">
        <v>4242190.54</v>
      </c>
      <c r="G130" s="35">
        <v>3985021.67</v>
      </c>
      <c r="H130" s="35">
        <v>3705551.69</v>
      </c>
      <c r="I130" s="35">
        <v>3670483.19</v>
      </c>
      <c r="J130" s="35">
        <v>3414021.91</v>
      </c>
      <c r="K130" t="s">
        <v>47</v>
      </c>
    </row>
    <row r="131" spans="1:11" x14ac:dyDescent="0.2">
      <c r="A131">
        <v>11327829.470000001</v>
      </c>
      <c r="B131">
        <v>13886193.779999999</v>
      </c>
      <c r="C131">
        <v>15294666.779999999</v>
      </c>
      <c r="D131">
        <v>14936374.279999999</v>
      </c>
      <c r="E131">
        <v>15403714.82</v>
      </c>
      <c r="F131">
        <v>17625657.149999999</v>
      </c>
      <c r="G131">
        <v>15624387.58</v>
      </c>
      <c r="H131">
        <v>17295879.960000001</v>
      </c>
      <c r="I131">
        <v>17972531.969999999</v>
      </c>
      <c r="J131">
        <v>16612659.24</v>
      </c>
      <c r="K131" t="s">
        <v>76</v>
      </c>
    </row>
    <row r="132" spans="1:11" x14ac:dyDescent="0.2">
      <c r="A132" s="35">
        <v>24707537.210000001</v>
      </c>
      <c r="B132" s="35">
        <v>34478530.560000002</v>
      </c>
      <c r="C132" s="35">
        <v>45547099.079999998</v>
      </c>
      <c r="D132" s="35">
        <v>40353784.009999998</v>
      </c>
      <c r="E132" s="35">
        <v>32101043.07</v>
      </c>
      <c r="F132" s="35">
        <v>37484840.520000003</v>
      </c>
      <c r="G132" s="35">
        <v>45062718.850000001</v>
      </c>
      <c r="H132" s="35">
        <v>41840953.369999997</v>
      </c>
      <c r="I132" s="35">
        <v>41016693.780000001</v>
      </c>
      <c r="J132" s="35">
        <v>43263274.619999997</v>
      </c>
    </row>
    <row r="133" spans="1:11" x14ac:dyDescent="0.2">
      <c r="A133" s="35">
        <v>-9432.3700000000008</v>
      </c>
      <c r="B133" s="35">
        <v>23836.34</v>
      </c>
      <c r="C133" s="35">
        <v>34588.019999999997</v>
      </c>
      <c r="D133" s="35">
        <v>19376.57</v>
      </c>
      <c r="E133" s="35">
        <v>-12387.35</v>
      </c>
      <c r="F133" s="35">
        <v>-7170.43</v>
      </c>
      <c r="G133" s="35">
        <v>-35910.730000000003</v>
      </c>
      <c r="H133" s="35">
        <v>45654.3</v>
      </c>
      <c r="I133" s="35">
        <v>8440.92</v>
      </c>
      <c r="J133" s="35">
        <v>-36627.089999999997</v>
      </c>
    </row>
    <row r="134" spans="1:11" x14ac:dyDescent="0.2">
      <c r="A134" s="35">
        <v>115167.84</v>
      </c>
      <c r="B134" s="35">
        <v>188089.68</v>
      </c>
      <c r="C134" s="35">
        <v>167147.13</v>
      </c>
      <c r="D134" s="35">
        <v>171766.9</v>
      </c>
      <c r="E134" s="35">
        <v>247554.6</v>
      </c>
      <c r="F134" s="35">
        <v>176108.79</v>
      </c>
      <c r="G134" s="35">
        <v>185731.16</v>
      </c>
      <c r="H134" s="35">
        <v>257328.48</v>
      </c>
      <c r="I134" s="35">
        <v>189079.61</v>
      </c>
      <c r="J134" s="35">
        <v>207479.89</v>
      </c>
    </row>
    <row r="135" spans="1:11" x14ac:dyDescent="0.2">
      <c r="A135" s="35">
        <v>-84791.87</v>
      </c>
      <c r="B135" s="35">
        <v>-55030.21</v>
      </c>
      <c r="C135" s="35">
        <v>-116784.7</v>
      </c>
      <c r="D135" s="35">
        <v>-68901.42</v>
      </c>
      <c r="E135" s="35">
        <v>-108173.41</v>
      </c>
      <c r="F135" s="35">
        <v>-81597.59</v>
      </c>
      <c r="G135" s="35">
        <v>-66081.179999999993</v>
      </c>
      <c r="H135" s="35">
        <v>-55254.63</v>
      </c>
      <c r="I135" s="35">
        <v>-85887.47</v>
      </c>
      <c r="J135" s="35">
        <v>-71595</v>
      </c>
    </row>
    <row r="136" spans="1:11" x14ac:dyDescent="0.2">
      <c r="A136" s="35">
        <v>70266.63</v>
      </c>
      <c r="B136" s="35">
        <v>143296.24</v>
      </c>
      <c r="C136" s="35">
        <v>149122.78</v>
      </c>
      <c r="D136" s="35">
        <v>134301.48000000001</v>
      </c>
      <c r="E136" s="35">
        <v>110475.41</v>
      </c>
      <c r="F136" s="35">
        <v>118324.7</v>
      </c>
      <c r="G136" s="35">
        <v>136923.98000000001</v>
      </c>
      <c r="H136" s="35">
        <v>122423.01</v>
      </c>
      <c r="I136" s="35">
        <v>125378.82</v>
      </c>
      <c r="J136" s="35">
        <v>136292.10999999999</v>
      </c>
    </row>
    <row r="137" spans="1:11" x14ac:dyDescent="0.2">
      <c r="A137" s="35">
        <v>85432.42</v>
      </c>
      <c r="B137" s="35">
        <v>380008.69</v>
      </c>
      <c r="C137" s="35">
        <v>453472.98</v>
      </c>
      <c r="D137" s="35">
        <v>475832.01</v>
      </c>
      <c r="E137" s="35">
        <v>488837.98</v>
      </c>
      <c r="F137" s="35">
        <v>425293.59</v>
      </c>
      <c r="G137" s="35">
        <v>383251.33</v>
      </c>
      <c r="H137" s="35">
        <v>511383.68</v>
      </c>
      <c r="I137" s="35">
        <v>519153.89</v>
      </c>
      <c r="J137" s="35">
        <v>422891.58</v>
      </c>
    </row>
    <row r="138" spans="1:11" x14ac:dyDescent="0.2">
      <c r="A138" s="35">
        <v>425149.33</v>
      </c>
      <c r="B138" s="35">
        <v>449957.06</v>
      </c>
      <c r="C138" s="35">
        <v>421611.3</v>
      </c>
      <c r="D138" s="35">
        <v>428535.42</v>
      </c>
      <c r="E138" s="35">
        <v>440244.94</v>
      </c>
      <c r="F138" s="35">
        <v>477996.36</v>
      </c>
      <c r="G138" s="35">
        <v>418461.5</v>
      </c>
      <c r="H138" s="35">
        <v>426588.93</v>
      </c>
      <c r="I138" s="35">
        <v>436428.03</v>
      </c>
      <c r="J138" s="35">
        <v>440388.62</v>
      </c>
    </row>
    <row r="139" spans="1:11" x14ac:dyDescent="0.2">
      <c r="A139" s="35">
        <v>111879.03</v>
      </c>
      <c r="B139" s="35">
        <v>889288.5</v>
      </c>
      <c r="C139" s="35">
        <v>1004530.83</v>
      </c>
      <c r="D139" s="35">
        <v>532255.75</v>
      </c>
      <c r="E139" s="35">
        <v>603312.67000000004</v>
      </c>
      <c r="F139" s="35">
        <v>511478.89</v>
      </c>
      <c r="G139" s="35">
        <v>634413.32999999996</v>
      </c>
      <c r="H139" s="35">
        <v>774396.65</v>
      </c>
      <c r="I139" s="35">
        <v>880390.62</v>
      </c>
      <c r="J139" s="35">
        <v>545349.71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3248.81</v>
      </c>
      <c r="I140" s="35">
        <v>6516.84</v>
      </c>
      <c r="J140" s="35">
        <v>4864.04</v>
      </c>
    </row>
    <row r="141" spans="1:11" x14ac:dyDescent="0.2">
      <c r="A141" s="35">
        <v>692727.41</v>
      </c>
      <c r="B141" s="35">
        <v>1862550.49</v>
      </c>
      <c r="C141" s="35">
        <v>2028737.9</v>
      </c>
      <c r="D141" s="35">
        <v>1570924.65</v>
      </c>
      <c r="E141" s="35">
        <v>1642871</v>
      </c>
      <c r="F141" s="35">
        <v>1533093.54</v>
      </c>
      <c r="G141" s="35">
        <v>1573050.14</v>
      </c>
      <c r="H141" s="35">
        <v>1838041.07</v>
      </c>
      <c r="I141" s="35">
        <v>1967868.21</v>
      </c>
      <c r="J141" s="35">
        <v>1549786.06</v>
      </c>
    </row>
    <row r="142" spans="1:11" x14ac:dyDescent="0.2">
      <c r="A142" s="35">
        <v>1168589.4099999999</v>
      </c>
      <c r="B142" s="35">
        <v>1332956.6599999999</v>
      </c>
      <c r="C142" s="35">
        <v>1551373.84</v>
      </c>
      <c r="D142" s="35">
        <v>1489428.69</v>
      </c>
      <c r="E142" s="35">
        <v>1569985.08</v>
      </c>
      <c r="F142" s="35">
        <v>2183553.08</v>
      </c>
      <c r="G142" s="35">
        <v>2237515.16</v>
      </c>
      <c r="H142" s="35">
        <v>1587916.34</v>
      </c>
      <c r="I142" s="35">
        <v>1688491.18</v>
      </c>
      <c r="J142" s="35">
        <v>1596212.42</v>
      </c>
    </row>
    <row r="143" spans="1:11" x14ac:dyDescent="0.2">
      <c r="A143" s="35">
        <v>557844.56999999995</v>
      </c>
      <c r="B143" s="35">
        <v>1153579.3700000001</v>
      </c>
      <c r="C143" s="35">
        <v>866113.16</v>
      </c>
      <c r="D143" s="35">
        <v>575026.81999999995</v>
      </c>
      <c r="E143" s="35">
        <v>611960.07999999996</v>
      </c>
      <c r="F143" s="35">
        <v>277881.69</v>
      </c>
      <c r="G143" s="35">
        <v>151321.57</v>
      </c>
      <c r="H143" s="35">
        <v>185968.89</v>
      </c>
      <c r="I143" s="35">
        <v>120824.44</v>
      </c>
      <c r="J143" s="35">
        <v>92123.83</v>
      </c>
    </row>
    <row r="144" spans="1:11" x14ac:dyDescent="0.2">
      <c r="A144" s="35">
        <v>239122.1</v>
      </c>
      <c r="B144" s="35">
        <v>133109.62</v>
      </c>
      <c r="C144" s="35">
        <v>294349.11</v>
      </c>
      <c r="D144" s="35">
        <v>300782.65999999997</v>
      </c>
      <c r="E144" s="35">
        <v>293847.88</v>
      </c>
      <c r="F144" s="35">
        <v>263331.28000000003</v>
      </c>
      <c r="G144" s="35">
        <v>263517.15000000002</v>
      </c>
      <c r="H144" s="35">
        <v>344494.98</v>
      </c>
      <c r="I144" s="35">
        <v>291023.88</v>
      </c>
      <c r="J144" s="35">
        <v>330125.46999999997</v>
      </c>
    </row>
    <row r="145" spans="1:11" x14ac:dyDescent="0.2">
      <c r="A145" s="35">
        <v>7040.24</v>
      </c>
      <c r="B145" s="35">
        <v>0</v>
      </c>
      <c r="C145" s="35">
        <v>4634.8999999999996</v>
      </c>
      <c r="D145" s="35">
        <v>11193.64</v>
      </c>
      <c r="E145" s="35">
        <v>37258.949999999997</v>
      </c>
      <c r="F145" s="35">
        <v>44692.13</v>
      </c>
      <c r="G145" s="35">
        <v>19738.46</v>
      </c>
      <c r="H145" s="35">
        <v>3794.59</v>
      </c>
      <c r="I145" s="35">
        <v>12467.25</v>
      </c>
      <c r="J145" s="35">
        <v>9702.32</v>
      </c>
    </row>
    <row r="146" spans="1:11" x14ac:dyDescent="0.2">
      <c r="A146" s="35">
        <v>5758</v>
      </c>
      <c r="B146" s="35">
        <v>10093.81</v>
      </c>
      <c r="C146" s="35">
        <v>159625.18</v>
      </c>
      <c r="D146" s="35">
        <v>218086.85</v>
      </c>
      <c r="E146" s="35">
        <v>178664.77</v>
      </c>
      <c r="F146" s="35">
        <v>11924.69</v>
      </c>
      <c r="G146" s="35">
        <v>19320.12</v>
      </c>
      <c r="H146" s="35">
        <v>14859.15</v>
      </c>
      <c r="I146" s="35">
        <v>15381.48</v>
      </c>
      <c r="J146" s="35">
        <v>35451.4</v>
      </c>
    </row>
    <row r="147" spans="1:11" x14ac:dyDescent="0.2">
      <c r="A147" s="35">
        <v>1215249.07</v>
      </c>
      <c r="B147" s="35">
        <v>1705185.45</v>
      </c>
      <c r="C147" s="35">
        <v>1877362.53</v>
      </c>
      <c r="D147" s="35">
        <v>1663163.25</v>
      </c>
      <c r="E147" s="35">
        <v>1980409.96</v>
      </c>
      <c r="F147" s="35">
        <v>1281421.97</v>
      </c>
      <c r="G147" s="35">
        <v>744239.44</v>
      </c>
      <c r="H147" s="35">
        <v>892152.1</v>
      </c>
      <c r="I147" s="35">
        <v>571376.27</v>
      </c>
      <c r="J147" s="35">
        <v>800535.88</v>
      </c>
    </row>
    <row r="148" spans="1:11" x14ac:dyDescent="0.2">
      <c r="A148" s="35">
        <v>27810966.699999999</v>
      </c>
      <c r="B148" s="35">
        <v>39563061.299999997</v>
      </c>
      <c r="C148" s="35">
        <v>51167554.159999996</v>
      </c>
      <c r="D148" s="35">
        <v>45263881.659999996</v>
      </c>
      <c r="E148" s="35">
        <v>37453334.93</v>
      </c>
      <c r="F148" s="35">
        <v>42616510.079999998</v>
      </c>
      <c r="G148" s="35">
        <v>49763612.140000001</v>
      </c>
      <c r="H148" s="35">
        <v>46484670.729999997</v>
      </c>
      <c r="I148" s="35">
        <v>45514909.670000002</v>
      </c>
      <c r="J148" s="35">
        <v>47455180.240000002</v>
      </c>
    </row>
    <row r="149" spans="1:11" x14ac:dyDescent="0.2">
      <c r="A149" s="35">
        <v>20363038.34</v>
      </c>
      <c r="B149" s="35">
        <v>29600764.760000002</v>
      </c>
      <c r="C149" s="35">
        <v>36551394.950000003</v>
      </c>
      <c r="D149" s="35">
        <v>33454562.32</v>
      </c>
      <c r="E149" s="35">
        <v>27123819.02</v>
      </c>
      <c r="F149" s="35">
        <v>27720557.469999999</v>
      </c>
      <c r="G149" s="35">
        <v>33447538.719999999</v>
      </c>
      <c r="H149" s="35">
        <v>36976052.859999999</v>
      </c>
      <c r="I149" s="35">
        <v>37066852.18</v>
      </c>
      <c r="J149" s="35">
        <v>37185517.369999997</v>
      </c>
    </row>
    <row r="150" spans="1:11" x14ac:dyDescent="0.2">
      <c r="A150" s="35">
        <v>-6913.28</v>
      </c>
      <c r="B150" s="35">
        <v>39475.769999999997</v>
      </c>
      <c r="C150" s="35">
        <v>35796.61</v>
      </c>
      <c r="D150" s="35">
        <v>-3882.34</v>
      </c>
      <c r="E150" s="35">
        <v>-12929.96</v>
      </c>
      <c r="F150" s="35">
        <v>-4690.4799999999996</v>
      </c>
      <c r="G150" s="35">
        <v>-12584.41</v>
      </c>
      <c r="H150" s="35">
        <v>30488.44</v>
      </c>
      <c r="I150" s="35">
        <v>13680.28</v>
      </c>
      <c r="J150" s="35">
        <v>-33550.019999999997</v>
      </c>
    </row>
    <row r="151" spans="1:11" x14ac:dyDescent="0.2">
      <c r="A151" s="35">
        <v>96520.28</v>
      </c>
      <c r="B151" s="35">
        <v>140477.25</v>
      </c>
      <c r="C151" s="35">
        <v>114182.87</v>
      </c>
      <c r="D151" s="35">
        <v>121546.52</v>
      </c>
      <c r="E151" s="35">
        <v>198346.7</v>
      </c>
      <c r="F151" s="35">
        <v>129204.55</v>
      </c>
      <c r="G151" s="35">
        <v>153354.07</v>
      </c>
      <c r="H151" s="35">
        <v>221845.28</v>
      </c>
      <c r="I151" s="35">
        <v>174111.46</v>
      </c>
      <c r="J151" s="35">
        <v>167406.64000000001</v>
      </c>
    </row>
    <row r="152" spans="1:11" x14ac:dyDescent="0.2">
      <c r="A152" s="35">
        <v>-73117.22</v>
      </c>
      <c r="B152" s="35">
        <v>-47303.53</v>
      </c>
      <c r="C152" s="35">
        <v>-98065.47</v>
      </c>
      <c r="D152" s="35">
        <v>-54647.97</v>
      </c>
      <c r="E152" s="35">
        <v>-88552.25</v>
      </c>
      <c r="F152" s="35">
        <v>-70391.41</v>
      </c>
      <c r="G152" s="35">
        <v>-54862.79</v>
      </c>
      <c r="H152" s="35">
        <v>-48455.49</v>
      </c>
      <c r="I152" s="35">
        <v>-71965.440000000002</v>
      </c>
      <c r="J152" s="35">
        <v>-65053.66</v>
      </c>
    </row>
    <row r="153" spans="1:11" x14ac:dyDescent="0.2">
      <c r="A153">
        <v>260798.49</v>
      </c>
      <c r="B153">
        <v>364884.71</v>
      </c>
      <c r="C153">
        <v>400622.05</v>
      </c>
      <c r="D153">
        <v>400578.34</v>
      </c>
      <c r="E153">
        <v>404666.55</v>
      </c>
      <c r="F153">
        <v>404615.95</v>
      </c>
      <c r="G153">
        <v>408538.29</v>
      </c>
      <c r="H153">
        <v>454263.77</v>
      </c>
      <c r="I153">
        <v>455200.47</v>
      </c>
      <c r="J153">
        <v>434134.63</v>
      </c>
    </row>
    <row r="154" spans="1:11" x14ac:dyDescent="0.2">
      <c r="A154">
        <v>20002911.350000001</v>
      </c>
      <c r="B154">
        <v>24670584.309999999</v>
      </c>
      <c r="C154">
        <v>28521709.789999999</v>
      </c>
      <c r="D154">
        <v>27464795.420000002</v>
      </c>
      <c r="E154">
        <v>26946514.73</v>
      </c>
      <c r="F154">
        <v>32766780.359999999</v>
      </c>
      <c r="G154">
        <v>31651912.41</v>
      </c>
      <c r="H154">
        <v>30360267.100000001</v>
      </c>
      <c r="I154">
        <v>30650274.890000001</v>
      </c>
      <c r="J154">
        <v>28971367.800000001</v>
      </c>
      <c r="K154" t="s">
        <v>42</v>
      </c>
    </row>
    <row r="155" spans="1:11" x14ac:dyDescent="0.2">
      <c r="A155">
        <v>525607.53</v>
      </c>
      <c r="B155">
        <v>790522.93</v>
      </c>
      <c r="C155">
        <v>967084.27</v>
      </c>
      <c r="D155">
        <v>1042331.04</v>
      </c>
      <c r="E155">
        <v>1076712.3700000001</v>
      </c>
      <c r="F155">
        <v>1174016.06</v>
      </c>
      <c r="G155">
        <v>1307272.52</v>
      </c>
      <c r="H155">
        <v>1282154.94</v>
      </c>
      <c r="I155">
        <v>1106610.94</v>
      </c>
      <c r="J155">
        <v>1036575.05</v>
      </c>
      <c r="K155" t="s">
        <v>42</v>
      </c>
    </row>
    <row r="156" spans="1:11" x14ac:dyDescent="0.2">
      <c r="A156">
        <v>24258959.68</v>
      </c>
      <c r="B156">
        <v>29803836.039999999</v>
      </c>
      <c r="C156">
        <v>34395392.329999998</v>
      </c>
      <c r="D156">
        <v>33081439.809999999</v>
      </c>
      <c r="E156">
        <v>32755445.98</v>
      </c>
      <c r="F156">
        <v>39336959.640000001</v>
      </c>
      <c r="G156">
        <v>37943452.490000002</v>
      </c>
      <c r="H156">
        <v>36792869.140000001</v>
      </c>
      <c r="I156">
        <v>37342740.25</v>
      </c>
      <c r="J156">
        <v>35407060.219999999</v>
      </c>
      <c r="K156" t="s">
        <v>42</v>
      </c>
    </row>
    <row r="157" spans="1:11" x14ac:dyDescent="0.2">
      <c r="A157">
        <v>74975</v>
      </c>
      <c r="B157">
        <v>100848.9</v>
      </c>
      <c r="C157">
        <v>120845.59</v>
      </c>
      <c r="D157">
        <v>130540.34</v>
      </c>
      <c r="E157">
        <v>133776.14000000001</v>
      </c>
      <c r="F157">
        <v>147525.29</v>
      </c>
      <c r="G157">
        <v>136934.13</v>
      </c>
      <c r="H157">
        <v>139218.76999999999</v>
      </c>
      <c r="I157">
        <v>141746.94</v>
      </c>
      <c r="J157">
        <v>145606.38</v>
      </c>
      <c r="K157" t="s">
        <v>42</v>
      </c>
    </row>
    <row r="158" spans="1:11" x14ac:dyDescent="0.2">
      <c r="A158" s="35">
        <v>193468.71</v>
      </c>
      <c r="B158" s="35">
        <v>226466.67</v>
      </c>
      <c r="C158" s="35">
        <v>275566.8</v>
      </c>
      <c r="D158" s="35">
        <v>263392.5</v>
      </c>
      <c r="E158" s="35">
        <v>252940.28</v>
      </c>
      <c r="F158" s="35">
        <v>281024.84000000003</v>
      </c>
      <c r="G158" s="35">
        <v>300963.73</v>
      </c>
      <c r="H158" s="35">
        <v>253274.49</v>
      </c>
      <c r="I158" s="35">
        <v>243967.42</v>
      </c>
      <c r="J158" s="35">
        <v>245732.27</v>
      </c>
      <c r="K158" t="s">
        <v>292</v>
      </c>
    </row>
    <row r="159" spans="1:11" x14ac:dyDescent="0.2">
      <c r="A159" s="35">
        <v>19173194.260000002</v>
      </c>
      <c r="B159" s="35">
        <v>23133654.030000001</v>
      </c>
      <c r="C159" s="35">
        <v>33429498.52</v>
      </c>
      <c r="D159" s="35">
        <v>30881400.879999999</v>
      </c>
      <c r="E159" s="35">
        <v>21888617.890000001</v>
      </c>
      <c r="F159" s="35">
        <v>24847244.539999999</v>
      </c>
      <c r="G159" s="35">
        <v>32377749.75</v>
      </c>
      <c r="H159" s="35">
        <v>28193741.300000001</v>
      </c>
      <c r="I159" s="35">
        <v>27245572.75</v>
      </c>
      <c r="J159" s="35">
        <v>28935112.559999999</v>
      </c>
    </row>
    <row r="160" spans="1:11" x14ac:dyDescent="0.2">
      <c r="A160" s="35">
        <v>1118.23</v>
      </c>
      <c r="B160" s="35">
        <v>7216.07</v>
      </c>
      <c r="C160" s="35">
        <v>8758.24</v>
      </c>
      <c r="D160" s="35">
        <v>9169</v>
      </c>
      <c r="E160" s="35">
        <v>7386.69</v>
      </c>
      <c r="F160" s="35">
        <v>11469.41</v>
      </c>
      <c r="G160" s="35">
        <v>12109.19</v>
      </c>
      <c r="H160" s="35">
        <v>13139.48</v>
      </c>
      <c r="I160" s="35">
        <v>12691.63</v>
      </c>
      <c r="J160" s="35">
        <v>13857.79</v>
      </c>
    </row>
    <row r="161" spans="1:11" x14ac:dyDescent="0.2">
      <c r="A161" s="35">
        <v>93801.61</v>
      </c>
      <c r="B161" s="35">
        <v>878648</v>
      </c>
      <c r="C161" s="35">
        <v>875628.02</v>
      </c>
      <c r="D161" s="35">
        <v>972510.93</v>
      </c>
      <c r="E161" s="35">
        <v>789249.01</v>
      </c>
      <c r="F161" s="35">
        <v>1152404.24</v>
      </c>
      <c r="G161" s="35">
        <v>1270039.76</v>
      </c>
      <c r="H161" s="35">
        <v>1369427.25</v>
      </c>
      <c r="I161" s="35">
        <v>1251698.6200000001</v>
      </c>
      <c r="J161" s="35">
        <v>1258517.8500000001</v>
      </c>
    </row>
    <row r="162" spans="1:11" x14ac:dyDescent="0.2">
      <c r="A162" s="35">
        <v>66386.850000000006</v>
      </c>
      <c r="B162" s="35">
        <v>88116.87</v>
      </c>
      <c r="C162" s="35">
        <v>102612.67</v>
      </c>
      <c r="D162" s="35">
        <v>100630.83</v>
      </c>
      <c r="E162" s="35">
        <v>112561.63</v>
      </c>
      <c r="F162" s="35">
        <v>130369.01</v>
      </c>
      <c r="G162" s="35">
        <v>114857.75</v>
      </c>
      <c r="H162" s="35">
        <v>111177.57</v>
      </c>
      <c r="I162" s="35">
        <v>113774.72</v>
      </c>
      <c r="J162" s="35">
        <v>105610.16</v>
      </c>
    </row>
    <row r="163" spans="1:11" x14ac:dyDescent="0.2">
      <c r="A163" s="35">
        <v>2708327.96</v>
      </c>
      <c r="B163" s="35">
        <v>4203200.84</v>
      </c>
      <c r="C163" s="35">
        <v>5049877.0999999996</v>
      </c>
      <c r="D163" s="35">
        <v>3757682.8</v>
      </c>
      <c r="E163" s="35">
        <v>4299869.99</v>
      </c>
      <c r="F163" s="35">
        <v>5918312.6799999997</v>
      </c>
      <c r="G163" s="35">
        <v>5586773.8600000003</v>
      </c>
      <c r="H163" s="35">
        <v>5601670.3499999996</v>
      </c>
      <c r="I163" s="35">
        <v>5739085.0700000003</v>
      </c>
      <c r="J163" s="35">
        <v>5581565.3600000003</v>
      </c>
    </row>
    <row r="164" spans="1:11" x14ac:dyDescent="0.2">
      <c r="A164" s="35">
        <v>21884.51</v>
      </c>
      <c r="B164" s="35">
        <v>41521.19</v>
      </c>
      <c r="C164" s="35">
        <v>49164.23</v>
      </c>
      <c r="D164" s="35">
        <v>53418.239999999998</v>
      </c>
      <c r="E164" s="35">
        <v>62128.53</v>
      </c>
      <c r="F164" s="35">
        <v>65781.7</v>
      </c>
      <c r="G164" s="35">
        <v>60684.87</v>
      </c>
      <c r="H164" s="35">
        <v>74308.2</v>
      </c>
      <c r="I164" s="35">
        <v>73438.63</v>
      </c>
      <c r="J164" s="35">
        <v>70187.72</v>
      </c>
    </row>
    <row r="165" spans="1:11" x14ac:dyDescent="0.2">
      <c r="A165" s="35">
        <v>1481655.89</v>
      </c>
      <c r="B165" s="35">
        <v>3288228.25</v>
      </c>
      <c r="C165" s="35">
        <v>3469877.72</v>
      </c>
      <c r="D165" s="35">
        <v>2994760.07</v>
      </c>
      <c r="E165" s="35">
        <v>3689221.39</v>
      </c>
      <c r="F165" s="35">
        <v>4074712.77</v>
      </c>
      <c r="G165" s="35">
        <v>3996272.24</v>
      </c>
      <c r="H165" s="35">
        <v>4782891.03</v>
      </c>
      <c r="I165" s="35">
        <v>4911372.9400000004</v>
      </c>
      <c r="J165" s="35">
        <v>4773083.12</v>
      </c>
    </row>
    <row r="166" spans="1:11" x14ac:dyDescent="0.2">
      <c r="A166" s="35">
        <v>12746.67</v>
      </c>
      <c r="B166" s="35">
        <v>24716.560000000001</v>
      </c>
      <c r="C166" s="35">
        <v>17415.37</v>
      </c>
      <c r="D166" s="35">
        <v>14816.77</v>
      </c>
      <c r="E166" s="35">
        <v>13080.22</v>
      </c>
      <c r="F166" s="35">
        <v>28770.27</v>
      </c>
      <c r="G166" s="35">
        <v>20090.11</v>
      </c>
      <c r="H166" s="35">
        <v>22488.9</v>
      </c>
      <c r="I166" s="35">
        <v>23371.35</v>
      </c>
      <c r="J166" s="35">
        <v>22546.98</v>
      </c>
    </row>
    <row r="167" spans="1:11" x14ac:dyDescent="0.2">
      <c r="A167" s="35">
        <v>236895.06</v>
      </c>
      <c r="B167" s="35">
        <v>578953.11</v>
      </c>
      <c r="C167" s="35">
        <v>745477.09</v>
      </c>
      <c r="D167" s="35">
        <v>204316.94</v>
      </c>
      <c r="E167" s="35">
        <v>230209.06</v>
      </c>
      <c r="F167" s="35">
        <v>283767.90999999997</v>
      </c>
      <c r="G167" s="35">
        <v>412713.65</v>
      </c>
      <c r="H167" s="35">
        <v>404826.75</v>
      </c>
      <c r="I167" s="35">
        <v>365984.14</v>
      </c>
      <c r="J167" s="35">
        <v>449762.16</v>
      </c>
    </row>
    <row r="168" spans="1:11" x14ac:dyDescent="0.2">
      <c r="A168" s="35">
        <v>7604.08</v>
      </c>
      <c r="B168" s="35">
        <v>25611.53</v>
      </c>
      <c r="C168" s="35">
        <v>21852.43</v>
      </c>
      <c r="D168" s="35">
        <v>16261.39</v>
      </c>
      <c r="E168" s="35">
        <v>12243.65</v>
      </c>
      <c r="F168" s="35">
        <v>12886.23</v>
      </c>
      <c r="G168" s="35">
        <v>19882.84</v>
      </c>
      <c r="H168" s="35">
        <v>22279.62</v>
      </c>
      <c r="I168" s="35">
        <v>17696.02</v>
      </c>
      <c r="J168" s="35">
        <v>19012.95</v>
      </c>
    </row>
    <row r="169" spans="1:11" x14ac:dyDescent="0.2">
      <c r="A169" s="35">
        <v>477421.66</v>
      </c>
      <c r="B169" s="35">
        <v>1970285.61</v>
      </c>
      <c r="C169" s="35">
        <v>1433624.21</v>
      </c>
      <c r="D169" s="35">
        <v>900845.82</v>
      </c>
      <c r="E169" s="35">
        <v>774406.72</v>
      </c>
      <c r="F169" s="35">
        <v>769909.33</v>
      </c>
      <c r="G169" s="35">
        <v>930536.21</v>
      </c>
      <c r="H169" s="35">
        <v>1001226.64</v>
      </c>
      <c r="I169" s="35">
        <v>904671.3</v>
      </c>
      <c r="J169" s="35">
        <v>1018985.11</v>
      </c>
    </row>
    <row r="170" spans="1:11" x14ac:dyDescent="0.2">
      <c r="A170">
        <v>315026.75</v>
      </c>
      <c r="B170">
        <v>420788.75</v>
      </c>
      <c r="C170">
        <v>487697.17</v>
      </c>
      <c r="D170">
        <v>473130.04</v>
      </c>
      <c r="E170">
        <v>473756.17</v>
      </c>
      <c r="F170">
        <v>542707.01</v>
      </c>
      <c r="G170">
        <v>541400.22</v>
      </c>
      <c r="H170">
        <v>509768.94</v>
      </c>
      <c r="I170">
        <v>499072.69</v>
      </c>
      <c r="J170">
        <v>500130.38</v>
      </c>
      <c r="K170" t="s">
        <v>227</v>
      </c>
    </row>
    <row r="171" spans="1:11" x14ac:dyDescent="0.2">
      <c r="A171">
        <v>-146.02000000000001</v>
      </c>
      <c r="B171">
        <v>693.27</v>
      </c>
      <c r="C171">
        <v>557.67999999999995</v>
      </c>
      <c r="D171">
        <v>197.98</v>
      </c>
      <c r="E171">
        <v>-579.87</v>
      </c>
      <c r="F171">
        <v>179.94</v>
      </c>
      <c r="G171">
        <v>-246.95</v>
      </c>
      <c r="H171">
        <v>188.1</v>
      </c>
      <c r="I171">
        <v>191.17</v>
      </c>
      <c r="J171">
        <v>-997.19</v>
      </c>
      <c r="K171" t="s">
        <v>228</v>
      </c>
    </row>
    <row r="172" spans="1:11" x14ac:dyDescent="0.2">
      <c r="A172">
        <v>2529.33</v>
      </c>
      <c r="B172">
        <v>4388.6099999999997</v>
      </c>
      <c r="C172">
        <v>4633.01</v>
      </c>
      <c r="D172">
        <v>4267.71</v>
      </c>
      <c r="E172">
        <v>6595.97</v>
      </c>
      <c r="F172">
        <v>4557.41</v>
      </c>
      <c r="G172">
        <v>3982.75</v>
      </c>
      <c r="H172">
        <v>5112.33</v>
      </c>
      <c r="I172">
        <v>4350.2700000000004</v>
      </c>
      <c r="J172">
        <v>4563.59</v>
      </c>
      <c r="K172" t="s">
        <v>229</v>
      </c>
    </row>
    <row r="173" spans="1:11" x14ac:dyDescent="0.2">
      <c r="A173">
        <v>-955.64</v>
      </c>
      <c r="B173">
        <v>-607.9</v>
      </c>
      <c r="C173">
        <v>-1326.63</v>
      </c>
      <c r="D173">
        <v>-699.17</v>
      </c>
      <c r="E173">
        <v>-1287.95</v>
      </c>
      <c r="F173">
        <v>-1195.45</v>
      </c>
      <c r="G173">
        <v>-731.14</v>
      </c>
      <c r="H173">
        <v>-657.47</v>
      </c>
      <c r="I173">
        <v>-973.24</v>
      </c>
      <c r="J173">
        <v>-811.87</v>
      </c>
      <c r="K173" t="s">
        <v>230</v>
      </c>
    </row>
    <row r="174" spans="1:11" x14ac:dyDescent="0.2">
      <c r="A174">
        <v>3212.1</v>
      </c>
      <c r="B174">
        <v>4830.55</v>
      </c>
      <c r="C174">
        <v>6531.05</v>
      </c>
      <c r="D174">
        <v>11024.11</v>
      </c>
      <c r="E174">
        <v>7893.96</v>
      </c>
      <c r="F174">
        <v>6679.24</v>
      </c>
      <c r="G174">
        <v>9458.76</v>
      </c>
      <c r="H174">
        <v>10380.09</v>
      </c>
      <c r="I174">
        <v>10915.84</v>
      </c>
      <c r="J174">
        <v>19623.91</v>
      </c>
      <c r="K174" t="s">
        <v>231</v>
      </c>
    </row>
    <row r="175" spans="1:11" x14ac:dyDescent="0.2">
      <c r="A175">
        <v>2354.1999999999998</v>
      </c>
      <c r="B175">
        <v>212.63</v>
      </c>
      <c r="C175">
        <v>3079.56</v>
      </c>
      <c r="D175">
        <v>2704</v>
      </c>
      <c r="E175">
        <v>2754</v>
      </c>
      <c r="F175">
        <v>2709.13</v>
      </c>
      <c r="G175">
        <v>2326.6</v>
      </c>
      <c r="H175">
        <v>1517.1</v>
      </c>
      <c r="I175">
        <v>1200.57</v>
      </c>
      <c r="J175">
        <v>1076.21</v>
      </c>
      <c r="K175" t="s">
        <v>232</v>
      </c>
    </row>
    <row r="176" spans="1:11" x14ac:dyDescent="0.2">
      <c r="A176">
        <v>303314.65000000002</v>
      </c>
      <c r="B176">
        <v>413883.59</v>
      </c>
      <c r="C176">
        <v>475851.17</v>
      </c>
      <c r="D176">
        <v>458252.45</v>
      </c>
      <c r="E176">
        <v>460791.38</v>
      </c>
      <c r="F176">
        <v>530740.66</v>
      </c>
      <c r="G176">
        <v>528990.36</v>
      </c>
      <c r="H176">
        <v>497229.51</v>
      </c>
      <c r="I176">
        <v>485613.13</v>
      </c>
      <c r="J176">
        <v>477883.16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1.5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6145.8</v>
      </c>
      <c r="B179">
        <v>1861.98</v>
      </c>
      <c r="C179">
        <v>2235.39</v>
      </c>
      <c r="D179">
        <v>1149.48</v>
      </c>
      <c r="E179">
        <v>2316.83</v>
      </c>
      <c r="F179">
        <v>2577.98</v>
      </c>
      <c r="G179">
        <v>623</v>
      </c>
      <c r="H179">
        <v>642.24</v>
      </c>
      <c r="I179">
        <v>1343.15</v>
      </c>
      <c r="J179">
        <v>1547.1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281807.12</v>
      </c>
      <c r="B181">
        <v>340893.18</v>
      </c>
      <c r="C181">
        <v>401002.31</v>
      </c>
      <c r="D181">
        <v>388702.28</v>
      </c>
      <c r="E181">
        <v>387069.88</v>
      </c>
      <c r="F181">
        <v>445335.24</v>
      </c>
      <c r="G181">
        <v>440482.29</v>
      </c>
      <c r="H181">
        <v>391729.01</v>
      </c>
      <c r="I181">
        <v>386217.09</v>
      </c>
      <c r="J181">
        <v>388107.01</v>
      </c>
      <c r="K181" t="s">
        <v>238</v>
      </c>
    </row>
    <row r="182" spans="1:11" x14ac:dyDescent="0.2">
      <c r="A182">
        <v>33219.629999999997</v>
      </c>
      <c r="B182">
        <v>79895.570000000007</v>
      </c>
      <c r="C182">
        <v>86694.86</v>
      </c>
      <c r="D182">
        <v>84427.76</v>
      </c>
      <c r="E182">
        <v>86686.29</v>
      </c>
      <c r="F182">
        <v>97371.77</v>
      </c>
      <c r="G182">
        <v>100917.93</v>
      </c>
      <c r="H182">
        <v>118039.93</v>
      </c>
      <c r="I182">
        <v>112855.6</v>
      </c>
      <c r="J182">
        <v>112023.37</v>
      </c>
      <c r="K182" t="s">
        <v>239</v>
      </c>
    </row>
    <row r="183" spans="1:11" x14ac:dyDescent="0.2">
      <c r="A183">
        <v>195713.25</v>
      </c>
      <c r="B183">
        <v>234049.7</v>
      </c>
      <c r="C183">
        <v>284973.53000000003</v>
      </c>
      <c r="D183">
        <v>276295.37</v>
      </c>
      <c r="E183">
        <v>261577.58</v>
      </c>
      <c r="F183">
        <v>294160.03999999998</v>
      </c>
      <c r="G183">
        <v>315729.90999999997</v>
      </c>
      <c r="H183">
        <v>268224.78999999998</v>
      </c>
      <c r="I183">
        <v>259231.48</v>
      </c>
      <c r="J183">
        <v>268261.67</v>
      </c>
      <c r="K183" t="s">
        <v>240</v>
      </c>
    </row>
    <row r="184" spans="1:11" x14ac:dyDescent="0.2">
      <c r="A184">
        <v>105.6</v>
      </c>
      <c r="B184">
        <v>234.7</v>
      </c>
      <c r="C184">
        <v>481.55</v>
      </c>
      <c r="D184">
        <v>1194.8499999999999</v>
      </c>
      <c r="E184">
        <v>450.38</v>
      </c>
      <c r="F184">
        <v>439.2</v>
      </c>
      <c r="G184">
        <v>401.87</v>
      </c>
      <c r="H184">
        <v>573.21</v>
      </c>
      <c r="I184">
        <v>673.36</v>
      </c>
      <c r="J184">
        <v>935.29</v>
      </c>
      <c r="K184" t="s">
        <v>241</v>
      </c>
    </row>
    <row r="185" spans="1:11" x14ac:dyDescent="0.2">
      <c r="A185">
        <v>88962.99</v>
      </c>
      <c r="B185">
        <v>130021.59</v>
      </c>
      <c r="C185">
        <v>152360.35</v>
      </c>
      <c r="D185">
        <v>155258.06</v>
      </c>
      <c r="E185">
        <v>175327.7</v>
      </c>
      <c r="F185">
        <v>196910.36</v>
      </c>
      <c r="G185">
        <v>177642.05</v>
      </c>
      <c r="H185">
        <v>187411.77</v>
      </c>
      <c r="I185">
        <v>189011.34</v>
      </c>
      <c r="J185">
        <v>180188.6</v>
      </c>
      <c r="K185" t="s">
        <v>242</v>
      </c>
    </row>
    <row r="186" spans="1:11" x14ac:dyDescent="0.2">
      <c r="A186">
        <v>30244.91</v>
      </c>
      <c r="B186">
        <v>56482.76</v>
      </c>
      <c r="C186">
        <v>49881.74</v>
      </c>
      <c r="D186">
        <v>40381.760000000002</v>
      </c>
      <c r="E186">
        <v>36400.51</v>
      </c>
      <c r="F186">
        <v>51197.41</v>
      </c>
      <c r="G186">
        <v>47626.39</v>
      </c>
      <c r="H186">
        <v>53559.17</v>
      </c>
      <c r="I186">
        <v>50156.51</v>
      </c>
      <c r="J186">
        <v>50744.82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99355.55</v>
      </c>
      <c r="B188">
        <v>227115.03</v>
      </c>
      <c r="C188">
        <v>277587.96999999997</v>
      </c>
      <c r="D188">
        <v>499815.14</v>
      </c>
      <c r="E188">
        <v>245559.22</v>
      </c>
      <c r="F188">
        <v>231986.66</v>
      </c>
      <c r="G188">
        <v>373793.61</v>
      </c>
      <c r="H188">
        <v>374898.99</v>
      </c>
      <c r="I188">
        <v>434814.99</v>
      </c>
      <c r="J188">
        <v>1080991.71</v>
      </c>
    </row>
    <row r="189" spans="1:11" x14ac:dyDescent="0.2">
      <c r="A189">
        <v>20064.45</v>
      </c>
      <c r="B189">
        <v>22026.1</v>
      </c>
      <c r="C189">
        <v>52299.56</v>
      </c>
      <c r="D189">
        <v>9682.65</v>
      </c>
      <c r="E189">
        <v>13332.4</v>
      </c>
      <c r="F189">
        <v>25925.57</v>
      </c>
      <c r="G189">
        <v>46207.73</v>
      </c>
      <c r="H189">
        <v>36157.31</v>
      </c>
      <c r="I189">
        <v>45784</v>
      </c>
      <c r="J189">
        <v>21837.71</v>
      </c>
    </row>
    <row r="190" spans="1:11" x14ac:dyDescent="0.2">
      <c r="A190">
        <v>24177584.350000001</v>
      </c>
      <c r="B190">
        <v>34069469.909999996</v>
      </c>
      <c r="C190">
        <v>45036018.420000002</v>
      </c>
      <c r="D190">
        <v>39754410.25</v>
      </c>
      <c r="E190">
        <v>31699086.210000001</v>
      </c>
      <c r="F190">
        <v>37070504.380000003</v>
      </c>
      <c r="G190">
        <v>44603308.009999998</v>
      </c>
      <c r="H190">
        <v>41393424.710000001</v>
      </c>
      <c r="I190">
        <v>40464604.450000003</v>
      </c>
      <c r="J190">
        <v>42083984.460000001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191.28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18.350000000000001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410532.86</v>
      </c>
      <c r="B193">
        <v>159919.51999999999</v>
      </c>
      <c r="C193">
        <v>181193.13</v>
      </c>
      <c r="D193">
        <v>89875.96</v>
      </c>
      <c r="E193">
        <v>143046.9</v>
      </c>
      <c r="F193">
        <v>156423.92000000001</v>
      </c>
      <c r="G193">
        <v>39218.230000000003</v>
      </c>
      <c r="H193">
        <v>36472.35</v>
      </c>
      <c r="I193">
        <v>71490.33</v>
      </c>
      <c r="J193">
        <v>76460.740000000005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22480559.539999999</v>
      </c>
      <c r="B195">
        <v>27996035.73</v>
      </c>
      <c r="C195">
        <v>39414216.090000004</v>
      </c>
      <c r="D195">
        <v>35268765.100000001</v>
      </c>
      <c r="E195">
        <v>26683110.870000001</v>
      </c>
      <c r="F195">
        <v>31306457</v>
      </c>
      <c r="G195">
        <v>38624812.07</v>
      </c>
      <c r="H195">
        <v>34427698.939999998</v>
      </c>
      <c r="I195">
        <v>33610011.829999998</v>
      </c>
      <c r="J195">
        <v>35903581.909999996</v>
      </c>
    </row>
    <row r="196" spans="1:10" x14ac:dyDescent="0.2">
      <c r="A196">
        <v>2226977.67</v>
      </c>
      <c r="B196">
        <v>6482494.8300000001</v>
      </c>
      <c r="C196">
        <v>6132882.9900000002</v>
      </c>
      <c r="D196">
        <v>5085018.91</v>
      </c>
      <c r="E196">
        <v>5417932.1900000004</v>
      </c>
      <c r="F196">
        <v>6178383.5199999996</v>
      </c>
      <c r="G196">
        <v>6437906.7800000003</v>
      </c>
      <c r="H196">
        <v>7413254.4400000004</v>
      </c>
      <c r="I196">
        <v>7406681.9500000002</v>
      </c>
      <c r="J196">
        <v>7359692.7000000002</v>
      </c>
    </row>
    <row r="197" spans="1:10" x14ac:dyDescent="0.2">
      <c r="A197">
        <v>19323407.73</v>
      </c>
      <c r="B197">
        <v>24045688.579999998</v>
      </c>
      <c r="C197">
        <v>34363656.600000001</v>
      </c>
      <c r="D197">
        <v>32117933.559999999</v>
      </c>
      <c r="E197">
        <v>22740658.710000001</v>
      </c>
      <c r="F197">
        <v>26083625.02</v>
      </c>
      <c r="G197">
        <v>33824774.780000001</v>
      </c>
      <c r="H197">
        <v>29690339.190000001</v>
      </c>
      <c r="I197">
        <v>28693284.73</v>
      </c>
      <c r="J197">
        <v>30952856.920000002</v>
      </c>
    </row>
    <row r="198" spans="1:10" x14ac:dyDescent="0.2">
      <c r="A198">
        <v>6287.91</v>
      </c>
      <c r="B198">
        <v>14090.82</v>
      </c>
      <c r="C198">
        <v>32036.42</v>
      </c>
      <c r="D198">
        <v>80133.7</v>
      </c>
      <c r="E198">
        <v>27512.15</v>
      </c>
      <c r="F198">
        <v>24152.91</v>
      </c>
      <c r="G198">
        <v>29222.54</v>
      </c>
      <c r="H198">
        <v>40313.4</v>
      </c>
      <c r="I198">
        <v>46219.62</v>
      </c>
      <c r="J198">
        <v>66958.31</v>
      </c>
    </row>
    <row r="199" spans="1:10" x14ac:dyDescent="0.2">
      <c r="A199">
        <v>4191883.39</v>
      </c>
      <c r="B199">
        <v>7497823.9199999999</v>
      </c>
      <c r="C199">
        <v>8545180.0999999996</v>
      </c>
      <c r="D199">
        <v>6773721.7000000002</v>
      </c>
      <c r="E199">
        <v>7998143.1200000001</v>
      </c>
      <c r="F199">
        <v>10007550.27</v>
      </c>
      <c r="G199">
        <v>9641952</v>
      </c>
      <c r="H199">
        <v>10430374.779999999</v>
      </c>
      <c r="I199">
        <v>10695360.550000001</v>
      </c>
      <c r="J199">
        <v>10455277.75</v>
      </c>
    </row>
    <row r="200" spans="1:10" x14ac:dyDescent="0.2">
      <c r="A200">
        <v>1185958.18</v>
      </c>
      <c r="B200">
        <v>2918517.98</v>
      </c>
      <c r="C200">
        <v>2606225.96</v>
      </c>
      <c r="D200">
        <v>1381995.05</v>
      </c>
      <c r="E200">
        <v>1334729.1000000001</v>
      </c>
      <c r="F200">
        <v>1369512.32</v>
      </c>
      <c r="G200">
        <v>1566769.55</v>
      </c>
      <c r="H200">
        <v>1679926</v>
      </c>
      <c r="I200">
        <v>1581828.88</v>
      </c>
      <c r="J200">
        <v>1788181.64</v>
      </c>
    </row>
    <row r="201" spans="1:10" x14ac:dyDescent="0.2">
      <c r="A201">
        <v>0</v>
      </c>
      <c r="B201">
        <v>2409.25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1012.29</v>
      </c>
      <c r="B202" s="35">
        <v>14640.72</v>
      </c>
      <c r="C202" s="35">
        <v>25253</v>
      </c>
      <c r="D202" s="35">
        <v>42213.54</v>
      </c>
      <c r="E202" s="35">
        <v>23453.26</v>
      </c>
      <c r="F202" s="35">
        <v>19969.62</v>
      </c>
      <c r="G202" s="35">
        <v>10554.79</v>
      </c>
      <c r="H202" s="35">
        <v>12885.22</v>
      </c>
      <c r="I202" s="35">
        <v>34498.99</v>
      </c>
      <c r="J202" s="35">
        <v>2193.71</v>
      </c>
    </row>
    <row r="203" spans="1:10" x14ac:dyDescent="0.2">
      <c r="A203" s="35">
        <v>939929.85</v>
      </c>
      <c r="B203" s="35">
        <v>972503.92</v>
      </c>
      <c r="C203" s="35">
        <v>1166756.79</v>
      </c>
      <c r="D203" s="35">
        <v>1092668.23</v>
      </c>
      <c r="E203" s="35">
        <v>1117284.54</v>
      </c>
      <c r="F203" s="35">
        <v>1772105.92</v>
      </c>
      <c r="G203" s="35">
        <v>1789046.85</v>
      </c>
      <c r="H203" s="35">
        <v>1125530.08</v>
      </c>
      <c r="I203" s="35">
        <v>1153977.19</v>
      </c>
      <c r="J203" s="35">
        <v>1137139.75</v>
      </c>
    </row>
    <row r="204" spans="1:10" x14ac:dyDescent="0.2">
      <c r="A204" s="35">
        <v>42508.74</v>
      </c>
      <c r="B204" s="35">
        <v>141126.76</v>
      </c>
      <c r="C204" s="35">
        <v>104040.78</v>
      </c>
      <c r="D204" s="35">
        <v>53146.54</v>
      </c>
      <c r="E204" s="35">
        <v>166191.72</v>
      </c>
      <c r="F204" s="35">
        <v>90812.49</v>
      </c>
      <c r="G204" s="35">
        <v>80874.11</v>
      </c>
      <c r="H204" s="35">
        <v>78366.259999999995</v>
      </c>
      <c r="I204" s="35">
        <v>114642.5</v>
      </c>
      <c r="J204" s="35">
        <v>49318.13</v>
      </c>
    </row>
    <row r="205" spans="1:10" x14ac:dyDescent="0.2">
      <c r="A205" s="35">
        <v>88665.86</v>
      </c>
      <c r="B205" s="35">
        <v>117788.13</v>
      </c>
      <c r="C205" s="35">
        <v>146178.04999999999</v>
      </c>
      <c r="D205" s="35">
        <v>160987.70000000001</v>
      </c>
      <c r="E205" s="35">
        <v>171391.44</v>
      </c>
      <c r="F205" s="35">
        <v>168604.66</v>
      </c>
      <c r="G205" s="35">
        <v>236864.07</v>
      </c>
      <c r="H205" s="35">
        <v>294538.17</v>
      </c>
      <c r="I205" s="35">
        <v>256433.01</v>
      </c>
      <c r="J205" s="35">
        <v>276966.38</v>
      </c>
    </row>
    <row r="206" spans="1:10" x14ac:dyDescent="0.2">
      <c r="A206" s="35">
        <v>96472.67</v>
      </c>
      <c r="B206" s="35">
        <v>86897.13</v>
      </c>
      <c r="C206" s="35">
        <v>109145.21</v>
      </c>
      <c r="D206" s="35">
        <v>140412.68</v>
      </c>
      <c r="E206" s="35">
        <v>91664.11</v>
      </c>
      <c r="F206" s="35">
        <v>132060.39000000001</v>
      </c>
      <c r="G206" s="35">
        <v>120175.33</v>
      </c>
      <c r="H206" s="35">
        <v>76596.61</v>
      </c>
      <c r="I206" s="35">
        <v>128939.49</v>
      </c>
      <c r="J206" s="35">
        <v>130594.46</v>
      </c>
    </row>
    <row r="207" spans="1:10" x14ac:dyDescent="0.2">
      <c r="A207" s="35">
        <v>399033.65</v>
      </c>
      <c r="B207" s="35">
        <v>401281.46</v>
      </c>
      <c r="C207" s="35">
        <v>537296.30000000005</v>
      </c>
      <c r="D207" s="35">
        <v>541815.54</v>
      </c>
      <c r="E207" s="35">
        <v>838996.62</v>
      </c>
      <c r="F207" s="35">
        <v>662350.15</v>
      </c>
      <c r="G207" s="35">
        <v>270496.87</v>
      </c>
      <c r="H207" s="35">
        <v>323842.75</v>
      </c>
      <c r="I207" s="35">
        <v>86559.48</v>
      </c>
      <c r="J207" s="35">
        <v>187963.44</v>
      </c>
    </row>
    <row r="208" spans="1:10" x14ac:dyDescent="0.2">
      <c r="A208" s="35">
        <v>6450.51</v>
      </c>
      <c r="B208" s="35">
        <v>7121.2</v>
      </c>
      <c r="C208" s="35">
        <v>15343.88</v>
      </c>
      <c r="D208" s="35">
        <v>16257.73</v>
      </c>
      <c r="E208" s="35">
        <v>19681.650000000001</v>
      </c>
      <c r="F208" s="35">
        <v>21242.03</v>
      </c>
      <c r="G208" s="35">
        <v>19845.27</v>
      </c>
      <c r="H208" s="35">
        <v>19191.73</v>
      </c>
      <c r="I208" s="35">
        <v>45119.75</v>
      </c>
      <c r="J208" s="35">
        <v>145169.43</v>
      </c>
    </row>
    <row r="209" spans="1:11" x14ac:dyDescent="0.2">
      <c r="A209" s="20">
        <f>A210+A211</f>
        <v>1193490.32</v>
      </c>
      <c r="B209" s="20">
        <f t="shared" ref="B209:J209" si="0">B210+B211</f>
        <v>1256212.8899999999</v>
      </c>
      <c r="C209" s="20">
        <f t="shared" si="0"/>
        <v>1433157.54</v>
      </c>
      <c r="D209" s="20">
        <f t="shared" si="0"/>
        <v>1395223.66</v>
      </c>
      <c r="E209" s="20">
        <f t="shared" si="0"/>
        <v>1660303.54</v>
      </c>
      <c r="F209" s="20">
        <f t="shared" si="0"/>
        <v>1699463.56</v>
      </c>
      <c r="G209" s="20">
        <f t="shared" si="0"/>
        <v>1190341.44</v>
      </c>
      <c r="H209" s="20">
        <f t="shared" si="0"/>
        <v>1310060.03</v>
      </c>
      <c r="I209" s="20">
        <f t="shared" si="0"/>
        <v>1097706.02</v>
      </c>
      <c r="J209" s="20">
        <f t="shared" si="0"/>
        <v>1169300.94</v>
      </c>
      <c r="K209" t="s">
        <v>312</v>
      </c>
    </row>
    <row r="210" spans="1:11" x14ac:dyDescent="0.2">
      <c r="A210" s="35">
        <v>861671.39</v>
      </c>
      <c r="B210" s="35">
        <v>944195.97</v>
      </c>
      <c r="C210" s="35">
        <v>1028386.9</v>
      </c>
      <c r="D210" s="35">
        <v>984581.95</v>
      </c>
      <c r="E210" s="35">
        <v>939462.28</v>
      </c>
      <c r="F210" s="35">
        <v>1202270.73</v>
      </c>
      <c r="G210" s="35">
        <v>992625.62</v>
      </c>
      <c r="H210" s="35">
        <v>1014837.42</v>
      </c>
      <c r="I210" s="35">
        <v>1032996.28</v>
      </c>
      <c r="J210" s="35">
        <v>1019964.77</v>
      </c>
      <c r="K210" t="s">
        <v>312</v>
      </c>
    </row>
    <row r="211" spans="1:11" x14ac:dyDescent="0.2">
      <c r="A211" s="35">
        <v>331818.93</v>
      </c>
      <c r="B211" s="35">
        <v>312016.92</v>
      </c>
      <c r="C211" s="35">
        <v>404770.64</v>
      </c>
      <c r="D211" s="35">
        <v>410641.71</v>
      </c>
      <c r="E211" s="35">
        <v>720841.26</v>
      </c>
      <c r="F211" s="35">
        <v>497192.83</v>
      </c>
      <c r="G211" s="35">
        <v>197715.82</v>
      </c>
      <c r="H211" s="35">
        <v>295222.61</v>
      </c>
      <c r="I211" s="35">
        <v>64709.74</v>
      </c>
      <c r="J211" s="35">
        <v>149336.17000000001</v>
      </c>
      <c r="K211" t="s">
        <v>312</v>
      </c>
    </row>
    <row r="212" spans="1:11" x14ac:dyDescent="0.2">
      <c r="A212" s="35">
        <v>-495158.8</v>
      </c>
      <c r="B212" s="35">
        <v>-734796.39</v>
      </c>
      <c r="C212" s="35">
        <v>-1482469.33</v>
      </c>
      <c r="D212" s="35">
        <v>-876406.47</v>
      </c>
      <c r="E212" s="35">
        <v>-711819.92</v>
      </c>
      <c r="F212" s="35">
        <v>-1020649.18</v>
      </c>
      <c r="G212" s="35">
        <v>-915059.49</v>
      </c>
      <c r="H212" s="35">
        <v>-1167569.1200000001</v>
      </c>
      <c r="I212" s="35">
        <v>-1335172.1499999999</v>
      </c>
      <c r="J212" s="35">
        <v>-1381503.95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78.429965741004537</v>
      </c>
      <c r="F9" s="6">
        <f>IF(Input!B170 = 0, "***", Input!B132/Input!B170)</f>
        <v>81.937862074497005</v>
      </c>
      <c r="G9" s="6">
        <f>IF(Input!C170 = 0, "***", Input!C132/Input!C170)</f>
        <v>93.392174246161815</v>
      </c>
      <c r="H9" s="6">
        <f>IF(Input!D170 = 0, "***", Input!D132/Input!D170)</f>
        <v>85.291105189600728</v>
      </c>
      <c r="I9" s="6">
        <f>IF(Input!E170 = 0, "***", Input!E132/Input!E170)</f>
        <v>67.758575197025934</v>
      </c>
      <c r="J9" s="6">
        <f>IF(Input!F170 = 0, "***", Input!F132/Input!F170)</f>
        <v>69.070124080394692</v>
      </c>
      <c r="K9" s="6">
        <f>IF(Input!G170 = 0, "***", Input!G132/Input!G170)</f>
        <v>83.233654485770259</v>
      </c>
      <c r="L9" s="6">
        <f>IF(Input!H170 = 0, "***", Input!H132/Input!H170)</f>
        <v>82.078271324259177</v>
      </c>
      <c r="M9" s="6">
        <f>IF(Input!I170 = 0, "***", Input!I132/Input!I170)</f>
        <v>82.185811008813161</v>
      </c>
      <c r="N9" s="6">
        <f>IF(Input!J170 = 0, "***", Input!J132/Input!J170)</f>
        <v>86.503992458926405</v>
      </c>
      <c r="O9" s="6">
        <f>AVERAGE(E9:N9)</f>
        <v>80.988153580645374</v>
      </c>
    </row>
    <row r="10" spans="1:15" ht="12" customHeight="1" x14ac:dyDescent="0.2">
      <c r="B10" t="s">
        <v>180</v>
      </c>
      <c r="E10" s="6">
        <f>IF(Input!A171 = 0, "***", Input!A133/Input!A171)</f>
        <v>64.596425147240112</v>
      </c>
      <c r="F10" s="6">
        <f>IF(Input!B171 = 0, "***", Input!B133/Input!B171)</f>
        <v>34.38247724551762</v>
      </c>
      <c r="G10" s="6">
        <f>IF(Input!C171 = 0, "***", Input!C133/Input!C171)</f>
        <v>62.021266676230098</v>
      </c>
      <c r="H10" s="6">
        <f>IF(Input!D171 = 0, "***", Input!D133/Input!D171)</f>
        <v>97.871350641478941</v>
      </c>
      <c r="I10" s="6">
        <f>IF(Input!E171 = 0, "***", Input!E133/Input!E171)</f>
        <v>21.362288099056684</v>
      </c>
      <c r="J10" s="6">
        <f>IF(Input!F171 = 0, "***", Input!F133/Input!F171)</f>
        <v>-39.849005223963545</v>
      </c>
      <c r="K10" s="6">
        <f>IF(Input!G171 = 0, "***", Input!G133/Input!G171)</f>
        <v>145.41700749139503</v>
      </c>
      <c r="L10" s="6">
        <f>IF(Input!H171 = 0, "***", Input!H133/Input!H171)</f>
        <v>242.7129186602871</v>
      </c>
      <c r="M10" s="6">
        <f>IF(Input!I171 = 0, "***", Input!I133/Input!I171)</f>
        <v>44.153999058429676</v>
      </c>
      <c r="N10" s="6">
        <f>IF(Input!J171 = 0, "***", Input!J133/Input!J171)</f>
        <v>36.730302149038792</v>
      </c>
      <c r="O10" s="6">
        <f>AVERAGE(E10:N10)</f>
        <v>70.939902994471055</v>
      </c>
    </row>
    <row r="11" spans="1:15" ht="12" customHeight="1" x14ac:dyDescent="0.2">
      <c r="B11" t="s">
        <v>181</v>
      </c>
      <c r="E11" s="6">
        <f>IF(Input!A172 = 0, "***", Input!A134/Input!A172)</f>
        <v>45.532943506778473</v>
      </c>
      <c r="F11" s="6">
        <f>IF(Input!B172 = 0, "***", Input!B134/Input!B172)</f>
        <v>42.858599875587032</v>
      </c>
      <c r="G11" s="6">
        <f>IF(Input!C172 = 0, "***", Input!C134/Input!C172)</f>
        <v>36.077437778031992</v>
      </c>
      <c r="H11" s="6">
        <f>IF(Input!D172 = 0, "***", Input!D134/Input!D172)</f>
        <v>40.248025287566399</v>
      </c>
      <c r="I11" s="6">
        <f>IF(Input!E172 = 0, "***", Input!E134/Input!E172)</f>
        <v>37.531189499042597</v>
      </c>
      <c r="J11" s="6">
        <f>IF(Input!F172 = 0, "***", Input!F134/Input!F172)</f>
        <v>38.642296830875438</v>
      </c>
      <c r="K11" s="6">
        <f>IF(Input!G172 = 0, "***", Input!G134/Input!G172)</f>
        <v>46.633898688092401</v>
      </c>
      <c r="L11" s="6">
        <f>IF(Input!H172 = 0, "***", Input!H134/Input!H172)</f>
        <v>50.3348727488249</v>
      </c>
      <c r="M11" s="6">
        <f>IF(Input!I172 = 0, "***", Input!I134/Input!I172)</f>
        <v>43.463879253471617</v>
      </c>
      <c r="N11" s="6">
        <f>IF(Input!J172 = 0, "***", Input!J134/Input!J172)</f>
        <v>45.464182803450797</v>
      </c>
      <c r="O11" s="6">
        <f>AVERAGE(E11:N11)</f>
        <v>42.678732627172174</v>
      </c>
    </row>
    <row r="12" spans="1:15" ht="12" customHeight="1" x14ac:dyDescent="0.2">
      <c r="B12" t="s">
        <v>182</v>
      </c>
      <c r="E12" s="6">
        <f>IF(Input!A173 = 0, "***", Input!A135/Input!A173)</f>
        <v>88.727836842325559</v>
      </c>
      <c r="F12" s="6">
        <f>IF(Input!B173 = 0, "***", Input!B135/Input!B173)</f>
        <v>90.525102812962658</v>
      </c>
      <c r="G12" s="6">
        <f>IF(Input!C173 = 0, "***", Input!C135/Input!C173)</f>
        <v>88.031101362097942</v>
      </c>
      <c r="H12" s="6">
        <f>IF(Input!D173 = 0, "***", Input!D135/Input!D173)</f>
        <v>98.547449118240209</v>
      </c>
      <c r="I12" s="6">
        <f>IF(Input!E173 = 0, "***", Input!E135/Input!E173)</f>
        <v>83.988827206025078</v>
      </c>
      <c r="J12" s="6">
        <f>IF(Input!F173 = 0, "***", Input!F135/Input!F173)</f>
        <v>68.256798695052069</v>
      </c>
      <c r="K12" s="6">
        <f>IF(Input!G173 = 0, "***", Input!G135/Input!G173)</f>
        <v>90.381021418606551</v>
      </c>
      <c r="L12" s="6">
        <f>IF(Input!H173 = 0, "***", Input!H135/Input!H173)</f>
        <v>84.041294659832374</v>
      </c>
      <c r="M12" s="6">
        <f>IF(Input!I173 = 0, "***", Input!I135/Input!I173)</f>
        <v>88.249013604044222</v>
      </c>
      <c r="N12" s="6">
        <f>IF(Input!J173 = 0, "***", Input!J135/Input!J173)</f>
        <v>88.185300602313177</v>
      </c>
      <c r="O12" s="6">
        <f>AVERAGE(E12:N12)</f>
        <v>86.893374632149985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30.931649076927869</v>
      </c>
      <c r="F16" s="6">
        <f>IF(Input!B174 = 0, "***", Input!B188/Input!B174)</f>
        <v>47.016391508213346</v>
      </c>
      <c r="G16" s="6">
        <f>IF(Input!C174 = 0, "***", Input!C188/Input!C174)</f>
        <v>42.502808889841596</v>
      </c>
      <c r="H16" s="6">
        <f>IF(Input!D174 = 0, "***", Input!D188/Input!D174)</f>
        <v>45.338366543875196</v>
      </c>
      <c r="I16" s="6">
        <f>IF(Input!E174 = 0, "***", Input!E188/Input!E174)</f>
        <v>31.107228817982357</v>
      </c>
      <c r="J16" s="6">
        <f>IF(Input!F174 = 0, "***", Input!F188/Input!F174)</f>
        <v>34.732493517226516</v>
      </c>
      <c r="K16" s="6">
        <f>IF(Input!G174 = 0, "***", Input!G188/Input!G174)</f>
        <v>39.518246577775521</v>
      </c>
      <c r="L16" s="6">
        <f>IF(Input!H174 = 0, "***", Input!H188/Input!H174)</f>
        <v>36.117123261937031</v>
      </c>
      <c r="M16" s="6">
        <f>IF(Input!I174 = 0, "***", Input!I188/Input!I174)</f>
        <v>39.833397154960132</v>
      </c>
      <c r="N16" s="6">
        <f>IF(Input!J174 = 0, "***", Input!J188/Input!J174)</f>
        <v>55.085439649896479</v>
      </c>
      <c r="O16" s="6">
        <f t="shared" ref="O16:O22" si="1">AVERAGE(E16:N16)</f>
        <v>40.21831449986361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>
        <f>IF(Input!B175 = 0, "***", Input!B189/Input!B175)</f>
        <v>103.58886328363825</v>
      </c>
      <c r="G17" s="6">
        <f>IF(Input!C175 = 0, "***", Input!C189/Input!C175)</f>
        <v>16.982802738053486</v>
      </c>
      <c r="H17" s="6">
        <f>IF(Input!D175 = 0, "***", Input!D189/Input!D175)</f>
        <v>3.5808616863905325</v>
      </c>
      <c r="I17" s="6">
        <f>IF(Input!E175 = 0, "***", Input!E189/Input!E175)</f>
        <v>4.841103848946986</v>
      </c>
      <c r="J17" s="6">
        <f>IF(Input!F175 = 0, "***", Input!F189/Input!F175)</f>
        <v>9.5697031888466029</v>
      </c>
      <c r="K17" s="6">
        <f>IF(Input!G175 = 0, "***", Input!G189/Input!G175)</f>
        <v>19.860624946273536</v>
      </c>
      <c r="L17" s="6">
        <f>IF(Input!H175 = 0, "***", Input!H189/Input!H175)</f>
        <v>23.833175136774109</v>
      </c>
      <c r="M17" s="6">
        <f>IF(Input!I175 = 0, "***", Input!I189/Input!I175)</f>
        <v>38.135219104258809</v>
      </c>
      <c r="N17" s="6">
        <f>IF(Input!J175 = 0, "***", Input!J189/Input!J175)</f>
        <v>20.29130931695487</v>
      </c>
      <c r="O17" s="6">
        <f t="shared" si="1"/>
        <v>24.920649478526588</v>
      </c>
    </row>
    <row r="18" spans="1:15" ht="12" customHeight="1" x14ac:dyDescent="0.2">
      <c r="B18" t="s">
        <v>233</v>
      </c>
      <c r="E18" s="6">
        <f>IF(Input!A176 = 0, "***", Input!A190/Input!A176)</f>
        <v>79.711231719272376</v>
      </c>
      <c r="F18" s="6">
        <f>IF(Input!B176 = 0, "***", Input!B190/Input!B176)</f>
        <v>82.316551641972552</v>
      </c>
      <c r="G18" s="6">
        <f>IF(Input!C176 = 0, "***", Input!C190/Input!C176)</f>
        <v>94.643075943261849</v>
      </c>
      <c r="H18" s="6">
        <f>IF(Input!D176 = 0, "***", Input!D190/Input!D176)</f>
        <v>86.752204489032195</v>
      </c>
      <c r="I18" s="6">
        <f>IF(Input!E176 = 0, "***", Input!E190/Input!E176)</f>
        <v>68.792706604016772</v>
      </c>
      <c r="J18" s="6">
        <f>IF(Input!F176 = 0, "***", Input!F190/Input!F176)</f>
        <v>69.846739045770491</v>
      </c>
      <c r="K18" s="6">
        <f>IF(Input!G176 = 0, "***", Input!G190/Input!G176)</f>
        <v>84.31780875931274</v>
      </c>
      <c r="L18" s="6">
        <f>IF(Input!H176 = 0, "***", Input!H190/Input!H176)</f>
        <v>83.248125619092875</v>
      </c>
      <c r="M18" s="6">
        <f>IF(Input!I176 = 0, "***", Input!I190/Input!I176)</f>
        <v>83.326833543401108</v>
      </c>
      <c r="N18" s="6">
        <f>IF(Input!J176 = 0, "***", Input!J190/Input!J176)</f>
        <v>88.063334267731889</v>
      </c>
      <c r="O18" s="6">
        <f t="shared" si="1"/>
        <v>82.101861163286486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>
        <f>IF(Input!G177 = 0, "***", Input!G191/Input!G177)</f>
        <v>127.52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127.52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66.798929350125292</v>
      </c>
      <c r="F21" s="6">
        <f>IF(Input!B179 = 0, "***", Input!B193/Input!B179)</f>
        <v>85.886808666043663</v>
      </c>
      <c r="G21" s="6">
        <f>IF(Input!C179 = 0, "***", Input!C193/Input!C179)</f>
        <v>81.056607571833112</v>
      </c>
      <c r="H21" s="6">
        <f>IF(Input!D179 = 0, "***", Input!D193/Input!D179)</f>
        <v>78.188363433900548</v>
      </c>
      <c r="I21" s="6">
        <f>IF(Input!E179 = 0, "***", Input!E193/Input!E179)</f>
        <v>61.742510240285213</v>
      </c>
      <c r="J21" s="6">
        <f>IF(Input!F179 = 0, "***", Input!F193/Input!F179)</f>
        <v>60.676933102661778</v>
      </c>
      <c r="K21" s="6">
        <f>IF(Input!G179 = 0, "***", Input!G193/Input!G179)</f>
        <v>62.950609951845912</v>
      </c>
      <c r="L21" s="6">
        <f>IF(Input!H179 = 0, "***", Input!H193/Input!H179)</f>
        <v>56.789284379671145</v>
      </c>
      <c r="M21" s="6">
        <f>IF(Input!I179 = 0, "***", Input!I193/Input!I179)</f>
        <v>53.225872017272827</v>
      </c>
      <c r="N21" s="6">
        <f>IF(Input!J179 = 0, "***", Input!J193/Input!J179)</f>
        <v>49.421976601383243</v>
      </c>
      <c r="O21" s="6">
        <f t="shared" si="1"/>
        <v>65.673789531502294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79.772858613366481</v>
      </c>
      <c r="F26" s="6">
        <f>IF(Input!B181 = 0, "***", Input!B195/Input!B181)</f>
        <v>82.125537771098863</v>
      </c>
      <c r="G26" s="6">
        <f>IF(Input!C181 = 0, "***", Input!C195/Input!C181)</f>
        <v>98.289249480882049</v>
      </c>
      <c r="H26" s="6">
        <f>IF(Input!D181 = 0, "***", Input!D195/Input!D181)</f>
        <v>90.734649408282351</v>
      </c>
      <c r="I26" s="6">
        <f>IF(Input!E181 = 0, "***", Input!E195/Input!E181)</f>
        <v>68.936159202054156</v>
      </c>
      <c r="J26" s="6">
        <f>IF(Input!F181 = 0, "***", Input!F195/Input!F181)</f>
        <v>70.298629410059718</v>
      </c>
      <c r="K26" s="6">
        <f>IF(Input!G181 = 0, "***", Input!G195/Input!G181)</f>
        <v>87.687548278047686</v>
      </c>
      <c r="L26" s="6">
        <f>IF(Input!H181 = 0, "***", Input!H195/Input!H181)</f>
        <v>87.886518642058178</v>
      </c>
      <c r="M26" s="6">
        <f>IF(Input!I181 = 0, "***", Input!I195/Input!I181)</f>
        <v>87.023626608548042</v>
      </c>
      <c r="N26" s="6">
        <f>IF(Input!J181 = 0, "***", Input!J195/Input!J181)</f>
        <v>92.509490900460662</v>
      </c>
      <c r="O26" s="6">
        <f>AVERAGE(E26:N26)</f>
        <v>84.526426831485807</v>
      </c>
    </row>
    <row r="27" spans="1:15" ht="12" customHeight="1" x14ac:dyDescent="0.2">
      <c r="B27" t="s">
        <v>239</v>
      </c>
      <c r="E27" s="6">
        <f>IF(Input!A182 = 0, "***", Input!A196/Input!A182)</f>
        <v>67.03800343351206</v>
      </c>
      <c r="F27" s="6">
        <f>IF(Input!B182 = 0, "***", Input!B196/Input!B182)</f>
        <v>81.13709971654248</v>
      </c>
      <c r="G27" s="6">
        <f>IF(Input!C182 = 0, "***", Input!C196/Input!C182)</f>
        <v>70.74102190141376</v>
      </c>
      <c r="H27" s="6">
        <f>IF(Input!D182 = 0, "***", Input!D196/Input!D182)</f>
        <v>60.229229225079528</v>
      </c>
      <c r="I27" s="6">
        <f>IF(Input!E182 = 0, "***", Input!E196/Input!E182)</f>
        <v>62.500450647962914</v>
      </c>
      <c r="J27" s="6">
        <f>IF(Input!F182 = 0, "***", Input!F196/Input!F182)</f>
        <v>63.451486195639653</v>
      </c>
      <c r="K27" s="6">
        <f>IF(Input!G182 = 0, "***", Input!G196/Input!G182)</f>
        <v>63.793488233458618</v>
      </c>
      <c r="L27" s="6">
        <f>IF(Input!H182 = 0, "***", Input!H196/Input!H182)</f>
        <v>62.802938293846843</v>
      </c>
      <c r="M27" s="6">
        <f>IF(Input!I182 = 0, "***", Input!I196/Input!I182)</f>
        <v>65.629724621551787</v>
      </c>
      <c r="N27" s="6">
        <f>IF(Input!J182 = 0, "***", Input!J196/Input!J182)</f>
        <v>65.697833407439902</v>
      </c>
      <c r="O27" s="6">
        <f>AVERAGE(E27:N27)</f>
        <v>66.30212756764476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98.733262719820971</v>
      </c>
      <c r="F31" s="6">
        <f>IF(Input!B183 = 0, "***", Input!B197/Input!B183)</f>
        <v>102.73753215663167</v>
      </c>
      <c r="G31" s="6">
        <f>IF(Input!C183 = 0, "***", Input!C197/Input!C183)</f>
        <v>120.58543332077193</v>
      </c>
      <c r="H31" s="6">
        <f>IF(Input!D183 = 0, "***", Input!D197/Input!D183)</f>
        <v>116.24492136802726</v>
      </c>
      <c r="I31" s="6">
        <f>IF(Input!E183 = 0, "***", Input!E197/Input!E183)</f>
        <v>86.936574266036104</v>
      </c>
      <c r="J31" s="6">
        <f>IF(Input!F183 = 0, "***", Input!F197/Input!F183)</f>
        <v>88.671544306289874</v>
      </c>
      <c r="K31" s="6">
        <f>IF(Input!G183 = 0, "***", Input!G197/Input!G183)</f>
        <v>107.13199386146218</v>
      </c>
      <c r="L31" s="6">
        <f>IF(Input!H183 = 0, "***", Input!H197/Input!H183)</f>
        <v>110.69200274143193</v>
      </c>
      <c r="M31" s="6">
        <f>IF(Input!I183 = 0, "***", Input!I197/Input!I183)</f>
        <v>110.68595808657189</v>
      </c>
      <c r="N31" s="6">
        <f>IF(Input!J183 = 0, "***", Input!J197/Input!J183)</f>
        <v>115.38307697853369</v>
      </c>
      <c r="O31" s="6">
        <f t="shared" ref="O31:O36" si="2">AVERAGE(E31:N31)</f>
        <v>105.78022998055776</v>
      </c>
    </row>
    <row r="32" spans="1:15" ht="12" customHeight="1" x14ac:dyDescent="0.2">
      <c r="B32" t="s">
        <v>7</v>
      </c>
      <c r="E32" s="6">
        <f>IF(Input!A184 = 0, "***", Input!A198/Input!A184)</f>
        <v>59.544602272727275</v>
      </c>
      <c r="F32" s="6">
        <f>IF(Input!B184 = 0, "***", Input!B198/Input!B184)</f>
        <v>60.037579889220282</v>
      </c>
      <c r="G32" s="6">
        <f>IF(Input!C184 = 0, "***", Input!C198/Input!C184)</f>
        <v>66.52771259474612</v>
      </c>
      <c r="H32" s="6">
        <f>IF(Input!D184 = 0, "***", Input!D198/Input!D184)</f>
        <v>67.065907854542417</v>
      </c>
      <c r="I32" s="6">
        <f>IF(Input!E184 = 0, "***", Input!E198/Input!E184)</f>
        <v>61.086526932812298</v>
      </c>
      <c r="J32" s="6">
        <f>IF(Input!F184 = 0, "***", Input!F198/Input!F184)</f>
        <v>54.992964480874321</v>
      </c>
      <c r="K32" s="6">
        <f>IF(Input!G184 = 0, "***", Input!G198/Input!G184)</f>
        <v>72.7164008261378</v>
      </c>
      <c r="L32" s="6">
        <f>IF(Input!H184 = 0, "***", Input!H198/Input!H184)</f>
        <v>70.329198722981104</v>
      </c>
      <c r="M32" s="6">
        <f>IF(Input!I184 = 0, "***", Input!I198/Input!I184)</f>
        <v>68.640281573007016</v>
      </c>
      <c r="N32" s="6">
        <f>IF(Input!J184 = 0, "***", Input!J198/Input!J184)</f>
        <v>71.590961092281532</v>
      </c>
      <c r="O32" s="6">
        <f t="shared" si="2"/>
        <v>65.253213623933021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98.712129297051845</v>
      </c>
      <c r="F33" s="15">
        <f>IF((Input!B183+Input!B184) = 0, "***", (Input!B197+Input!B198)/(Input!B183+Input!B184))</f>
        <v>102.69475645838988</v>
      </c>
      <c r="G33" s="15">
        <f>IF((Input!C183+Input!C184) = 0, "***", (Input!C197+Input!C198)/(Input!C183+Input!C184))</f>
        <v>120.49424035473463</v>
      </c>
      <c r="H33" s="15">
        <f>IF((Input!D183+Input!D184) = 0, "***", (Input!D197+Input!D198)/(Input!D183+Input!D184))</f>
        <v>116.03316059211024</v>
      </c>
      <c r="I33" s="15">
        <f>IF((Input!E183+Input!E184) = 0, "***", (Input!E197+Input!E198)/(Input!E183+Input!E184))</f>
        <v>86.892142578982799</v>
      </c>
      <c r="J33" s="15">
        <f>IF((Input!F183+Input!F184) = 0, "***", (Input!F197+Input!F198)/(Input!F183+Input!F184))</f>
        <v>88.621334970178467</v>
      </c>
      <c r="K33" s="15">
        <f>IF((Input!G183+Input!G184) = 0, "***", (Input!G197+Input!G198)/(Input!G183+Input!G184))</f>
        <v>107.08824440238183</v>
      </c>
      <c r="L33" s="15">
        <f>IF((Input!H183+Input!H184) = 0, "***", (Input!H197+Input!H198)/(Input!H183+Input!H184))</f>
        <v>110.60592932239079</v>
      </c>
      <c r="M33" s="15">
        <f>IF((Input!I183+Input!I184) = 0, "***", (Input!I197+Input!I198)/(Input!I183+Input!I184))</f>
        <v>110.57702638396422</v>
      </c>
      <c r="N33" s="15">
        <f>IF((Input!J183+Input!J184) = 0, "***", (Input!J197+Input!J198)/(Input!J183+Input!J184))</f>
        <v>115.23092693914525</v>
      </c>
      <c r="O33" s="15">
        <f t="shared" si="2"/>
        <v>105.69498912993302</v>
      </c>
    </row>
    <row r="34" spans="2:15" ht="12" customHeight="1" x14ac:dyDescent="0.2">
      <c r="B34" t="s">
        <v>8</v>
      </c>
      <c r="E34" s="6">
        <f>IF(Input!A185 = 0, "***", Input!A199/Input!A185)</f>
        <v>47.119407632319913</v>
      </c>
      <c r="F34" s="6">
        <f>IF(Input!B185 = 0, "***", Input!B199/Input!B185)</f>
        <v>57.665991624929369</v>
      </c>
      <c r="G34" s="6">
        <f>IF(Input!C185 = 0, "***", Input!C199/Input!C185)</f>
        <v>56.085327317770009</v>
      </c>
      <c r="H34" s="6">
        <f>IF(Input!D185 = 0, "***", Input!D199/Input!D185)</f>
        <v>43.628792605034484</v>
      </c>
      <c r="I34" s="6">
        <f>IF(Input!E185 = 0, "***", Input!E199/Input!E185)</f>
        <v>45.618251536979038</v>
      </c>
      <c r="J34" s="6">
        <f>IF(Input!F185 = 0, "***", Input!F199/Input!F185)</f>
        <v>50.822873260706039</v>
      </c>
      <c r="K34" s="6">
        <f>IF(Input!G185 = 0, "***", Input!G199/Input!G185)</f>
        <v>54.277419113323681</v>
      </c>
      <c r="L34" s="6">
        <f>IF(Input!H185 = 0, "***", Input!H199/Input!H185)</f>
        <v>55.654854441639394</v>
      </c>
      <c r="M34" s="6">
        <f>IF(Input!I185 = 0, "***", Input!I199/Input!I185)</f>
        <v>56.585814110412642</v>
      </c>
      <c r="N34" s="6">
        <f>IF(Input!J185 = 0, "***", Input!J199/Input!J185)</f>
        <v>58.024080047239387</v>
      </c>
      <c r="O34" s="6">
        <f t="shared" si="2"/>
        <v>52.548281169035384</v>
      </c>
    </row>
    <row r="35" spans="2:15" ht="12" customHeight="1" x14ac:dyDescent="0.2">
      <c r="B35" t="s">
        <v>243</v>
      </c>
      <c r="E35" s="6">
        <f>IF(Input!A186 = 0, "***", Input!A200/Input!A186)</f>
        <v>39.211827047923101</v>
      </c>
      <c r="F35" s="6">
        <f>IF(Input!B186 = 0, "***", Input!B200/Input!B186)</f>
        <v>51.670951986057339</v>
      </c>
      <c r="G35" s="6">
        <f>IF(Input!C186 = 0, "***", Input!C200/Input!C186)</f>
        <v>52.248096397599603</v>
      </c>
      <c r="H35" s="6">
        <f>IF(Input!D186 = 0, "***", Input!D200/Input!D186)</f>
        <v>34.223249556235288</v>
      </c>
      <c r="I35" s="6">
        <f>IF(Input!E186 = 0, "***", Input!E200/Input!E186)</f>
        <v>36.667868115034651</v>
      </c>
      <c r="J35" s="6">
        <f>IF(Input!F186 = 0, "***", Input!F200/Input!F186)</f>
        <v>26.749640655650353</v>
      </c>
      <c r="K35" s="6">
        <f>IF(Input!G186 = 0, "***", Input!G200/Input!G186)</f>
        <v>32.897088147978465</v>
      </c>
      <c r="L35" s="6">
        <f>IF(Input!H186 = 0, "***", Input!H200/Input!H186)</f>
        <v>31.365795997212057</v>
      </c>
      <c r="M35" s="6">
        <f>IF(Input!I186 = 0, "***", Input!I200/Input!I186)</f>
        <v>31.537857797522193</v>
      </c>
      <c r="N35" s="6">
        <f>IF(Input!J186 = 0, "***", Input!J200/Input!J186)</f>
        <v>35.238702984856381</v>
      </c>
      <c r="O35" s="6">
        <f t="shared" si="2"/>
        <v>37.181107868606944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99.548854460620277</v>
      </c>
      <c r="F9" s="22">
        <f>Input!B170/Input!B$34*100</f>
        <v>98.947949188963733</v>
      </c>
      <c r="G9" s="22">
        <f>Input!C170/Input!C$34*100</f>
        <v>99.213920918864986</v>
      </c>
      <c r="H9" s="22">
        <f>Input!D170/Input!D$34*100</f>
        <v>99.210201893676896</v>
      </c>
      <c r="I9" s="22">
        <f>Input!E170/Input!E$34*100</f>
        <v>99.011848496937162</v>
      </c>
      <c r="J9" s="22">
        <f>Input!F170/Input!F$34*100</f>
        <v>99.351595960164019</v>
      </c>
      <c r="K9" s="22">
        <f>Input!G170/Input!G$34*100</f>
        <v>99.44808356604004</v>
      </c>
      <c r="L9" s="22">
        <f>Input!H170/Input!H$34*100</f>
        <v>99.09742367935111</v>
      </c>
      <c r="M9" s="22">
        <f>Input!I170/Input!I$34*100</f>
        <v>99.290109485521555</v>
      </c>
      <c r="N9" s="22">
        <f>Input!J170/Input!J$34*100</f>
        <v>99.452254393554981</v>
      </c>
      <c r="O9" s="22">
        <f>AVERAGE(E9:N9)</f>
        <v>99.257224204369479</v>
      </c>
    </row>
    <row r="10" spans="1:15" ht="12" customHeight="1" x14ac:dyDescent="0.2">
      <c r="B10" t="s">
        <v>180</v>
      </c>
      <c r="E10" s="22">
        <f>Input!A171/Input!A$34*100</f>
        <v>-4.6142506083498541E-2</v>
      </c>
      <c r="F10" s="22">
        <f>Input!B171/Input!B$34*100</f>
        <v>0.16302157492146091</v>
      </c>
      <c r="G10" s="22">
        <f>Input!C171/Input!C$34*100</f>
        <v>0.11345076990713852</v>
      </c>
      <c r="H10" s="22">
        <f>Input!D171/Input!D$34*100</f>
        <v>4.1514243675819344E-2</v>
      </c>
      <c r="I10" s="22">
        <f>Input!E171/Input!E$34*100</f>
        <v>-0.12118892422639889</v>
      </c>
      <c r="J10" s="22">
        <f>Input!F171/Input!F$34*100</f>
        <v>3.2941026829691973E-2</v>
      </c>
      <c r="K10" s="22">
        <f>Input!G171/Input!G$34*100</f>
        <v>-4.536145965480691E-2</v>
      </c>
      <c r="L10" s="22">
        <f>Input!H171/Input!H$34*100</f>
        <v>3.6566028118711867E-2</v>
      </c>
      <c r="M10" s="22">
        <f>Input!I171/Input!I$34*100</f>
        <v>3.8033117440962667E-2</v>
      </c>
      <c r="N10" s="22">
        <f>Input!J171/Input!J$34*100</f>
        <v>-0.19829388000526804</v>
      </c>
      <c r="O10" s="22">
        <f>AVERAGE(E10:N10)</f>
        <v>1.4539990923812889E-3</v>
      </c>
    </row>
    <row r="11" spans="1:15" ht="12" customHeight="1" x14ac:dyDescent="0.2">
      <c r="B11" t="s">
        <v>181</v>
      </c>
      <c r="E11" s="22">
        <f>Input!A172/Input!A$34*100</f>
        <v>0.7992715033021186</v>
      </c>
      <c r="F11" s="22">
        <f>Input!B172/Input!B$34*100</f>
        <v>1.0319761621245296</v>
      </c>
      <c r="G11" s="22">
        <f>Input!C172/Input!C$34*100</f>
        <v>0.94250923735380854</v>
      </c>
      <c r="H11" s="22">
        <f>Input!D172/Input!D$34*100</f>
        <v>0.89489217535978871</v>
      </c>
      <c r="I11" s="22">
        <f>Input!E172/Input!E$34*100</f>
        <v>1.378513302170487</v>
      </c>
      <c r="J11" s="22">
        <f>Input!F172/Input!F$34*100</f>
        <v>0.8343101316211321</v>
      </c>
      <c r="K11" s="22">
        <f>Input!G172/Input!G$34*100</f>
        <v>0.73157867357838524</v>
      </c>
      <c r="L11" s="22">
        <f>Input!H172/Input!H$34*100</f>
        <v>0.99382032180826296</v>
      </c>
      <c r="M11" s="22">
        <f>Input!I172/Input!I$34*100</f>
        <v>0.86548271072813043</v>
      </c>
      <c r="N11" s="22">
        <f>Input!J172/Input!J$34*100</f>
        <v>0.90748199225146775</v>
      </c>
      <c r="O11" s="22">
        <f>AVERAGE(E11:N11)</f>
        <v>0.93798362102981103</v>
      </c>
    </row>
    <row r="12" spans="1:15" ht="12" customHeight="1" x14ac:dyDescent="0.2">
      <c r="B12" t="s">
        <v>182</v>
      </c>
      <c r="E12" s="22">
        <f>Input!A173/Input!A$34*100</f>
        <v>-0.3019834578388888</v>
      </c>
      <c r="F12" s="22">
        <f>Input!B173/Input!B$34*100</f>
        <v>-0.1429469260097164</v>
      </c>
      <c r="G12" s="22">
        <f>Input!C173/Input!C$34*100</f>
        <v>-0.2698809261259274</v>
      </c>
      <c r="H12" s="22">
        <f>Input!D173/Input!D$34*100</f>
        <v>-0.14660831271250938</v>
      </c>
      <c r="I12" s="22">
        <f>Input!E173/Input!E$34*100</f>
        <v>-0.26917287488125002</v>
      </c>
      <c r="J12" s="22">
        <f>Input!F173/Input!F$34*100</f>
        <v>-0.21884711861484538</v>
      </c>
      <c r="K12" s="22">
        <f>Input!G173/Input!G$34*100</f>
        <v>-0.13430077996361825</v>
      </c>
      <c r="L12" s="22">
        <f>Input!H173/Input!H$34*100</f>
        <v>-0.12781002927809407</v>
      </c>
      <c r="M12" s="22">
        <f>Input!I173/Input!I$34*100</f>
        <v>-0.19362531369065497</v>
      </c>
      <c r="N12" s="22">
        <f>Input!J173/Input!J$34*100</f>
        <v>-0.16144250580117825</v>
      </c>
      <c r="O12" s="22">
        <f>AVERAGE(E12:N12)</f>
        <v>-0.1966618244916683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1.0196276982827648</v>
      </c>
      <c r="F16" s="22">
        <f>Input!B174/Input!B$170*100</f>
        <v>1.1479750825087409</v>
      </c>
      <c r="G16" s="22">
        <f>Input!C174/Input!C$170*100</f>
        <v>1.3391609387440162</v>
      </c>
      <c r="H16" s="22">
        <f>Input!D174/Input!D$170*100</f>
        <v>2.3300380588812333</v>
      </c>
      <c r="I16" s="22">
        <f>Input!E174/Input!E$170*100</f>
        <v>1.6662495392935992</v>
      </c>
      <c r="J16" s="22">
        <f>Input!F174/Input!F$170*100</f>
        <v>1.2307266862095627</v>
      </c>
      <c r="K16" s="22">
        <f>Input!G174/Input!G$170*100</f>
        <v>1.7470920126334639</v>
      </c>
      <c r="L16" s="22">
        <f>Input!H174/Input!H$170*100</f>
        <v>2.036234298621646</v>
      </c>
      <c r="M16" s="22">
        <f>Input!I174/Input!I$170*100</f>
        <v>2.1872244702470094</v>
      </c>
      <c r="N16" s="22">
        <f>Input!J174/Input!J$170*100</f>
        <v>3.9237588406447137</v>
      </c>
      <c r="O16" s="22">
        <f t="shared" ref="O16:O22" si="1">AVERAGE(E16:N16)</f>
        <v>1.8628087626066752</v>
      </c>
    </row>
    <row r="17" spans="1:15" ht="12" customHeight="1" x14ac:dyDescent="0.2">
      <c r="B17" t="s">
        <v>232</v>
      </c>
      <c r="E17" s="22">
        <f>Input!A175/Input!A$170*100</f>
        <v>0.74730161803719841</v>
      </c>
      <c r="F17" s="22">
        <f>Input!B175/Input!B$170*100</f>
        <v>5.0531293909354756E-2</v>
      </c>
      <c r="G17" s="22">
        <f>Input!C175/Input!C$170*100</f>
        <v>0.63144922493603972</v>
      </c>
      <c r="H17" s="22">
        <f>Input!D175/Input!D$170*100</f>
        <v>0.57151306647111222</v>
      </c>
      <c r="I17" s="22">
        <f>Input!E175/Input!E$170*100</f>
        <v>0.58131169035751029</v>
      </c>
      <c r="J17" s="22">
        <f>Input!F175/Input!F$170*100</f>
        <v>0.49918831894211213</v>
      </c>
      <c r="K17" s="22">
        <f>Input!G175/Input!G$170*100</f>
        <v>0.42973754240439727</v>
      </c>
      <c r="L17" s="22">
        <f>Input!H175/Input!H$170*100</f>
        <v>0.29760542099720705</v>
      </c>
      <c r="M17" s="22">
        <f>Input!I175/Input!I$170*100</f>
        <v>0.24056014766105513</v>
      </c>
      <c r="N17" s="22">
        <f>Input!J175/Input!J$170*100</f>
        <v>0.21518588812781181</v>
      </c>
      <c r="O17" s="22">
        <f t="shared" si="1"/>
        <v>0.42643842118437991</v>
      </c>
    </row>
    <row r="18" spans="1:15" ht="12" customHeight="1" x14ac:dyDescent="0.2">
      <c r="B18" t="s">
        <v>233</v>
      </c>
      <c r="E18" s="22">
        <f>Input!A176/Input!A$170*100</f>
        <v>96.28218873476618</v>
      </c>
      <c r="F18" s="22">
        <f>Input!B176/Input!B$170*100</f>
        <v>98.358996052056995</v>
      </c>
      <c r="G18" s="22">
        <f>Input!C176/Input!C$170*100</f>
        <v>97.571033680593217</v>
      </c>
      <c r="H18" s="22">
        <f>Input!D176/Input!D$170*100</f>
        <v>96.855496641050323</v>
      </c>
      <c r="I18" s="22">
        <f>Input!E176/Input!E$170*100</f>
        <v>97.263404506161905</v>
      </c>
      <c r="J18" s="22">
        <f>Input!F176/Input!F$170*100</f>
        <v>97.795062569764852</v>
      </c>
      <c r="K18" s="22">
        <f>Input!G176/Input!G$170*100</f>
        <v>97.707821396895639</v>
      </c>
      <c r="L18" s="22">
        <f>Input!H176/Input!H$170*100</f>
        <v>97.540173789325024</v>
      </c>
      <c r="M18" s="22">
        <f>Input!I176/Input!I$170*100</f>
        <v>97.303086249820652</v>
      </c>
      <c r="N18" s="22">
        <f>Input!J176/Input!J$170*100</f>
        <v>95.551715934552902</v>
      </c>
      <c r="O18" s="22">
        <f t="shared" si="1"/>
        <v>97.222897955498766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2.7705936284990796E-4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2.7705936284990795E-5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1.9508819489138622</v>
      </c>
      <c r="F21" s="22">
        <f>Input!B179/Input!B$170*100</f>
        <v>0.44249757152490415</v>
      </c>
      <c r="G21" s="22">
        <f>Input!C179/Input!C$170*100</f>
        <v>0.45835615572671873</v>
      </c>
      <c r="H21" s="22">
        <f>Input!D179/Input!D$170*100</f>
        <v>0.24295223359734253</v>
      </c>
      <c r="I21" s="22">
        <f>Input!E179/Input!E$170*100</f>
        <v>0.48903426418699725</v>
      </c>
      <c r="J21" s="22">
        <f>Input!F179/Input!F$170*100</f>
        <v>0.47502242508347181</v>
      </c>
      <c r="K21" s="22">
        <f>Input!G179/Input!G$170*100</f>
        <v>0.1150719887036618</v>
      </c>
      <c r="L21" s="22">
        <f>Input!H179/Input!H$170*100</f>
        <v>0.12598649105612436</v>
      </c>
      <c r="M21" s="22">
        <f>Input!I179/Input!I$170*100</f>
        <v>0.26912913227129298</v>
      </c>
      <c r="N21" s="22">
        <f>Input!J179/Input!J$170*100</f>
        <v>0.3093393366745687</v>
      </c>
      <c r="O21" s="22">
        <f t="shared" si="1"/>
        <v>0.48782715477389449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89.454981203977127</v>
      </c>
      <c r="F26" s="22">
        <f>Input!B181/Input!B$170*100</f>
        <v>81.01290255502316</v>
      </c>
      <c r="G26" s="22">
        <f>Input!C181/Input!C$170*100</f>
        <v>82.223628650541485</v>
      </c>
      <c r="H26" s="22">
        <f>Input!D181/Input!D$170*100</f>
        <v>82.15548520233466</v>
      </c>
      <c r="I26" s="22">
        <f>Input!E181/Input!E$170*100</f>
        <v>81.702340678750431</v>
      </c>
      <c r="J26" s="22">
        <f>Input!F181/Input!F$170*100</f>
        <v>82.058132987816023</v>
      </c>
      <c r="K26" s="22">
        <f>Input!G181/Input!G$170*100</f>
        <v>81.35982840937892</v>
      </c>
      <c r="L26" s="22">
        <f>Input!H181/Input!H$170*100</f>
        <v>76.844424848638297</v>
      </c>
      <c r="M26" s="22">
        <f>Input!I181/Input!I$170*100</f>
        <v>77.386941369202162</v>
      </c>
      <c r="N26" s="22">
        <f>Input!J181/Input!J$170*100</f>
        <v>77.601166719766155</v>
      </c>
      <c r="O26" s="22">
        <f>AVERAGE(E26:N26)</f>
        <v>81.179983262542834</v>
      </c>
    </row>
    <row r="27" spans="1:15" ht="12" customHeight="1" x14ac:dyDescent="0.2">
      <c r="B27" t="s">
        <v>239</v>
      </c>
      <c r="E27" s="22">
        <f>Input!A182/Input!A$170*100</f>
        <v>10.545018796022877</v>
      </c>
      <c r="F27" s="22">
        <f>Input!B182/Input!B$170*100</f>
        <v>18.987097444976847</v>
      </c>
      <c r="G27" s="22">
        <f>Input!C182/Input!C$170*100</f>
        <v>17.776371349458518</v>
      </c>
      <c r="H27" s="22">
        <f>Input!D182/Input!D$170*100</f>
        <v>17.844514797665351</v>
      </c>
      <c r="I27" s="22">
        <f>Input!E182/Input!E$170*100</f>
        <v>18.297659321249579</v>
      </c>
      <c r="J27" s="22">
        <f>Input!F182/Input!F$170*100</f>
        <v>17.94186701218398</v>
      </c>
      <c r="K27" s="22">
        <f>Input!G182/Input!G$170*100</f>
        <v>18.640171590621073</v>
      </c>
      <c r="L27" s="22">
        <f>Input!H182/Input!H$170*100</f>
        <v>23.155575151361713</v>
      </c>
      <c r="M27" s="22">
        <f>Input!I182/Input!I$170*100</f>
        <v>22.613058630797852</v>
      </c>
      <c r="N27" s="22">
        <f>Input!J182/Input!J$170*100</f>
        <v>22.398833280233845</v>
      </c>
      <c r="O27" s="22">
        <f>AVERAGE(E27:N27)</f>
        <v>18.820016737457163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62.125914704068784</v>
      </c>
      <c r="F31" s="22">
        <f>Input!B183/Input!B$170*100</f>
        <v>55.621662889038745</v>
      </c>
      <c r="G31" s="22">
        <f>Input!C183/Input!C$170*100</f>
        <v>58.432475628267447</v>
      </c>
      <c r="H31" s="22">
        <f>Input!D183/Input!D$170*100</f>
        <v>58.397342514966923</v>
      </c>
      <c r="I31" s="22">
        <f>Input!E183/Input!E$170*100</f>
        <v>55.213545820416442</v>
      </c>
      <c r="J31" s="22">
        <f>Input!F183/Input!F$170*100</f>
        <v>54.202366024348933</v>
      </c>
      <c r="K31" s="22">
        <f>Input!G183/Input!G$170*100</f>
        <v>58.317285131505855</v>
      </c>
      <c r="L31" s="22">
        <f>Input!H183/Input!H$170*100</f>
        <v>52.616934644939327</v>
      </c>
      <c r="M31" s="22">
        <f>Input!I183/Input!I$170*100</f>
        <v>51.942629840154154</v>
      </c>
      <c r="N31" s="22">
        <f>Input!J183/Input!J$170*100</f>
        <v>53.638347264567287</v>
      </c>
      <c r="O31" s="22">
        <f>AVERAGE(E31:N31)</f>
        <v>56.050850446227379</v>
      </c>
    </row>
    <row r="32" spans="1:15" ht="12" customHeight="1" x14ac:dyDescent="0.2">
      <c r="B32" t="s">
        <v>7</v>
      </c>
      <c r="E32" s="22">
        <f>Input!A184/Input!A$170*100</f>
        <v>3.3520962902356698E-2</v>
      </c>
      <c r="F32" s="22">
        <f>Input!B184/Input!B$170*100</f>
        <v>5.577620599410036E-2</v>
      </c>
      <c r="G32" s="22">
        <f>Input!C184/Input!C$170*100</f>
        <v>9.8739551841155848E-2</v>
      </c>
      <c r="H32" s="22">
        <f>Input!D184/Input!D$170*100</f>
        <v>0.25254156341457412</v>
      </c>
      <c r="I32" s="22">
        <f>Input!E184/Input!E$170*100</f>
        <v>9.5065780357013616E-2</v>
      </c>
      <c r="J32" s="22">
        <f>Input!F184/Input!F$170*100</f>
        <v>8.0927644549864938E-2</v>
      </c>
      <c r="K32" s="22">
        <f>Input!G184/Input!G$170*100</f>
        <v>7.4227897432328355E-2</v>
      </c>
      <c r="L32" s="22">
        <f>Input!H184/Input!H$170*100</f>
        <v>0.11244506187450339</v>
      </c>
      <c r="M32" s="22">
        <f>Input!I184/Input!I$170*100</f>
        <v>0.13492222946521079</v>
      </c>
      <c r="N32" s="22">
        <f>Input!J184/Input!J$170*100</f>
        <v>0.18700923547175838</v>
      </c>
      <c r="O32" s="22">
        <f>AVERAGE(E32:N32)</f>
        <v>0.11251761333028665</v>
      </c>
    </row>
    <row r="33" spans="2:15" ht="12" customHeight="1" x14ac:dyDescent="0.2">
      <c r="B33" s="14" t="s">
        <v>294</v>
      </c>
      <c r="E33" s="32">
        <f>SUM(E31:E32)</f>
        <v>62.159435666971142</v>
      </c>
      <c r="F33" s="32">
        <f t="shared" ref="F33:O33" si="2">SUM(F31:F32)</f>
        <v>55.677439095032845</v>
      </c>
      <c r="G33" s="32">
        <f t="shared" si="2"/>
        <v>58.531215180108603</v>
      </c>
      <c r="H33" s="32">
        <f t="shared" si="2"/>
        <v>58.649884078381497</v>
      </c>
      <c r="I33" s="32">
        <f t="shared" si="2"/>
        <v>55.308611600773453</v>
      </c>
      <c r="J33" s="32">
        <f t="shared" si="2"/>
        <v>54.2832936688988</v>
      </c>
      <c r="K33" s="32">
        <f t="shared" si="2"/>
        <v>58.391513028938185</v>
      </c>
      <c r="L33" s="32">
        <f t="shared" si="2"/>
        <v>52.72937970681383</v>
      </c>
      <c r="M33" s="32">
        <f t="shared" si="2"/>
        <v>52.077552069619365</v>
      </c>
      <c r="N33" s="32">
        <f t="shared" si="2"/>
        <v>53.825356500039042</v>
      </c>
      <c r="O33" s="32">
        <f t="shared" si="2"/>
        <v>56.163368059557669</v>
      </c>
    </row>
    <row r="34" spans="2:15" ht="12" customHeight="1" x14ac:dyDescent="0.2">
      <c r="B34" t="s">
        <v>8</v>
      </c>
      <c r="E34" s="22">
        <f>Input!A185/Input!A$170*100</f>
        <v>28.239820904097829</v>
      </c>
      <c r="F34" s="22">
        <f>Input!B185/Input!B$170*100</f>
        <v>30.89949291657631</v>
      </c>
      <c r="G34" s="22">
        <f>Input!C185/Input!C$170*100</f>
        <v>31.240769758823905</v>
      </c>
      <c r="H34" s="22">
        <f>Input!D185/Input!D$170*100</f>
        <v>32.815092442661218</v>
      </c>
      <c r="I34" s="22">
        <f>Input!E185/Input!E$170*100</f>
        <v>37.008003505263062</v>
      </c>
      <c r="J34" s="22">
        <f>Input!F185/Input!F$170*100</f>
        <v>36.282995496962528</v>
      </c>
      <c r="K34" s="22">
        <f>Input!G185/Input!G$170*100</f>
        <v>32.811595458900996</v>
      </c>
      <c r="L34" s="22">
        <f>Input!H185/Input!H$170*100</f>
        <v>36.764062165105628</v>
      </c>
      <c r="M34" s="22">
        <f>Input!I185/Input!I$170*100</f>
        <v>37.872507109134737</v>
      </c>
      <c r="N34" s="22">
        <f>Input!J185/Input!J$170*100</f>
        <v>36.028325253906793</v>
      </c>
      <c r="O34" s="22">
        <f>AVERAGE(E34:N34)</f>
        <v>33.996266501143303</v>
      </c>
    </row>
    <row r="35" spans="2:15" ht="12" customHeight="1" x14ac:dyDescent="0.2">
      <c r="B35" t="s">
        <v>243</v>
      </c>
      <c r="E35" s="22">
        <f>Input!A186/Input!A$170*100</f>
        <v>9.600743428931036</v>
      </c>
      <c r="F35" s="22">
        <f>Input!B186/Input!B$170*100</f>
        <v>13.42306798839085</v>
      </c>
      <c r="G35" s="22">
        <f>Input!C186/Input!C$170*100</f>
        <v>10.228015061067506</v>
      </c>
      <c r="H35" s="22">
        <f>Input!D186/Input!D$170*100</f>
        <v>8.535023478957287</v>
      </c>
      <c r="I35" s="22">
        <f>Input!E186/Input!E$170*100</f>
        <v>7.6833848939634919</v>
      </c>
      <c r="J35" s="22">
        <f>Input!F186/Input!F$170*100</f>
        <v>9.4337108341386653</v>
      </c>
      <c r="K35" s="22">
        <f>Input!G186/Input!G$170*100</f>
        <v>8.7968915121608191</v>
      </c>
      <c r="L35" s="22">
        <f>Input!H186/Input!H$170*100</f>
        <v>10.506558128080536</v>
      </c>
      <c r="M35" s="22">
        <f>Input!I186/Input!I$170*100</f>
        <v>10.049940821245899</v>
      </c>
      <c r="N35" s="22">
        <f>Input!J186/Input!J$170*100</f>
        <v>10.146318246054159</v>
      </c>
      <c r="O35" s="22">
        <f>AVERAGE(E35:N35)</f>
        <v>9.8403654392990241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99.915305755493364</v>
      </c>
      <c r="F9" s="22">
        <f>Input!B132/Input!B$27*100</f>
        <v>99.547007713074109</v>
      </c>
      <c r="G9" s="22">
        <f>Input!C132/Input!C$27*100</f>
        <v>99.813835997122695</v>
      </c>
      <c r="H9" s="22">
        <f>Input!D132/Input!D$27*100</f>
        <v>99.697989002628873</v>
      </c>
      <c r="I9" s="22">
        <f>Input!E132/Input!E$27*100</f>
        <v>99.605952294411708</v>
      </c>
      <c r="J9" s="22">
        <f>Input!F132/Input!F$27*100</f>
        <v>99.767538729450237</v>
      </c>
      <c r="K9" s="22">
        <f>Input!G132/Input!G$27*100</f>
        <v>99.814516457050701</v>
      </c>
      <c r="L9" s="22">
        <f>Input!H132/Input!H$27*100</f>
        <v>99.411413850342896</v>
      </c>
      <c r="M9" s="22">
        <f>Input!I132/Input!I$27*100</f>
        <v>99.728573787029347</v>
      </c>
      <c r="N9" s="22">
        <f>Input!J132/Input!J$27*100</f>
        <v>99.771097778518524</v>
      </c>
      <c r="O9" s="22">
        <f>AVERAGE(E9:N9)</f>
        <v>99.707323136512258</v>
      </c>
    </row>
    <row r="10" spans="1:15" ht="12" customHeight="1" x14ac:dyDescent="0.2">
      <c r="B10" t="s">
        <v>180</v>
      </c>
      <c r="E10" s="22">
        <f>Input!A133/Input!A$27*100</f>
        <v>-3.814375040858E-2</v>
      </c>
      <c r="F10" s="22">
        <f>Input!B133/Input!B$27*100</f>
        <v>6.8820691696886996E-2</v>
      </c>
      <c r="G10" s="22">
        <f>Input!C133/Input!C$27*100</f>
        <v>7.5797647390921374E-2</v>
      </c>
      <c r="H10" s="22">
        <f>Input!D133/Input!D$27*100</f>
        <v>4.7871720339533741E-2</v>
      </c>
      <c r="I10" s="22">
        <f>Input!E133/Input!E$27*100</f>
        <v>-3.8436563898052209E-2</v>
      </c>
      <c r="J10" s="22">
        <f>Input!F133/Input!F$27*100</f>
        <v>-1.9084412333303741E-2</v>
      </c>
      <c r="K10" s="22">
        <f>Input!G133/Input!G$27*100</f>
        <v>-7.9542740474695187E-2</v>
      </c>
      <c r="L10" s="22">
        <f>Input!H133/Input!H$27*100</f>
        <v>0.10847168015540155</v>
      </c>
      <c r="M10" s="22">
        <f>Input!I133/Input!I$27*100</f>
        <v>2.0523373179846087E-2</v>
      </c>
      <c r="N10" s="22">
        <f>Input!J133/Input!J$27*100</f>
        <v>-8.4467137770548123E-2</v>
      </c>
      <c r="O10" s="22">
        <f>AVERAGE(E10:N10)</f>
        <v>6.1810507877410516E-3</v>
      </c>
    </row>
    <row r="11" spans="1:15" ht="12" customHeight="1" x14ac:dyDescent="0.2">
      <c r="B11" t="s">
        <v>181</v>
      </c>
      <c r="E11" s="22">
        <f>Input!A134/Input!A$27*100</f>
        <v>0.46572954030167124</v>
      </c>
      <c r="F11" s="22">
        <f>Input!B134/Input!B$27*100</f>
        <v>0.54305576605494521</v>
      </c>
      <c r="G11" s="22">
        <f>Input!C134/Input!C$27*100</f>
        <v>0.36629327790791433</v>
      </c>
      <c r="H11" s="22">
        <f>Input!D134/Input!D$27*100</f>
        <v>0.42436700615169032</v>
      </c>
      <c r="I11" s="22">
        <f>Input!E134/Input!E$27*100</f>
        <v>0.76813428224412439</v>
      </c>
      <c r="J11" s="22">
        <f>Input!F134/Input!F$27*100</f>
        <v>0.46872122925392179</v>
      </c>
      <c r="K11" s="22">
        <f>Input!G134/Input!G$27*100</f>
        <v>0.41139696848112212</v>
      </c>
      <c r="L11" s="22">
        <f>Input!H134/Input!H$27*100</f>
        <v>0.61139591621020684</v>
      </c>
      <c r="M11" s="22">
        <f>Input!I134/Input!I$27*100</f>
        <v>0.45973085833413391</v>
      </c>
      <c r="N11" s="22">
        <f>Input!J134/Input!J$27*100</f>
        <v>0.47847733612602511</v>
      </c>
      <c r="O11" s="22">
        <f>AVERAGE(E11:N11)</f>
        <v>0.49973021810657559</v>
      </c>
    </row>
    <row r="12" spans="1:15" ht="12" customHeight="1" x14ac:dyDescent="0.2">
      <c r="B12" t="s">
        <v>182</v>
      </c>
      <c r="E12" s="22">
        <f>Input!A135/Input!A$27*100</f>
        <v>-0.34289154538644706</v>
      </c>
      <c r="F12" s="22">
        <f>Input!B135/Input!B$27*100</f>
        <v>-0.15888417082592998</v>
      </c>
      <c r="G12" s="22">
        <f>Input!C135/Input!C$27*100</f>
        <v>-0.25592692242153603</v>
      </c>
      <c r="H12" s="22">
        <f>Input!D135/Input!D$27*100</f>
        <v>-0.1702277291201052</v>
      </c>
      <c r="I12" s="22">
        <f>Input!E135/Input!E$27*100</f>
        <v>-0.33565001275778916</v>
      </c>
      <c r="J12" s="22">
        <f>Input!F135/Input!F$27*100</f>
        <v>-0.21717554637083994</v>
      </c>
      <c r="K12" s="22">
        <f>Input!G135/Input!G$27*100</f>
        <v>-0.14637068505712963</v>
      </c>
      <c r="L12" s="22">
        <f>Input!H135/Input!H$27*100</f>
        <v>-0.13128144670852593</v>
      </c>
      <c r="M12" s="22">
        <f>Input!I135/Input!I$27*100</f>
        <v>-0.20882801854333832</v>
      </c>
      <c r="N12" s="22">
        <f>Input!J135/Input!J$27*100</f>
        <v>-0.16510797687401302</v>
      </c>
      <c r="O12" s="22">
        <f>AVERAGE(E12:N12)</f>
        <v>-0.21323440540656544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0.40212648130622808</v>
      </c>
      <c r="F16" s="22">
        <f>Input!B188/Input!B$132*100</f>
        <v>0.65871435444376425</v>
      </c>
      <c r="G16" s="22">
        <f>Input!C188/Input!C$132*100</f>
        <v>0.60945257899397265</v>
      </c>
      <c r="H16" s="22">
        <f>Input!D188/Input!D$132*100</f>
        <v>1.2385830778004405</v>
      </c>
      <c r="I16" s="22">
        <f>Input!E188/Input!E$132*100</f>
        <v>0.76495713695199874</v>
      </c>
      <c r="J16" s="22">
        <f>Input!F188/Input!F$132*100</f>
        <v>0.6188812778227607</v>
      </c>
      <c r="K16" s="22">
        <f>Input!G188/Input!G$132*100</f>
        <v>0.82949635427956425</v>
      </c>
      <c r="L16" s="22">
        <f>Input!H188/Input!H$132*100</f>
        <v>0.89600967426522093</v>
      </c>
      <c r="M16" s="22">
        <f>Input!I188/Input!I$132*100</f>
        <v>1.0600927328082659</v>
      </c>
      <c r="N16" s="22">
        <f>Input!J188/Input!J$132*100</f>
        <v>2.4986358972935276</v>
      </c>
      <c r="O16" s="22">
        <f t="shared" ref="O16:O22" si="1">AVERAGE(E16:N16)</f>
        <v>0.95769495659657444</v>
      </c>
    </row>
    <row r="17" spans="1:15" ht="12" customHeight="1" x14ac:dyDescent="0.2">
      <c r="B17" t="s">
        <v>232</v>
      </c>
      <c r="E17" s="22">
        <f>Input!A189/Input!A$132*100</f>
        <v>8.1207810513300449E-2</v>
      </c>
      <c r="F17" s="22">
        <f>Input!B189/Input!B$132*100</f>
        <v>6.3883522998956943E-2</v>
      </c>
      <c r="G17" s="22">
        <f>Input!C189/Input!C$132*100</f>
        <v>0.11482522719644521</v>
      </c>
      <c r="H17" s="22">
        <f>Input!D189/Input!D$132*100</f>
        <v>2.399440408760814E-2</v>
      </c>
      <c r="I17" s="22">
        <f>Input!E189/Input!E$132*100</f>
        <v>4.1532606809464648E-2</v>
      </c>
      <c r="J17" s="22">
        <f>Input!F189/Input!F$132*100</f>
        <v>6.9162812593980313E-2</v>
      </c>
      <c r="K17" s="22">
        <f>Input!G189/Input!G$132*100</f>
        <v>0.10254092779845662</v>
      </c>
      <c r="L17" s="22">
        <f>Input!H189/Input!H$132*100</f>
        <v>8.6416075848608234E-2</v>
      </c>
      <c r="M17" s="22">
        <f>Input!I189/Input!I$132*100</f>
        <v>0.11162284372692313</v>
      </c>
      <c r="N17" s="22">
        <f>Input!J189/Input!J$132*100</f>
        <v>5.0476322450877853E-2</v>
      </c>
      <c r="O17" s="22">
        <f t="shared" si="1"/>
        <v>7.4566255402462159E-2</v>
      </c>
    </row>
    <row r="18" spans="1:15" ht="12" customHeight="1" x14ac:dyDescent="0.2">
      <c r="B18" t="s">
        <v>233</v>
      </c>
      <c r="E18" s="22">
        <f>Input!A190/Input!A$132*100</f>
        <v>97.855096380121978</v>
      </c>
      <c r="F18" s="22">
        <f>Input!B190/Input!B$132*100</f>
        <v>98.813578643416506</v>
      </c>
      <c r="G18" s="22">
        <f>Input!C190/Input!C$132*100</f>
        <v>98.877907330382726</v>
      </c>
      <c r="H18" s="22">
        <f>Input!D190/Input!D$132*100</f>
        <v>98.514702462967364</v>
      </c>
      <c r="I18" s="22">
        <f>Input!E190/Input!E$132*100</f>
        <v>98.747838632148216</v>
      </c>
      <c r="J18" s="22">
        <f>Input!F190/Input!F$132*100</f>
        <v>98.894656788578487</v>
      </c>
      <c r="K18" s="22">
        <f>Input!G190/Input!G$132*100</f>
        <v>98.980507941544232</v>
      </c>
      <c r="L18" s="22">
        <f>Input!H190/Input!H$132*100</f>
        <v>98.930405203623124</v>
      </c>
      <c r="M18" s="22">
        <f>Input!I190/Input!I$132*100</f>
        <v>98.653988707716849</v>
      </c>
      <c r="N18" s="22">
        <f>Input!J190/Input!J$132*100</f>
        <v>97.274154186528378</v>
      </c>
      <c r="O18" s="22">
        <f t="shared" si="1"/>
        <v>98.554283627702773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4.2447505361740945E-4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4.2447505361740948E-5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5.7163251549134165E-5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5.7163251549134168E-6</v>
      </c>
    </row>
    <row r="21" spans="1:15" ht="12" customHeight="1" x14ac:dyDescent="0.2">
      <c r="B21" t="s">
        <v>236</v>
      </c>
      <c r="E21" s="22">
        <f>Input!A193/Input!A$132*100</f>
        <v>1.6615693280584967</v>
      </c>
      <c r="F21" s="22">
        <f>Input!B193/Input!B$132*100</f>
        <v>0.46382347914075367</v>
      </c>
      <c r="G21" s="22">
        <f>Input!C193/Input!C$132*100</f>
        <v>0.39781486342686306</v>
      </c>
      <c r="H21" s="22">
        <f>Input!D193/Input!D$132*100</f>
        <v>0.22272003036376467</v>
      </c>
      <c r="I21" s="22">
        <f>Input!E193/Input!E$132*100</f>
        <v>0.44561449199039999</v>
      </c>
      <c r="J21" s="22">
        <f>Input!F193/Input!F$132*100</f>
        <v>0.41729914768222143</v>
      </c>
      <c r="K21" s="22">
        <f>Input!G193/Input!G$132*100</f>
        <v>8.7030323515421892E-2</v>
      </c>
      <c r="L21" s="22">
        <f>Input!H193/Input!H$132*100</f>
        <v>8.7169022363029397E-2</v>
      </c>
      <c r="M21" s="22">
        <f>Input!I193/Input!I$132*100</f>
        <v>0.17429569136764295</v>
      </c>
      <c r="N21" s="22">
        <f>Input!J193/Input!J$132*100</f>
        <v>0.17673359372721476</v>
      </c>
      <c r="O21" s="22">
        <f t="shared" si="1"/>
        <v>0.41340699716358087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90.986646499519722</v>
      </c>
      <c r="F26" s="22">
        <f>Input!B195/Input!B$132*100</f>
        <v>81.198459665445782</v>
      </c>
      <c r="G26" s="22">
        <f>Input!C195/Input!C$132*100</f>
        <v>86.535074430913696</v>
      </c>
      <c r="H26" s="22">
        <f>Input!D195/Input!D$132*100</f>
        <v>87.398904378484346</v>
      </c>
      <c r="I26" s="22">
        <f>Input!E195/Input!E$132*100</f>
        <v>83.122254974127856</v>
      </c>
      <c r="J26" s="22">
        <f>Input!F195/Input!F$132*100</f>
        <v>83.517647576215424</v>
      </c>
      <c r="K26" s="22">
        <f>Input!G195/Input!G$132*100</f>
        <v>85.713452396359344</v>
      </c>
      <c r="L26" s="22">
        <f>Input!H195/Input!H$132*100</f>
        <v>82.28230039491568</v>
      </c>
      <c r="M26" s="22">
        <f>Input!I195/Input!I$132*100</f>
        <v>81.942274553558619</v>
      </c>
      <c r="N26" s="22">
        <f>Input!J195/Input!J$132*100</f>
        <v>82.988590728179133</v>
      </c>
      <c r="O26" s="22">
        <f>AVERAGE(E26:N26)</f>
        <v>84.568560559771953</v>
      </c>
    </row>
    <row r="27" spans="1:15" ht="12" customHeight="1" x14ac:dyDescent="0.2">
      <c r="B27" t="s">
        <v>239</v>
      </c>
      <c r="E27" s="22">
        <f>Input!A196/Input!A$132*100</f>
        <v>9.0133535004802692</v>
      </c>
      <c r="F27" s="22">
        <f>Input!B196/Input!B$132*100</f>
        <v>18.801540334554208</v>
      </c>
      <c r="G27" s="22">
        <f>Input!C196/Input!C$132*100</f>
        <v>13.464925569086322</v>
      </c>
      <c r="H27" s="22">
        <f>Input!D196/Input!D$132*100</f>
        <v>12.60109562151567</v>
      </c>
      <c r="I27" s="22">
        <f>Input!E196/Input!E$132*100</f>
        <v>16.877744994720512</v>
      </c>
      <c r="J27" s="22">
        <f>Input!F196/Input!F$132*100</f>
        <v>16.482352423784565</v>
      </c>
      <c r="K27" s="22">
        <f>Input!G196/Input!G$132*100</f>
        <v>14.286547603640653</v>
      </c>
      <c r="L27" s="22">
        <f>Input!H196/Input!H$132*100</f>
        <v>17.717699628984342</v>
      </c>
      <c r="M27" s="22">
        <f>Input!I196/Input!I$132*100</f>
        <v>18.057725446441385</v>
      </c>
      <c r="N27" s="22">
        <f>Input!J196/Input!J$132*100</f>
        <v>17.011409248706567</v>
      </c>
      <c r="O27" s="22">
        <f>AVERAGE(E27:N27)</f>
        <v>15.431439437191452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78.20855460324529</v>
      </c>
      <c r="F31" s="22">
        <f>Input!B197/Input!B$132*100</f>
        <v>69.741048094133149</v>
      </c>
      <c r="G31" s="22">
        <f>Input!C197/Input!C$132*100</f>
        <v>75.446422042472705</v>
      </c>
      <c r="H31" s="22">
        <f>Input!D197/Input!D$132*100</f>
        <v>79.59088434442954</v>
      </c>
      <c r="I31" s="22">
        <f>Input!E197/Input!E$132*100</f>
        <v>70.84087162031274</v>
      </c>
      <c r="J31" s="22">
        <f>Input!F197/Input!F$132*100</f>
        <v>69.584463100711616</v>
      </c>
      <c r="K31" s="22">
        <f>Input!G197/Input!G$132*100</f>
        <v>75.061548977087526</v>
      </c>
      <c r="L31" s="22">
        <f>Input!H197/Input!H$132*100</f>
        <v>70.959996841964895</v>
      </c>
      <c r="M31" s="22">
        <f>Input!I197/Input!I$132*100</f>
        <v>69.955137983332591</v>
      </c>
      <c r="N31" s="22">
        <f>Input!J197/Input!J$132*100</f>
        <v>71.545339995347774</v>
      </c>
      <c r="O31" s="22">
        <f>AVERAGE(E31:N31)</f>
        <v>73.093426760303785</v>
      </c>
    </row>
    <row r="32" spans="1:15" ht="12" customHeight="1" x14ac:dyDescent="0.2">
      <c r="B32" t="s">
        <v>7</v>
      </c>
      <c r="E32" s="22">
        <f>Input!A198/Input!A$132*100</f>
        <v>2.5449359628830444E-2</v>
      </c>
      <c r="F32" s="22">
        <f>Input!B198/Input!B$132*100</f>
        <v>4.086838902684372E-2</v>
      </c>
      <c r="G32" s="22">
        <f>Input!C198/Input!C$132*100</f>
        <v>7.0336905416809259E-2</v>
      </c>
      <c r="H32" s="22">
        <f>Input!D198/Input!D$132*100</f>
        <v>0.19857790778714138</v>
      </c>
      <c r="I32" s="22">
        <f>Input!E198/Input!E$132*100</f>
        <v>8.5704847471799003E-2</v>
      </c>
      <c r="J32" s="22">
        <f>Input!F198/Input!F$132*100</f>
        <v>6.4433807547115571E-2</v>
      </c>
      <c r="K32" s="22">
        <f>Input!G198/Input!G$132*100</f>
        <v>6.4848594904521606E-2</v>
      </c>
      <c r="L32" s="22">
        <f>Input!H198/Input!H$132*100</f>
        <v>9.6349143011891181E-2</v>
      </c>
      <c r="M32" s="22">
        <f>Input!I198/Input!I$132*100</f>
        <v>0.1126848990996368</v>
      </c>
      <c r="N32" s="22">
        <f>Input!J198/Input!J$132*100</f>
        <v>0.15476939872934659</v>
      </c>
      <c r="O32" s="22">
        <f>AVERAGE(E32:N32)</f>
        <v>9.1402325262393558E-2</v>
      </c>
    </row>
    <row r="33" spans="2:15" ht="12" customHeight="1" x14ac:dyDescent="0.2">
      <c r="B33" s="14" t="s">
        <v>294</v>
      </c>
      <c r="E33" s="32">
        <f>SUM(E31:E32)</f>
        <v>78.234003962874127</v>
      </c>
      <c r="F33" s="32">
        <f t="shared" ref="F33:O33" si="2">SUM(F31:F32)</f>
        <v>69.781916483159989</v>
      </c>
      <c r="G33" s="32">
        <f t="shared" si="2"/>
        <v>75.516758947889514</v>
      </c>
      <c r="H33" s="32">
        <f t="shared" si="2"/>
        <v>79.78946225221668</v>
      </c>
      <c r="I33" s="32">
        <f t="shared" si="2"/>
        <v>70.926576467784543</v>
      </c>
      <c r="J33" s="32">
        <f t="shared" si="2"/>
        <v>69.648896908258735</v>
      </c>
      <c r="K33" s="32">
        <f t="shared" si="2"/>
        <v>75.126397571992044</v>
      </c>
      <c r="L33" s="32">
        <f t="shared" si="2"/>
        <v>71.056345984976787</v>
      </c>
      <c r="M33" s="32">
        <f t="shared" si="2"/>
        <v>70.067822882432225</v>
      </c>
      <c r="N33" s="32">
        <f t="shared" si="2"/>
        <v>71.700109394077117</v>
      </c>
      <c r="O33" s="32">
        <f t="shared" si="2"/>
        <v>73.184829085566179</v>
      </c>
    </row>
    <row r="34" spans="2:15" ht="12" customHeight="1" x14ac:dyDescent="0.2">
      <c r="B34" t="s">
        <v>8</v>
      </c>
      <c r="E34" s="22">
        <f>Input!A199/Input!A$132*100</f>
        <v>16.966010632186354</v>
      </c>
      <c r="F34" s="22">
        <f>Input!B199/Input!B$132*100</f>
        <v>21.746355770447309</v>
      </c>
      <c r="G34" s="22">
        <f>Input!C199/Input!C$132*100</f>
        <v>18.761195054356904</v>
      </c>
      <c r="H34" s="22">
        <f>Input!D199/Input!D$132*100</f>
        <v>16.785840203539319</v>
      </c>
      <c r="I34" s="22">
        <f>Input!E199/Input!E$132*100</f>
        <v>24.915524092345326</v>
      </c>
      <c r="J34" s="22">
        <f>Input!F199/Input!F$132*100</f>
        <v>26.697593296843507</v>
      </c>
      <c r="K34" s="22">
        <f>Input!G199/Input!G$132*100</f>
        <v>21.396738248517821</v>
      </c>
      <c r="L34" s="22">
        <f>Input!H199/Input!H$132*100</f>
        <v>24.928625998944344</v>
      </c>
      <c r="M34" s="22">
        <f>Input!I199/Input!I$132*100</f>
        <v>26.075628151226383</v>
      </c>
      <c r="N34" s="22">
        <f>Input!J199/Input!J$132*100</f>
        <v>24.166635193089782</v>
      </c>
      <c r="O34" s="22">
        <f>AVERAGE(E34:N34)</f>
        <v>22.244014664149702</v>
      </c>
    </row>
    <row r="35" spans="2:15" ht="12" customHeight="1" x14ac:dyDescent="0.2">
      <c r="B35" t="s">
        <v>243</v>
      </c>
      <c r="E35" s="22">
        <f>Input!A200/Input!A$132*100</f>
        <v>4.7999854049395152</v>
      </c>
      <c r="F35" s="22">
        <f>Input!B200/Input!B$132*100</f>
        <v>8.464740035603187</v>
      </c>
      <c r="G35" s="22">
        <f>Input!C200/Input!C$132*100</f>
        <v>5.7220459977535851</v>
      </c>
      <c r="H35" s="22">
        <f>Input!D200/Input!D$132*100</f>
        <v>3.4246975442440055</v>
      </c>
      <c r="I35" s="22">
        <f>Input!E200/Input!E$132*100</f>
        <v>4.1578994710217687</v>
      </c>
      <c r="J35" s="22">
        <f>Input!F200/Input!F$132*100</f>
        <v>3.6535097948977482</v>
      </c>
      <c r="K35" s="22">
        <f>Input!G200/Input!G$132*100</f>
        <v>3.4768642238727234</v>
      </c>
      <c r="L35" s="22">
        <f>Input!H200/Input!H$132*100</f>
        <v>4.0150280160788796</v>
      </c>
      <c r="M35" s="22">
        <f>Input!I200/Input!I$132*100</f>
        <v>3.8565489663413817</v>
      </c>
      <c r="N35" s="22">
        <f>Input!J200/Input!J$132*100</f>
        <v>4.1332554128331029</v>
      </c>
      <c r="O35" s="22">
        <f>AVERAGE(E35:N35)</f>
        <v>4.5704574867585892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6.9876817859374565E-3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6.987681785937457E-4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9.5787573577423065E-3</v>
      </c>
      <c r="G7" s="6">
        <f>Input!C8/Input!C$6</f>
        <v>4.1170316928681269E-2</v>
      </c>
      <c r="H7" s="6">
        <f>Input!D8/Input!D$6</f>
        <v>2.9805326361477171E-2</v>
      </c>
      <c r="I7" s="6">
        <f>Input!E8/Input!E$6</f>
        <v>1.253059273353487E-2</v>
      </c>
      <c r="J7" s="6">
        <f>Input!F8/Input!F$6</f>
        <v>1.0050478464306895E-2</v>
      </c>
      <c r="K7" s="6">
        <f>Input!G8/Input!G$6</f>
        <v>2.7081919297112206E-2</v>
      </c>
      <c r="L7" s="6">
        <f>Input!H8/Input!H$6</f>
        <v>0</v>
      </c>
      <c r="M7" s="6">
        <f>Input!I8/Input!I$6</f>
        <v>1.5844666656683213E-3</v>
      </c>
      <c r="N7" s="6">
        <f>Input!J8/Input!J$6</f>
        <v>1.5824962503829059E-3</v>
      </c>
      <c r="O7" s="6">
        <f t="shared" ref="O7:O13" si="1">AVERAGE(E7:N7)</f>
        <v>1.3338435405890595E-2</v>
      </c>
    </row>
    <row r="8" spans="1:15" ht="12" customHeight="1" x14ac:dyDescent="0.2">
      <c r="B8" t="s">
        <v>50</v>
      </c>
      <c r="E8" s="6">
        <f>Input!A9/Input!A$6</f>
        <v>2.3283191587694803</v>
      </c>
      <c r="F8" s="6">
        <f>Input!B9/Input!B$6</f>
        <v>2.9159676712935014</v>
      </c>
      <c r="G8" s="6">
        <f>Input!C9/Input!C$6</f>
        <v>3.5272430489695181</v>
      </c>
      <c r="H8" s="6">
        <f>Input!D9/Input!D$6</f>
        <v>2.9112219135148441</v>
      </c>
      <c r="I8" s="6">
        <f>Input!E9/Input!E$6</f>
        <v>2.2633924637213059</v>
      </c>
      <c r="J8" s="6">
        <f>Input!F9/Input!F$6</f>
        <v>2.3090169904318021</v>
      </c>
      <c r="K8" s="6">
        <f>Input!G9/Input!G$6</f>
        <v>2.364323036173742</v>
      </c>
      <c r="L8" s="6">
        <f>Input!H9/Input!H$6</f>
        <v>2.2764021897940823</v>
      </c>
      <c r="M8" s="6">
        <f>Input!I9/Input!I$6</f>
        <v>2.9048043534701282</v>
      </c>
      <c r="N8" s="6">
        <f>Input!J9/Input!J$6</f>
        <v>2.8256303018613114</v>
      </c>
      <c r="O8" s="6">
        <f t="shared" si="1"/>
        <v>2.6626321127999715</v>
      </c>
    </row>
    <row r="9" spans="1:15" ht="12" customHeight="1" x14ac:dyDescent="0.2">
      <c r="B9" t="s">
        <v>51</v>
      </c>
      <c r="E9" s="6">
        <f>Input!A10/Input!A$6</f>
        <v>1.1343088841301849</v>
      </c>
      <c r="F9" s="6">
        <f>Input!B10/Input!B$6</f>
        <v>1.5819997783195576</v>
      </c>
      <c r="G9" s="6">
        <f>Input!C10/Input!C$6</f>
        <v>1.108064638029979</v>
      </c>
      <c r="H9" s="6">
        <f>Input!D10/Input!D$6</f>
        <v>0.87611614459259091</v>
      </c>
      <c r="I9" s="6">
        <f>Input!E10/Input!E$6</f>
        <v>0.77660670953238276</v>
      </c>
      <c r="J9" s="6">
        <f>Input!F10/Input!F$6</f>
        <v>0.95505939582373633</v>
      </c>
      <c r="K9" s="6">
        <f>Input!G10/Input!G$6</f>
        <v>0.87828979125946094</v>
      </c>
      <c r="L9" s="6">
        <f>Input!H10/Input!H$6</f>
        <v>1.0976170843073618</v>
      </c>
      <c r="M9" s="6">
        <f>Input!I10/Input!I$6</f>
        <v>1.0684214535785381</v>
      </c>
      <c r="N9" s="6">
        <f>Input!J10/Input!J$6</f>
        <v>1.0297801575927057</v>
      </c>
      <c r="O9" s="6">
        <f t="shared" si="1"/>
        <v>1.0506264037166497</v>
      </c>
    </row>
    <row r="10" spans="1:15" ht="12" customHeight="1" x14ac:dyDescent="0.2">
      <c r="B10" t="s">
        <v>52</v>
      </c>
      <c r="E10" s="6">
        <f>Input!A11/Input!A$6</f>
        <v>3.6249687307585803</v>
      </c>
      <c r="F10" s="6">
        <f>Input!B11/Input!B$6</f>
        <v>2.3851948446709064</v>
      </c>
      <c r="G10" s="6">
        <f>Input!C11/Input!C$6</f>
        <v>2.5173102418313382</v>
      </c>
      <c r="H10" s="6">
        <f>Input!D11/Input!D$6</f>
        <v>2.6950771693899136</v>
      </c>
      <c r="I10" s="6">
        <f>Input!E11/Input!E$6</f>
        <v>2.0967982212868392</v>
      </c>
      <c r="J10" s="6">
        <f>Input!F11/Input!F$6</f>
        <v>1.9256565530719869</v>
      </c>
      <c r="K10" s="6">
        <f>Input!G11/Input!G$6</f>
        <v>2.0251904055086793</v>
      </c>
      <c r="L10" s="6">
        <f>Input!H11/Input!H$6</f>
        <v>1.9980947637287976</v>
      </c>
      <c r="M10" s="6">
        <f>Input!I11/Input!I$6</f>
        <v>1.9087456654002826</v>
      </c>
      <c r="N10" s="6">
        <f>Input!J11/Input!J$6</f>
        <v>1.5776292417353415</v>
      </c>
      <c r="O10" s="6">
        <f t="shared" si="1"/>
        <v>2.2754665837382664</v>
      </c>
    </row>
    <row r="11" spans="1:15" ht="12" customHeight="1" x14ac:dyDescent="0.2">
      <c r="B11" t="s">
        <v>53</v>
      </c>
      <c r="E11" s="6">
        <f>Input!A12/Input!A$6</f>
        <v>0.35734256277501453</v>
      </c>
      <c r="F11" s="6">
        <f>Input!B12/Input!B$6</f>
        <v>0.63096823225163134</v>
      </c>
      <c r="G11" s="6">
        <f>Input!C12/Input!C$6</f>
        <v>0.49023597797260493</v>
      </c>
      <c r="H11" s="6">
        <f>Input!D12/Input!D$6</f>
        <v>0.53223688835436644</v>
      </c>
      <c r="I11" s="6">
        <f>Input!E12/Input!E$6</f>
        <v>0.40635014733753422</v>
      </c>
      <c r="J11" s="6">
        <f>Input!F12/Input!F$6</f>
        <v>0.47746543206815667</v>
      </c>
      <c r="K11" s="6">
        <f>Input!G12/Input!G$6</f>
        <v>0.38665019949746687</v>
      </c>
      <c r="L11" s="6">
        <f>Input!H12/Input!H$6</f>
        <v>0.51131536677334055</v>
      </c>
      <c r="M11" s="6">
        <f>Input!I12/Input!I$6</f>
        <v>0.5004122381215268</v>
      </c>
      <c r="N11" s="6">
        <f>Input!J12/Input!J$6</f>
        <v>0.50573596985868352</v>
      </c>
      <c r="O11" s="6">
        <f t="shared" si="1"/>
        <v>0.47987130150103263</v>
      </c>
    </row>
    <row r="12" spans="1:15" ht="12" customHeight="1" x14ac:dyDescent="0.2">
      <c r="B12" t="s">
        <v>54</v>
      </c>
      <c r="E12" s="6">
        <f>Input!A13/Input!A$6</f>
        <v>9.5068500072074055E-2</v>
      </c>
      <c r="F12" s="6">
        <f>Input!B13/Input!B$6</f>
        <v>0.12813987960834985</v>
      </c>
      <c r="G12" s="6">
        <f>Input!C13/Input!C$6</f>
        <v>0.1353039027701089</v>
      </c>
      <c r="H12" s="6">
        <f>Input!D13/Input!D$6</f>
        <v>0.14691534478253113</v>
      </c>
      <c r="I12" s="6">
        <f>Input!E13/Input!E$6</f>
        <v>0.20152158104547457</v>
      </c>
      <c r="J12" s="6">
        <f>Input!F13/Input!F$6</f>
        <v>0.10085394782114793</v>
      </c>
      <c r="K12" s="6">
        <f>Input!G13/Input!G$6</f>
        <v>0.11506639313109417</v>
      </c>
      <c r="L12" s="6">
        <f>Input!H13/Input!H$6</f>
        <v>0.10382032874628569</v>
      </c>
      <c r="M12" s="6">
        <f>Input!I13/Input!I$6</f>
        <v>0.13423825630341535</v>
      </c>
      <c r="N12" s="6">
        <f>Input!J13/Input!J$6</f>
        <v>0.1044943882872346</v>
      </c>
      <c r="O12" s="6">
        <f t="shared" si="1"/>
        <v>0.12654225225677163</v>
      </c>
    </row>
    <row r="13" spans="1:15" ht="13.5" customHeight="1" x14ac:dyDescent="0.2">
      <c r="B13" s="4" t="s">
        <v>55</v>
      </c>
      <c r="E13" s="8">
        <f>SUM(E7:E12)</f>
        <v>7.5400078365053336</v>
      </c>
      <c r="F13" s="8">
        <f t="shared" ref="F13:N13" si="2">SUM(F7:F12)</f>
        <v>7.6518491635016881</v>
      </c>
      <c r="G13" s="8">
        <f t="shared" si="2"/>
        <v>7.8193281265022305</v>
      </c>
      <c r="H13" s="8">
        <f t="shared" si="2"/>
        <v>7.1913727869957231</v>
      </c>
      <c r="I13" s="8">
        <f t="shared" si="2"/>
        <v>5.7571997156570713</v>
      </c>
      <c r="J13" s="8">
        <f t="shared" si="2"/>
        <v>5.7781027976811368</v>
      </c>
      <c r="K13" s="8">
        <f t="shared" si="2"/>
        <v>5.796601744867556</v>
      </c>
      <c r="L13" s="8">
        <f t="shared" si="2"/>
        <v>5.9872497333498682</v>
      </c>
      <c r="M13" s="8">
        <f t="shared" si="2"/>
        <v>6.5182064335395591</v>
      </c>
      <c r="N13" s="8">
        <f t="shared" si="2"/>
        <v>6.0448525555856598</v>
      </c>
      <c r="O13" s="8">
        <f t="shared" si="1"/>
        <v>6.6084770894185834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40.331544047484002</v>
      </c>
      <c r="F15" s="6">
        <f>Input!B14/Input!B$6</f>
        <v>36.723891803627168</v>
      </c>
      <c r="G15" s="6">
        <f>Input!C14/Input!C$6</f>
        <v>35.790658974257589</v>
      </c>
      <c r="H15" s="6">
        <f>Input!D14/Input!D$6</f>
        <v>35.38519871311987</v>
      </c>
      <c r="I15" s="6">
        <f>Input!E14/Input!E$6</f>
        <v>36.528218684208284</v>
      </c>
      <c r="J15" s="6">
        <f>Input!F14/Input!F$6</f>
        <v>41.72536987008953</v>
      </c>
      <c r="K15" s="6">
        <f>Input!G14/Input!G$6</f>
        <v>37.513874965922064</v>
      </c>
      <c r="L15" s="6">
        <f>Input!H14/Input!H$6</f>
        <v>37.647158739800041</v>
      </c>
      <c r="M15" s="6">
        <f>Input!I14/Input!I$6</f>
        <v>38.743896204666633</v>
      </c>
      <c r="N15" s="6">
        <f>Input!J14/Input!J$6</f>
        <v>37.343335826719873</v>
      </c>
      <c r="O15" s="6">
        <f>AVERAGE(E15:N15)</f>
        <v>37.773314782989502</v>
      </c>
    </row>
    <row r="16" spans="1:15" ht="12" customHeight="1" x14ac:dyDescent="0.2">
      <c r="B16" t="s">
        <v>57</v>
      </c>
      <c r="E16" s="6">
        <f>Input!A15/Input!A$6</f>
        <v>3.6181676810697541</v>
      </c>
      <c r="F16" s="6">
        <f>Input!B15/Input!B$6</f>
        <v>2.4139799925517575</v>
      </c>
      <c r="G16" s="6">
        <f>Input!C15/Input!C$6</f>
        <v>2.2486834644757852</v>
      </c>
      <c r="H16" s="6">
        <f>Input!D15/Input!D$6</f>
        <v>2.3264740076993808</v>
      </c>
      <c r="I16" s="6">
        <f>Input!E15/Input!E$6</f>
        <v>2.3987962783892169</v>
      </c>
      <c r="J16" s="6">
        <f>Input!F15/Input!F$6</f>
        <v>3.5790998382851806</v>
      </c>
      <c r="K16" s="6">
        <f>Input!G15/Input!G$6</f>
        <v>3.2879190697069709</v>
      </c>
      <c r="L16" s="6">
        <f>Input!H15/Input!H$6</f>
        <v>2.0879814401372134</v>
      </c>
      <c r="M16" s="6">
        <f>Input!I15/Input!I$6</f>
        <v>2.4401884550779074</v>
      </c>
      <c r="N16" s="6">
        <f>Input!J15/Input!J$6</f>
        <v>2.4640893017786833</v>
      </c>
      <c r="O16" s="6">
        <f>AVERAGE(E16:N16)</f>
        <v>2.6865379529171847</v>
      </c>
    </row>
    <row r="17" spans="2:15" ht="12" customHeight="1" x14ac:dyDescent="0.2">
      <c r="B17" t="s">
        <v>58</v>
      </c>
      <c r="E17" s="6">
        <f>Input!A16/Input!A$6</f>
        <v>0.23367587084527758</v>
      </c>
      <c r="F17" s="6">
        <f>Input!B16/Input!B$6</f>
        <v>0.5412050461756257</v>
      </c>
      <c r="G17" s="6">
        <f>Input!C16/Input!C$6</f>
        <v>0.5948639845137037</v>
      </c>
      <c r="H17" s="6">
        <f>Input!D16/Input!D$6</f>
        <v>0.51619950942048953</v>
      </c>
      <c r="I17" s="6">
        <f>Input!E16/Input!E$6</f>
        <v>0.31411845142095818</v>
      </c>
      <c r="J17" s="6">
        <f>Input!F16/Input!F$6</f>
        <v>0.24232021710371845</v>
      </c>
      <c r="K17" s="6">
        <f>Input!G16/Input!G$6</f>
        <v>0.2872392115268329</v>
      </c>
      <c r="L17" s="6">
        <f>Input!H16/Input!H$6</f>
        <v>0.40747172650182228</v>
      </c>
      <c r="M17" s="6">
        <f>Input!I16/Input!I$6</f>
        <v>0.37351121043712893</v>
      </c>
      <c r="N17" s="6">
        <f>Input!J16/Input!J$6</f>
        <v>0.32396739903031674</v>
      </c>
      <c r="O17" s="6">
        <f>AVERAGE(E17:N17)</f>
        <v>0.3834572626975874</v>
      </c>
    </row>
    <row r="18" spans="2:15" ht="12" customHeight="1" x14ac:dyDescent="0.2">
      <c r="B18" t="s">
        <v>59</v>
      </c>
      <c r="E18" s="6">
        <f>Input!A17/Input!A$6</f>
        <v>0.46157683498641328</v>
      </c>
      <c r="F18" s="6">
        <f>Input!B17/Input!B$6</f>
        <v>0.35228498404804254</v>
      </c>
      <c r="G18" s="6">
        <f>Input!C17/Input!C$6</f>
        <v>0.41270415626047752</v>
      </c>
      <c r="H18" s="6">
        <f>Input!D17/Input!D$6</f>
        <v>0.38117831628110066</v>
      </c>
      <c r="I18" s="6">
        <f>Input!E17/Input!E$6</f>
        <v>0.36534979218255748</v>
      </c>
      <c r="J18" s="6">
        <f>Input!F17/Input!F$6</f>
        <v>0.28905356143721395</v>
      </c>
      <c r="K18" s="6">
        <f>Input!G17/Input!G$6</f>
        <v>0.33275763169889877</v>
      </c>
      <c r="L18" s="6">
        <f>Input!H17/Input!H$6</f>
        <v>0.33079664500197903</v>
      </c>
      <c r="M18" s="6">
        <f>Input!I17/Input!I$6</f>
        <v>0.32275453895204359</v>
      </c>
      <c r="N18" s="6">
        <f>Input!J17/Input!J$6</f>
        <v>0.2925884165307378</v>
      </c>
      <c r="O18" s="6">
        <f>AVERAGE(E18:N18)</f>
        <v>0.35410448773794651</v>
      </c>
    </row>
    <row r="19" spans="2:15" ht="13.5" customHeight="1" x14ac:dyDescent="0.2">
      <c r="B19" s="4" t="s">
        <v>60</v>
      </c>
      <c r="E19" s="8">
        <f t="shared" ref="E19:N19" si="3">SUM(E15:E18)</f>
        <v>44.644964434385443</v>
      </c>
      <c r="F19" s="8">
        <f t="shared" si="3"/>
        <v>40.031361826402595</v>
      </c>
      <c r="G19" s="8">
        <f t="shared" si="3"/>
        <v>39.046910579507546</v>
      </c>
      <c r="H19" s="8">
        <f t="shared" si="3"/>
        <v>38.609050546520841</v>
      </c>
      <c r="I19" s="8">
        <f t="shared" si="3"/>
        <v>39.60648320620102</v>
      </c>
      <c r="J19" s="8">
        <f t="shared" si="3"/>
        <v>45.835843486915643</v>
      </c>
      <c r="K19" s="8">
        <f t="shared" si="3"/>
        <v>41.421790878854765</v>
      </c>
      <c r="L19" s="8">
        <f t="shared" si="3"/>
        <v>40.473408551441061</v>
      </c>
      <c r="M19" s="8">
        <f t="shared" si="3"/>
        <v>41.880350409133712</v>
      </c>
      <c r="N19" s="8">
        <f t="shared" si="3"/>
        <v>40.423980944059615</v>
      </c>
      <c r="O19" s="8">
        <f>AVERAGE(E19:N19)</f>
        <v>41.197414486342225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9.6042715723916583</v>
      </c>
      <c r="F21" s="6">
        <f>Input!B18/Input!B$6</f>
        <v>7.6628509501339375</v>
      </c>
      <c r="G21" s="6">
        <f>Input!C18/Input!C$6</f>
        <v>7.7743829294578299</v>
      </c>
      <c r="H21" s="6">
        <f>Input!D18/Input!D$6</f>
        <v>8.4199815607180266</v>
      </c>
      <c r="I21" s="6">
        <f>Input!E18/Input!E$6</f>
        <v>7.3195562351593182</v>
      </c>
      <c r="J21" s="6">
        <f>Input!F18/Input!F$6</f>
        <v>6.6283573001374032</v>
      </c>
      <c r="K21" s="6">
        <f>Input!G18/Input!G$6</f>
        <v>7.627109595179256</v>
      </c>
      <c r="L21" s="6">
        <f>Input!H18/Input!H$6</f>
        <v>8.7080598615973859</v>
      </c>
      <c r="M21" s="6">
        <f>Input!I18/Input!I$6</f>
        <v>8.2495317311460372</v>
      </c>
      <c r="N21" s="6">
        <f>Input!J18/Input!J$6</f>
        <v>7.7674553652297051</v>
      </c>
      <c r="O21" s="6">
        <f>AVERAGE(E21:N21)</f>
        <v>7.976155710115056</v>
      </c>
    </row>
    <row r="22" spans="2:15" ht="12" customHeight="1" x14ac:dyDescent="0.2">
      <c r="B22" t="s">
        <v>255</v>
      </c>
      <c r="E22" s="6">
        <f>Input!A19/Input!A$6</f>
        <v>5.1028895173284026</v>
      </c>
      <c r="F22" s="6">
        <f>Input!B19/Input!B$6</f>
        <v>4.7133989960914118</v>
      </c>
      <c r="G22" s="6">
        <f>Input!C19/Input!C$6</f>
        <v>5.173043609056668</v>
      </c>
      <c r="H22" s="6">
        <f>Input!D19/Input!D$6</f>
        <v>4.9116185594638733</v>
      </c>
      <c r="I22" s="6">
        <f>Input!E19/Input!E$6</f>
        <v>4.8565203014059568</v>
      </c>
      <c r="J22" s="6">
        <f>Input!F19/Input!F$6</f>
        <v>4.253909150888779</v>
      </c>
      <c r="K22" s="6">
        <f>Input!G19/Input!G$6</f>
        <v>4.8430229259571789</v>
      </c>
      <c r="L22" s="6">
        <f>Input!H19/Input!H$6</f>
        <v>6.3950729736580803</v>
      </c>
      <c r="M22" s="6">
        <f>Input!I19/Input!I$6</f>
        <v>6.7324980519645496</v>
      </c>
      <c r="N22" s="6">
        <f>Input!J19/Input!J$6</f>
        <v>6.1108335751888934</v>
      </c>
      <c r="O22" s="6">
        <f>AVERAGE(E22:N22)</f>
        <v>5.3092807661003789</v>
      </c>
    </row>
    <row r="23" spans="2:15" ht="12" customHeight="1" x14ac:dyDescent="0.2">
      <c r="B23" t="s">
        <v>62</v>
      </c>
      <c r="E23" s="6">
        <f>Input!A20/Input!A$6</f>
        <v>4.4479548553887367E-2</v>
      </c>
      <c r="F23" s="6">
        <f>Input!B20/Input!B$6</f>
        <v>3.374610491971667E-2</v>
      </c>
      <c r="G23" s="6">
        <f>Input!C20/Input!C$6</f>
        <v>4.884231730943623E-2</v>
      </c>
      <c r="H23" s="6">
        <f>Input!D20/Input!D$6</f>
        <v>4.7996224209915027E-2</v>
      </c>
      <c r="I23" s="6">
        <f>Input!E20/Input!E$6</f>
        <v>9.5174680701531914E-2</v>
      </c>
      <c r="J23" s="6">
        <f>Input!F20/Input!F$6</f>
        <v>4.4876173174677104E-2</v>
      </c>
      <c r="K23" s="6">
        <f>Input!G20/Input!G$6</f>
        <v>4.3806909764566013E-2</v>
      </c>
      <c r="L23" s="6">
        <f>Input!H20/Input!H$6</f>
        <v>5.9633591225268873E-2</v>
      </c>
      <c r="M23" s="6">
        <f>Input!I20/Input!I$6</f>
        <v>5.1383000006562159E-2</v>
      </c>
      <c r="N23" s="6">
        <f>Input!J20/Input!J$6</f>
        <v>6.1305112831435568E-2</v>
      </c>
      <c r="O23" s="6">
        <f>AVERAGE(E23:N23)</f>
        <v>5.3124366269699699E-2</v>
      </c>
    </row>
    <row r="24" spans="2:15" ht="13.5" customHeight="1" x14ac:dyDescent="0.2">
      <c r="B24" s="4" t="s">
        <v>63</v>
      </c>
      <c r="E24" s="8">
        <f t="shared" ref="E24:N24" si="4">SUM(E21:E23)</f>
        <v>14.751640638273948</v>
      </c>
      <c r="F24" s="8">
        <f t="shared" si="4"/>
        <v>12.409996051145066</v>
      </c>
      <c r="G24" s="8">
        <f t="shared" si="4"/>
        <v>12.996268855823935</v>
      </c>
      <c r="H24" s="8">
        <f t="shared" si="4"/>
        <v>13.379596344391816</v>
      </c>
      <c r="I24" s="8">
        <f t="shared" si="4"/>
        <v>12.271251217266808</v>
      </c>
      <c r="J24" s="8">
        <f t="shared" si="4"/>
        <v>10.92714262420086</v>
      </c>
      <c r="K24" s="8">
        <f t="shared" si="4"/>
        <v>12.513939430901001</v>
      </c>
      <c r="L24" s="8">
        <f t="shared" si="4"/>
        <v>15.162766426480735</v>
      </c>
      <c r="M24" s="8">
        <f t="shared" si="4"/>
        <v>15.033412783117148</v>
      </c>
      <c r="N24" s="8">
        <f t="shared" si="4"/>
        <v>13.939594053250035</v>
      </c>
      <c r="O24" s="8">
        <f>AVERAGE(E24:N24)</f>
        <v>13.338560842485133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1.2607172961711919</v>
      </c>
      <c r="F26" s="6">
        <f>Input!B21/Input!B$6</f>
        <v>1.3342835461032629</v>
      </c>
      <c r="G26" s="6">
        <f>Input!C21/Input!C$6</f>
        <v>1.2613900799553608</v>
      </c>
      <c r="H26" s="6">
        <f>Input!D21/Input!D$6</f>
        <v>1.2568620836274431</v>
      </c>
      <c r="I26" s="6">
        <f>Input!E21/Input!E$6</f>
        <v>1.276460967031761</v>
      </c>
      <c r="J26" s="6">
        <f>Input!F21/Input!F$6</f>
        <v>1.2541839930231096</v>
      </c>
      <c r="K26" s="6">
        <f>Input!G21/Input!G$6</f>
        <v>1.2766837282431662</v>
      </c>
      <c r="L26" s="6">
        <f>Input!H21/Input!H$6</f>
        <v>1.4213327759527654</v>
      </c>
      <c r="M26" s="6">
        <f>Input!I21/Input!I$6</f>
        <v>1.5580054161358752</v>
      </c>
      <c r="N26" s="6">
        <f>Input!J21/Input!J$6</f>
        <v>1.3655559840459595</v>
      </c>
      <c r="O26" s="6">
        <f>AVERAGE(E26:N26)</f>
        <v>1.3265475870289896</v>
      </c>
    </row>
    <row r="27" spans="2:15" ht="12" customHeight="1" x14ac:dyDescent="0.2">
      <c r="B27" t="s">
        <v>65</v>
      </c>
      <c r="E27" s="6">
        <f>Input!A22/Input!A$6</f>
        <v>14.233630991743931</v>
      </c>
      <c r="F27" s="6">
        <f>Input!B22/Input!B$6</f>
        <v>15.097816057236898</v>
      </c>
      <c r="G27" s="6">
        <f>Input!C22/Input!C$6</f>
        <v>14.326798163514537</v>
      </c>
      <c r="H27" s="6">
        <f>Input!D22/Input!D$6</f>
        <v>15.203966257444854</v>
      </c>
      <c r="I27" s="6">
        <f>Input!E22/Input!E$6</f>
        <v>15.723769431576223</v>
      </c>
      <c r="J27" s="6">
        <f>Input!F22/Input!F$6</f>
        <v>15.271183285059305</v>
      </c>
      <c r="K27" s="6">
        <f>Input!G22/Input!G$6</f>
        <v>15.018751231424096</v>
      </c>
      <c r="L27" s="6">
        <f>Input!H22/Input!H$6</f>
        <v>16.768383221617622</v>
      </c>
      <c r="M27" s="6">
        <f>Input!I22/Input!I$6</f>
        <v>18.031585747969054</v>
      </c>
      <c r="N27" s="6">
        <f>Input!J22/Input!J$6</f>
        <v>16.760423394726427</v>
      </c>
      <c r="O27" s="6">
        <f>AVERAGE(E27:N27)</f>
        <v>15.643630778231294</v>
      </c>
    </row>
    <row r="28" spans="2:15" ht="12" customHeight="1" x14ac:dyDescent="0.2">
      <c r="B28" t="s">
        <v>66</v>
      </c>
      <c r="E28" s="6">
        <f>Input!A23/Input!A$6</f>
        <v>1.678902545807478</v>
      </c>
      <c r="F28" s="6">
        <f>Input!B23/Input!B$6</f>
        <v>2.0737006636824145</v>
      </c>
      <c r="G28" s="6">
        <f>Input!C23/Input!C$6</f>
        <v>2.0858780085286139</v>
      </c>
      <c r="H28" s="6">
        <f>Input!D23/Input!D$6</f>
        <v>2.3135402444104187</v>
      </c>
      <c r="I28" s="6">
        <f>Input!E23/Input!E$6</f>
        <v>2.5175163043196247</v>
      </c>
      <c r="J28" s="6">
        <f>Input!F23/Input!F$6</f>
        <v>2.3973578975814434</v>
      </c>
      <c r="K28" s="6">
        <f>Input!G23/Input!G$6</f>
        <v>2.6778200742243894</v>
      </c>
      <c r="L28" s="6">
        <f>Input!H23/Input!H$6</f>
        <v>2.8005090475918131</v>
      </c>
      <c r="M28" s="6">
        <f>Input!I23/Input!I$6</f>
        <v>2.419563004034718</v>
      </c>
      <c r="N28" s="6">
        <f>Input!J23/Input!J$6</f>
        <v>2.2938141347809649</v>
      </c>
      <c r="O28" s="6">
        <f>AVERAGE(E28:N28)</f>
        <v>2.3258601924961875</v>
      </c>
    </row>
    <row r="29" spans="2:15" ht="13.5" customHeight="1" x14ac:dyDescent="0.2">
      <c r="B29" s="4" t="s">
        <v>15</v>
      </c>
      <c r="E29" s="8">
        <f t="shared" ref="E29:N29" si="5">SUM(E26:E28)</f>
        <v>17.173250833722602</v>
      </c>
      <c r="F29" s="8">
        <f t="shared" si="5"/>
        <v>18.505800267022572</v>
      </c>
      <c r="G29" s="8">
        <f t="shared" si="5"/>
        <v>17.674066251998511</v>
      </c>
      <c r="H29" s="8">
        <f t="shared" si="5"/>
        <v>18.774368585482716</v>
      </c>
      <c r="I29" s="8">
        <f t="shared" si="5"/>
        <v>19.517746702927607</v>
      </c>
      <c r="J29" s="8">
        <f t="shared" si="5"/>
        <v>18.922725175663857</v>
      </c>
      <c r="K29" s="8">
        <f t="shared" si="5"/>
        <v>18.97325503389165</v>
      </c>
      <c r="L29" s="8">
        <f t="shared" si="5"/>
        <v>20.990225045162202</v>
      </c>
      <c r="M29" s="8">
        <f t="shared" si="5"/>
        <v>22.009154168139645</v>
      </c>
      <c r="N29" s="8">
        <f t="shared" si="5"/>
        <v>20.419793513553351</v>
      </c>
      <c r="O29" s="8">
        <f>AVERAGE(E29:N29)</f>
        <v>19.296038557756468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84.109863742887327</v>
      </c>
      <c r="F31" s="7">
        <f t="shared" si="6"/>
        <v>78.599007308071918</v>
      </c>
      <c r="G31" s="7">
        <f t="shared" si="6"/>
        <v>77.53657381383222</v>
      </c>
      <c r="H31" s="7">
        <f t="shared" si="6"/>
        <v>77.954388263391095</v>
      </c>
      <c r="I31" s="7">
        <f t="shared" si="6"/>
        <v>77.152680842052504</v>
      </c>
      <c r="J31" s="7">
        <f t="shared" si="6"/>
        <v>81.46381408446149</v>
      </c>
      <c r="K31" s="7">
        <f t="shared" si="6"/>
        <v>78.705587088514974</v>
      </c>
      <c r="L31" s="7">
        <f t="shared" si="6"/>
        <v>82.613649756433873</v>
      </c>
      <c r="M31" s="7">
        <f t="shared" si="6"/>
        <v>85.441123793930075</v>
      </c>
      <c r="N31" s="7">
        <f t="shared" si="6"/>
        <v>80.828221066448663</v>
      </c>
      <c r="O31" s="7">
        <f>AVERAGE(E31:N31)</f>
        <v>80.440490976002422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82.373456215274231</v>
      </c>
      <c r="F33" s="6">
        <f>(Input!B27+Input!B203+Input!B207)/Input!B$34</f>
        <v>84.675211839043598</v>
      </c>
      <c r="G33" s="6">
        <f>(Input!C27+Input!C203+Input!C207)/Input!C$34</f>
        <v>96.297469635674886</v>
      </c>
      <c r="H33" s="6">
        <f>(Input!D27+Input!D203+Input!D207)/Input!D$34</f>
        <v>88.301139832084331</v>
      </c>
      <c r="I33" s="6">
        <f>(Input!E27+Input!E203+Input!E207)/Input!E$34</f>
        <v>71.442922246647498</v>
      </c>
      <c r="J33" s="6">
        <f>(Input!F27+Input!F203+Input!F207)/Input!F$34</f>
        <v>73.238841538374871</v>
      </c>
      <c r="K33" s="6">
        <f>(Input!G27+Input!G203+Input!G207)/Input!G$34</f>
        <v>86.711202552041783</v>
      </c>
      <c r="L33" s="6">
        <f>(Input!H27+Input!H203+Input!H207)/Input!H$34</f>
        <v>84.636561382036462</v>
      </c>
      <c r="M33" s="6">
        <f>(Input!I27+Input!I203+Input!I207)/Input!I$34</f>
        <v>84.292512513257719</v>
      </c>
      <c r="N33" s="6">
        <f>(Input!J27+Input!J203+Input!J207)/Input!J$34</f>
        <v>88.862550300027891</v>
      </c>
      <c r="O33" s="6">
        <f>AVERAGE(E33:N33)</f>
        <v>84.083186805446331</v>
      </c>
    </row>
    <row r="34" spans="2:15" ht="12" customHeight="1" x14ac:dyDescent="0.2">
      <c r="B34" t="s">
        <v>69</v>
      </c>
      <c r="E34" s="6">
        <f>Input!A28/Input!A$34</f>
        <v>1.8707275442700406E-2</v>
      </c>
      <c r="F34" s="6">
        <f>Input!B28/Input!B$34</f>
        <v>6.3354576122859399E-2</v>
      </c>
      <c r="G34" s="6">
        <f>Input!C28/Input!C$34</f>
        <v>0.15873985830819082</v>
      </c>
      <c r="H34" s="6">
        <f>Input!D28/Input!D$34</f>
        <v>0.13491189787571542</v>
      </c>
      <c r="I34" s="6">
        <f>Input!E28/Input!E$34</f>
        <v>6.6944680653276162E-2</v>
      </c>
      <c r="J34" s="6">
        <f>Input!F28/Input!F$34</f>
        <v>8.4687015668369933E-2</v>
      </c>
      <c r="K34" s="6">
        <f>Input!G28/Input!G$34</f>
        <v>0.11452744508829532</v>
      </c>
      <c r="L34" s="6">
        <f>Input!H28/Input!H$34</f>
        <v>0.15139560340653083</v>
      </c>
      <c r="M34" s="6">
        <f>Input!I28/Input!I$34</f>
        <v>0.31602516460608687</v>
      </c>
      <c r="N34" s="6">
        <f>Input!J28/Input!J$34</f>
        <v>0.29055047605226414</v>
      </c>
      <c r="O34" s="6">
        <f>AVERAGE(E34:N34)</f>
        <v>0.13998439932242893</v>
      </c>
    </row>
    <row r="35" spans="2:15" ht="12" customHeight="1" x14ac:dyDescent="0.2">
      <c r="B35" t="s">
        <v>75</v>
      </c>
      <c r="E35" s="6">
        <f>(Input!A29-Input!A203-Input!A207)/Input!A$34</f>
        <v>5.4908456958825234</v>
      </c>
      <c r="F35" s="6">
        <f>(Input!B29-Input!B203-Input!B207)/Input!B$34</f>
        <v>8.293478292819124</v>
      </c>
      <c r="G35" s="6">
        <f>(Input!C29-Input!C203-Input!C207)/Input!C$34</f>
        <v>7.6357144358191142</v>
      </c>
      <c r="H35" s="6">
        <f>(Input!D29-Input!D203-Input!D207)/Input!D$34</f>
        <v>6.477364441462945</v>
      </c>
      <c r="I35" s="6">
        <f>(Input!E29-Input!E203-Input!E207)/Input!E$34</f>
        <v>6.7650803687778103</v>
      </c>
      <c r="J35" s="6">
        <f>(Input!F29-Input!F203-Input!F207)/Input!F$34</f>
        <v>4.6931215295239674</v>
      </c>
      <c r="K35" s="6">
        <f>(Input!G29-Input!G203-Input!G207)/Input!G$34</f>
        <v>4.583465563350571</v>
      </c>
      <c r="L35" s="6">
        <f>(Input!H29-Input!H203-Input!H207)/Input!H$34</f>
        <v>5.5767307871376994</v>
      </c>
      <c r="M35" s="6">
        <f>(Input!I29-Input!I203-Input!I207)/Input!I$34</f>
        <v>5.9430083175286441</v>
      </c>
      <c r="N35" s="6">
        <f>(Input!J29-Input!J203-Input!J207)/Input!J$34</f>
        <v>5.2127855059321622</v>
      </c>
      <c r="O35" s="6">
        <f>AVERAGE(E35:N35)</f>
        <v>6.0671594938234561</v>
      </c>
    </row>
    <row r="36" spans="2:15" ht="13.5" customHeight="1" x14ac:dyDescent="0.2">
      <c r="B36" s="1" t="s">
        <v>71</v>
      </c>
      <c r="E36" s="7">
        <f t="shared" ref="E36:N36" si="7">SUM(E33:E35)</f>
        <v>87.883009186599452</v>
      </c>
      <c r="F36" s="7">
        <f t="shared" si="7"/>
        <v>93.032044707985591</v>
      </c>
      <c r="G36" s="7">
        <f t="shared" si="7"/>
        <v>104.09192392980219</v>
      </c>
      <c r="H36" s="7">
        <f t="shared" si="7"/>
        <v>94.91341617142298</v>
      </c>
      <c r="I36" s="7">
        <f t="shared" si="7"/>
        <v>78.274947296078594</v>
      </c>
      <c r="J36" s="7">
        <f t="shared" si="7"/>
        <v>78.0166500835672</v>
      </c>
      <c r="K36" s="7">
        <f t="shared" si="7"/>
        <v>91.409195560480654</v>
      </c>
      <c r="L36" s="7">
        <f t="shared" si="7"/>
        <v>90.364687772580695</v>
      </c>
      <c r="M36" s="7">
        <f t="shared" si="7"/>
        <v>90.551545995392445</v>
      </c>
      <c r="N36" s="7">
        <f t="shared" si="7"/>
        <v>94.365886282012312</v>
      </c>
      <c r="O36" s="7">
        <f>AVERAGE(E36:N36)</f>
        <v>90.290330698592214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3.7731454437121243</v>
      </c>
      <c r="F38" s="11">
        <f t="shared" si="8"/>
        <v>14.433037399913673</v>
      </c>
      <c r="G38" s="11">
        <f t="shared" si="8"/>
        <v>26.555350115969972</v>
      </c>
      <c r="H38" s="11">
        <f t="shared" si="8"/>
        <v>16.959027908031885</v>
      </c>
      <c r="I38" s="11">
        <f t="shared" si="8"/>
        <v>1.1222664540260894</v>
      </c>
      <c r="J38" s="11">
        <f t="shared" si="8"/>
        <v>-3.4471640008942899</v>
      </c>
      <c r="K38" s="11">
        <f t="shared" si="8"/>
        <v>12.70360847196568</v>
      </c>
      <c r="L38" s="11">
        <f t="shared" si="8"/>
        <v>7.751038016146822</v>
      </c>
      <c r="M38" s="11">
        <f t="shared" si="8"/>
        <v>5.1104222014623701</v>
      </c>
      <c r="N38" s="11">
        <f t="shared" si="8"/>
        <v>13.537665215563649</v>
      </c>
      <c r="O38" s="11">
        <f>AVERAGE(E38:N38)</f>
        <v>9.8498397225897971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2.4713051645145998</v>
      </c>
      <c r="F40" s="8">
        <f>(Input!B25 + Input!B26) / Input!B$6</f>
        <v>2.7113963392795895</v>
      </c>
      <c r="G40" s="8">
        <f>(Input!C25 + Input!C26) / Input!C$6</f>
        <v>3.042208319389808</v>
      </c>
      <c r="H40" s="8">
        <f>(Input!D25 + Input!D26) / Input!D$6</f>
        <v>3.3866291948504506</v>
      </c>
      <c r="I40" s="8">
        <f>(Input!E25 + Input!E26) / Input!E$6</f>
        <v>3.531170251740968</v>
      </c>
      <c r="J40" s="8">
        <f>(Input!F25 + Input!F26) / Input!F$6</f>
        <v>3.3511331423512436</v>
      </c>
      <c r="K40" s="8">
        <f>(Input!G25 + Input!G26) / Input!G$6</f>
        <v>3.2600532516282237</v>
      </c>
      <c r="L40" s="8">
        <f>(Input!H25 + Input!H26) / Input!H$6</f>
        <v>3.8635917310069243</v>
      </c>
      <c r="M40" s="8">
        <f>(Input!I25 + Input!I26) / Input!I$6</f>
        <v>4.0434353645118843</v>
      </c>
      <c r="N40" s="8">
        <f>(Input!J25 + Input!J26) / Input!J$6</f>
        <v>3.9145002200700443</v>
      </c>
      <c r="O40" s="8">
        <f>AVERAGE(E40:N40)</f>
        <v>3.3575422979343741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1.3018402791975245</v>
      </c>
      <c r="F42" s="11">
        <f t="shared" si="9"/>
        <v>11.721641060634083</v>
      </c>
      <c r="G42" s="11">
        <f t="shared" si="9"/>
        <v>23.513141796580165</v>
      </c>
      <c r="H42" s="11">
        <f t="shared" si="9"/>
        <v>13.572398713181435</v>
      </c>
      <c r="I42" s="11">
        <f t="shared" si="9"/>
        <v>-2.4089037977148786</v>
      </c>
      <c r="J42" s="11">
        <f t="shared" si="9"/>
        <v>-6.7982971432455335</v>
      </c>
      <c r="K42" s="11">
        <f t="shared" si="9"/>
        <v>9.4435552203374566</v>
      </c>
      <c r="L42" s="11">
        <f t="shared" si="9"/>
        <v>3.8874462851398977</v>
      </c>
      <c r="M42" s="11">
        <f t="shared" si="9"/>
        <v>1.0669868369504858</v>
      </c>
      <c r="N42" s="11">
        <f t="shared" si="9"/>
        <v>9.6231649954936049</v>
      </c>
      <c r="O42" s="11">
        <f>AVERAGE(E42:N42)</f>
        <v>6.4922974246554235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1.1168979725234321E-2</v>
      </c>
      <c r="G7" s="6">
        <f>Input!C8/Input!C5</f>
        <v>5.0421158399800603E-2</v>
      </c>
      <c r="H7" s="6">
        <f>Input!D8/Input!D5</f>
        <v>3.5514863662532058E-2</v>
      </c>
      <c r="I7" s="6">
        <f>Input!E8/Input!E5</f>
        <v>1.4809802297898769E-2</v>
      </c>
      <c r="J7" s="6">
        <f>Input!F8/Input!F5</f>
        <v>1.347936102569448E-2</v>
      </c>
      <c r="K7" s="6">
        <f>Input!G8/Input!G5</f>
        <v>3.6097851844220069E-2</v>
      </c>
      <c r="L7" s="6">
        <f>Input!H8/Input!H5</f>
        <v>0</v>
      </c>
      <c r="M7" s="6">
        <f>Input!I8/Input!I5</f>
        <v>1.7562583635236137E-3</v>
      </c>
      <c r="N7" s="6">
        <f>Input!J8/Input!J5</f>
        <v>1.8393893471979263E-3</v>
      </c>
      <c r="O7" s="6">
        <f>AVERAGE(E7:N7)</f>
        <v>1.6508766466610182E-2</v>
      </c>
    </row>
    <row r="8" spans="1:15" ht="12" customHeight="1" x14ac:dyDescent="0.2">
      <c r="B8" t="s">
        <v>50</v>
      </c>
      <c r="E8" s="6">
        <f>Input!A9/Input!A5</f>
        <v>2.8247964277701207</v>
      </c>
      <c r="F8" s="6">
        <f>Input!B9/Input!B5</f>
        <v>3.4000635556126202</v>
      </c>
      <c r="G8" s="6">
        <f>Input!C9/Input!C5</f>
        <v>4.3198035321119974</v>
      </c>
      <c r="H8" s="6">
        <f>Input!D9/Input!D5</f>
        <v>3.4688984141937511</v>
      </c>
      <c r="I8" s="6">
        <f>Input!E9/Input!E5</f>
        <v>2.675084540937791</v>
      </c>
      <c r="J8" s="6">
        <f>Input!F9/Input!F5</f>
        <v>3.0967753166206289</v>
      </c>
      <c r="K8" s="6">
        <f>Input!G9/Input!G5</f>
        <v>3.1514377446940034</v>
      </c>
      <c r="L8" s="6">
        <f>Input!H9/Input!H5</f>
        <v>2.5772892267412315</v>
      </c>
      <c r="M8" s="6">
        <f>Input!I9/Input!I5</f>
        <v>3.2197502482830007</v>
      </c>
      <c r="N8" s="6">
        <f>Input!J9/Input!J5</f>
        <v>3.2843264400189058</v>
      </c>
      <c r="O8" s="6">
        <f t="shared" ref="O8:O42" si="1">AVERAGE(E8:N8)</f>
        <v>3.2018225446984054</v>
      </c>
    </row>
    <row r="9" spans="1:15" ht="12" customHeight="1" x14ac:dyDescent="0.2">
      <c r="B9" t="s">
        <v>51</v>
      </c>
      <c r="E9" s="6">
        <f>Input!A10/Input!A5</f>
        <v>1.3761823295618449</v>
      </c>
      <c r="F9" s="6">
        <f>Input!B10/Input!B5</f>
        <v>1.8446362914803964</v>
      </c>
      <c r="G9" s="6">
        <f>Input!C10/Input!C5</f>
        <v>1.3570432971917581</v>
      </c>
      <c r="H9" s="6">
        <f>Input!D10/Input!D5</f>
        <v>1.0439458052022819</v>
      </c>
      <c r="I9" s="6">
        <f>Input!E10/Input!E5</f>
        <v>0.91786494669288887</v>
      </c>
      <c r="J9" s="6">
        <f>Input!F10/Input!F5</f>
        <v>1.2808932871214884</v>
      </c>
      <c r="K9" s="6">
        <f>Input!G10/Input!G5</f>
        <v>1.1706841901916341</v>
      </c>
      <c r="L9" s="6">
        <f>Input!H10/Input!H5</f>
        <v>1.2426963474008867</v>
      </c>
      <c r="M9" s="6">
        <f>Input!I10/Input!I5</f>
        <v>1.184262284763117</v>
      </c>
      <c r="N9" s="6">
        <f>Input!J10/Input!J5</f>
        <v>1.1969485876339396</v>
      </c>
      <c r="O9" s="6">
        <f t="shared" si="1"/>
        <v>1.2615157367240237</v>
      </c>
    </row>
    <row r="10" spans="1:15" ht="12" customHeight="1" x14ac:dyDescent="0.2">
      <c r="B10" t="s">
        <v>52</v>
      </c>
      <c r="E10" s="6">
        <f>Input!A11/Input!A5</f>
        <v>4.3979360316035763</v>
      </c>
      <c r="F10" s="6">
        <f>Input!B11/Input!B5</f>
        <v>2.7811742030744808</v>
      </c>
      <c r="G10" s="6">
        <f>Input!C11/Input!C5</f>
        <v>3.082941981347624</v>
      </c>
      <c r="H10" s="6">
        <f>Input!D11/Input!D5</f>
        <v>3.2113487727011045</v>
      </c>
      <c r="I10" s="6">
        <f>Input!E11/Input!E5</f>
        <v>2.4781882051547459</v>
      </c>
      <c r="J10" s="6">
        <f>Input!F11/Input!F5</f>
        <v>2.5826252931672489</v>
      </c>
      <c r="K10" s="6">
        <f>Input!G11/Input!G5</f>
        <v>2.699403332989903</v>
      </c>
      <c r="L10" s="6">
        <f>Input!H11/Input!H5</f>
        <v>2.2621960792579112</v>
      </c>
      <c r="M10" s="6">
        <f>Input!I11/Input!I5</f>
        <v>2.1156964746145204</v>
      </c>
      <c r="N10" s="6">
        <f>Input!J11/Input!J5</f>
        <v>1.8337322571056849</v>
      </c>
      <c r="O10" s="6">
        <f t="shared" si="1"/>
        <v>2.7445242631016797</v>
      </c>
    </row>
    <row r="11" spans="1:15" ht="12" customHeight="1" x14ac:dyDescent="0.2">
      <c r="B11" t="s">
        <v>53</v>
      </c>
      <c r="E11" s="6">
        <f>Input!A12/Input!A5</f>
        <v>0.43354021763518058</v>
      </c>
      <c r="F11" s="6">
        <f>Input!B12/Input!B5</f>
        <v>0.73571875036475898</v>
      </c>
      <c r="G11" s="6">
        <f>Input!C12/Input!C5</f>
        <v>0.60039046921734796</v>
      </c>
      <c r="H11" s="6">
        <f>Input!D12/Input!D5</f>
        <v>0.63419270424451768</v>
      </c>
      <c r="I11" s="6">
        <f>Input!E12/Input!E5</f>
        <v>0.4802618258979402</v>
      </c>
      <c r="J11" s="6">
        <f>Input!F12/Input!F5</f>
        <v>0.6403604523896389</v>
      </c>
      <c r="K11" s="6">
        <f>Input!G12/Input!G5</f>
        <v>0.51537121368225836</v>
      </c>
      <c r="L11" s="6">
        <f>Input!H12/Input!H5</f>
        <v>0.57889927894129189</v>
      </c>
      <c r="M11" s="6">
        <f>Input!I12/Input!I5</f>
        <v>0.55466814004560017</v>
      </c>
      <c r="N11" s="6">
        <f>Input!J12/Input!J5</f>
        <v>0.58783416088839946</v>
      </c>
      <c r="O11" s="6">
        <f t="shared" si="1"/>
        <v>0.57612372133069345</v>
      </c>
    </row>
    <row r="12" spans="1:15" ht="12" customHeight="1" x14ac:dyDescent="0.2">
      <c r="B12" t="s">
        <v>54</v>
      </c>
      <c r="E12" s="6">
        <f>Input!A13/Input!A5</f>
        <v>0.1153403554601109</v>
      </c>
      <c r="F12" s="6">
        <f>Input!B13/Input!B5</f>
        <v>0.14941308813745288</v>
      </c>
      <c r="G12" s="6">
        <f>Input!C13/Input!C5</f>
        <v>0.16570626661681623</v>
      </c>
      <c r="H12" s="6">
        <f>Input!D13/Input!D5</f>
        <v>0.17505859109226984</v>
      </c>
      <c r="I12" s="6">
        <f>Input!E13/Input!E5</f>
        <v>0.23817666390642792</v>
      </c>
      <c r="J12" s="6">
        <f>Input!F13/Input!F5</f>
        <v>0.13526189607546776</v>
      </c>
      <c r="K12" s="6">
        <f>Input!G13/Input!G5</f>
        <v>0.15337353183597774</v>
      </c>
      <c r="L12" s="6">
        <f>Input!H13/Input!H5</f>
        <v>0.11754294385858911</v>
      </c>
      <c r="M12" s="6">
        <f>Input!I13/Input!I5</f>
        <v>0.14879269185398628</v>
      </c>
      <c r="N12" s="6">
        <f>Input!J13/Input!J5</f>
        <v>0.12145739025352909</v>
      </c>
      <c r="O12" s="6">
        <f t="shared" si="1"/>
        <v>0.15201234190906279</v>
      </c>
    </row>
    <row r="13" spans="1:15" ht="13.5" customHeight="1" x14ac:dyDescent="0.2">
      <c r="B13" s="4" t="s">
        <v>55</v>
      </c>
      <c r="E13" s="8">
        <f>SUM(E7:E12)</f>
        <v>9.1477953620308323</v>
      </c>
      <c r="F13" s="8">
        <f t="shared" ref="F13:N13" si="2">SUM(F7:F12)</f>
        <v>8.9221748683949436</v>
      </c>
      <c r="G13" s="8">
        <f t="shared" si="2"/>
        <v>9.5763067048853454</v>
      </c>
      <c r="H13" s="8">
        <f t="shared" si="2"/>
        <v>8.5689591510964576</v>
      </c>
      <c r="I13" s="8">
        <f t="shared" si="2"/>
        <v>6.8043859848876922</v>
      </c>
      <c r="J13" s="8">
        <f t="shared" si="2"/>
        <v>7.7493956064001672</v>
      </c>
      <c r="K13" s="8">
        <f t="shared" si="2"/>
        <v>7.7263678652379975</v>
      </c>
      <c r="L13" s="8">
        <f t="shared" si="2"/>
        <v>6.7786238761999105</v>
      </c>
      <c r="M13" s="8">
        <f t="shared" si="2"/>
        <v>7.2249260979237482</v>
      </c>
      <c r="N13" s="8">
        <f t="shared" si="2"/>
        <v>7.0261382252476574</v>
      </c>
      <c r="O13" s="8">
        <f t="shared" si="1"/>
        <v>7.9525073742304757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40.569093640821826</v>
      </c>
      <c r="F15" s="6">
        <f>Input!B30/Input!B5</f>
        <v>36.760982077200524</v>
      </c>
      <c r="G15" s="6">
        <f>Input!C30/Input!C5</f>
        <v>36.023726035435359</v>
      </c>
      <c r="H15" s="6">
        <f>Input!D30/Input!D5</f>
        <v>35.55857460616528</v>
      </c>
      <c r="I15" s="6">
        <f>Input!E30/Input!E5</f>
        <v>36.678744695166131</v>
      </c>
      <c r="J15" s="6">
        <f>Input!F30/Input!F5</f>
        <v>41.983804476989633</v>
      </c>
      <c r="K15" s="6">
        <f>Input!G30/Input!G5</f>
        <v>37.117775061817433</v>
      </c>
      <c r="L15" s="6">
        <f>Input!H30/Input!H5</f>
        <v>37.647235129774174</v>
      </c>
      <c r="M15" s="6">
        <f>Input!I30/Input!I5</f>
        <v>38.818606794328424</v>
      </c>
      <c r="N15" s="6">
        <f>Input!J30/Input!J5</f>
        <v>37.301294348099383</v>
      </c>
      <c r="O15" s="6">
        <f t="shared" si="1"/>
        <v>37.845983686579821</v>
      </c>
    </row>
    <row r="16" spans="1:15" ht="12" customHeight="1" x14ac:dyDescent="0.2">
      <c r="B16" t="s">
        <v>57</v>
      </c>
      <c r="E16" s="6">
        <f>Input!A31/Input!A5</f>
        <v>3.9529580675662679</v>
      </c>
      <c r="F16" s="6">
        <f>Input!B31/Input!B5</f>
        <v>2.7366977052280181</v>
      </c>
      <c r="G16" s="6">
        <f>Input!C31/Input!C5</f>
        <v>2.4413844663924893</v>
      </c>
      <c r="H16" s="6">
        <f>Input!D31/Input!D5</f>
        <v>2.5055419741456011</v>
      </c>
      <c r="I16" s="6">
        <f>Input!E31/Input!E5</f>
        <v>2.4304309077735224</v>
      </c>
      <c r="J16" s="6">
        <f>Input!F31/Input!F5</f>
        <v>3.3404688070047426</v>
      </c>
      <c r="K16" s="6">
        <f>Input!G31/Input!G5</f>
        <v>2.4338118174325158</v>
      </c>
      <c r="L16" s="6">
        <f>Input!H31/Input!H5</f>
        <v>2.1376731512771334</v>
      </c>
      <c r="M16" s="6">
        <f>Input!I31/Input!I5</f>
        <v>2.3845395224573722</v>
      </c>
      <c r="N16" s="6">
        <f>Input!J31/Input!J5</f>
        <v>2.5456866676737016</v>
      </c>
      <c r="O16" s="6">
        <f t="shared" si="1"/>
        <v>2.6909193086951371</v>
      </c>
    </row>
    <row r="17" spans="2:15" ht="12" customHeight="1" x14ac:dyDescent="0.2">
      <c r="B17" t="s">
        <v>58</v>
      </c>
      <c r="E17" s="6">
        <f>Input!A32/Input!A5</f>
        <v>0.33984498701881471</v>
      </c>
      <c r="F17" s="6">
        <f>Input!B32/Input!B5</f>
        <v>0.68170502958925216</v>
      </c>
      <c r="G17" s="6">
        <f>Input!C32/Input!C5</f>
        <v>0.77665360688767038</v>
      </c>
      <c r="H17" s="6">
        <f>Input!D32/Input!D5</f>
        <v>0.59914117862563454</v>
      </c>
      <c r="I17" s="6">
        <f>Input!E32/Input!E5</f>
        <v>0.35225152675706445</v>
      </c>
      <c r="J17" s="6">
        <f>Input!F32/Input!F5</f>
        <v>0.27688969093657162</v>
      </c>
      <c r="K17" s="6">
        <f>Input!G32/Input!G5</f>
        <v>0.34227982691118897</v>
      </c>
      <c r="L17" s="6">
        <f>Input!H32/Input!H5</f>
        <v>0.39397301240483268</v>
      </c>
      <c r="M17" s="6">
        <f>Input!I32/Input!I5</f>
        <v>0.36356107761816175</v>
      </c>
      <c r="N17" s="6">
        <f>Input!J32/Input!J5</f>
        <v>0.31760913737738944</v>
      </c>
      <c r="O17" s="6">
        <f t="shared" si="1"/>
        <v>0.44439090741265808</v>
      </c>
    </row>
    <row r="18" spans="2:15" ht="12" customHeight="1" x14ac:dyDescent="0.2">
      <c r="B18" t="s">
        <v>59</v>
      </c>
      <c r="E18" s="6">
        <f>Input!A33/Input!A5</f>
        <v>0.52349013590179172</v>
      </c>
      <c r="F18" s="6">
        <f>Input!B33/Input!B5</f>
        <v>0.34153128757017964</v>
      </c>
      <c r="G18" s="6">
        <f>Input!C33/Input!C5</f>
        <v>0.46896508391492187</v>
      </c>
      <c r="H18" s="6">
        <f>Input!D33/Input!D5</f>
        <v>0.42287376354215733</v>
      </c>
      <c r="I18" s="6">
        <f>Input!E33/Input!E5</f>
        <v>0.39913290549632546</v>
      </c>
      <c r="J18" s="6">
        <f>Input!F33/Input!F5</f>
        <v>0.33008513576901027</v>
      </c>
      <c r="K18" s="6">
        <f>Input!G33/Input!G5</f>
        <v>0.35028018751287865</v>
      </c>
      <c r="L18" s="6">
        <f>Input!H33/Input!H5</f>
        <v>0.32564891770937987</v>
      </c>
      <c r="M18" s="6">
        <f>Input!I33/Input!I5</f>
        <v>0.33258055792570629</v>
      </c>
      <c r="N18" s="6">
        <f>Input!J33/Input!J5</f>
        <v>0.31006237117671998</v>
      </c>
      <c r="O18" s="6">
        <f t="shared" si="1"/>
        <v>0.38046503465190706</v>
      </c>
    </row>
    <row r="19" spans="2:15" ht="13.5" customHeight="1" x14ac:dyDescent="0.2">
      <c r="B19" s="4" t="s">
        <v>60</v>
      </c>
      <c r="E19" s="8">
        <f>SUM(E15:E18)</f>
        <v>45.385386831308693</v>
      </c>
      <c r="F19" s="8">
        <f t="shared" ref="F19:N19" si="3">SUM(F15:F18)</f>
        <v>40.520916099587971</v>
      </c>
      <c r="G19" s="8">
        <f t="shared" si="3"/>
        <v>39.710729192630446</v>
      </c>
      <c r="H19" s="8">
        <f t="shared" si="3"/>
        <v>39.086131522478674</v>
      </c>
      <c r="I19" s="8">
        <f t="shared" si="3"/>
        <v>39.860560035193039</v>
      </c>
      <c r="J19" s="8">
        <f t="shared" si="3"/>
        <v>45.931248110699954</v>
      </c>
      <c r="K19" s="8">
        <f t="shared" si="3"/>
        <v>40.244146893674014</v>
      </c>
      <c r="L19" s="8">
        <f t="shared" si="3"/>
        <v>40.504530211165523</v>
      </c>
      <c r="M19" s="8">
        <f t="shared" si="3"/>
        <v>41.899287952329672</v>
      </c>
      <c r="N19" s="8">
        <f t="shared" si="3"/>
        <v>40.47465252432719</v>
      </c>
      <c r="O19" s="8">
        <f t="shared" si="1"/>
        <v>41.361758937339516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11.652230720535915</v>
      </c>
      <c r="F21" s="6">
        <f>Input!B18/Input!B5</f>
        <v>8.9350031223372586</v>
      </c>
      <c r="G21" s="6">
        <f>Input!C18/Input!C5</f>
        <v>9.5212624626121638</v>
      </c>
      <c r="H21" s="6">
        <f>Input!D18/Input!D5</f>
        <v>10.032921416234887</v>
      </c>
      <c r="I21" s="6">
        <f>Input!E18/Input!E5</f>
        <v>8.6509220318807571</v>
      </c>
      <c r="J21" s="6">
        <f>Input!F18/Input!F5</f>
        <v>8.8897281232084229</v>
      </c>
      <c r="K21" s="6">
        <f>Input!G18/Input!G5</f>
        <v>10.166276220894293</v>
      </c>
      <c r="L21" s="6">
        <f>Input!H18/Input!H5</f>
        <v>9.85906135907506</v>
      </c>
      <c r="M21" s="6">
        <f>Input!I18/Input!I5</f>
        <v>9.1439658605045864</v>
      </c>
      <c r="N21" s="6">
        <f>Input!J18/Input!J5</f>
        <v>9.0283782032228359</v>
      </c>
      <c r="O21" s="6">
        <f t="shared" si="1"/>
        <v>9.5879749520506188</v>
      </c>
    </row>
    <row r="22" spans="2:15" ht="12" customHeight="1" x14ac:dyDescent="0.2">
      <c r="B22" t="s">
        <v>255</v>
      </c>
      <c r="E22" s="6">
        <f>Input!A19/Input!A5</f>
        <v>6.1910000721176965</v>
      </c>
      <c r="F22" s="6">
        <f>Input!B19/Input!B5</f>
        <v>5.495896373419864</v>
      </c>
      <c r="G22" s="6">
        <f>Input!C19/Input!C5</f>
        <v>6.3354103315054831</v>
      </c>
      <c r="H22" s="6">
        <f>Input!D19/Input!D5</f>
        <v>5.852492986863453</v>
      </c>
      <c r="I22" s="6">
        <f>Input!E19/Input!E5</f>
        <v>5.7398805506676327</v>
      </c>
      <c r="J22" s="6">
        <f>Input!F19/Input!F5</f>
        <v>5.7051987543649352</v>
      </c>
      <c r="K22" s="6">
        <f>Input!G19/Input!G5</f>
        <v>6.4553299247887903</v>
      </c>
      <c r="L22" s="6">
        <f>Input!H19/Input!H5</f>
        <v>7.2403517942160738</v>
      </c>
      <c r="M22" s="6">
        <f>Input!I19/Input!I5</f>
        <v>7.4624517305208578</v>
      </c>
      <c r="N22" s="6">
        <f>Input!J19/Input!J5</f>
        <v>7.1028302139623722</v>
      </c>
      <c r="O22" s="6">
        <f t="shared" si="1"/>
        <v>6.3580842732427154</v>
      </c>
    </row>
    <row r="23" spans="2:15" ht="12" customHeight="1" x14ac:dyDescent="0.2">
      <c r="B23" t="s">
        <v>62</v>
      </c>
      <c r="E23" s="6">
        <f>Input!A20/Input!A5</f>
        <v>5.3964109426584188E-2</v>
      </c>
      <c r="F23" s="6">
        <f>Input!B20/Input!B5</f>
        <v>3.9348482018839073E-2</v>
      </c>
      <c r="G23" s="6">
        <f>Input!C20/Input!C5</f>
        <v>5.9817033275174479E-2</v>
      </c>
      <c r="H23" s="6">
        <f>Input!D20/Input!D5</f>
        <v>5.7190427591981993E-2</v>
      </c>
      <c r="I23" s="6">
        <f>Input!E20/Input!E5</f>
        <v>0.1124861556774661</v>
      </c>
      <c r="J23" s="6">
        <f>Input!F20/Input!F5</f>
        <v>6.0186402251524468E-2</v>
      </c>
      <c r="K23" s="6">
        <f>Input!G20/Input!G5</f>
        <v>5.8390814959818675E-2</v>
      </c>
      <c r="L23" s="6">
        <f>Input!H20/Input!H5</f>
        <v>6.7515754863457858E-2</v>
      </c>
      <c r="M23" s="6">
        <f>Input!I20/Input!I5</f>
        <v>5.6954068810526268E-2</v>
      </c>
      <c r="N23" s="6">
        <f>Input!J20/Input!J5</f>
        <v>7.1257022848316226E-2</v>
      </c>
      <c r="O23" s="6">
        <f t="shared" si="1"/>
        <v>6.3711027172368928E-2</v>
      </c>
    </row>
    <row r="24" spans="2:15" ht="13.5" customHeight="1" x14ac:dyDescent="0.2">
      <c r="B24" s="4" t="s">
        <v>63</v>
      </c>
      <c r="E24" s="8">
        <f>SUM(E21:E23)</f>
        <v>17.897194902080194</v>
      </c>
      <c r="F24" s="8">
        <f t="shared" ref="F24:N24" si="4">SUM(F21:F23)</f>
        <v>14.470247977775962</v>
      </c>
      <c r="G24" s="8">
        <f t="shared" si="4"/>
        <v>15.916489827392821</v>
      </c>
      <c r="H24" s="8">
        <f t="shared" si="4"/>
        <v>15.942604830690321</v>
      </c>
      <c r="I24" s="8">
        <f t="shared" si="4"/>
        <v>14.503288738225855</v>
      </c>
      <c r="J24" s="8">
        <f t="shared" si="4"/>
        <v>14.655113279824882</v>
      </c>
      <c r="K24" s="8">
        <f t="shared" si="4"/>
        <v>16.679996960642899</v>
      </c>
      <c r="L24" s="8">
        <f t="shared" si="4"/>
        <v>17.166928908154592</v>
      </c>
      <c r="M24" s="8">
        <f t="shared" si="4"/>
        <v>16.66337165983597</v>
      </c>
      <c r="N24" s="8">
        <f t="shared" si="4"/>
        <v>16.202465440033521</v>
      </c>
      <c r="O24" s="8">
        <f t="shared" si="1"/>
        <v>16.0097702524657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1.5295453379916024</v>
      </c>
      <c r="F26" s="6">
        <f>Input!B21/Input!B5</f>
        <v>1.5557953205794124</v>
      </c>
      <c r="G26" s="6">
        <f>Input!C21/Input!C5</f>
        <v>1.5448204864572948</v>
      </c>
      <c r="H26" s="6">
        <f>Input!D21/Input!D5</f>
        <v>1.4976278065630397</v>
      </c>
      <c r="I26" s="6">
        <f>Input!E21/Input!E5</f>
        <v>1.5086384949798157</v>
      </c>
      <c r="J26" s="6">
        <f>Input!F21/Input!F5</f>
        <v>1.6820690571741284</v>
      </c>
      <c r="K26" s="6">
        <f>Input!G21/Input!G5</f>
        <v>1.7017087883783228</v>
      </c>
      <c r="L26" s="6">
        <f>Input!H21/Input!H5</f>
        <v>1.6091996693293615</v>
      </c>
      <c r="M26" s="6">
        <f>Input!I21/Input!I5</f>
        <v>1.7269281214884857</v>
      </c>
      <c r="N26" s="6">
        <f>Input!J21/Input!J5</f>
        <v>1.587232279033052</v>
      </c>
      <c r="O26" s="6">
        <f t="shared" si="1"/>
        <v>1.5943565361974517</v>
      </c>
    </row>
    <row r="27" spans="2:15" ht="12" customHeight="1" x14ac:dyDescent="0.2">
      <c r="B27" t="s">
        <v>65</v>
      </c>
      <c r="E27" s="6">
        <f>Input!A22/Input!A5</f>
        <v>17.268727883906536</v>
      </c>
      <c r="F27" s="6">
        <f>Input!B22/Input!B5</f>
        <v>17.604287815297699</v>
      </c>
      <c r="G27" s="6">
        <f>Input!C22/Input!C5</f>
        <v>17.545984909853772</v>
      </c>
      <c r="H27" s="6">
        <f>Input!D22/Input!D5</f>
        <v>18.116452818338828</v>
      </c>
      <c r="I27" s="6">
        <f>Input!E22/Input!E5</f>
        <v>18.583791015422836</v>
      </c>
      <c r="J27" s="6">
        <f>Input!F22/Input!F5</f>
        <v>20.481193360087559</v>
      </c>
      <c r="K27" s="6">
        <f>Input!G22/Input!G5</f>
        <v>20.018694055223573</v>
      </c>
      <c r="L27" s="6">
        <f>Input!H22/Input!H5</f>
        <v>18.984770626517818</v>
      </c>
      <c r="M27" s="6">
        <f>Input!I22/Input!I5</f>
        <v>19.986613769565398</v>
      </c>
      <c r="N27" s="6">
        <f>Input!J22/Input!J5</f>
        <v>19.481211560107788</v>
      </c>
      <c r="O27" s="6">
        <f t="shared" si="1"/>
        <v>18.807172781432179</v>
      </c>
    </row>
    <row r="28" spans="2:15" ht="12" customHeight="1" x14ac:dyDescent="0.2">
      <c r="B28" t="s">
        <v>66</v>
      </c>
      <c r="E28" s="6">
        <f>Input!A23/Input!A5</f>
        <v>2.0369019840379501</v>
      </c>
      <c r="F28" s="6">
        <f>Input!B23/Input!B5</f>
        <v>2.4179671541792631</v>
      </c>
      <c r="G28" s="6">
        <f>Input!C23/Input!C5</f>
        <v>2.5545682743436355</v>
      </c>
      <c r="H28" s="6">
        <f>Input!D23/Input!D5</f>
        <v>2.7567242633589788</v>
      </c>
      <c r="I28" s="6">
        <f>Input!E23/Input!E5</f>
        <v>2.9754313735638132</v>
      </c>
      <c r="J28" s="6">
        <f>Input!F23/Input!F5</f>
        <v>3.215255146713921</v>
      </c>
      <c r="K28" s="6">
        <f>Input!G23/Input!G5</f>
        <v>3.5693021327014223</v>
      </c>
      <c r="L28" s="6">
        <f>Input!H23/Input!H5</f>
        <v>3.1706707321357062</v>
      </c>
      <c r="M28" s="6">
        <f>Input!I23/Input!I5</f>
        <v>2.6818978612692508</v>
      </c>
      <c r="N28" s="6">
        <f>Input!J23/Input!J5</f>
        <v>2.6661783766926708</v>
      </c>
      <c r="O28" s="6">
        <f t="shared" si="1"/>
        <v>2.8044897298996609</v>
      </c>
    </row>
    <row r="29" spans="2:15" ht="13.5" customHeight="1" x14ac:dyDescent="0.2">
      <c r="B29" s="4" t="s">
        <v>15</v>
      </c>
      <c r="E29" s="8">
        <f>SUM(E26:E28)</f>
        <v>20.835175205936089</v>
      </c>
      <c r="F29" s="8">
        <f t="shared" ref="F29:N29" si="5">SUM(F26:F28)</f>
        <v>21.578050290056375</v>
      </c>
      <c r="G29" s="8">
        <f t="shared" si="5"/>
        <v>21.645373670654699</v>
      </c>
      <c r="H29" s="8">
        <f t="shared" si="5"/>
        <v>22.370804888260846</v>
      </c>
      <c r="I29" s="8">
        <f t="shared" si="5"/>
        <v>23.067860883966468</v>
      </c>
      <c r="J29" s="8">
        <f t="shared" si="5"/>
        <v>25.37851756397561</v>
      </c>
      <c r="K29" s="8">
        <f t="shared" si="5"/>
        <v>25.289704976303319</v>
      </c>
      <c r="L29" s="8">
        <f t="shared" si="5"/>
        <v>23.764641027982883</v>
      </c>
      <c r="M29" s="8">
        <f t="shared" si="5"/>
        <v>24.395439752323135</v>
      </c>
      <c r="N29" s="8">
        <f t="shared" si="5"/>
        <v>23.734622215833511</v>
      </c>
      <c r="O29" s="8">
        <f t="shared" si="1"/>
        <v>23.206019047529292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93.265552301355797</v>
      </c>
      <c r="F31" s="7">
        <f t="shared" ref="F31:N31" si="6">SUM(F13,F19,F24,F29)</f>
        <v>85.491389235815248</v>
      </c>
      <c r="G31" s="7">
        <f t="shared" si="6"/>
        <v>86.848899395563308</v>
      </c>
      <c r="H31" s="7">
        <f t="shared" si="6"/>
        <v>85.968500392526295</v>
      </c>
      <c r="I31" s="7">
        <f t="shared" si="6"/>
        <v>84.236095642273057</v>
      </c>
      <c r="J31" s="7">
        <f t="shared" si="6"/>
        <v>93.714274560900606</v>
      </c>
      <c r="K31" s="7">
        <f t="shared" si="6"/>
        <v>89.940216695858226</v>
      </c>
      <c r="L31" s="7">
        <f t="shared" si="6"/>
        <v>88.214724023502896</v>
      </c>
      <c r="M31" s="7">
        <f t="shared" si="6"/>
        <v>90.18302546241253</v>
      </c>
      <c r="N31" s="7">
        <f t="shared" si="6"/>
        <v>87.437878405441879</v>
      </c>
      <c r="O31" s="7">
        <f t="shared" si="1"/>
        <v>88.53005561156499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82.719104749452171</v>
      </c>
      <c r="F33" s="6">
        <f>(Input!B35+Input!B209)/Input!B36</f>
        <v>84.929916601052327</v>
      </c>
      <c r="G33" s="6">
        <f>(Input!C35+Input!C209)/Input!C36</f>
        <v>94.943517212794461</v>
      </c>
      <c r="H33" s="6">
        <f>(Input!D35+Input!D209)/Input!D36</f>
        <v>87.155990985433704</v>
      </c>
      <c r="I33" s="6">
        <f>(Input!E35+Input!E209)/Input!E36</f>
        <v>71.369840304319695</v>
      </c>
      <c r="J33" s="6">
        <f>(Input!F35+Input!F209)/Input!F36</f>
        <v>72.844740030638917</v>
      </c>
      <c r="K33" s="6">
        <f>(Input!G35+Input!G209)/Input!G36</f>
        <v>84.995183756215368</v>
      </c>
      <c r="L33" s="6">
        <f>(Input!H35+Input!H209)/Input!H36</f>
        <v>84.730490321305851</v>
      </c>
      <c r="M33" s="6">
        <f>(Input!I35+Input!I209)/Input!I36</f>
        <v>84.095663040410813</v>
      </c>
      <c r="N33" s="6">
        <f>(Input!J35+Input!J209)/Input!J36</f>
        <v>88.506232237077413</v>
      </c>
      <c r="O33" s="6">
        <f t="shared" si="1"/>
        <v>83.629067923870082</v>
      </c>
    </row>
    <row r="34" spans="2:15" ht="12" customHeight="1" x14ac:dyDescent="0.2">
      <c r="B34" t="s">
        <v>69</v>
      </c>
      <c r="E34" s="6">
        <f>Input!A28/Input!A5*Input!A6/Input!A34</f>
        <v>2.2696306322445955E-2</v>
      </c>
      <c r="F34" s="6">
        <f>Input!B28/Input!B5*Input!B6/Input!B34</f>
        <v>7.3872418915078591E-2</v>
      </c>
      <c r="G34" s="6">
        <f>Input!C28/Input!C5*Input!C6/Input!C34</f>
        <v>0.1944082080782652</v>
      </c>
      <c r="H34" s="6">
        <f>Input!D28/Input!D5*Input!D6/Input!D34</f>
        <v>0.16075575222361088</v>
      </c>
      <c r="I34" s="6">
        <f>Input!E28/Input!E5*Input!E6/Input!E34</f>
        <v>7.9121355745420105E-2</v>
      </c>
      <c r="J34" s="6">
        <f>Input!F28/Input!F5*Input!F6/Input!F34</f>
        <v>0.11357935469804779</v>
      </c>
      <c r="K34" s="6">
        <f>Input!G28/Input!G5*Input!G6/Input!G34</f>
        <v>0.15265516079339217</v>
      </c>
      <c r="L34" s="6">
        <f>Input!H28/Input!H5*Input!H6/Input!H34</f>
        <v>0.17140655521462825</v>
      </c>
      <c r="M34" s="6">
        <f>Input!I28/Input!I5*Input!I6/Input!I34</f>
        <v>0.35028937525123693</v>
      </c>
      <c r="N34" s="6">
        <f>Input!J28/Input!J5*Input!J6/Input!J34</f>
        <v>0.33771672466491287</v>
      </c>
      <c r="O34" s="6">
        <f t="shared" si="1"/>
        <v>0.16565012119070385</v>
      </c>
    </row>
    <row r="35" spans="2:15" ht="12" customHeight="1" x14ac:dyDescent="0.2">
      <c r="B35" t="s">
        <v>75</v>
      </c>
      <c r="E35" s="6">
        <f>(Input!A29-Input!A203-Input!A207)/Input!A5*Input!A6/Input!A34</f>
        <v>6.6616817753469943</v>
      </c>
      <c r="F35" s="6">
        <f>(Input!B29-Input!B203-Input!B207)/Input!B5*Input!B6/Input!B34</f>
        <v>9.6703243901775124</v>
      </c>
      <c r="G35" s="6">
        <f>(Input!C29-Input!C203-Input!C207)/Input!C5*Input!C6/Input!C34</f>
        <v>9.3514355920799002</v>
      </c>
      <c r="H35" s="6">
        <f>(Input!D29-Input!D203-Input!D207)/Input!D5*Input!D6/Input!D34</f>
        <v>7.7181746725785061</v>
      </c>
      <c r="I35" s="6">
        <f>(Input!E29-Input!E203-Input!E207)/Input!E5*Input!E6/Input!E34</f>
        <v>7.9955916628639878</v>
      </c>
      <c r="J35" s="6">
        <f>(Input!F29-Input!F203-Input!F207)/Input!F5*Input!F6/Input!F34</f>
        <v>6.2942555081904352</v>
      </c>
      <c r="K35" s="6">
        <f>(Input!G29-Input!G203-Input!G207)/Input!G5*Input!G6/Input!G34</f>
        <v>6.1093624504137773</v>
      </c>
      <c r="L35" s="6">
        <f>(Input!H29-Input!H203-Input!H207)/Input!H5*Input!H6/Input!H34</f>
        <v>6.3138439431154625</v>
      </c>
      <c r="M35" s="6">
        <f>(Input!I29-Input!I203-Input!I207)/Input!I5*Input!I6/Input!I34</f>
        <v>6.5873636147136017</v>
      </c>
      <c r="N35" s="6">
        <f>(Input!J29-Input!J203-Input!J207)/Input!J5*Input!J6/Input!J34</f>
        <v>6.0589983240208909</v>
      </c>
      <c r="O35" s="6">
        <f t="shared" si="1"/>
        <v>7.2761031933501057</v>
      </c>
    </row>
    <row r="36" spans="2:15" ht="13.5" customHeight="1" x14ac:dyDescent="0.2">
      <c r="B36" s="1" t="s">
        <v>71</v>
      </c>
      <c r="E36" s="7">
        <f>SUM(E33:E35)</f>
        <v>89.403482831121607</v>
      </c>
      <c r="F36" s="7">
        <f t="shared" ref="F36:N36" si="7">SUM(F33:F35)</f>
        <v>94.674113410144912</v>
      </c>
      <c r="G36" s="7">
        <f t="shared" si="7"/>
        <v>104.48936101295263</v>
      </c>
      <c r="H36" s="7">
        <f t="shared" si="7"/>
        <v>95.034921410235825</v>
      </c>
      <c r="I36" s="7">
        <f t="shared" si="7"/>
        <v>79.444553322929096</v>
      </c>
      <c r="J36" s="7">
        <f t="shared" si="7"/>
        <v>79.252574893527395</v>
      </c>
      <c r="K36" s="7">
        <f t="shared" si="7"/>
        <v>91.257201367422539</v>
      </c>
      <c r="L36" s="7">
        <f t="shared" si="7"/>
        <v>91.21574081963594</v>
      </c>
      <c r="M36" s="7">
        <f t="shared" si="7"/>
        <v>91.033316030375644</v>
      </c>
      <c r="N36" s="7">
        <f t="shared" si="7"/>
        <v>94.902947285763219</v>
      </c>
      <c r="O36" s="7">
        <f t="shared" si="1"/>
        <v>91.070821238410872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-3.8620694702341893</v>
      </c>
      <c r="F38" s="11">
        <f t="shared" ref="F38:N38" si="8">F36-F31</f>
        <v>9.1827241743296639</v>
      </c>
      <c r="G38" s="11">
        <f t="shared" si="8"/>
        <v>17.64046161738932</v>
      </c>
      <c r="H38" s="11">
        <f t="shared" si="8"/>
        <v>9.0664210177095299</v>
      </c>
      <c r="I38" s="11">
        <f t="shared" si="8"/>
        <v>-4.7915423193439608</v>
      </c>
      <c r="J38" s="11">
        <f t="shared" si="8"/>
        <v>-14.46169966737321</v>
      </c>
      <c r="K38" s="11">
        <f t="shared" si="8"/>
        <v>1.3169846715643132</v>
      </c>
      <c r="L38" s="11">
        <f t="shared" si="8"/>
        <v>3.0010167961330438</v>
      </c>
      <c r="M38" s="11">
        <f t="shared" si="8"/>
        <v>0.85029056796311409</v>
      </c>
      <c r="N38" s="11">
        <f t="shared" si="8"/>
        <v>7.4650688803213399</v>
      </c>
      <c r="O38" s="11">
        <f t="shared" si="1"/>
        <v>2.5407656268458965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2.9982719398057629</v>
      </c>
      <c r="F40" s="8">
        <f>(Input!B25 + Input!B26) / Input!B5</f>
        <v>3.1615302078834633</v>
      </c>
      <c r="G40" s="8">
        <f>(Input!C25 + Input!C26) / Input!C5</f>
        <v>3.7257830155367224</v>
      </c>
      <c r="H40" s="8">
        <f>(Input!D25 + Input!D26) / Input!D5</f>
        <v>4.0353751766368351</v>
      </c>
      <c r="I40" s="8">
        <f>(Input!E25 + Input!E26) / Input!E5</f>
        <v>4.1734604595797542</v>
      </c>
      <c r="J40" s="8">
        <f>(Input!F25 + Input!F26) / Input!F5</f>
        <v>4.4944261739719602</v>
      </c>
      <c r="K40" s="8">
        <f>(Input!G25 + Input!G26) / Input!G5</f>
        <v>4.3453685091695862</v>
      </c>
      <c r="L40" s="8">
        <f>(Input!H25 + Input!H26) / Input!H5</f>
        <v>4.3742680399333969</v>
      </c>
      <c r="M40" s="8">
        <f>(Input!I25 + Input!I26) / Input!I5</f>
        <v>4.4818343800851395</v>
      </c>
      <c r="N40" s="8">
        <f>(Input!J25 + Input!J26) / Input!J5</f>
        <v>4.5499570710885227</v>
      </c>
      <c r="O40" s="8">
        <f t="shared" si="1"/>
        <v>4.0340274973691148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-6.8603414100399522</v>
      </c>
      <c r="F42" s="11">
        <f t="shared" ref="F42:N42" si="9">+F38-F40</f>
        <v>6.0211939664462006</v>
      </c>
      <c r="G42" s="11">
        <f t="shared" si="9"/>
        <v>13.914678601852598</v>
      </c>
      <c r="H42" s="11">
        <f t="shared" si="9"/>
        <v>5.0310458410726948</v>
      </c>
      <c r="I42" s="11">
        <f t="shared" si="9"/>
        <v>-8.965002778923715</v>
      </c>
      <c r="J42" s="11">
        <f t="shared" si="9"/>
        <v>-18.95612584134517</v>
      </c>
      <c r="K42" s="11">
        <f t="shared" si="9"/>
        <v>-3.028383837605273</v>
      </c>
      <c r="L42" s="11">
        <f t="shared" si="9"/>
        <v>-1.373251243800353</v>
      </c>
      <c r="M42" s="11">
        <f t="shared" si="9"/>
        <v>-3.6315438121220254</v>
      </c>
      <c r="N42" s="11">
        <f t="shared" si="9"/>
        <v>2.9151118092328172</v>
      </c>
      <c r="O42" s="11">
        <f t="shared" si="1"/>
        <v>-1.4932618705232175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5.4168129068780074E-2</v>
      </c>
      <c r="G7" s="6">
        <f>Input!C8/Input!C$7</f>
        <v>0.23943445078723169</v>
      </c>
      <c r="H7" s="6">
        <f>Input!D8/Input!D$7</f>
        <v>0.16811160658986746</v>
      </c>
      <c r="I7" s="6">
        <f>Input!E8/Input!E$7</f>
        <v>7.0672132969461982E-2</v>
      </c>
      <c r="J7" s="6">
        <f>Input!F8/Input!F$7</f>
        <v>6.4321383458691483E-2</v>
      </c>
      <c r="K7" s="6">
        <f>Input!G8/Input!G$7</f>
        <v>0.17659880002893197</v>
      </c>
      <c r="L7" s="6">
        <f>Input!H8/Input!H$7</f>
        <v>0</v>
      </c>
      <c r="M7" s="6">
        <f>Input!I8/Input!I$7</f>
        <v>8.6918918519773153E-3</v>
      </c>
      <c r="N7" s="6">
        <f>Input!J8/Input!J$7</f>
        <v>9.1061308044542936E-3</v>
      </c>
      <c r="O7" s="6">
        <f>AVERAGE(E7:N7)</f>
        <v>7.9110452555939625E-2</v>
      </c>
    </row>
    <row r="8" spans="1:15" ht="12" customHeight="1" x14ac:dyDescent="0.2">
      <c r="B8" t="s">
        <v>50</v>
      </c>
      <c r="E8" s="6">
        <f>Input!A9/Input!A$7</f>
        <v>13.792800633840013</v>
      </c>
      <c r="F8" s="6">
        <f>Input!B9/Input!B$7</f>
        <v>16.489875176903482</v>
      </c>
      <c r="G8" s="6">
        <f>Input!C9/Input!C$7</f>
        <v>20.513407843959214</v>
      </c>
      <c r="H8" s="6">
        <f>Input!D9/Input!D$7</f>
        <v>16.420225938312896</v>
      </c>
      <c r="I8" s="6">
        <f>Input!E9/Input!E$7</f>
        <v>12.765459428754893</v>
      </c>
      <c r="J8" s="6">
        <f>Input!F9/Input!F$7</f>
        <v>14.777323067916244</v>
      </c>
      <c r="K8" s="6">
        <f>Input!G9/Input!G$7</f>
        <v>15.41754136729765</v>
      </c>
      <c r="L8" s="6">
        <f>Input!H9/Input!H$7</f>
        <v>12.696248153298544</v>
      </c>
      <c r="M8" s="6">
        <f>Input!I9/Input!I$7</f>
        <v>15.934854193266119</v>
      </c>
      <c r="N8" s="6">
        <f>Input!J9/Input!J$7</f>
        <v>16.259475576989786</v>
      </c>
      <c r="O8" s="6">
        <f t="shared" ref="O8:O42" si="1">AVERAGE(E8:N8)</f>
        <v>15.506721138053885</v>
      </c>
    </row>
    <row r="9" spans="1:15" ht="12" customHeight="1" x14ac:dyDescent="0.2">
      <c r="B9" t="s">
        <v>51</v>
      </c>
      <c r="E9" s="6">
        <f>Input!A10/Input!A$7</f>
        <v>6.7195668759903748</v>
      </c>
      <c r="F9" s="6">
        <f>Input!B10/Input!B$7</f>
        <v>8.9462510614208881</v>
      </c>
      <c r="G9" s="6">
        <f>Input!C10/Input!C$7</f>
        <v>6.4441779377858879</v>
      </c>
      <c r="H9" s="6">
        <f>Input!D10/Input!D$7</f>
        <v>4.9415762417936335</v>
      </c>
      <c r="I9" s="6">
        <f>Input!E10/Input!E$7</f>
        <v>4.3800364282979958</v>
      </c>
      <c r="J9" s="6">
        <f>Input!F10/Input!F$7</f>
        <v>6.1122206114633144</v>
      </c>
      <c r="K9" s="6">
        <f>Input!G10/Input!G$7</f>
        <v>5.7272500339597805</v>
      </c>
      <c r="L9" s="6">
        <f>Input!H10/Input!H$7</f>
        <v>6.1217736224928068</v>
      </c>
      <c r="M9" s="6">
        <f>Input!I10/Input!I$7</f>
        <v>5.8610281478657713</v>
      </c>
      <c r="N9" s="6">
        <f>Input!J10/Input!J$7</f>
        <v>5.9256461508845719</v>
      </c>
      <c r="O9" s="6">
        <f t="shared" si="1"/>
        <v>6.1179527111955032</v>
      </c>
    </row>
    <row r="10" spans="1:15" ht="12" customHeight="1" x14ac:dyDescent="0.2">
      <c r="B10" t="s">
        <v>52</v>
      </c>
      <c r="E10" s="6">
        <f>Input!A11/Input!A$7</f>
        <v>21.474062444979165</v>
      </c>
      <c r="F10" s="6">
        <f>Input!B11/Input!B$7</f>
        <v>13.4883406453439</v>
      </c>
      <c r="G10" s="6">
        <f>Input!C11/Input!C$7</f>
        <v>14.639935763867484</v>
      </c>
      <c r="H10" s="6">
        <f>Input!D11/Input!D$7</f>
        <v>15.201100210578472</v>
      </c>
      <c r="I10" s="6">
        <f>Input!E11/Input!E$7</f>
        <v>11.825873353008731</v>
      </c>
      <c r="J10" s="6">
        <f>Input!F11/Input!F$7</f>
        <v>12.3238803007999</v>
      </c>
      <c r="K10" s="6">
        <f>Input!G11/Input!G$7</f>
        <v>13.20608748291615</v>
      </c>
      <c r="L10" s="6">
        <f>Input!H11/Input!H$7</f>
        <v>11.144035560957702</v>
      </c>
      <c r="M10" s="6">
        <f>Input!I11/Input!I$7</f>
        <v>10.470785694687924</v>
      </c>
      <c r="N10" s="6">
        <f>Input!J11/Input!J$7</f>
        <v>9.0781246607680703</v>
      </c>
      <c r="O10" s="6">
        <f t="shared" si="1"/>
        <v>13.285222611790749</v>
      </c>
    </row>
    <row r="11" spans="1:15" ht="12" customHeight="1" x14ac:dyDescent="0.2">
      <c r="B11" t="s">
        <v>53</v>
      </c>
      <c r="E11" s="6">
        <f>Input!A12/Input!A$7</f>
        <v>2.1168724690416103</v>
      </c>
      <c r="F11" s="6">
        <f>Input!B12/Input!B$7</f>
        <v>3.568142230399094</v>
      </c>
      <c r="G11" s="6">
        <f>Input!C12/Input!C$7</f>
        <v>2.8510682185261444</v>
      </c>
      <c r="H11" s="6">
        <f>Input!D12/Input!D$7</f>
        <v>3.0019868698129568</v>
      </c>
      <c r="I11" s="6">
        <f>Input!E12/Input!E$7</f>
        <v>2.2918015336930884</v>
      </c>
      <c r="J11" s="6">
        <f>Input!F12/Input!F$7</f>
        <v>3.055699015066109</v>
      </c>
      <c r="K11" s="6">
        <f>Input!G12/Input!G$7</f>
        <v>2.5213117472616067</v>
      </c>
      <c r="L11" s="6">
        <f>Input!H12/Input!H$7</f>
        <v>2.8517749676459516</v>
      </c>
      <c r="M11" s="6">
        <f>Input!I12/Input!I$7</f>
        <v>2.7451060659099555</v>
      </c>
      <c r="N11" s="6">
        <f>Input!J12/Input!J$7</f>
        <v>2.9101477447017094</v>
      </c>
      <c r="O11" s="6">
        <f t="shared" si="1"/>
        <v>2.7913910862058229</v>
      </c>
    </row>
    <row r="12" spans="1:15" ht="12" customHeight="1" x14ac:dyDescent="0.2">
      <c r="B12" t="s">
        <v>54</v>
      </c>
      <c r="E12" s="6">
        <f>Input!A13/Input!A$7</f>
        <v>0.56317917718175947</v>
      </c>
      <c r="F12" s="6">
        <f>Input!B13/Input!B$7</f>
        <v>0.72463444664590992</v>
      </c>
      <c r="G12" s="6">
        <f>Input!C13/Input!C$7</f>
        <v>0.78688769156792882</v>
      </c>
      <c r="H12" s="6">
        <f>Input!D13/Input!D$7</f>
        <v>0.82864969651926168</v>
      </c>
      <c r="I12" s="6">
        <f>Input!E13/Input!E$7</f>
        <v>1.1365751225596128</v>
      </c>
      <c r="J12" s="6">
        <f>Input!F13/Input!F$7</f>
        <v>0.64544842060653906</v>
      </c>
      <c r="K12" s="6">
        <f>Input!G13/Input!G$7</f>
        <v>0.75033777066071494</v>
      </c>
      <c r="L12" s="6">
        <f>Input!H13/Input!H$7</f>
        <v>0.57904032206150369</v>
      </c>
      <c r="M12" s="6">
        <f>Input!I13/Input!I$7</f>
        <v>0.73638936777199626</v>
      </c>
      <c r="N12" s="6">
        <f>Input!J13/Input!J$7</f>
        <v>0.6012902513006001</v>
      </c>
      <c r="O12" s="6">
        <f t="shared" si="1"/>
        <v>0.73524322668758268</v>
      </c>
    </row>
    <row r="13" spans="1:15" ht="13.5" customHeight="1" x14ac:dyDescent="0.2">
      <c r="B13" s="4" t="s">
        <v>55</v>
      </c>
      <c r="E13" s="8">
        <f>SUM(E7:E12)</f>
        <v>44.66648160103292</v>
      </c>
      <c r="F13" s="8">
        <f t="shared" ref="F13:N13" si="2">SUM(F7:F12)</f>
        <v>43.271411689782056</v>
      </c>
      <c r="G13" s="8">
        <f t="shared" si="2"/>
        <v>45.474911906493894</v>
      </c>
      <c r="H13" s="8">
        <f t="shared" si="2"/>
        <v>40.561650563607095</v>
      </c>
      <c r="I13" s="8">
        <f t="shared" si="2"/>
        <v>32.470417999283782</v>
      </c>
      <c r="J13" s="8">
        <f t="shared" si="2"/>
        <v>36.978892799310799</v>
      </c>
      <c r="K13" s="8">
        <f t="shared" si="2"/>
        <v>37.799127202124829</v>
      </c>
      <c r="L13" s="8">
        <f t="shared" si="2"/>
        <v>33.392872626456509</v>
      </c>
      <c r="M13" s="8">
        <f t="shared" si="2"/>
        <v>35.75685536135375</v>
      </c>
      <c r="N13" s="8">
        <f t="shared" si="2"/>
        <v>34.783790515449191</v>
      </c>
      <c r="O13" s="8">
        <f t="shared" si="1"/>
        <v>38.515641226489485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238.92125965921318</v>
      </c>
      <c r="F15" s="6">
        <f>Input!B14/Input!B$7</f>
        <v>207.67459043305973</v>
      </c>
      <c r="G15" s="6">
        <f>Input!C14/Input!C$7</f>
        <v>208.1479428409385</v>
      </c>
      <c r="H15" s="6">
        <f>Input!D14/Input!D$7</f>
        <v>199.58387749287749</v>
      </c>
      <c r="I15" s="6">
        <f>Input!E14/Input!E$7</f>
        <v>206.01795803954013</v>
      </c>
      <c r="J15" s="6">
        <f>Input!F14/Input!F$7</f>
        <v>267.03539785703572</v>
      </c>
      <c r="K15" s="6">
        <f>Input!G14/Input!G$7</f>
        <v>244.62466011866644</v>
      </c>
      <c r="L15" s="6">
        <f>Input!H14/Input!H$7</f>
        <v>209.97065974108915</v>
      </c>
      <c r="M15" s="6">
        <f>Input!I14/Input!I$7</f>
        <v>212.53697728828757</v>
      </c>
      <c r="N15" s="6">
        <f>Input!J14/Input!J$7</f>
        <v>214.88411149820737</v>
      </c>
      <c r="O15" s="6">
        <f t="shared" si="1"/>
        <v>220.93974349689151</v>
      </c>
    </row>
    <row r="16" spans="1:15" ht="12" customHeight="1" x14ac:dyDescent="0.2">
      <c r="B16" t="s">
        <v>57</v>
      </c>
      <c r="E16" s="6">
        <f>Input!A15/Input!A$7</f>
        <v>21.433773500009782</v>
      </c>
      <c r="F16" s="6">
        <f>Input!B15/Input!B$7</f>
        <v>13.651121426549674</v>
      </c>
      <c r="G16" s="6">
        <f>Input!C15/Input!C$7</f>
        <v>13.077681457827314</v>
      </c>
      <c r="H16" s="6">
        <f>Input!D15/Input!D$7</f>
        <v>13.122060076799206</v>
      </c>
      <c r="I16" s="6">
        <f>Input!E15/Input!E$7</f>
        <v>13.529132512564674</v>
      </c>
      <c r="J16" s="6">
        <f>Input!F15/Input!F$7</f>
        <v>22.905641154583364</v>
      </c>
      <c r="K16" s="6">
        <f>Input!G15/Input!G$7</f>
        <v>21.440229399265963</v>
      </c>
      <c r="L16" s="6">
        <f>Input!H15/Input!H$7</f>
        <v>11.645363294023943</v>
      </c>
      <c r="M16" s="6">
        <f>Input!I15/Input!I$7</f>
        <v>13.386115725593095</v>
      </c>
      <c r="N16" s="6">
        <f>Input!J15/Input!J$7</f>
        <v>14.179066453031968</v>
      </c>
      <c r="O16" s="6">
        <f t="shared" si="1"/>
        <v>15.8370185000249</v>
      </c>
    </row>
    <row r="17" spans="2:15" ht="12" customHeight="1" x14ac:dyDescent="0.2">
      <c r="B17" t="s">
        <v>58</v>
      </c>
      <c r="E17" s="6">
        <f>Input!A16/Input!A$7</f>
        <v>1.3842795938728798</v>
      </c>
      <c r="F17" s="6">
        <f>Input!B16/Input!B$7</f>
        <v>3.0605290121709596</v>
      </c>
      <c r="G17" s="6">
        <f>Input!C16/Input!C$7</f>
        <v>3.4595539225960765</v>
      </c>
      <c r="H17" s="6">
        <f>Input!D16/Input!D$7</f>
        <v>2.9115309054874272</v>
      </c>
      <c r="I17" s="6">
        <f>Input!E16/Input!E$7</f>
        <v>1.7716177868882825</v>
      </c>
      <c r="J17" s="6">
        <f>Input!F16/Input!F$7</f>
        <v>1.5508089151650672</v>
      </c>
      <c r="K17" s="6">
        <f>Input!G16/Input!G$7</f>
        <v>1.8730614887514367</v>
      </c>
      <c r="L17" s="6">
        <f>Input!H16/Input!H$7</f>
        <v>2.2726046294956781</v>
      </c>
      <c r="M17" s="6">
        <f>Input!I16/Input!I$7</f>
        <v>2.0489664547479114</v>
      </c>
      <c r="N17" s="6">
        <f>Input!J16/Input!J$7</f>
        <v>1.8642000012544042</v>
      </c>
      <c r="O17" s="6">
        <f t="shared" si="1"/>
        <v>2.2197152710430119</v>
      </c>
    </row>
    <row r="18" spans="2:15" ht="12" customHeight="1" x14ac:dyDescent="0.2">
      <c r="B18" t="s">
        <v>59</v>
      </c>
      <c r="E18" s="6">
        <f>Input!A17/Input!A$7</f>
        <v>2.7343490423929415</v>
      </c>
      <c r="F18" s="6">
        <f>Input!B17/Input!B$7</f>
        <v>1.9921810076422306</v>
      </c>
      <c r="G18" s="6">
        <f>Input!C17/Input!C$7</f>
        <v>2.4001659536168272</v>
      </c>
      <c r="H18" s="6">
        <f>Input!D17/Input!D$7</f>
        <v>2.1499680416202156</v>
      </c>
      <c r="I18" s="6">
        <f>Input!E17/Input!E$7</f>
        <v>2.0605608723033799</v>
      </c>
      <c r="J18" s="6">
        <f>Input!F17/Input!F$7</f>
        <v>1.8498945131151672</v>
      </c>
      <c r="K18" s="6">
        <f>Input!G17/Input!G$7</f>
        <v>2.1698830800651927</v>
      </c>
      <c r="L18" s="6">
        <f>Input!H17/Input!H$7</f>
        <v>1.8449623322509812</v>
      </c>
      <c r="M18" s="6">
        <f>Input!I17/Input!I$7</f>
        <v>1.7705311245047108</v>
      </c>
      <c r="N18" s="6">
        <f>Input!J17/Input!J$7</f>
        <v>1.6836364649536328</v>
      </c>
      <c r="O18" s="6">
        <f t="shared" si="1"/>
        <v>2.0656132432465277</v>
      </c>
    </row>
    <row r="19" spans="2:15" ht="13.5" customHeight="1" x14ac:dyDescent="0.2">
      <c r="B19" s="4" t="s">
        <v>60</v>
      </c>
      <c r="E19" s="8">
        <f>SUM(E15:E18)</f>
        <v>264.47366179548874</v>
      </c>
      <c r="F19" s="8">
        <f t="shared" ref="F19:N19" si="3">SUM(F15:F18)</f>
        <v>226.3784218794226</v>
      </c>
      <c r="G19" s="8">
        <f t="shared" si="3"/>
        <v>227.08534417497873</v>
      </c>
      <c r="H19" s="8">
        <f t="shared" si="3"/>
        <v>217.76743651678436</v>
      </c>
      <c r="I19" s="8">
        <f t="shared" si="3"/>
        <v>223.37926921129645</v>
      </c>
      <c r="J19" s="8">
        <f t="shared" si="3"/>
        <v>293.34174243989929</v>
      </c>
      <c r="K19" s="8">
        <f t="shared" si="3"/>
        <v>270.10783408674899</v>
      </c>
      <c r="L19" s="8">
        <f t="shared" si="3"/>
        <v>225.73358999685976</v>
      </c>
      <c r="M19" s="8">
        <f t="shared" si="3"/>
        <v>229.74259059313329</v>
      </c>
      <c r="N19" s="8">
        <f t="shared" si="3"/>
        <v>232.61101441744736</v>
      </c>
      <c r="O19" s="8">
        <f t="shared" si="1"/>
        <v>241.06209051120595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56.895036289297103</v>
      </c>
      <c r="F21" s="6">
        <f>Input!B18/Input!B$7</f>
        <v>43.333627087461082</v>
      </c>
      <c r="G21" s="6">
        <f>Input!C18/Input!C$7</f>
        <v>45.213523863538285</v>
      </c>
      <c r="H21" s="6">
        <f>Input!D18/Input!D$7</f>
        <v>47.491398364920101</v>
      </c>
      <c r="I21" s="6">
        <f>Input!E18/Input!E$7</f>
        <v>41.282057643150864</v>
      </c>
      <c r="J21" s="6">
        <f>Input!F18/Input!F$7</f>
        <v>42.420379598590259</v>
      </c>
      <c r="K21" s="6">
        <f>Input!G18/Input!G$7</f>
        <v>49.73570696451474</v>
      </c>
      <c r="L21" s="6">
        <f>Input!H18/Input!H$7</f>
        <v>48.567730883539504</v>
      </c>
      <c r="M21" s="6">
        <f>Input!I18/Input!I$7</f>
        <v>45.254368040827224</v>
      </c>
      <c r="N21" s="6">
        <f>Input!J18/Input!J$7</f>
        <v>44.696134070730068</v>
      </c>
      <c r="O21" s="6">
        <f t="shared" si="1"/>
        <v>46.488996280656927</v>
      </c>
    </row>
    <row r="22" spans="2:15" ht="12" customHeight="1" x14ac:dyDescent="0.2">
      <c r="B22" t="s">
        <v>255</v>
      </c>
      <c r="E22" s="6">
        <f>Input!A19/Input!A$7</f>
        <v>30.229162313907313</v>
      </c>
      <c r="F22" s="6">
        <f>Input!B19/Input!B$7</f>
        <v>26.654397395980752</v>
      </c>
      <c r="G22" s="6">
        <f>Input!C19/Input!C$7</f>
        <v>30.084899700395773</v>
      </c>
      <c r="H22" s="6">
        <f>Input!D19/Input!D$7</f>
        <v>27.703105041496347</v>
      </c>
      <c r="I22" s="6">
        <f>Input!E19/Input!E$7</f>
        <v>27.39061557649325</v>
      </c>
      <c r="J22" s="6">
        <f>Input!F19/Input!F$7</f>
        <v>27.224308043092073</v>
      </c>
      <c r="K22" s="6">
        <f>Input!G19/Input!G$7</f>
        <v>31.580924079034681</v>
      </c>
      <c r="L22" s="6">
        <f>Input!H19/Input!H$7</f>
        <v>35.66743776474771</v>
      </c>
      <c r="M22" s="6">
        <f>Input!I19/Input!I$7</f>
        <v>36.932392602050172</v>
      </c>
      <c r="N22" s="6">
        <f>Input!J19/Input!J$7</f>
        <v>35.163463955416539</v>
      </c>
      <c r="O22" s="6">
        <f t="shared" si="1"/>
        <v>30.863070647261459</v>
      </c>
    </row>
    <row r="23" spans="2:15" ht="12" customHeight="1" x14ac:dyDescent="0.2">
      <c r="B23" t="s">
        <v>62</v>
      </c>
      <c r="E23" s="6">
        <f>Input!A20/Input!A$7</f>
        <v>0.26349374963319444</v>
      </c>
      <c r="F23" s="6">
        <f>Input!B20/Input!B$7</f>
        <v>0.19083512595527879</v>
      </c>
      <c r="G23" s="6">
        <f>Input!C20/Input!C$7</f>
        <v>0.28405254786886458</v>
      </c>
      <c r="H23" s="6">
        <f>Input!D20/Input!D$7</f>
        <v>0.270714108757587</v>
      </c>
      <c r="I23" s="6">
        <f>Input!E20/Input!E$7</f>
        <v>0.53678208468653144</v>
      </c>
      <c r="J23" s="6">
        <f>Input!F20/Input!F$7</f>
        <v>0.28720001273353413</v>
      </c>
      <c r="K23" s="6">
        <f>Input!G20/Input!G$7</f>
        <v>0.28566098334924844</v>
      </c>
      <c r="L23" s="6">
        <f>Input!H20/Input!H$7</f>
        <v>0.33259626785760021</v>
      </c>
      <c r="M23" s="6">
        <f>Input!I20/Input!I$7</f>
        <v>0.28187117391883243</v>
      </c>
      <c r="N23" s="6">
        <f>Input!J20/Input!J$7</f>
        <v>0.35276695049975948</v>
      </c>
      <c r="O23" s="6">
        <f t="shared" si="1"/>
        <v>0.30859730052604312</v>
      </c>
    </row>
    <row r="24" spans="2:15" ht="14.25" customHeight="1" x14ac:dyDescent="0.2">
      <c r="B24" s="4" t="s">
        <v>63</v>
      </c>
      <c r="E24" s="8">
        <f>SUM(E21:E23)</f>
        <v>87.387692352837618</v>
      </c>
      <c r="F24" s="8">
        <f t="shared" ref="F24:N24" si="4">SUM(F21:F23)</f>
        <v>70.178859609397108</v>
      </c>
      <c r="G24" s="8">
        <f t="shared" si="4"/>
        <v>75.582476111802919</v>
      </c>
      <c r="H24" s="8">
        <f t="shared" si="4"/>
        <v>75.465217515174032</v>
      </c>
      <c r="I24" s="8">
        <f t="shared" si="4"/>
        <v>69.209455304330646</v>
      </c>
      <c r="J24" s="8">
        <f t="shared" si="4"/>
        <v>69.931887654415874</v>
      </c>
      <c r="K24" s="8">
        <f t="shared" si="4"/>
        <v>81.602292026898667</v>
      </c>
      <c r="L24" s="8">
        <f t="shared" si="4"/>
        <v>84.56776491614481</v>
      </c>
      <c r="M24" s="8">
        <f t="shared" si="4"/>
        <v>82.468631816796233</v>
      </c>
      <c r="N24" s="8">
        <f t="shared" si="4"/>
        <v>80.21236497664637</v>
      </c>
      <c r="O24" s="8">
        <f t="shared" si="1"/>
        <v>77.660664228444418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7.468401510260775</v>
      </c>
      <c r="F26" s="6">
        <f>Input!B21/Input!B$7</f>
        <v>7.5454091423719216</v>
      </c>
      <c r="G26" s="6">
        <f>Input!C21/Input!C$7</f>
        <v>7.335873599072829</v>
      </c>
      <c r="H26" s="6">
        <f>Input!D21/Input!D$7</f>
        <v>7.0891055369751017</v>
      </c>
      <c r="I26" s="6">
        <f>Input!E21/Input!E$7</f>
        <v>7.1991980835010683</v>
      </c>
      <c r="J26" s="6">
        <f>Input!F21/Input!F$7</f>
        <v>8.0265680713097804</v>
      </c>
      <c r="K26" s="6">
        <f>Input!G21/Input!G$7</f>
        <v>8.3251416545003707</v>
      </c>
      <c r="L26" s="6">
        <f>Input!H21/Input!H$7</f>
        <v>7.9272431351620485</v>
      </c>
      <c r="M26" s="6">
        <f>Input!I21/Input!I$7</f>
        <v>8.5467336582533751</v>
      </c>
      <c r="N26" s="6">
        <f>Input!J21/Input!J$7</f>
        <v>7.8577951818331382</v>
      </c>
      <c r="O26" s="6">
        <f t="shared" si="1"/>
        <v>7.7321469573240424</v>
      </c>
    </row>
    <row r="27" spans="2:15" ht="12" customHeight="1" x14ac:dyDescent="0.2">
      <c r="B27" t="s">
        <v>65</v>
      </c>
      <c r="E27" s="6">
        <f>Input!A22/Input!A$7</f>
        <v>84.319039262867534</v>
      </c>
      <c r="F27" s="6">
        <f>Input!B22/Input!B$7</f>
        <v>85.378553637135568</v>
      </c>
      <c r="G27" s="6">
        <f>Input!C22/Input!C$7</f>
        <v>83.320443118349829</v>
      </c>
      <c r="H27" s="6">
        <f>Input!D22/Input!D$7</f>
        <v>85.755249349684135</v>
      </c>
      <c r="I27" s="6">
        <f>Input!E22/Input!E$7</f>
        <v>88.681545053778052</v>
      </c>
      <c r="J27" s="6">
        <f>Input!F22/Input!F$7</f>
        <v>97.733022306814007</v>
      </c>
      <c r="K27" s="6">
        <f>Input!G22/Input!G$7</f>
        <v>97.935948198669891</v>
      </c>
      <c r="L27" s="6">
        <f>Input!H22/Input!H$7</f>
        <v>93.522820996110127</v>
      </c>
      <c r="M27" s="6">
        <f>Input!I22/Input!I$7</f>
        <v>98.915677203530834</v>
      </c>
      <c r="N27" s="6">
        <f>Input!J22/Input!J$7</f>
        <v>96.444214470325377</v>
      </c>
      <c r="O27" s="6">
        <f t="shared" si="1"/>
        <v>91.200651359726535</v>
      </c>
    </row>
    <row r="28" spans="2:15" ht="12" customHeight="1" x14ac:dyDescent="0.2">
      <c r="B28" t="s">
        <v>66</v>
      </c>
      <c r="E28" s="6">
        <f>Input!A23/Input!A$7</f>
        <v>9.9457018213118928</v>
      </c>
      <c r="F28" s="6">
        <f>Input!B23/Input!B$7</f>
        <v>11.726832720067931</v>
      </c>
      <c r="G28" s="6">
        <f>Input!C23/Input!C$7</f>
        <v>12.130852824047246</v>
      </c>
      <c r="H28" s="6">
        <f>Input!D23/Input!D$7</f>
        <v>13.049109500805153</v>
      </c>
      <c r="I28" s="6">
        <f>Input!E23/Input!E$7</f>
        <v>14.198709573850655</v>
      </c>
      <c r="J28" s="6">
        <f>Input!F23/Input!F$7</f>
        <v>15.342690118255238</v>
      </c>
      <c r="K28" s="6">
        <f>Input!G23/Input!G$7</f>
        <v>17.461827820003837</v>
      </c>
      <c r="L28" s="6">
        <f>Input!H23/Input!H$7</f>
        <v>15.619365498413849</v>
      </c>
      <c r="M28" s="6">
        <f>Input!I23/Input!I$7</f>
        <v>13.272970909264606</v>
      </c>
      <c r="N28" s="6">
        <f>Input!J23/Input!J$7</f>
        <v>13.19925500447002</v>
      </c>
      <c r="O28" s="6">
        <f t="shared" si="1"/>
        <v>13.594731579049043</v>
      </c>
    </row>
    <row r="29" spans="2:15" ht="14.25" customHeight="1" x14ac:dyDescent="0.2">
      <c r="B29" s="4" t="s">
        <v>15</v>
      </c>
      <c r="E29" s="8">
        <f>SUM(E26:E28)</f>
        <v>101.73314259444021</v>
      </c>
      <c r="F29" s="8">
        <f t="shared" ref="F29:N29" si="5">SUM(F26:F28)</f>
        <v>104.65079549957542</v>
      </c>
      <c r="G29" s="8">
        <f t="shared" si="5"/>
        <v>102.78716954146989</v>
      </c>
      <c r="H29" s="8">
        <f t="shared" si="5"/>
        <v>105.89346438746439</v>
      </c>
      <c r="I29" s="8">
        <f t="shared" si="5"/>
        <v>110.07945271112978</v>
      </c>
      <c r="J29" s="8">
        <f t="shared" si="5"/>
        <v>121.10228049637902</v>
      </c>
      <c r="K29" s="8">
        <f t="shared" si="5"/>
        <v>123.72291767317409</v>
      </c>
      <c r="L29" s="8">
        <f t="shared" si="5"/>
        <v>117.06942962968603</v>
      </c>
      <c r="M29" s="8">
        <f t="shared" si="5"/>
        <v>120.73538177104881</v>
      </c>
      <c r="N29" s="8">
        <f t="shared" si="5"/>
        <v>117.50126465662854</v>
      </c>
      <c r="O29" s="8">
        <f t="shared" si="1"/>
        <v>112.52752989609962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498.26097834379948</v>
      </c>
      <c r="F31" s="7">
        <f t="shared" ref="F31:N31" si="6">SUM(F13,F19,F24,F29)</f>
        <v>444.47948867817718</v>
      </c>
      <c r="G31" s="7">
        <f t="shared" si="6"/>
        <v>450.92990173474544</v>
      </c>
      <c r="H31" s="7">
        <f t="shared" si="6"/>
        <v>439.68776898302986</v>
      </c>
      <c r="I31" s="7">
        <f t="shared" si="6"/>
        <v>435.13859522604059</v>
      </c>
      <c r="J31" s="7">
        <f t="shared" si="6"/>
        <v>521.35480339000492</v>
      </c>
      <c r="K31" s="7">
        <f t="shared" si="6"/>
        <v>513.23217098894656</v>
      </c>
      <c r="L31" s="7">
        <f t="shared" si="6"/>
        <v>460.76365716914711</v>
      </c>
      <c r="M31" s="7">
        <f t="shared" si="6"/>
        <v>468.7034595423321</v>
      </c>
      <c r="N31" s="7">
        <f t="shared" si="6"/>
        <v>465.10843456617147</v>
      </c>
      <c r="O31" s="7">
        <f t="shared" si="1"/>
        <v>469.76592586223944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509.95645890799534</v>
      </c>
      <c r="F33" s="6">
        <f>(Input!B27+Input!B203+Input!B207)/Input!B$7</f>
        <v>509.61239385791112</v>
      </c>
      <c r="G33" s="6">
        <f>(Input!C27+Input!C203+Input!C207)/Input!C$7</f>
        <v>583.62536673776617</v>
      </c>
      <c r="H33" s="6">
        <f>(Input!D27+Input!D203+Input!D207)/Input!D$7</f>
        <v>521.62157599405418</v>
      </c>
      <c r="I33" s="6">
        <f>(Input!E27+Input!E203+Input!E207)/Input!E$7</f>
        <v>422.1276357417172</v>
      </c>
      <c r="J33" s="6">
        <f>(Input!F27+Input!F203+Input!F207)/Input!F$7</f>
        <v>497.48621333792931</v>
      </c>
      <c r="K33" s="6">
        <f>(Input!G27+Input!G203+Input!G207)/Input!G$7</f>
        <v>594.84433592435755</v>
      </c>
      <c r="L33" s="6">
        <f>(Input!H27+Input!H203+Input!H207)/Input!H$7</f>
        <v>502.27573551381965</v>
      </c>
      <c r="M33" s="6">
        <f>(Input!I27+Input!I203+Input!I207)/Input!I$7</f>
        <v>488.84378835599853</v>
      </c>
      <c r="N33" s="6">
        <f>(Input!J27+Input!J203+Input!J207)/Input!J$7</f>
        <v>539.00347723280345</v>
      </c>
      <c r="O33" s="6">
        <f t="shared" si="1"/>
        <v>516.93969816043523</v>
      </c>
    </row>
    <row r="34" spans="2:15" ht="12" customHeight="1" x14ac:dyDescent="0.2">
      <c r="B34" t="s">
        <v>69</v>
      </c>
      <c r="E34" s="6">
        <f>Input!A28/Input!A$7</f>
        <v>0.11581274331435726</v>
      </c>
      <c r="F34" s="6">
        <f>Input!B28/Input!B$7</f>
        <v>0.38129549957543163</v>
      </c>
      <c r="G34" s="6">
        <f>Input!C28/Input!C$7</f>
        <v>0.96206689928119649</v>
      </c>
      <c r="H34" s="6">
        <f>Input!D28/Input!D$7</f>
        <v>0.79696544035674466</v>
      </c>
      <c r="I34" s="6">
        <f>Input!E28/Input!E$7</f>
        <v>0.39554932638520146</v>
      </c>
      <c r="J34" s="6">
        <f>Input!F28/Input!F$7</f>
        <v>0.57524971529857027</v>
      </c>
      <c r="K34" s="6">
        <f>Input!G28/Input!G$7</f>
        <v>0.78566551972074095</v>
      </c>
      <c r="L34" s="6">
        <f>Input!H28/Input!H$7</f>
        <v>0.89845731930590089</v>
      </c>
      <c r="M34" s="6">
        <f>Input!I28/Input!I$7</f>
        <v>1.8327480588215885</v>
      </c>
      <c r="N34" s="6">
        <f>Input!J28/Input!J$7</f>
        <v>1.7623590182260118</v>
      </c>
      <c r="O34" s="6">
        <f t="shared" si="1"/>
        <v>0.85061695402857429</v>
      </c>
    </row>
    <row r="35" spans="2:15" ht="12" customHeight="1" x14ac:dyDescent="0.2">
      <c r="B35" t="s">
        <v>75</v>
      </c>
      <c r="E35" s="6">
        <f>(Input!A29-Input!A203-Input!A207)/Input!A$7</f>
        <v>33.992651955318195</v>
      </c>
      <c r="F35" s="6">
        <f>(Input!B29-Input!B203-Input!B207)/Input!B$7</f>
        <v>49.913773280498155</v>
      </c>
      <c r="G35" s="6">
        <f>(Input!C29-Input!C203-Input!C207)/Input!C$7</f>
        <v>46.277401210746291</v>
      </c>
      <c r="H35" s="6">
        <f>(Input!D29-Input!D203-Input!D207)/Input!D$7</f>
        <v>38.263753499318717</v>
      </c>
      <c r="I35" s="6">
        <f>(Input!E29-Input!E203-Input!E207)/Input!E$7</f>
        <v>39.972152480211406</v>
      </c>
      <c r="J35" s="6">
        <f>(Input!F29-Input!F203-Input!F207)/Input!F$7</f>
        <v>31.878757356289508</v>
      </c>
      <c r="K35" s="6">
        <f>(Input!G29-Input!G203-Input!G207)/Input!G$7</f>
        <v>31.442863770999935</v>
      </c>
      <c r="L35" s="6">
        <f>(Input!H29-Input!H203-Input!H207)/Input!H$7</f>
        <v>33.095112940950081</v>
      </c>
      <c r="M35" s="6">
        <f>(Input!I29-Input!I203-Input!I207)/Input!I$7</f>
        <v>34.465726712262544</v>
      </c>
      <c r="N35" s="6">
        <f>(Input!J29-Input!J203-Input!J207)/Input!J$7</f>
        <v>31.618600909829077</v>
      </c>
      <c r="O35" s="6">
        <f t="shared" si="1"/>
        <v>37.092079411642388</v>
      </c>
    </row>
    <row r="36" spans="2:15" ht="13.5" customHeight="1" x14ac:dyDescent="0.2">
      <c r="B36" s="1" t="s">
        <v>71</v>
      </c>
      <c r="E36" s="7">
        <f>SUM(E33:E35)</f>
        <v>544.06492360662787</v>
      </c>
      <c r="F36" s="7">
        <f t="shared" ref="F36:N36" si="7">SUM(F33:F35)</f>
        <v>559.90746263798474</v>
      </c>
      <c r="G36" s="7">
        <f t="shared" si="7"/>
        <v>630.86483484779365</v>
      </c>
      <c r="H36" s="7">
        <f t="shared" si="7"/>
        <v>560.68229493372962</v>
      </c>
      <c r="I36" s="7">
        <f t="shared" si="7"/>
        <v>462.49533754831384</v>
      </c>
      <c r="J36" s="7">
        <f t="shared" si="7"/>
        <v>529.94022040951745</v>
      </c>
      <c r="K36" s="7">
        <f t="shared" si="7"/>
        <v>627.0728652150782</v>
      </c>
      <c r="L36" s="7">
        <f t="shared" si="7"/>
        <v>536.26930577407563</v>
      </c>
      <c r="M36" s="7">
        <f t="shared" si="7"/>
        <v>525.14226312708263</v>
      </c>
      <c r="N36" s="7">
        <f t="shared" si="7"/>
        <v>572.38443716085851</v>
      </c>
      <c r="O36" s="7">
        <f t="shared" si="1"/>
        <v>554.88239452610617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45.803945262828393</v>
      </c>
      <c r="F38" s="11">
        <f t="shared" ref="F38:N38" si="8">F36-F31</f>
        <v>115.42797395980756</v>
      </c>
      <c r="G38" s="11">
        <f t="shared" si="8"/>
        <v>179.9349331130482</v>
      </c>
      <c r="H38" s="11">
        <f t="shared" si="8"/>
        <v>120.99452595069977</v>
      </c>
      <c r="I38" s="11">
        <f t="shared" si="8"/>
        <v>27.356742322273249</v>
      </c>
      <c r="J38" s="11">
        <f t="shared" si="8"/>
        <v>8.5854170195125334</v>
      </c>
      <c r="K38" s="11">
        <f t="shared" si="8"/>
        <v>113.84069422613163</v>
      </c>
      <c r="L38" s="11">
        <f t="shared" si="8"/>
        <v>75.505648604928524</v>
      </c>
      <c r="M38" s="11">
        <f t="shared" si="8"/>
        <v>56.438803584750531</v>
      </c>
      <c r="N38" s="11">
        <f t="shared" si="8"/>
        <v>107.27600259468704</v>
      </c>
      <c r="O38" s="11">
        <f t="shared" si="1"/>
        <v>85.11646866386674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14.639839779329773</v>
      </c>
      <c r="F40" s="8">
        <f>(Input!B25 + Input!B26) / Input!B$7</f>
        <v>15.333018822530425</v>
      </c>
      <c r="G40" s="8">
        <f>(Input!C25 + Input!C26) / Input!C$7</f>
        <v>17.692588555858308</v>
      </c>
      <c r="H40" s="8">
        <f>(Input!D25 + Input!D26) / Input!D$7</f>
        <v>19.10167558528428</v>
      </c>
      <c r="I40" s="8">
        <f>(Input!E25 + Input!E26) / Input!E$7</f>
        <v>19.915684666773689</v>
      </c>
      <c r="J40" s="8">
        <f>(Input!F25 + Input!F26) / Input!F$7</f>
        <v>21.446692377462739</v>
      </c>
      <c r="K40" s="8">
        <f>(Input!G25 + Input!G26) / Input!G$7</f>
        <v>21.258518864626861</v>
      </c>
      <c r="L40" s="8">
        <f>(Input!H25 + Input!H26) / Input!H$7</f>
        <v>21.548529341527921</v>
      </c>
      <c r="M40" s="8">
        <f>(Input!I25 + Input!I26) / Input!I$7</f>
        <v>22.18103016005939</v>
      </c>
      <c r="N40" s="8">
        <f>(Input!J25 + Input!J26) / Input!J$7</f>
        <v>22.525140915435298</v>
      </c>
      <c r="O40" s="8">
        <f t="shared" si="1"/>
        <v>19.564271906888866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31.16410548349862</v>
      </c>
      <c r="F42" s="11">
        <f t="shared" ref="F42:N42" si="9">+F38-F40</f>
        <v>100.09495513727714</v>
      </c>
      <c r="G42" s="11">
        <f t="shared" si="9"/>
        <v>162.24234455718988</v>
      </c>
      <c r="H42" s="11">
        <f t="shared" si="9"/>
        <v>101.89285036541548</v>
      </c>
      <c r="I42" s="11">
        <f t="shared" si="9"/>
        <v>7.4410576554995593</v>
      </c>
      <c r="J42" s="11">
        <f t="shared" si="9"/>
        <v>-12.861275357950205</v>
      </c>
      <c r="K42" s="11">
        <f t="shared" si="9"/>
        <v>92.582175361504767</v>
      </c>
      <c r="L42" s="11">
        <f t="shared" si="9"/>
        <v>53.9571192634006</v>
      </c>
      <c r="M42" s="11">
        <f t="shared" si="9"/>
        <v>34.257773424691138</v>
      </c>
      <c r="N42" s="11">
        <f t="shared" si="9"/>
        <v>84.750861679251742</v>
      </c>
      <c r="O42" s="11">
        <f t="shared" si="1"/>
        <v>65.552196756977864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5.4168129068780074E-2</v>
      </c>
      <c r="G7" s="6">
        <f>Input!C8/Input!C$7</f>
        <v>0.23943445078723169</v>
      </c>
      <c r="H7" s="6">
        <f>Input!D8/Input!D$7</f>
        <v>0.16811160658986746</v>
      </c>
      <c r="I7" s="6">
        <f>Input!E8/Input!E$7</f>
        <v>7.0672132969461982E-2</v>
      </c>
      <c r="J7" s="6">
        <f>Input!F8/Input!F$7</f>
        <v>6.4321383458691483E-2</v>
      </c>
      <c r="K7" s="6">
        <f>Input!G8/Input!G$7</f>
        <v>0.17659880002893197</v>
      </c>
      <c r="L7" s="6">
        <f>Input!H8/Input!H$7</f>
        <v>0</v>
      </c>
      <c r="M7" s="6">
        <f>Input!I8/Input!I$7</f>
        <v>8.6918918519773153E-3</v>
      </c>
      <c r="N7" s="6">
        <f>Input!J8/Input!J$7</f>
        <v>9.1061308044542936E-3</v>
      </c>
      <c r="O7" s="6">
        <f>AVERAGE(E7:N7)</f>
        <v>7.9110452555939625E-2</v>
      </c>
    </row>
    <row r="8" spans="1:15" ht="12" customHeight="1" x14ac:dyDescent="0.2">
      <c r="B8" t="s">
        <v>50</v>
      </c>
      <c r="E8" s="6">
        <f>Input!A9/Input!A$7</f>
        <v>13.792800633840013</v>
      </c>
      <c r="F8" s="6">
        <f>Input!B9/Input!B$7</f>
        <v>16.489875176903482</v>
      </c>
      <c r="G8" s="6">
        <f>Input!C9/Input!C$7</f>
        <v>20.513407843959214</v>
      </c>
      <c r="H8" s="6">
        <f>Input!D9/Input!D$7</f>
        <v>16.420225938312896</v>
      </c>
      <c r="I8" s="6">
        <f>Input!E9/Input!E$7</f>
        <v>12.765459428754893</v>
      </c>
      <c r="J8" s="6">
        <f>Input!F9/Input!F$7</f>
        <v>14.777323067916244</v>
      </c>
      <c r="K8" s="6">
        <f>Input!G9/Input!G$7</f>
        <v>15.41754136729765</v>
      </c>
      <c r="L8" s="6">
        <f>Input!H9/Input!H$7</f>
        <v>12.696248153298544</v>
      </c>
      <c r="M8" s="6">
        <f>Input!I9/Input!I$7</f>
        <v>15.934854193266119</v>
      </c>
      <c r="N8" s="6">
        <f>Input!J9/Input!J$7</f>
        <v>16.259475576989786</v>
      </c>
      <c r="O8" s="6">
        <f t="shared" ref="O8:O42" si="1">AVERAGE(E8:N8)</f>
        <v>15.506721138053885</v>
      </c>
    </row>
    <row r="9" spans="1:15" ht="12" customHeight="1" x14ac:dyDescent="0.2">
      <c r="B9" t="s">
        <v>51</v>
      </c>
      <c r="E9" s="6">
        <f>Input!A10/Input!A$7</f>
        <v>6.7195668759903748</v>
      </c>
      <c r="F9" s="6">
        <f>Input!B10/Input!B$7</f>
        <v>8.9462510614208881</v>
      </c>
      <c r="G9" s="6">
        <f>Input!C10/Input!C$7</f>
        <v>6.4441779377858879</v>
      </c>
      <c r="H9" s="6">
        <f>Input!D10/Input!D$7</f>
        <v>4.9415762417936335</v>
      </c>
      <c r="I9" s="6">
        <f>Input!E10/Input!E$7</f>
        <v>4.3800364282979958</v>
      </c>
      <c r="J9" s="6">
        <f>Input!F10/Input!F$7</f>
        <v>6.1122206114633144</v>
      </c>
      <c r="K9" s="6">
        <f>Input!G10/Input!G$7</f>
        <v>5.7272500339597805</v>
      </c>
      <c r="L9" s="6">
        <f>Input!H10/Input!H$7</f>
        <v>6.1217736224928068</v>
      </c>
      <c r="M9" s="6">
        <f>Input!I10/Input!I$7</f>
        <v>5.8610281478657713</v>
      </c>
      <c r="N9" s="6">
        <f>Input!J10/Input!J$7</f>
        <v>5.9256461508845719</v>
      </c>
      <c r="O9" s="6">
        <f t="shared" si="1"/>
        <v>6.1179527111955032</v>
      </c>
    </row>
    <row r="10" spans="1:15" ht="12" customHeight="1" x14ac:dyDescent="0.2">
      <c r="B10" t="s">
        <v>52</v>
      </c>
      <c r="E10" s="6">
        <f>Input!A11/Input!A$7</f>
        <v>21.474062444979165</v>
      </c>
      <c r="F10" s="6">
        <f>Input!B11/Input!B$7</f>
        <v>13.4883406453439</v>
      </c>
      <c r="G10" s="6">
        <f>Input!C11/Input!C$7</f>
        <v>14.639935763867484</v>
      </c>
      <c r="H10" s="6">
        <f>Input!D11/Input!D$7</f>
        <v>15.201100210578472</v>
      </c>
      <c r="I10" s="6">
        <f>Input!E11/Input!E$7</f>
        <v>11.825873353008731</v>
      </c>
      <c r="J10" s="6">
        <f>Input!F11/Input!F$7</f>
        <v>12.3238803007999</v>
      </c>
      <c r="K10" s="6">
        <f>Input!G11/Input!G$7</f>
        <v>13.20608748291615</v>
      </c>
      <c r="L10" s="6">
        <f>Input!H11/Input!H$7</f>
        <v>11.144035560957702</v>
      </c>
      <c r="M10" s="6">
        <f>Input!I11/Input!I$7</f>
        <v>10.470785694687924</v>
      </c>
      <c r="N10" s="6">
        <f>Input!J11/Input!J$7</f>
        <v>9.0781246607680703</v>
      </c>
      <c r="O10" s="6">
        <f t="shared" si="1"/>
        <v>13.285222611790749</v>
      </c>
    </row>
    <row r="11" spans="1:15" ht="12" customHeight="1" x14ac:dyDescent="0.2">
      <c r="B11" t="s">
        <v>53</v>
      </c>
      <c r="E11" s="6">
        <f>Input!A12/Input!A$7</f>
        <v>2.1168724690416103</v>
      </c>
      <c r="F11" s="6">
        <f>Input!B12/Input!B$7</f>
        <v>3.568142230399094</v>
      </c>
      <c r="G11" s="6">
        <f>Input!C12/Input!C$7</f>
        <v>2.8510682185261444</v>
      </c>
      <c r="H11" s="6">
        <f>Input!D12/Input!D$7</f>
        <v>3.0019868698129568</v>
      </c>
      <c r="I11" s="6">
        <f>Input!E12/Input!E$7</f>
        <v>2.2918015336930884</v>
      </c>
      <c r="J11" s="6">
        <f>Input!F12/Input!F$7</f>
        <v>3.055699015066109</v>
      </c>
      <c r="K11" s="6">
        <f>Input!G12/Input!G$7</f>
        <v>2.5213117472616067</v>
      </c>
      <c r="L11" s="6">
        <f>Input!H12/Input!H$7</f>
        <v>2.8517749676459516</v>
      </c>
      <c r="M11" s="6">
        <f>Input!I12/Input!I$7</f>
        <v>2.7451060659099555</v>
      </c>
      <c r="N11" s="6">
        <f>Input!J12/Input!J$7</f>
        <v>2.9101477447017094</v>
      </c>
      <c r="O11" s="6">
        <f t="shared" si="1"/>
        <v>2.7913910862058229</v>
      </c>
    </row>
    <row r="12" spans="1:15" ht="12" customHeight="1" x14ac:dyDescent="0.2">
      <c r="B12" t="s">
        <v>54</v>
      </c>
      <c r="E12" s="6">
        <f>Input!A13/Input!A$7</f>
        <v>0.56317917718175947</v>
      </c>
      <c r="F12" s="6">
        <f>Input!B13/Input!B$7</f>
        <v>0.72463444664590992</v>
      </c>
      <c r="G12" s="6">
        <f>Input!C13/Input!C$7</f>
        <v>0.78688769156792882</v>
      </c>
      <c r="H12" s="6">
        <f>Input!D13/Input!D$7</f>
        <v>0.82864969651926168</v>
      </c>
      <c r="I12" s="6">
        <f>Input!E13/Input!E$7</f>
        <v>1.1365751225596128</v>
      </c>
      <c r="J12" s="6">
        <f>Input!F13/Input!F$7</f>
        <v>0.64544842060653906</v>
      </c>
      <c r="K12" s="6">
        <f>Input!G13/Input!G$7</f>
        <v>0.75033777066071494</v>
      </c>
      <c r="L12" s="6">
        <f>Input!H13/Input!H$7</f>
        <v>0.57904032206150369</v>
      </c>
      <c r="M12" s="6">
        <f>Input!I13/Input!I$7</f>
        <v>0.73638936777199626</v>
      </c>
      <c r="N12" s="6">
        <f>Input!J13/Input!J$7</f>
        <v>0.6012902513006001</v>
      </c>
      <c r="O12" s="6">
        <f t="shared" si="1"/>
        <v>0.73524322668758268</v>
      </c>
    </row>
    <row r="13" spans="1:15" ht="13.5" customHeight="1" x14ac:dyDescent="0.2">
      <c r="B13" s="4" t="s">
        <v>55</v>
      </c>
      <c r="E13" s="8">
        <f>SUM(E7:E12)</f>
        <v>44.66648160103292</v>
      </c>
      <c r="F13" s="8">
        <f t="shared" ref="F13:N13" si="2">SUM(F7:F12)</f>
        <v>43.271411689782056</v>
      </c>
      <c r="G13" s="8">
        <f t="shared" si="2"/>
        <v>45.474911906493894</v>
      </c>
      <c r="H13" s="8">
        <f t="shared" si="2"/>
        <v>40.561650563607095</v>
      </c>
      <c r="I13" s="8">
        <f t="shared" si="2"/>
        <v>32.470417999283782</v>
      </c>
      <c r="J13" s="8">
        <f t="shared" si="2"/>
        <v>36.978892799310799</v>
      </c>
      <c r="K13" s="8">
        <f t="shared" si="2"/>
        <v>37.799127202124829</v>
      </c>
      <c r="L13" s="8">
        <f t="shared" si="2"/>
        <v>33.392872626456509</v>
      </c>
      <c r="M13" s="8">
        <f t="shared" si="2"/>
        <v>35.75685536135375</v>
      </c>
      <c r="N13" s="8">
        <f t="shared" si="2"/>
        <v>34.783790515449191</v>
      </c>
      <c r="O13" s="8">
        <f t="shared" si="1"/>
        <v>38.515641226489485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198.08911360212846</v>
      </c>
      <c r="F15" s="6">
        <f>Input!B30/Input!B$7</f>
        <v>178.28608080951034</v>
      </c>
      <c r="G15" s="6">
        <f>Input!C30/Input!C$7</f>
        <v>171.06550766271715</v>
      </c>
      <c r="H15" s="6">
        <f>Input!D30/Input!D$7</f>
        <v>168.31851480242784</v>
      </c>
      <c r="I15" s="6">
        <f>Input!E30/Input!E$7</f>
        <v>175.03036638223782</v>
      </c>
      <c r="J15" s="6">
        <f>Input!F30/Input!F$7</f>
        <v>200.34008894572557</v>
      </c>
      <c r="K15" s="6">
        <f>Input!G30/Input!G$7</f>
        <v>181.58849351891124</v>
      </c>
      <c r="L15" s="6">
        <f>Input!H30/Input!H$7</f>
        <v>185.45789682190841</v>
      </c>
      <c r="M15" s="6">
        <f>Input!I30/Input!I$7</f>
        <v>192.11702509634645</v>
      </c>
      <c r="N15" s="6">
        <f>Input!J30/Input!J$7</f>
        <v>184.66479977536514</v>
      </c>
      <c r="O15" s="6">
        <f t="shared" si="1"/>
        <v>183.49578874172784</v>
      </c>
    </row>
    <row r="16" spans="1:15" ht="12" customHeight="1" x14ac:dyDescent="0.2">
      <c r="B16" t="s">
        <v>57</v>
      </c>
      <c r="E16" s="6">
        <f>Input!A31/Input!A$7</f>
        <v>19.301342214918716</v>
      </c>
      <c r="F16" s="6">
        <f>Input!B31/Input!B$7</f>
        <v>13.272635295782621</v>
      </c>
      <c r="G16" s="6">
        <f>Input!C31/Input!C$7</f>
        <v>11.593378006830482</v>
      </c>
      <c r="H16" s="6">
        <f>Input!D31/Input!D$7</f>
        <v>11.860123993558776</v>
      </c>
      <c r="I16" s="6">
        <f>Input!E31/Input!E$7</f>
        <v>11.597976315432014</v>
      </c>
      <c r="J16" s="6">
        <f>Input!F31/Input!F$7</f>
        <v>15.940189943542196</v>
      </c>
      <c r="K16" s="6">
        <f>Input!G31/Input!G$7</f>
        <v>11.906754127909043</v>
      </c>
      <c r="L16" s="6">
        <f>Input!H31/Input!H$7</f>
        <v>10.530610424959951</v>
      </c>
      <c r="M16" s="6">
        <f>Input!I31/Input!I$7</f>
        <v>11.801315840786565</v>
      </c>
      <c r="N16" s="6">
        <f>Input!J31/Input!J$7</f>
        <v>12.602745480887945</v>
      </c>
      <c r="O16" s="6">
        <f t="shared" si="1"/>
        <v>13.04070716446083</v>
      </c>
    </row>
    <row r="17" spans="2:15" ht="12" customHeight="1" x14ac:dyDescent="0.2">
      <c r="B17" t="s">
        <v>58</v>
      </c>
      <c r="E17" s="6">
        <f>Input!A32/Input!A$7</f>
        <v>1.6593812234677308</v>
      </c>
      <c r="F17" s="6">
        <f>Input!B32/Input!B$7</f>
        <v>3.3061825643928668</v>
      </c>
      <c r="G17" s="6">
        <f>Input!C32/Input!C$7</f>
        <v>3.6880872181192745</v>
      </c>
      <c r="H17" s="6">
        <f>Input!D32/Input!D$7</f>
        <v>2.8360684999380652</v>
      </c>
      <c r="I17" s="6">
        <f>Input!E32/Input!E$7</f>
        <v>1.680938491744977</v>
      </c>
      <c r="J17" s="6">
        <f>Input!F32/Input!F$7</f>
        <v>1.3212739055316014</v>
      </c>
      <c r="K17" s="6">
        <f>Input!G32/Input!G$7</f>
        <v>1.6745098009566199</v>
      </c>
      <c r="L17" s="6">
        <f>Input!H32/Input!H$7</f>
        <v>1.9407907654659733</v>
      </c>
      <c r="M17" s="6">
        <f>Input!I32/Input!I$7</f>
        <v>1.7992988012910345</v>
      </c>
      <c r="N17" s="6">
        <f>Input!J32/Input!J$7</f>
        <v>1.5723644121644407</v>
      </c>
      <c r="O17" s="6">
        <f t="shared" si="1"/>
        <v>2.1478895683072583</v>
      </c>
    </row>
    <row r="18" spans="2:15" ht="12" customHeight="1" x14ac:dyDescent="0.2">
      <c r="B18" t="s">
        <v>59</v>
      </c>
      <c r="E18" s="6">
        <f>Input!A33/Input!A$7</f>
        <v>2.5560762564313242</v>
      </c>
      <c r="F18" s="6">
        <f>Input!B33/Input!B$7</f>
        <v>1.6563832437022359</v>
      </c>
      <c r="G18" s="6">
        <f>Input!C33/Input!C$7</f>
        <v>2.2269698053188995</v>
      </c>
      <c r="H18" s="6">
        <f>Input!D33/Input!D$7</f>
        <v>2.001696767001115</v>
      </c>
      <c r="I18" s="6">
        <f>Input!E33/Input!E$7</f>
        <v>1.9046556599696227</v>
      </c>
      <c r="J18" s="6">
        <f>Input!F33/Input!F$7</f>
        <v>1.5751141727965452</v>
      </c>
      <c r="K18" s="6">
        <f>Input!G33/Input!G$7</f>
        <v>1.7136493621735671</v>
      </c>
      <c r="L18" s="6">
        <f>Input!H33/Input!H$7</f>
        <v>1.6042124520572885</v>
      </c>
      <c r="M18" s="6">
        <f>Input!I33/Input!I$7</f>
        <v>1.6459732244410452</v>
      </c>
      <c r="N18" s="6">
        <f>Input!J33/Input!J$7</f>
        <v>1.535003186669349</v>
      </c>
      <c r="O18" s="6">
        <f t="shared" si="1"/>
        <v>1.8419734130560994</v>
      </c>
    </row>
    <row r="19" spans="2:15" ht="13.5" customHeight="1" x14ac:dyDescent="0.2">
      <c r="B19" s="4" t="s">
        <v>60</v>
      </c>
      <c r="E19" s="8">
        <f>SUM(E15:E18)</f>
        <v>221.60591329694623</v>
      </c>
      <c r="F19" s="8">
        <f t="shared" ref="F19:N19" si="3">SUM(F15:F18)</f>
        <v>196.52128191338804</v>
      </c>
      <c r="G19" s="8">
        <f t="shared" si="3"/>
        <v>188.57394269298581</v>
      </c>
      <c r="H19" s="8">
        <f t="shared" si="3"/>
        <v>185.01640406292577</v>
      </c>
      <c r="I19" s="8">
        <f t="shared" si="3"/>
        <v>190.21393684938442</v>
      </c>
      <c r="J19" s="8">
        <f t="shared" si="3"/>
        <v>219.17666696759591</v>
      </c>
      <c r="K19" s="8">
        <f t="shared" si="3"/>
        <v>196.88340680995046</v>
      </c>
      <c r="L19" s="8">
        <f t="shared" si="3"/>
        <v>199.53351046439161</v>
      </c>
      <c r="M19" s="8">
        <f t="shared" si="3"/>
        <v>207.36361296286509</v>
      </c>
      <c r="N19" s="8">
        <f t="shared" si="3"/>
        <v>200.37491285508685</v>
      </c>
      <c r="O19" s="8">
        <f t="shared" si="1"/>
        <v>200.52635888755202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56.895036289297103</v>
      </c>
      <c r="F21" s="6">
        <f>Input!B18/Input!B$7</f>
        <v>43.333627087461082</v>
      </c>
      <c r="G21" s="6">
        <f>Input!C18/Input!C$7</f>
        <v>45.213523863538285</v>
      </c>
      <c r="H21" s="6">
        <f>Input!D18/Input!D$7</f>
        <v>47.491398364920101</v>
      </c>
      <c r="I21" s="6">
        <f>Input!E18/Input!E$7</f>
        <v>41.282057643150864</v>
      </c>
      <c r="J21" s="6">
        <f>Input!F18/Input!F$7</f>
        <v>42.420379598590259</v>
      </c>
      <c r="K21" s="6">
        <f>Input!G18/Input!G$7</f>
        <v>49.73570696451474</v>
      </c>
      <c r="L21" s="6">
        <f>Input!H18/Input!H$7</f>
        <v>48.567730883539504</v>
      </c>
      <c r="M21" s="6">
        <f>Input!I18/Input!I$7</f>
        <v>45.254368040827224</v>
      </c>
      <c r="N21" s="6">
        <f>Input!J18/Input!J$7</f>
        <v>44.696134070730068</v>
      </c>
      <c r="O21" s="6">
        <f t="shared" si="1"/>
        <v>46.488996280656927</v>
      </c>
    </row>
    <row r="22" spans="2:15" ht="12" customHeight="1" x14ac:dyDescent="0.2">
      <c r="B22" t="s">
        <v>255</v>
      </c>
      <c r="E22" s="6">
        <f>Input!A19/Input!A$7</f>
        <v>30.229162313907313</v>
      </c>
      <c r="F22" s="6">
        <f>Input!B19/Input!B$7</f>
        <v>26.654397395980752</v>
      </c>
      <c r="G22" s="6">
        <f>Input!C19/Input!C$7</f>
        <v>30.084899700395773</v>
      </c>
      <c r="H22" s="6">
        <f>Input!D19/Input!D$7</f>
        <v>27.703105041496347</v>
      </c>
      <c r="I22" s="6">
        <f>Input!E19/Input!E$7</f>
        <v>27.39061557649325</v>
      </c>
      <c r="J22" s="6">
        <f>Input!F19/Input!F$7</f>
        <v>27.224308043092073</v>
      </c>
      <c r="K22" s="6">
        <f>Input!G19/Input!G$7</f>
        <v>31.580924079034681</v>
      </c>
      <c r="L22" s="6">
        <f>Input!H19/Input!H$7</f>
        <v>35.66743776474771</v>
      </c>
      <c r="M22" s="6">
        <f>Input!I19/Input!I$7</f>
        <v>36.932392602050172</v>
      </c>
      <c r="N22" s="6">
        <f>Input!J19/Input!J$7</f>
        <v>35.163463955416539</v>
      </c>
      <c r="O22" s="6">
        <f t="shared" si="1"/>
        <v>30.863070647261459</v>
      </c>
    </row>
    <row r="23" spans="2:15" ht="12" customHeight="1" x14ac:dyDescent="0.2">
      <c r="B23" t="s">
        <v>62</v>
      </c>
      <c r="E23" s="6">
        <f>Input!A20/Input!A$7</f>
        <v>0.26349374963319444</v>
      </c>
      <c r="F23" s="6">
        <f>Input!B20/Input!B$7</f>
        <v>0.19083512595527879</v>
      </c>
      <c r="G23" s="6">
        <f>Input!C20/Input!C$7</f>
        <v>0.28405254786886458</v>
      </c>
      <c r="H23" s="6">
        <f>Input!D20/Input!D$7</f>
        <v>0.270714108757587</v>
      </c>
      <c r="I23" s="6">
        <f>Input!E20/Input!E$7</f>
        <v>0.53678208468653144</v>
      </c>
      <c r="J23" s="6">
        <f>Input!F20/Input!F$7</f>
        <v>0.28720001273353413</v>
      </c>
      <c r="K23" s="6">
        <f>Input!G20/Input!G$7</f>
        <v>0.28566098334924844</v>
      </c>
      <c r="L23" s="6">
        <f>Input!H20/Input!H$7</f>
        <v>0.33259626785760021</v>
      </c>
      <c r="M23" s="6">
        <f>Input!I20/Input!I$7</f>
        <v>0.28187117391883243</v>
      </c>
      <c r="N23" s="6">
        <f>Input!J20/Input!J$7</f>
        <v>0.35276695049975948</v>
      </c>
      <c r="O23" s="6">
        <f t="shared" si="1"/>
        <v>0.30859730052604312</v>
      </c>
    </row>
    <row r="24" spans="2:15" ht="13.5" customHeight="1" x14ac:dyDescent="0.2">
      <c r="B24" s="4" t="s">
        <v>63</v>
      </c>
      <c r="E24" s="8">
        <f>SUM(E21:E23)</f>
        <v>87.387692352837618</v>
      </c>
      <c r="F24" s="8">
        <f t="shared" ref="F24:N24" si="4">SUM(F21:F23)</f>
        <v>70.178859609397108</v>
      </c>
      <c r="G24" s="8">
        <f t="shared" si="4"/>
        <v>75.582476111802919</v>
      </c>
      <c r="H24" s="8">
        <f t="shared" si="4"/>
        <v>75.465217515174032</v>
      </c>
      <c r="I24" s="8">
        <f t="shared" si="4"/>
        <v>69.209455304330646</v>
      </c>
      <c r="J24" s="8">
        <f t="shared" si="4"/>
        <v>69.931887654415874</v>
      </c>
      <c r="K24" s="8">
        <f t="shared" si="4"/>
        <v>81.602292026898667</v>
      </c>
      <c r="L24" s="8">
        <f t="shared" si="4"/>
        <v>84.56776491614481</v>
      </c>
      <c r="M24" s="8">
        <f t="shared" si="4"/>
        <v>82.468631816796233</v>
      </c>
      <c r="N24" s="8">
        <f t="shared" si="4"/>
        <v>80.21236497664637</v>
      </c>
      <c r="O24" s="8">
        <f t="shared" si="1"/>
        <v>77.660664228444418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7.468401510260775</v>
      </c>
      <c r="F26" s="6">
        <f>Input!B21/Input!B$7</f>
        <v>7.5454091423719216</v>
      </c>
      <c r="G26" s="6">
        <f>Input!C21/Input!C$7</f>
        <v>7.335873599072829</v>
      </c>
      <c r="H26" s="6">
        <f>Input!D21/Input!D$7</f>
        <v>7.0891055369751017</v>
      </c>
      <c r="I26" s="6">
        <f>Input!E21/Input!E$7</f>
        <v>7.1991980835010683</v>
      </c>
      <c r="J26" s="6">
        <f>Input!F21/Input!F$7</f>
        <v>8.0265680713097804</v>
      </c>
      <c r="K26" s="6">
        <f>Input!G21/Input!G$7</f>
        <v>8.3251416545003707</v>
      </c>
      <c r="L26" s="6">
        <f>Input!H21/Input!H$7</f>
        <v>7.9272431351620485</v>
      </c>
      <c r="M26" s="6">
        <f>Input!I21/Input!I$7</f>
        <v>8.5467336582533751</v>
      </c>
      <c r="N26" s="6">
        <f>Input!J21/Input!J$7</f>
        <v>7.8577951818331382</v>
      </c>
      <c r="O26" s="6">
        <f t="shared" si="1"/>
        <v>7.7321469573240424</v>
      </c>
    </row>
    <row r="27" spans="2:15" ht="12" customHeight="1" x14ac:dyDescent="0.2">
      <c r="B27" t="s">
        <v>65</v>
      </c>
      <c r="E27" s="6">
        <f>Input!A22/Input!A$7</f>
        <v>84.319039262867534</v>
      </c>
      <c r="F27" s="6">
        <f>Input!B22/Input!B$7</f>
        <v>85.378553637135568</v>
      </c>
      <c r="G27" s="6">
        <f>Input!C22/Input!C$7</f>
        <v>83.320443118349829</v>
      </c>
      <c r="H27" s="6">
        <f>Input!D22/Input!D$7</f>
        <v>85.755249349684135</v>
      </c>
      <c r="I27" s="6">
        <f>Input!E22/Input!E$7</f>
        <v>88.681545053778052</v>
      </c>
      <c r="J27" s="6">
        <f>Input!F22/Input!F$7</f>
        <v>97.733022306814007</v>
      </c>
      <c r="K27" s="6">
        <f>Input!G22/Input!G$7</f>
        <v>97.935948198669891</v>
      </c>
      <c r="L27" s="6">
        <f>Input!H22/Input!H$7</f>
        <v>93.522820996110127</v>
      </c>
      <c r="M27" s="6">
        <f>Input!I22/Input!I$7</f>
        <v>98.915677203530834</v>
      </c>
      <c r="N27" s="6">
        <f>Input!J22/Input!J$7</f>
        <v>96.444214470325377</v>
      </c>
      <c r="O27" s="6">
        <f t="shared" si="1"/>
        <v>91.200651359726535</v>
      </c>
    </row>
    <row r="28" spans="2:15" ht="12" customHeight="1" x14ac:dyDescent="0.2">
      <c r="B28" t="s">
        <v>66</v>
      </c>
      <c r="E28" s="6">
        <f>Input!A23/Input!A$7</f>
        <v>9.9457018213118928</v>
      </c>
      <c r="F28" s="6">
        <f>Input!B23/Input!B$7</f>
        <v>11.726832720067931</v>
      </c>
      <c r="G28" s="6">
        <f>Input!C23/Input!C$7</f>
        <v>12.130852824047246</v>
      </c>
      <c r="H28" s="6">
        <f>Input!D23/Input!D$7</f>
        <v>13.049109500805153</v>
      </c>
      <c r="I28" s="6">
        <f>Input!E23/Input!E$7</f>
        <v>14.198709573850655</v>
      </c>
      <c r="J28" s="6">
        <f>Input!F23/Input!F$7</f>
        <v>15.342690118255238</v>
      </c>
      <c r="K28" s="6">
        <f>Input!G23/Input!G$7</f>
        <v>17.461827820003837</v>
      </c>
      <c r="L28" s="6">
        <f>Input!H23/Input!H$7</f>
        <v>15.619365498413849</v>
      </c>
      <c r="M28" s="6">
        <f>Input!I23/Input!I$7</f>
        <v>13.272970909264606</v>
      </c>
      <c r="N28" s="6">
        <f>Input!J23/Input!J$7</f>
        <v>13.19925500447002</v>
      </c>
      <c r="O28" s="6">
        <f t="shared" si="1"/>
        <v>13.594731579049043</v>
      </c>
    </row>
    <row r="29" spans="2:15" ht="13.5" customHeight="1" x14ac:dyDescent="0.2">
      <c r="B29" s="4" t="s">
        <v>15</v>
      </c>
      <c r="E29" s="8">
        <f>SUM(E26:E28)</f>
        <v>101.73314259444021</v>
      </c>
      <c r="F29" s="8">
        <f t="shared" ref="F29:N29" si="5">SUM(F26:F28)</f>
        <v>104.65079549957542</v>
      </c>
      <c r="G29" s="8">
        <f t="shared" si="5"/>
        <v>102.78716954146989</v>
      </c>
      <c r="H29" s="8">
        <f t="shared" si="5"/>
        <v>105.89346438746439</v>
      </c>
      <c r="I29" s="8">
        <f t="shared" si="5"/>
        <v>110.07945271112978</v>
      </c>
      <c r="J29" s="8">
        <f t="shared" si="5"/>
        <v>121.10228049637902</v>
      </c>
      <c r="K29" s="8">
        <f t="shared" si="5"/>
        <v>123.72291767317409</v>
      </c>
      <c r="L29" s="8">
        <f t="shared" si="5"/>
        <v>117.06942962968603</v>
      </c>
      <c r="M29" s="8">
        <f t="shared" si="5"/>
        <v>120.73538177104881</v>
      </c>
      <c r="N29" s="8">
        <f t="shared" si="5"/>
        <v>117.50126465662854</v>
      </c>
      <c r="O29" s="8">
        <f t="shared" si="1"/>
        <v>112.52752989609962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455.393229845257</v>
      </c>
      <c r="F31" s="7">
        <f t="shared" ref="F31:N31" si="6">SUM(F13,F19,F24,F29)</f>
        <v>414.62234871214264</v>
      </c>
      <c r="G31" s="7">
        <f t="shared" si="6"/>
        <v>412.41850025275255</v>
      </c>
      <c r="H31" s="7">
        <f t="shared" si="6"/>
        <v>406.9367365291713</v>
      </c>
      <c r="I31" s="7">
        <f t="shared" si="6"/>
        <v>401.97326286412863</v>
      </c>
      <c r="J31" s="7">
        <f t="shared" si="6"/>
        <v>447.18972791770165</v>
      </c>
      <c r="K31" s="7">
        <f t="shared" si="6"/>
        <v>440.00774371214806</v>
      </c>
      <c r="L31" s="7">
        <f t="shared" si="6"/>
        <v>434.56357763667893</v>
      </c>
      <c r="M31" s="7">
        <f t="shared" si="6"/>
        <v>446.3244819120639</v>
      </c>
      <c r="N31" s="7">
        <f t="shared" si="6"/>
        <v>432.87233300381092</v>
      </c>
      <c r="O31" s="7">
        <f t="shared" si="1"/>
        <v>429.23019423858557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422.03217011952972</v>
      </c>
      <c r="F33" s="6">
        <f>(Input!B35+Input!B209)/Input!B$7</f>
        <v>438.57383441834133</v>
      </c>
      <c r="G33" s="6">
        <f>(Input!C35+Input!C209)/Input!C$7</f>
        <v>468.96650720652963</v>
      </c>
      <c r="H33" s="6">
        <f>(Input!D35+Input!D209)/Input!D$7</f>
        <v>432.46379524340392</v>
      </c>
      <c r="I33" s="6">
        <f>(Input!E35+Input!E209)/Input!E$7</f>
        <v>356.63905175288033</v>
      </c>
      <c r="J33" s="6">
        <f>(Input!F35+Input!F209)/Input!F$7</f>
        <v>366.51368631087877</v>
      </c>
      <c r="K33" s="6">
        <f>(Input!G35+Input!G209)/Input!G$7</f>
        <v>437.55554887700862</v>
      </c>
      <c r="L33" s="6">
        <f>(Input!H35+Input!H209)/Input!H$7</f>
        <v>444.03887331080034</v>
      </c>
      <c r="M33" s="6">
        <f>(Input!I35+Input!I209)/Input!I$7</f>
        <v>441.67170484257929</v>
      </c>
      <c r="N33" s="6">
        <f>(Input!J35+Input!J209)/Input!J$7</f>
        <v>463.4495692086204</v>
      </c>
      <c r="O33" s="6">
        <f t="shared" si="1"/>
        <v>427.19047412905729</v>
      </c>
    </row>
    <row r="34" spans="2:15" ht="12" customHeight="1" x14ac:dyDescent="0.2">
      <c r="B34" t="s">
        <v>69</v>
      </c>
      <c r="E34" s="6">
        <f>Input!A28/Input!A$7</f>
        <v>0.11581274331435726</v>
      </c>
      <c r="F34" s="6">
        <f>Input!B28/Input!B$7</f>
        <v>0.38129549957543163</v>
      </c>
      <c r="G34" s="6">
        <f>Input!C28/Input!C$7</f>
        <v>0.96206689928119649</v>
      </c>
      <c r="H34" s="6">
        <f>Input!D28/Input!D$7</f>
        <v>0.79696544035674466</v>
      </c>
      <c r="I34" s="6">
        <f>Input!E28/Input!E$7</f>
        <v>0.39554932638520146</v>
      </c>
      <c r="J34" s="6">
        <f>Input!F28/Input!F$7</f>
        <v>0.57524971529857027</v>
      </c>
      <c r="K34" s="6">
        <f>Input!G28/Input!G$7</f>
        <v>0.78566551972074095</v>
      </c>
      <c r="L34" s="6">
        <f>Input!H28/Input!H$7</f>
        <v>0.89845731930590089</v>
      </c>
      <c r="M34" s="6">
        <f>Input!I28/Input!I$7</f>
        <v>1.8327480588215885</v>
      </c>
      <c r="N34" s="6">
        <f>Input!J28/Input!J$7</f>
        <v>1.7623590182260118</v>
      </c>
      <c r="O34" s="6">
        <f t="shared" si="1"/>
        <v>0.85061695402857429</v>
      </c>
    </row>
    <row r="35" spans="2:15" ht="12" customHeight="1" x14ac:dyDescent="0.2">
      <c r="B35" t="s">
        <v>75</v>
      </c>
      <c r="E35" s="6">
        <f>(Input!A29-Input!A203-Input!A207)/Input!A$7</f>
        <v>33.992651955318195</v>
      </c>
      <c r="F35" s="6">
        <f>(Input!B29-Input!B203-Input!B207)/Input!B$7</f>
        <v>49.913773280498155</v>
      </c>
      <c r="G35" s="6">
        <f>(Input!C29-Input!C203-Input!C207)/Input!C$7</f>
        <v>46.277401210746291</v>
      </c>
      <c r="H35" s="6">
        <f>(Input!D29-Input!D203-Input!D207)/Input!D$7</f>
        <v>38.263753499318717</v>
      </c>
      <c r="I35" s="6">
        <f>(Input!E29-Input!E203-Input!E207)/Input!E$7</f>
        <v>39.972152480211406</v>
      </c>
      <c r="J35" s="6">
        <f>(Input!F29-Input!F203-Input!F207)/Input!F$7</f>
        <v>31.878757356289508</v>
      </c>
      <c r="K35" s="6">
        <f>(Input!G29-Input!G203-Input!G207)/Input!G$7</f>
        <v>31.442863770999935</v>
      </c>
      <c r="L35" s="6">
        <f>(Input!H29-Input!H203-Input!H207)/Input!H$7</f>
        <v>33.095112940950081</v>
      </c>
      <c r="M35" s="6">
        <f>(Input!I29-Input!I203-Input!I207)/Input!I$7</f>
        <v>34.465726712262544</v>
      </c>
      <c r="N35" s="6">
        <f>(Input!J29-Input!J203-Input!J207)/Input!J$7</f>
        <v>31.618600909829077</v>
      </c>
      <c r="O35" s="6">
        <f t="shared" si="1"/>
        <v>37.092079411642388</v>
      </c>
    </row>
    <row r="36" spans="2:15" ht="13.5" customHeight="1" x14ac:dyDescent="0.2">
      <c r="B36" s="1" t="s">
        <v>71</v>
      </c>
      <c r="E36" s="7">
        <f>SUM(E33:E35)</f>
        <v>456.14063481816225</v>
      </c>
      <c r="F36" s="7">
        <f t="shared" ref="F36:N36" si="7">SUM(F33:F35)</f>
        <v>488.86890319841496</v>
      </c>
      <c r="G36" s="7">
        <f t="shared" si="7"/>
        <v>516.2059753165571</v>
      </c>
      <c r="H36" s="7">
        <f t="shared" si="7"/>
        <v>471.52451418307942</v>
      </c>
      <c r="I36" s="7">
        <f t="shared" si="7"/>
        <v>397.00675355947692</v>
      </c>
      <c r="J36" s="7">
        <f t="shared" si="7"/>
        <v>398.96769338246685</v>
      </c>
      <c r="K36" s="7">
        <f t="shared" si="7"/>
        <v>469.78407816772926</v>
      </c>
      <c r="L36" s="7">
        <f t="shared" si="7"/>
        <v>478.03244357105632</v>
      </c>
      <c r="M36" s="7">
        <f t="shared" si="7"/>
        <v>477.97017961366345</v>
      </c>
      <c r="N36" s="7">
        <f t="shared" si="7"/>
        <v>496.83052913667547</v>
      </c>
      <c r="O36" s="7">
        <f t="shared" si="1"/>
        <v>465.13317049472818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0.74740497290525809</v>
      </c>
      <c r="F38" s="11">
        <f t="shared" ref="F38:N38" si="8">F36-F31</f>
        <v>74.246554486272316</v>
      </c>
      <c r="G38" s="11">
        <f t="shared" si="8"/>
        <v>103.78747506380455</v>
      </c>
      <c r="H38" s="11">
        <f t="shared" si="8"/>
        <v>64.58777765390812</v>
      </c>
      <c r="I38" s="11">
        <f t="shared" si="8"/>
        <v>-4.9665093046517086</v>
      </c>
      <c r="J38" s="11">
        <f t="shared" si="8"/>
        <v>-48.222034535234798</v>
      </c>
      <c r="K38" s="11">
        <f t="shared" si="8"/>
        <v>29.776334455581207</v>
      </c>
      <c r="L38" s="11">
        <f t="shared" si="8"/>
        <v>43.468865934377391</v>
      </c>
      <c r="M38" s="11">
        <f t="shared" si="8"/>
        <v>31.645697701599545</v>
      </c>
      <c r="N38" s="11">
        <f t="shared" si="8"/>
        <v>63.958196132864543</v>
      </c>
      <c r="O38" s="11">
        <f t="shared" si="1"/>
        <v>35.902976256142644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14.639839779329773</v>
      </c>
      <c r="F40" s="8">
        <f>(Input!B25 + Input!B26) / Input!B$7</f>
        <v>15.333018822530425</v>
      </c>
      <c r="G40" s="8">
        <f>(Input!C25 + Input!C26) / Input!C$7</f>
        <v>17.692588555858308</v>
      </c>
      <c r="H40" s="8">
        <f>(Input!D25 + Input!D26) / Input!D$7</f>
        <v>19.10167558528428</v>
      </c>
      <c r="I40" s="8">
        <f>(Input!E25 + Input!E26) / Input!E$7</f>
        <v>19.915684666773689</v>
      </c>
      <c r="J40" s="8">
        <f>(Input!F25 + Input!F26) / Input!F$7</f>
        <v>21.446692377462739</v>
      </c>
      <c r="K40" s="8">
        <f>(Input!G25 + Input!G26) / Input!G$7</f>
        <v>21.258518864626861</v>
      </c>
      <c r="L40" s="8">
        <f>(Input!H25 + Input!H26) / Input!H$7</f>
        <v>21.548529341527921</v>
      </c>
      <c r="M40" s="8">
        <f>(Input!I25 + Input!I26) / Input!I$7</f>
        <v>22.18103016005939</v>
      </c>
      <c r="N40" s="8">
        <f>(Input!J25 + Input!J26) / Input!J$7</f>
        <v>22.525140915435298</v>
      </c>
      <c r="O40" s="8">
        <f t="shared" si="1"/>
        <v>19.564271906888866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-13.892434806424514</v>
      </c>
      <c r="F42" s="11">
        <f t="shared" ref="F42:N42" si="9">+F38-F40</f>
        <v>58.913535663741889</v>
      </c>
      <c r="G42" s="11">
        <f t="shared" si="9"/>
        <v>86.094886507946242</v>
      </c>
      <c r="H42" s="11">
        <f t="shared" si="9"/>
        <v>45.486102068623836</v>
      </c>
      <c r="I42" s="11">
        <f t="shared" si="9"/>
        <v>-24.882193971425398</v>
      </c>
      <c r="J42" s="11">
        <f t="shared" si="9"/>
        <v>-69.668726912697537</v>
      </c>
      <c r="K42" s="11">
        <f t="shared" si="9"/>
        <v>8.5178155909543456</v>
      </c>
      <c r="L42" s="11">
        <f t="shared" si="9"/>
        <v>21.92033659284947</v>
      </c>
      <c r="M42" s="11">
        <f t="shared" si="9"/>
        <v>9.4646675415401553</v>
      </c>
      <c r="N42" s="11">
        <f t="shared" si="9"/>
        <v>41.433055217429242</v>
      </c>
      <c r="O42" s="11">
        <f t="shared" si="1"/>
        <v>16.338704349253771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3.5604757448931861</v>
      </c>
      <c r="F7" s="6">
        <f>Input!B37/Input!B$6</f>
        <v>2.9842890931195249</v>
      </c>
      <c r="G7" s="6">
        <f>Input!C37/Input!C$6</f>
        <v>3.0652258257437626</v>
      </c>
      <c r="H7" s="6">
        <f>Input!D37/Input!D$6</f>
        <v>3.1796514720514821</v>
      </c>
      <c r="I7" s="6">
        <f>Input!E37/Input!E$6</f>
        <v>3.2798734850437627</v>
      </c>
      <c r="J7" s="6">
        <f>Input!F37/Input!F$6</f>
        <v>3.0456529398062888</v>
      </c>
      <c r="K7" s="6">
        <f>Input!G37/Input!G$6</f>
        <v>3.2638657676816654</v>
      </c>
      <c r="L7" s="6">
        <f>Input!H37/Input!H$6</f>
        <v>3.6691878415606434</v>
      </c>
      <c r="M7" s="6">
        <f>Input!I37/Input!I$6</f>
        <v>3.8064176894238377</v>
      </c>
      <c r="N7" s="6">
        <f>Input!J37/Input!J$6</f>
        <v>3.8924017206672876</v>
      </c>
      <c r="O7" s="6">
        <f>AVERAGE(E7:N7)</f>
        <v>3.3747041579991439</v>
      </c>
    </row>
    <row r="8" spans="1:15" ht="12" customHeight="1" x14ac:dyDescent="0.2">
      <c r="B8" t="s">
        <v>121</v>
      </c>
      <c r="E8" s="6">
        <f>Input!A38/Input!A$6</f>
        <v>3.56728485234561</v>
      </c>
      <c r="F8" s="6">
        <f>Input!B38/Input!B$6</f>
        <v>2.8042423800601317</v>
      </c>
      <c r="G8" s="6">
        <f>Input!C38/Input!C$6</f>
        <v>3.0319219995062481</v>
      </c>
      <c r="H8" s="6">
        <f>Input!D38/Input!D$6</f>
        <v>2.9645152421434466</v>
      </c>
      <c r="I8" s="6">
        <f>Input!E38/Input!E$6</f>
        <v>2.9749397560078084</v>
      </c>
      <c r="J8" s="6">
        <f>Input!F38/Input!F$6</f>
        <v>2.9772037831334868</v>
      </c>
      <c r="K8" s="6">
        <f>Input!G38/Input!G$6</f>
        <v>3.0302119877497988</v>
      </c>
      <c r="L8" s="6">
        <f>Input!H38/Input!H$6</f>
        <v>3.3384090473539403</v>
      </c>
      <c r="M8" s="6">
        <f>Input!I38/Input!I$6</f>
        <v>3.6780981840153575</v>
      </c>
      <c r="N8" s="6">
        <f>Input!J38/Input!J$6</f>
        <v>3.5815138060572314</v>
      </c>
      <c r="O8" s="6">
        <f t="shared" ref="O8:O40" si="1">AVERAGE(E8:N8)</f>
        <v>3.194834103837306</v>
      </c>
    </row>
    <row r="9" spans="1:15" ht="12" customHeight="1" x14ac:dyDescent="0.2">
      <c r="B9" t="s">
        <v>122</v>
      </c>
      <c r="E9" s="6">
        <f>Input!A39/Input!A$6</f>
        <v>2.0813038254067561E-2</v>
      </c>
      <c r="F9" s="6">
        <f>Input!B39/Input!B$6</f>
        <v>8.7484642472966723E-2</v>
      </c>
      <c r="G9" s="6">
        <f>Input!C39/Input!C$6</f>
        <v>0.10907232425567016</v>
      </c>
      <c r="H9" s="6">
        <f>Input!D39/Input!D$6</f>
        <v>9.723136032518423E-2</v>
      </c>
      <c r="I9" s="6">
        <f>Input!E39/Input!E$6</f>
        <v>9.7076613218845906E-2</v>
      </c>
      <c r="J9" s="6">
        <f>Input!F39/Input!F$6</f>
        <v>7.3491504317770892E-2</v>
      </c>
      <c r="K9" s="6">
        <f>Input!G39/Input!G$6</f>
        <v>8.9994772462199668E-2</v>
      </c>
      <c r="L9" s="6">
        <f>Input!H39/Input!H$6</f>
        <v>0.10956791250255843</v>
      </c>
      <c r="M9" s="6">
        <f>Input!I39/Input!I$6</f>
        <v>0.12375468331951635</v>
      </c>
      <c r="N9" s="6">
        <f>Input!J39/Input!J$6</f>
        <v>0.12207297303834878</v>
      </c>
      <c r="O9" s="6">
        <f t="shared" si="1"/>
        <v>9.3055982416712854E-2</v>
      </c>
    </row>
    <row r="10" spans="1:15" ht="13.5" customHeight="1" x14ac:dyDescent="0.2">
      <c r="B10" s="4" t="s">
        <v>123</v>
      </c>
      <c r="E10" s="8">
        <f>SUM(E7:E9)</f>
        <v>7.1485736354928635</v>
      </c>
      <c r="F10" s="8">
        <f t="shared" ref="F10:N10" si="2">SUM(F7:F9)</f>
        <v>5.8760161156526234</v>
      </c>
      <c r="G10" s="8">
        <f t="shared" si="2"/>
        <v>6.2062201495056808</v>
      </c>
      <c r="H10" s="8">
        <f t="shared" si="2"/>
        <v>6.2413980745201139</v>
      </c>
      <c r="I10" s="8">
        <f t="shared" si="2"/>
        <v>6.351889854270417</v>
      </c>
      <c r="J10" s="8">
        <f t="shared" si="2"/>
        <v>6.0963482272575469</v>
      </c>
      <c r="K10" s="8">
        <f t="shared" si="2"/>
        <v>6.3840725278936645</v>
      </c>
      <c r="L10" s="8">
        <f t="shared" si="2"/>
        <v>7.1171648014171423</v>
      </c>
      <c r="M10" s="8">
        <f t="shared" si="2"/>
        <v>7.6082705567587112</v>
      </c>
      <c r="N10" s="8">
        <f t="shared" si="2"/>
        <v>7.5959884997628677</v>
      </c>
      <c r="O10" s="8">
        <f t="shared" si="1"/>
        <v>6.662594244253162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8.3975180436938839</v>
      </c>
      <c r="F12" s="6">
        <f>Input!B40/Input!B$6</f>
        <v>8.5054335608223131</v>
      </c>
      <c r="G12" s="6">
        <f>Input!C40/Input!C$6</f>
        <v>8.3553519868635302</v>
      </c>
      <c r="H12" s="6">
        <f>Input!D40/Input!D$6</f>
        <v>8.7312360342951063</v>
      </c>
      <c r="I12" s="6">
        <f>Input!E40/Input!E$6</f>
        <v>9.017492099657348</v>
      </c>
      <c r="J12" s="6">
        <f>Input!F40/Input!F$6</f>
        <v>8.9605262963591343</v>
      </c>
      <c r="K12" s="6">
        <f>Input!G40/Input!G$6</f>
        <v>8.5736391029412182</v>
      </c>
      <c r="L12" s="6">
        <f>Input!H40/Input!H$6</f>
        <v>9.7705228142161431</v>
      </c>
      <c r="M12" s="6">
        <f>Input!I40/Input!I$6</f>
        <v>10.232443619706464</v>
      </c>
      <c r="N12" s="6">
        <f>Input!J40/Input!J$6</f>
        <v>9.527052391594804</v>
      </c>
      <c r="O12" s="6">
        <f t="shared" si="1"/>
        <v>9.0071215950149952</v>
      </c>
    </row>
    <row r="13" spans="1:15" ht="12" customHeight="1" x14ac:dyDescent="0.2">
      <c r="B13" t="s">
        <v>125</v>
      </c>
      <c r="E13" s="6">
        <f>Input!A41/Input!A$6</f>
        <v>2.2593205290846465</v>
      </c>
      <c r="F13" s="6">
        <f>Input!B41/Input!B$6</f>
        <v>2.2245313309317871</v>
      </c>
      <c r="G13" s="6">
        <f>Input!C41/Input!C$6</f>
        <v>2.2523126570600946</v>
      </c>
      <c r="H13" s="6">
        <f>Input!D41/Input!D$6</f>
        <v>2.3783648993832367</v>
      </c>
      <c r="I13" s="6">
        <f>Input!E41/Input!E$6</f>
        <v>2.4916394293970363</v>
      </c>
      <c r="J13" s="6">
        <f>Input!F41/Input!F$6</f>
        <v>2.4533303871759147</v>
      </c>
      <c r="K13" s="6">
        <f>Input!G41/Input!G$6</f>
        <v>2.3189988805200357</v>
      </c>
      <c r="L13" s="6">
        <f>Input!H41/Input!H$6</f>
        <v>2.6390469288720277</v>
      </c>
      <c r="M13" s="6">
        <f>Input!I41/Input!I$6</f>
        <v>2.8369135092451554</v>
      </c>
      <c r="N13" s="6">
        <f>Input!J41/Input!J$6</f>
        <v>2.6729504674921603</v>
      </c>
      <c r="O13" s="6">
        <f t="shared" si="1"/>
        <v>2.4527409019162087</v>
      </c>
    </row>
    <row r="14" spans="1:15" ht="12" customHeight="1" x14ac:dyDescent="0.2">
      <c r="B14" t="s">
        <v>126</v>
      </c>
      <c r="E14" s="6">
        <f>Input!A42/Input!A$6</f>
        <v>0.24759460070396455</v>
      </c>
      <c r="F14" s="6">
        <f>Input!B42/Input!B$6</f>
        <v>0.2523846101118265</v>
      </c>
      <c r="G14" s="6">
        <f>Input!C42/Input!C$6</f>
        <v>0.25619464040757739</v>
      </c>
      <c r="H14" s="6">
        <f>Input!D42/Input!D$6</f>
        <v>0.28668565996309903</v>
      </c>
      <c r="I14" s="6">
        <f>Input!E42/Input!E$6</f>
        <v>0.29289970956375799</v>
      </c>
      <c r="J14" s="6">
        <f>Input!F42/Input!F$6</f>
        <v>0.28664662828838072</v>
      </c>
      <c r="K14" s="6">
        <f>Input!G42/Input!G$6</f>
        <v>0.26461198459611646</v>
      </c>
      <c r="L14" s="6">
        <f>Input!H42/Input!H$6</f>
        <v>0.28796822268856764</v>
      </c>
      <c r="M14" s="6">
        <f>Input!I42/Input!I$6</f>
        <v>0.29813006264168584</v>
      </c>
      <c r="N14" s="6">
        <f>Input!J42/Input!J$6</f>
        <v>0.30520623386601925</v>
      </c>
      <c r="O14" s="6">
        <f t="shared" si="1"/>
        <v>0.27783223528309958</v>
      </c>
    </row>
    <row r="15" spans="1:15" ht="13.5" customHeight="1" x14ac:dyDescent="0.2">
      <c r="B15" s="4" t="s">
        <v>130</v>
      </c>
      <c r="E15" s="8">
        <f>SUM(E12:E14)</f>
        <v>10.904433173482495</v>
      </c>
      <c r="F15" s="8">
        <f t="shared" ref="F15:N15" si="3">SUM(F12:F14)</f>
        <v>10.982349501865928</v>
      </c>
      <c r="G15" s="8">
        <f t="shared" si="3"/>
        <v>10.863859284331202</v>
      </c>
      <c r="H15" s="8">
        <f t="shared" si="3"/>
        <v>11.396286593641443</v>
      </c>
      <c r="I15" s="8">
        <f t="shared" si="3"/>
        <v>11.802031238618142</v>
      </c>
      <c r="J15" s="8">
        <f t="shared" si="3"/>
        <v>11.700503311823429</v>
      </c>
      <c r="K15" s="8">
        <f t="shared" si="3"/>
        <v>11.157249968057371</v>
      </c>
      <c r="L15" s="8">
        <f t="shared" si="3"/>
        <v>12.697537965776737</v>
      </c>
      <c r="M15" s="8">
        <f t="shared" si="3"/>
        <v>13.367487191593305</v>
      </c>
      <c r="N15" s="8">
        <f t="shared" si="3"/>
        <v>12.505209092952985</v>
      </c>
      <c r="O15" s="8">
        <f t="shared" si="1"/>
        <v>11.737694732214303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2.1415048302825288</v>
      </c>
      <c r="F17" s="6">
        <f>Input!B43/Input!B$6</f>
        <v>1.9254525060163166</v>
      </c>
      <c r="G17" s="6">
        <f>Input!C43/Input!C$6</f>
        <v>2.0817658337934652</v>
      </c>
      <c r="H17" s="6">
        <f>Input!D43/Input!D$6</f>
        <v>1.7514398537841058</v>
      </c>
      <c r="I17" s="6">
        <f>Input!E43/Input!E$6</f>
        <v>1.5852379059943464</v>
      </c>
      <c r="J17" s="6">
        <f>Input!F43/Input!F$6</f>
        <v>1.6037810894155409</v>
      </c>
      <c r="K17" s="6">
        <f>Input!G43/Input!G$6</f>
        <v>1.6075117391576899</v>
      </c>
      <c r="L17" s="6">
        <f>Input!H43/Input!H$6</f>
        <v>1.8613633601774409</v>
      </c>
      <c r="M17" s="6">
        <f>Input!I43/Input!I$6</f>
        <v>1.7834468979249616</v>
      </c>
      <c r="N17" s="6">
        <f>Input!J43/Input!J$6</f>
        <v>1.7937064788377886</v>
      </c>
      <c r="O17" s="6">
        <f t="shared" si="1"/>
        <v>1.8135210495384186</v>
      </c>
    </row>
    <row r="18" spans="2:15" ht="12" customHeight="1" x14ac:dyDescent="0.2">
      <c r="B18" t="s">
        <v>128</v>
      </c>
      <c r="E18" s="6">
        <f>Input!A44/Input!A$6</f>
        <v>2.1029035523674549</v>
      </c>
      <c r="F18" s="6">
        <f>Input!B44/Input!B$6</f>
        <v>2.6949277197378607</v>
      </c>
      <c r="G18" s="6">
        <f>Input!C44/Input!C$6</f>
        <v>2.6280891581404022</v>
      </c>
      <c r="H18" s="6">
        <f>Input!D44/Input!D$6</f>
        <v>2.6566826277441642</v>
      </c>
      <c r="I18" s="6">
        <f>Input!E44/Input!E$6</f>
        <v>2.4296926594670696</v>
      </c>
      <c r="J18" s="6">
        <f>Input!F44/Input!F$6</f>
        <v>2.2354681860465768</v>
      </c>
      <c r="K18" s="6">
        <f>Input!G44/Input!G$6</f>
        <v>2.1231374239531609</v>
      </c>
      <c r="L18" s="6">
        <f>Input!H44/Input!H$6</f>
        <v>2.2218502008007626</v>
      </c>
      <c r="M18" s="6">
        <f>Input!I44/Input!I$6</f>
        <v>2.720421157608393</v>
      </c>
      <c r="N18" s="6">
        <f>Input!J44/Input!J$6</f>
        <v>2.4969865558771867</v>
      </c>
      <c r="O18" s="6">
        <f t="shared" si="1"/>
        <v>2.4310159241743028</v>
      </c>
    </row>
    <row r="19" spans="2:15" ht="13.5" customHeight="1" x14ac:dyDescent="0.2">
      <c r="B19" s="4" t="s">
        <v>129</v>
      </c>
      <c r="E19" s="8">
        <f>SUM(E17:E18)</f>
        <v>4.2444083826499837</v>
      </c>
      <c r="F19" s="8">
        <f t="shared" ref="F19:N19" si="4">SUM(F17:F18)</f>
        <v>4.6203802257541771</v>
      </c>
      <c r="G19" s="8">
        <f t="shared" si="4"/>
        <v>4.7098549919338675</v>
      </c>
      <c r="H19" s="8">
        <f t="shared" si="4"/>
        <v>4.4081224815282702</v>
      </c>
      <c r="I19" s="8">
        <f t="shared" si="4"/>
        <v>4.014930565461416</v>
      </c>
      <c r="J19" s="8">
        <f t="shared" si="4"/>
        <v>3.8392492754621177</v>
      </c>
      <c r="K19" s="8">
        <f t="shared" si="4"/>
        <v>3.7306491631108507</v>
      </c>
      <c r="L19" s="8">
        <f t="shared" si="4"/>
        <v>4.0832135609782032</v>
      </c>
      <c r="M19" s="8">
        <f t="shared" si="4"/>
        <v>4.5038680555333546</v>
      </c>
      <c r="N19" s="8">
        <f t="shared" si="4"/>
        <v>4.290693034714975</v>
      </c>
      <c r="O19" s="8">
        <f t="shared" si="1"/>
        <v>4.2445369737127212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42.333289378893383</v>
      </c>
      <c r="F21" s="6">
        <f>Input!B45/Input!B$6</f>
        <v>39.331997594799738</v>
      </c>
      <c r="G21" s="6">
        <f>Input!C45/Input!C$6</f>
        <v>38.020002291737796</v>
      </c>
      <c r="H21" s="6">
        <f>Input!D45/Input!D$6</f>
        <v>37.285453907494066</v>
      </c>
      <c r="I21" s="6">
        <f>Input!E45/Input!E$6</f>
        <v>36.990036327574494</v>
      </c>
      <c r="J21" s="6">
        <f>Input!F45/Input!F$6</f>
        <v>43.706393366264905</v>
      </c>
      <c r="K21" s="6">
        <f>Input!G45/Input!G$6</f>
        <v>39.180108001255597</v>
      </c>
      <c r="L21" s="6">
        <f>Input!H45/Input!H$6</f>
        <v>38.203200566923051</v>
      </c>
      <c r="M21" s="6">
        <f>Input!I45/Input!I$6</f>
        <v>39.561108959246816</v>
      </c>
      <c r="N21" s="6">
        <f>Input!J45/Input!J$6</f>
        <v>37.709814348415968</v>
      </c>
      <c r="O21" s="6">
        <f t="shared" si="1"/>
        <v>39.232140474260589</v>
      </c>
    </row>
    <row r="22" spans="2:15" ht="12" customHeight="1" x14ac:dyDescent="0.2">
      <c r="B22" t="s">
        <v>132</v>
      </c>
      <c r="E22" s="6">
        <f>Input!A46/Input!A$6</f>
        <v>9.9333743156473684</v>
      </c>
      <c r="F22" s="6">
        <f>Input!B46/Input!B$6</f>
        <v>7.2217309949124857</v>
      </c>
      <c r="G22" s="6">
        <f>Input!C46/Input!C$6</f>
        <v>7.3276026249619859</v>
      </c>
      <c r="H22" s="6">
        <f>Input!D46/Input!D$6</f>
        <v>7.1298860105734336</v>
      </c>
      <c r="I22" s="6">
        <f>Input!E46/Input!E$6</f>
        <v>6.032853203770042</v>
      </c>
      <c r="J22" s="6">
        <f>Input!F46/Input!F$6</f>
        <v>4.9076546555828759</v>
      </c>
      <c r="K22" s="6">
        <f>Input!G46/Input!G$6</f>
        <v>6.3760077194106906</v>
      </c>
      <c r="L22" s="6">
        <f>Input!H46/Input!H$6</f>
        <v>7.1607607872428245</v>
      </c>
      <c r="M22" s="6">
        <f>Input!I46/Input!I$6</f>
        <v>6.4935582325046566</v>
      </c>
      <c r="N22" s="6">
        <f>Input!J46/Input!J$6</f>
        <v>5.939735204948116</v>
      </c>
      <c r="O22" s="6">
        <f t="shared" si="1"/>
        <v>6.8523163749554481</v>
      </c>
    </row>
    <row r="23" spans="2:15" ht="12" customHeight="1" x14ac:dyDescent="0.2">
      <c r="B23" t="s">
        <v>133</v>
      </c>
      <c r="E23" s="6">
        <f>Input!A47/Input!A$6</f>
        <v>0.6522818744405593</v>
      </c>
      <c r="F23" s="6">
        <f>Input!B47/Input!B$6</f>
        <v>0.89857341452873796</v>
      </c>
      <c r="G23" s="6">
        <f>Input!C47/Input!C$6</f>
        <v>0.44447707620897381</v>
      </c>
      <c r="H23" s="6">
        <f>Input!D47/Input!D$6</f>
        <v>0.42391553920734631</v>
      </c>
      <c r="I23" s="6">
        <f>Input!E47/Input!E$6</f>
        <v>0.50664737095658163</v>
      </c>
      <c r="J23" s="6">
        <f>Input!F47/Input!F$6</f>
        <v>0.44749355243086353</v>
      </c>
      <c r="K23" s="6">
        <f>Input!G47/Input!G$6</f>
        <v>0.55535261454572638</v>
      </c>
      <c r="L23" s="6">
        <f>Input!H47/Input!H$6</f>
        <v>0.72331769958063052</v>
      </c>
      <c r="M23" s="6">
        <f>Input!I47/Input!I$6</f>
        <v>0.93618198428548283</v>
      </c>
      <c r="N23" s="6">
        <f>Input!J47/Input!J$6</f>
        <v>0.65777225812826479</v>
      </c>
      <c r="O23" s="6">
        <f t="shared" si="1"/>
        <v>0.62460133843131671</v>
      </c>
    </row>
    <row r="24" spans="2:15" ht="12" customHeight="1" x14ac:dyDescent="0.2">
      <c r="B24" t="s">
        <v>134</v>
      </c>
      <c r="E24" s="6">
        <f>Input!A48/Input!A$6</f>
        <v>0.73018638036507943</v>
      </c>
      <c r="F24" s="6">
        <f>Input!B48/Input!B$6</f>
        <v>0.62027188813451306</v>
      </c>
      <c r="G24" s="6">
        <f>Input!C48/Input!C$6</f>
        <v>0.51478161339400963</v>
      </c>
      <c r="H24" s="6">
        <f>Input!D48/Input!D$6</f>
        <v>0.54493509301150955</v>
      </c>
      <c r="I24" s="6">
        <f>Input!E48/Input!E$6</f>
        <v>0.54676291488416828</v>
      </c>
      <c r="J24" s="6">
        <f>Input!F48/Input!F$6</f>
        <v>0.43020453462124869</v>
      </c>
      <c r="K24" s="6">
        <f>Input!G48/Input!G$6</f>
        <v>0.35465514444058732</v>
      </c>
      <c r="L24" s="6">
        <f>Input!H48/Input!H$6</f>
        <v>0.37191741018262731</v>
      </c>
      <c r="M24" s="6">
        <f>Input!I48/Input!I$6</f>
        <v>0.48279593607246779</v>
      </c>
      <c r="N24" s="6">
        <f>Input!J48/Input!J$6</f>
        <v>0.45548043162487234</v>
      </c>
      <c r="O24" s="6">
        <f t="shared" si="1"/>
        <v>0.5051991346731084</v>
      </c>
    </row>
    <row r="25" spans="2:15" ht="12" customHeight="1" x14ac:dyDescent="0.2">
      <c r="B25" t="s">
        <v>135</v>
      </c>
      <c r="E25" s="6">
        <f>Input!A49/Input!A$6</f>
        <v>0.4827146275323545</v>
      </c>
      <c r="F25" s="6">
        <f>Input!B49/Input!B$6</f>
        <v>0.80152580611360014</v>
      </c>
      <c r="G25" s="6">
        <f>Input!C49/Input!C$6</f>
        <v>0.67104957457099612</v>
      </c>
      <c r="H25" s="6">
        <f>Input!D49/Input!D$6</f>
        <v>0.73743156012616506</v>
      </c>
      <c r="I25" s="6">
        <f>Input!E49/Input!E$6</f>
        <v>0.79068716696831454</v>
      </c>
      <c r="J25" s="6">
        <f>Input!F49/Input!F$6</f>
        <v>0.75155411617337053</v>
      </c>
      <c r="K25" s="6">
        <f>Input!G49/Input!G$6</f>
        <v>0.75783576070259717</v>
      </c>
      <c r="L25" s="6">
        <f>Input!H49/Input!H$6</f>
        <v>0.67744442388626713</v>
      </c>
      <c r="M25" s="6">
        <f>Input!I49/Input!I$6</f>
        <v>0.62647875703307676</v>
      </c>
      <c r="N25" s="6">
        <f>Input!J49/Input!J$6</f>
        <v>0.45619145133836081</v>
      </c>
      <c r="O25" s="6">
        <f t="shared" si="1"/>
        <v>0.67529132444451023</v>
      </c>
    </row>
    <row r="26" spans="2:15" ht="14.25" customHeight="1" x14ac:dyDescent="0.2">
      <c r="B26" s="4" t="s">
        <v>136</v>
      </c>
      <c r="E26" s="8">
        <f>SUM(E21:E25)</f>
        <v>54.131846576878743</v>
      </c>
      <c r="F26" s="8">
        <f t="shared" ref="F26:N26" si="5">SUM(F21:F25)</f>
        <v>48.874099698489076</v>
      </c>
      <c r="G26" s="8">
        <f t="shared" si="5"/>
        <v>46.977913180873756</v>
      </c>
      <c r="H26" s="8">
        <f t="shared" si="5"/>
        <v>46.121622110412524</v>
      </c>
      <c r="I26" s="8">
        <f t="shared" si="5"/>
        <v>44.866986984153591</v>
      </c>
      <c r="J26" s="8">
        <f t="shared" si="5"/>
        <v>50.243300225073263</v>
      </c>
      <c r="K26" s="8">
        <f t="shared" si="5"/>
        <v>47.223959240355192</v>
      </c>
      <c r="L26" s="8">
        <f t="shared" si="5"/>
        <v>47.136640887815396</v>
      </c>
      <c r="M26" s="8">
        <f t="shared" si="5"/>
        <v>48.1001238691425</v>
      </c>
      <c r="N26" s="8">
        <f t="shared" si="5"/>
        <v>45.218993694455577</v>
      </c>
      <c r="O26" s="8">
        <f t="shared" si="1"/>
        <v>47.889548646764965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1.532082497629317</v>
      </c>
      <c r="F28" s="6">
        <f>Input!B50/Input!B$6</f>
        <v>1.8413404444254915</v>
      </c>
      <c r="G28" s="6">
        <f>Input!C50/Input!C$6</f>
        <v>1.9290498330010031</v>
      </c>
      <c r="H28" s="6">
        <f>Input!D50/Input!D$6</f>
        <v>2.1376532303299816</v>
      </c>
      <c r="I28" s="6">
        <f>Input!E50/Input!E$6</f>
        <v>2.2173650049277454</v>
      </c>
      <c r="J28" s="6">
        <f>Input!F50/Input!F$6</f>
        <v>2.1388993467287118</v>
      </c>
      <c r="K28" s="6">
        <f>Input!G50/Input!G$6</f>
        <v>2.4025430004211863</v>
      </c>
      <c r="L28" s="6">
        <f>Input!H50/Input!H$6</f>
        <v>2.5021546820019411</v>
      </c>
      <c r="M28" s="6">
        <f>Input!I50/Input!I$6</f>
        <v>2.1566569642078037</v>
      </c>
      <c r="N28" s="6">
        <f>Input!J50/Input!J$6</f>
        <v>2.0137649945381795</v>
      </c>
      <c r="O28" s="6">
        <f t="shared" si="1"/>
        <v>2.0871509998211364</v>
      </c>
    </row>
    <row r="29" spans="2:15" ht="12" customHeight="1" x14ac:dyDescent="0.2">
      <c r="B29" t="s">
        <v>138</v>
      </c>
      <c r="E29" s="6">
        <f>Input!A51/Input!A$6</f>
        <v>0.20366390473609919</v>
      </c>
      <c r="F29" s="6">
        <f>Input!B51/Input!B$6</f>
        <v>0.13702343929072869</v>
      </c>
      <c r="G29" s="6">
        <f>Input!C51/Input!C$6</f>
        <v>0.12118474152070265</v>
      </c>
      <c r="H29" s="6">
        <f>Input!D51/Input!D$6</f>
        <v>0.15145800712785573</v>
      </c>
      <c r="I29" s="6">
        <f>Input!E51/Input!E$6</f>
        <v>0.14007138437684621</v>
      </c>
      <c r="J29" s="6">
        <f>Input!F51/Input!F$6</f>
        <v>0.14225356715750551</v>
      </c>
      <c r="K29" s="6">
        <f>Input!G51/Input!G$6</f>
        <v>0.12363492122016281</v>
      </c>
      <c r="L29" s="6">
        <f>Input!H51/Input!H$6</f>
        <v>0.14992936731962037</v>
      </c>
      <c r="M29" s="6">
        <f>Input!I51/Input!I$6</f>
        <v>0.1708288274584914</v>
      </c>
      <c r="N29" s="6">
        <f>Input!J51/Input!J$6</f>
        <v>0.15900497736856595</v>
      </c>
      <c r="O29" s="6">
        <f t="shared" si="1"/>
        <v>0.14990531375765784</v>
      </c>
    </row>
    <row r="30" spans="2:15" ht="13.5" customHeight="1" x14ac:dyDescent="0.2">
      <c r="B30" s="4" t="s">
        <v>139</v>
      </c>
      <c r="E30" s="8">
        <f>SUM(E28:E29)</f>
        <v>1.7357464023654163</v>
      </c>
      <c r="F30" s="8">
        <f t="shared" ref="F30:N30" si="6">SUM(F28:F29)</f>
        <v>1.9783638837162201</v>
      </c>
      <c r="G30" s="8">
        <f t="shared" si="6"/>
        <v>2.0502345745217059</v>
      </c>
      <c r="H30" s="8">
        <f t="shared" si="6"/>
        <v>2.2891112374578375</v>
      </c>
      <c r="I30" s="8">
        <f t="shared" si="6"/>
        <v>2.3574363893045915</v>
      </c>
      <c r="J30" s="8">
        <f t="shared" si="6"/>
        <v>2.2811529138862174</v>
      </c>
      <c r="K30" s="8">
        <f t="shared" si="6"/>
        <v>2.5261779216413491</v>
      </c>
      <c r="L30" s="8">
        <f t="shared" si="6"/>
        <v>2.6520840493215614</v>
      </c>
      <c r="M30" s="8">
        <f t="shared" si="6"/>
        <v>2.327485791666295</v>
      </c>
      <c r="N30" s="8">
        <f t="shared" si="6"/>
        <v>2.1727699719067455</v>
      </c>
      <c r="O30" s="8">
        <f t="shared" si="1"/>
        <v>2.237056313578794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5.656335391860768E-2</v>
      </c>
      <c r="F32" s="6">
        <f>Input!B52/Input!B$6</f>
        <v>8.7605142736002631E-2</v>
      </c>
      <c r="G32" s="6">
        <f>Input!C52/Input!C$6</f>
        <v>0.10556479941623227</v>
      </c>
      <c r="H32" s="6">
        <f>Input!D52/Input!D$6</f>
        <v>0.14699967679317691</v>
      </c>
      <c r="I32" s="6">
        <f>Input!E52/Input!E$6</f>
        <v>0.16047809320421758</v>
      </c>
      <c r="J32" s="6">
        <f>Input!F52/Input!F$6</f>
        <v>0.16946002390553372</v>
      </c>
      <c r="K32" s="6">
        <f>Input!G52/Input!G$6</f>
        <v>0.16722768203491667</v>
      </c>
      <c r="L32" s="6">
        <f>Input!H52/Input!H$6</f>
        <v>0.17856694518802649</v>
      </c>
      <c r="M32" s="6">
        <f>Input!I52/Input!I$6</f>
        <v>0.18853601118730132</v>
      </c>
      <c r="N32" s="6">
        <f>Input!J52/Input!J$6</f>
        <v>0.19443009194899136</v>
      </c>
      <c r="O32" s="6">
        <f t="shared" si="1"/>
        <v>0.14554318203330069</v>
      </c>
    </row>
    <row r="33" spans="2:15" ht="12" customHeight="1" x14ac:dyDescent="0.2">
      <c r="B33" t="s">
        <v>141</v>
      </c>
      <c r="E33" s="6">
        <f>Input!A53/Input!A$6</f>
        <v>0.73904618865305072</v>
      </c>
      <c r="F33" s="6">
        <f>Input!B53/Input!B$6</f>
        <v>0.7949802017942702</v>
      </c>
      <c r="G33" s="6">
        <f>Input!C53/Input!C$6</f>
        <v>0.77368752165729315</v>
      </c>
      <c r="H33" s="6">
        <f>Input!D53/Input!D$6</f>
        <v>0.75377336883388879</v>
      </c>
      <c r="I33" s="6">
        <f>Input!E53/Input!E$6</f>
        <v>0.78031209191579831</v>
      </c>
      <c r="J33" s="6">
        <f>Input!F53/Input!F$6</f>
        <v>0.66601380082519868</v>
      </c>
      <c r="K33" s="6">
        <f>Input!G53/Input!G$6</f>
        <v>0.67217448026270177</v>
      </c>
      <c r="L33" s="6">
        <f>Input!H53/Input!H$6</f>
        <v>0.76827650985304952</v>
      </c>
      <c r="M33" s="6">
        <f>Input!I53/Input!I$6</f>
        <v>0.77577874305063277</v>
      </c>
      <c r="N33" s="6">
        <f>Input!J53/Input!J$6</f>
        <v>0.7070441991787545</v>
      </c>
      <c r="O33" s="6">
        <f t="shared" si="1"/>
        <v>0.74310871060246386</v>
      </c>
    </row>
    <row r="34" spans="2:15" ht="12" customHeight="1" x14ac:dyDescent="0.2">
      <c r="B34" t="s">
        <v>142</v>
      </c>
      <c r="E34" s="6">
        <f>Input!A54/Input!A$6</f>
        <v>0.16448507670809315</v>
      </c>
      <c r="F34" s="6">
        <f>Input!B54/Input!B$6</f>
        <v>0.15795912746197491</v>
      </c>
      <c r="G34" s="6">
        <f>Input!C54/Input!C$6</f>
        <v>0.15329603729702565</v>
      </c>
      <c r="H34" s="6">
        <f>Input!D54/Input!D$6</f>
        <v>0.18060773995240645</v>
      </c>
      <c r="I34" s="6">
        <f>Input!E54/Input!E$6</f>
        <v>0.18982036199533908</v>
      </c>
      <c r="J34" s="6">
        <f>Input!F54/Input!F$6</f>
        <v>0.17165938275100479</v>
      </c>
      <c r="K34" s="6">
        <f>Input!G54/Input!G$6</f>
        <v>0.17630106984811383</v>
      </c>
      <c r="L34" s="6">
        <f>Input!H54/Input!H$6</f>
        <v>0.2182708577906983</v>
      </c>
      <c r="M34" s="6">
        <f>Input!I54/Input!I$6</f>
        <v>0.23461184499779328</v>
      </c>
      <c r="N34" s="6">
        <f>Input!J54/Input!J$6</f>
        <v>0.23920393879893781</v>
      </c>
      <c r="O34" s="6">
        <f t="shared" si="1"/>
        <v>0.18862154376013868</v>
      </c>
    </row>
    <row r="35" spans="2:15" ht="12" customHeight="1" x14ac:dyDescent="0.2">
      <c r="B35" t="s">
        <v>143</v>
      </c>
      <c r="E35" s="6">
        <f>Input!A55/Input!A$6</f>
        <v>0.98676697261400614</v>
      </c>
      <c r="F35" s="6">
        <f>Input!B55/Input!B$6</f>
        <v>1.2153713338858576</v>
      </c>
      <c r="G35" s="6">
        <f>Input!C55/Input!C$6</f>
        <v>1.0781674662485428</v>
      </c>
      <c r="H35" s="6">
        <f>Input!D55/Input!D$6</f>
        <v>1.1137540655880354</v>
      </c>
      <c r="I35" s="6">
        <f>Input!E55/Input!E$6</f>
        <v>1.1933923614727546</v>
      </c>
      <c r="J35" s="6">
        <f>Input!F55/Input!F$6</f>
        <v>1.2653558934586366</v>
      </c>
      <c r="K35" s="6">
        <f>Input!G55/Input!G$6</f>
        <v>1.2842462857466617</v>
      </c>
      <c r="L35" s="6">
        <f>Input!H55/Input!H$6</f>
        <v>1.2527606213524676</v>
      </c>
      <c r="M35" s="6">
        <f>Input!I55/Input!I$6</f>
        <v>1.4351700238273635</v>
      </c>
      <c r="N35" s="6">
        <f>Input!J55/Input!J$6</f>
        <v>1.2925768041100758</v>
      </c>
      <c r="O35" s="6">
        <f t="shared" si="1"/>
        <v>1.2117561828304404</v>
      </c>
    </row>
    <row r="36" spans="2:15" ht="13.5" customHeight="1" x14ac:dyDescent="0.2">
      <c r="B36" s="4" t="s">
        <v>144</v>
      </c>
      <c r="E36" s="8">
        <f>SUM(E32:E35)</f>
        <v>1.9468615918937577</v>
      </c>
      <c r="F36" s="8">
        <f t="shared" ref="F36:N36" si="7">SUM(F32:F35)</f>
        <v>2.2559158058781055</v>
      </c>
      <c r="G36" s="8">
        <f t="shared" si="7"/>
        <v>2.1107158246190938</v>
      </c>
      <c r="H36" s="8">
        <f t="shared" si="7"/>
        <v>2.1951348511675075</v>
      </c>
      <c r="I36" s="8">
        <f t="shared" si="7"/>
        <v>2.3240029085881098</v>
      </c>
      <c r="J36" s="8">
        <f t="shared" si="7"/>
        <v>2.2724891009403736</v>
      </c>
      <c r="K36" s="8">
        <f t="shared" si="7"/>
        <v>2.2999495178923937</v>
      </c>
      <c r="L36" s="8">
        <f t="shared" si="7"/>
        <v>2.4178749341842418</v>
      </c>
      <c r="M36" s="8">
        <f t="shared" si="7"/>
        <v>2.6340966230630909</v>
      </c>
      <c r="N36" s="8">
        <f t="shared" si="7"/>
        <v>2.4332550340367591</v>
      </c>
      <c r="O36" s="8">
        <f t="shared" si="1"/>
        <v>2.2890296192263433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3.9979939801240731</v>
      </c>
      <c r="F38" s="8">
        <f>Input!B56/Input!B$6</f>
        <v>4.0118820516897822</v>
      </c>
      <c r="G38" s="8">
        <f>Input!C56/Input!C$6</f>
        <v>4.6177757444464316</v>
      </c>
      <c r="H38" s="8">
        <f>Input!D56/Input!D$6</f>
        <v>5.3027129366248671</v>
      </c>
      <c r="I38" s="8">
        <f>Input!E56/Input!E$6</f>
        <v>5.4354028797614626</v>
      </c>
      <c r="J38" s="8">
        <f>Input!F56/Input!F$6</f>
        <v>5.0307709911578753</v>
      </c>
      <c r="K38" s="8">
        <f>Input!G56/Input!G$6</f>
        <v>5.3835287688881808</v>
      </c>
      <c r="L38" s="8">
        <f>Input!H56/Input!H$6</f>
        <v>6.509133577625156</v>
      </c>
      <c r="M38" s="8">
        <f>Input!I56/Input!I$6</f>
        <v>6.8997917061728202</v>
      </c>
      <c r="N38" s="8">
        <f>Input!J56/Input!J$6</f>
        <v>6.6113117176577001</v>
      </c>
      <c r="O38" s="8">
        <f t="shared" si="1"/>
        <v>5.3800304354148354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84.109863742887356</v>
      </c>
      <c r="F40" s="11">
        <f t="shared" ref="F40:N40" si="8">SUM(F10,F15,F19,F26,F30,F36,F38)</f>
        <v>78.599007283045907</v>
      </c>
      <c r="G40" s="11">
        <f t="shared" si="8"/>
        <v>77.536573750231739</v>
      </c>
      <c r="H40" s="11">
        <f t="shared" si="8"/>
        <v>77.954388285352564</v>
      </c>
      <c r="I40" s="11">
        <f t="shared" si="8"/>
        <v>77.152680820157741</v>
      </c>
      <c r="J40" s="11">
        <f t="shared" si="8"/>
        <v>81.463814045600827</v>
      </c>
      <c r="K40" s="11">
        <f t="shared" si="8"/>
        <v>78.705587107839008</v>
      </c>
      <c r="L40" s="11">
        <f t="shared" si="8"/>
        <v>82.613649777118425</v>
      </c>
      <c r="M40" s="11">
        <f t="shared" si="8"/>
        <v>85.441123793930061</v>
      </c>
      <c r="N40" s="11">
        <f t="shared" si="8"/>
        <v>80.828221045487609</v>
      </c>
      <c r="O40" s="11">
        <f t="shared" si="1"/>
        <v>80.440490965165125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3.8219903282156484</v>
      </c>
      <c r="F7" s="6">
        <f>(Input!B37-Input!B57+Input!B77)/Input!B$5</f>
        <v>3.1233106112777658</v>
      </c>
      <c r="G7" s="6">
        <f>(Input!C37-Input!C57+Input!C77)/Input!C$5</f>
        <v>3.5554652968178799</v>
      </c>
      <c r="H7" s="6">
        <f>(Input!D37-Input!D57+Input!D77)/Input!D$5</f>
        <v>3.6161496048568584</v>
      </c>
      <c r="I7" s="6">
        <f>(Input!E37-Input!E57+Input!E77)/Input!E$5</f>
        <v>3.6929090932615671</v>
      </c>
      <c r="J7" s="6">
        <f>(Input!F37-Input!F57+Input!F77)/Input!F$5</f>
        <v>3.7220102673685309</v>
      </c>
      <c r="K7" s="6">
        <f>(Input!G37-Input!G57+Input!G77)/Input!G$5</f>
        <v>3.8275363692561299</v>
      </c>
      <c r="L7" s="6">
        <f>(Input!H37-Input!H57+Input!H77)/Input!H$5</f>
        <v>3.8946602546538616</v>
      </c>
      <c r="M7" s="6">
        <f>(Input!I37-Input!I57+Input!I77)/Input!I$5</f>
        <v>3.9509468790943383</v>
      </c>
      <c r="N7" s="6">
        <f>(Input!J37-Input!J57+Input!J77)/Input!J$5</f>
        <v>4.2036875983686048</v>
      </c>
      <c r="O7" s="6">
        <f>AVERAGE(E7:N7)</f>
        <v>3.7408666303171181</v>
      </c>
    </row>
    <row r="8" spans="1:15" ht="12" customHeight="1" x14ac:dyDescent="0.2">
      <c r="B8" t="s">
        <v>121</v>
      </c>
      <c r="E8" s="6">
        <f>(Input!A38-Input!A58+Input!A78)/Input!A$5</f>
        <v>3.7728750520850025</v>
      </c>
      <c r="F8" s="6">
        <f>(Input!B38-Input!B58+Input!B78)/Input!B$5</f>
        <v>2.9066306771094741</v>
      </c>
      <c r="G8" s="6">
        <f>(Input!C38-Input!C58+Input!C78)/Input!C$5</f>
        <v>3.5123110356430711</v>
      </c>
      <c r="H8" s="6">
        <f>(Input!D38-Input!D58+Input!D78)/Input!D$5</f>
        <v>3.3471790181608836</v>
      </c>
      <c r="I8" s="6">
        <f>(Input!E38-Input!E58+Input!E78)/Input!E$5</f>
        <v>3.3200795725080221</v>
      </c>
      <c r="J8" s="6">
        <f>(Input!F38-Input!F58+Input!F78)/Input!F$5</f>
        <v>3.5935110230885492</v>
      </c>
      <c r="K8" s="6">
        <f>(Input!G38-Input!G58+Input!G78)/Input!G$5</f>
        <v>3.5472399546672162</v>
      </c>
      <c r="L8" s="6">
        <f>(Input!H38-Input!H58+Input!H78)/Input!H$5</f>
        <v>3.5391704429159905</v>
      </c>
      <c r="M8" s="6">
        <f>(Input!I38-Input!I58+Input!I78)/Input!I$5</f>
        <v>3.8183546413767697</v>
      </c>
      <c r="N8" s="6">
        <f>(Input!J38-Input!J58+Input!J78)/Input!J$5</f>
        <v>3.864173484453497</v>
      </c>
      <c r="O8" s="6">
        <f t="shared" ref="O8:O40" si="1">AVERAGE(E8:N8)</f>
        <v>3.5221524902008476</v>
      </c>
    </row>
    <row r="9" spans="1:15" ht="12" customHeight="1" x14ac:dyDescent="0.2">
      <c r="B9" t="s">
        <v>122</v>
      </c>
      <c r="E9" s="6">
        <f>(Input!A39-Input!A59+Input!A79)/Input!A$5</f>
        <v>2.1493918074297253E-2</v>
      </c>
      <c r="F9" s="6">
        <f>(Input!B39-Input!B59+Input!B79)/Input!B$5</f>
        <v>0.10106156548737644</v>
      </c>
      <c r="G9" s="6">
        <f>(Input!C39-Input!C59+Input!C79)/Input!C$5</f>
        <v>0.11946210846626784</v>
      </c>
      <c r="H9" s="6">
        <f>(Input!D39-Input!D59+Input!D79)/Input!D$5</f>
        <v>0.10160140262730934</v>
      </c>
      <c r="I9" s="6">
        <f>(Input!E39-Input!E59+Input!E79)/Input!E$5</f>
        <v>0.1043564848359383</v>
      </c>
      <c r="J9" s="6">
        <f>(Input!F39-Input!F59+Input!F79)/Input!F$5</f>
        <v>7.3440715067493625E-2</v>
      </c>
      <c r="K9" s="6">
        <f>(Input!G39-Input!G59+Input!G79)/Input!G$5</f>
        <v>9.9080645992169772E-2</v>
      </c>
      <c r="L9" s="6">
        <f>(Input!H39-Input!H59+Input!H79)/Input!H$5</f>
        <v>0.10846528543761166</v>
      </c>
      <c r="M9" s="6">
        <f>(Input!I39-Input!I59+Input!I79)/Input!I$5</f>
        <v>0.11294519589878448</v>
      </c>
      <c r="N9" s="6">
        <f>(Input!J39-Input!J59+Input!J79)/Input!J$5</f>
        <v>0.11674768422642687</v>
      </c>
      <c r="O9" s="6">
        <f t="shared" si="1"/>
        <v>9.5865500611367574E-2</v>
      </c>
    </row>
    <row r="10" spans="1:15" ht="13.5" customHeight="1" x14ac:dyDescent="0.2">
      <c r="B10" s="4" t="s">
        <v>123</v>
      </c>
      <c r="E10" s="8">
        <f>SUM(E7:E9)</f>
        <v>7.616359298374948</v>
      </c>
      <c r="F10" s="8">
        <f t="shared" ref="F10:N10" si="2">SUM(F7:F9)</f>
        <v>6.1310028538746169</v>
      </c>
      <c r="G10" s="8">
        <f t="shared" si="2"/>
        <v>7.187238440927219</v>
      </c>
      <c r="H10" s="8">
        <f t="shared" si="2"/>
        <v>7.0649300256450518</v>
      </c>
      <c r="I10" s="8">
        <f t="shared" si="2"/>
        <v>7.1173451506055274</v>
      </c>
      <c r="J10" s="8">
        <f t="shared" si="2"/>
        <v>7.3889620055245739</v>
      </c>
      <c r="K10" s="8">
        <f t="shared" si="2"/>
        <v>7.4738569699155155</v>
      </c>
      <c r="L10" s="8">
        <f t="shared" si="2"/>
        <v>7.5422959830074641</v>
      </c>
      <c r="M10" s="8">
        <f t="shared" si="2"/>
        <v>7.8822467163698926</v>
      </c>
      <c r="N10" s="8">
        <f t="shared" si="2"/>
        <v>8.1846087670485286</v>
      </c>
      <c r="O10" s="8">
        <f t="shared" si="1"/>
        <v>7.3588846211293344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10.187167577486457</v>
      </c>
      <c r="F12" s="6">
        <f>(Input!B40-Input!B60+Input!B80)/Input!B$5</f>
        <v>9.9364259451635863</v>
      </c>
      <c r="G12" s="6">
        <f>(Input!C40-Input!C60+Input!C80)/Input!C$5</f>
        <v>10.256042523471253</v>
      </c>
      <c r="H12" s="6">
        <f>(Input!D40-Input!D60+Input!D80)/Input!D$5</f>
        <v>10.401171874182236</v>
      </c>
      <c r="I12" s="6">
        <f>(Input!E40-Input!E60+Input!E80)/Input!E$5</f>
        <v>10.661272513197391</v>
      </c>
      <c r="J12" s="6">
        <f>(Input!F40-Input!F60+Input!F80)/Input!F$5</f>
        <v>12.024673841663626</v>
      </c>
      <c r="K12" s="6">
        <f>(Input!G40-Input!G60+Input!G80)/Input!G$5</f>
        <v>11.417562744694003</v>
      </c>
      <c r="L12" s="6">
        <f>(Input!H40-Input!H60+Input!H80)/Input!H$5</f>
        <v>11.052793511174185</v>
      </c>
      <c r="M12" s="6">
        <f>(Input!I40-Input!I60+Input!I80)/Input!I$5</f>
        <v>11.32360907899829</v>
      </c>
      <c r="N12" s="6">
        <f>(Input!J40-Input!J60+Input!J80)/Input!J$5</f>
        <v>11.063656851327581</v>
      </c>
      <c r="O12" s="6">
        <f t="shared" si="1"/>
        <v>10.83243764613586</v>
      </c>
    </row>
    <row r="13" spans="1:15" ht="12" customHeight="1" x14ac:dyDescent="0.2">
      <c r="B13" t="s">
        <v>125</v>
      </c>
      <c r="E13" s="6">
        <f>(Input!A41-Input!A61+Input!A81)/Input!A$5</f>
        <v>2.739098088079746</v>
      </c>
      <c r="F13" s="6">
        <f>(Input!B41-Input!B61+Input!B81)/Input!B$5</f>
        <v>2.5945705181329006</v>
      </c>
      <c r="G13" s="6">
        <f>(Input!C41-Input!C61+Input!C81)/Input!C$5</f>
        <v>2.7596424268860082</v>
      </c>
      <c r="H13" s="6">
        <f>(Input!D41-Input!D61+Input!D81)/Input!D$5</f>
        <v>2.8334235882137442</v>
      </c>
      <c r="I13" s="6">
        <f>(Input!E41-Input!E61+Input!E81)/Input!E$5</f>
        <v>2.9458406738432878</v>
      </c>
      <c r="J13" s="6">
        <f>(Input!F41-Input!F61+Input!F81)/Input!F$5</f>
        <v>3.2917264032938971</v>
      </c>
      <c r="K13" s="6">
        <f>(Input!G41-Input!G61+Input!G81)/Input!G$5</f>
        <v>3.0882858798681223</v>
      </c>
      <c r="L13" s="6">
        <f>(Input!H41-Input!H61+Input!H81)/Input!H$5</f>
        <v>2.9853830463383844</v>
      </c>
      <c r="M13" s="6">
        <f>(Input!I41-Input!I61+Input!I81)/Input!I$5</f>
        <v>3.1392985830384244</v>
      </c>
      <c r="N13" s="6">
        <f>(Input!J41-Input!J61+Input!J81)/Input!J$5</f>
        <v>3.1040452093576261</v>
      </c>
      <c r="O13" s="6">
        <f t="shared" si="1"/>
        <v>2.9481314417052142</v>
      </c>
    </row>
    <row r="14" spans="1:15" ht="12" customHeight="1" x14ac:dyDescent="0.2">
      <c r="B14" t="s">
        <v>126</v>
      </c>
      <c r="E14" s="6">
        <f>(Input!A42-Input!A62+Input!A82)/Input!A$5</f>
        <v>0.30039023686656624</v>
      </c>
      <c r="F14" s="6">
        <f>(Input!B42-Input!B62+Input!B82)/Input!B$5</f>
        <v>0.29428437197250007</v>
      </c>
      <c r="G14" s="6">
        <f>(Input!C42-Input!C62+Input!C82)/Input!C$5</f>
        <v>0.31376077496676635</v>
      </c>
      <c r="H14" s="6">
        <f>(Input!D42-Input!D62+Input!D82)/Input!D$5</f>
        <v>0.34160344376406554</v>
      </c>
      <c r="I14" s="6">
        <f>(Input!E42-Input!E62+Input!E82)/Input!E$5</f>
        <v>0.34617570644860785</v>
      </c>
      <c r="J14" s="6">
        <f>(Input!F42-Input!F62+Input!F82)/Input!F$5</f>
        <v>0.38444074112680465</v>
      </c>
      <c r="K14" s="6">
        <f>(Input!G42-Input!G62+Input!G82)/Input!G$5</f>
        <v>0.35270484751699982</v>
      </c>
      <c r="L14" s="6">
        <f>(Input!H42-Input!H62+Input!H82)/Input!H$5</f>
        <v>0.32603087508284329</v>
      </c>
      <c r="M14" s="6">
        <f>(Input!I42-Input!I62+Input!I82)/Input!I$5</f>
        <v>0.33045404316627269</v>
      </c>
      <c r="N14" s="6">
        <f>(Input!J42-Input!J62+Input!J82)/Input!J$5</f>
        <v>0.35475161166146096</v>
      </c>
      <c r="O14" s="6">
        <f t="shared" si="1"/>
        <v>0.33445966525728876</v>
      </c>
    </row>
    <row r="15" spans="1:15" ht="13.5" customHeight="1" x14ac:dyDescent="0.2">
      <c r="B15" s="4" t="s">
        <v>130</v>
      </c>
      <c r="E15" s="8">
        <f>SUM(E12:E14)</f>
        <v>13.226655902432769</v>
      </c>
      <c r="F15" s="8">
        <f t="shared" ref="F15:N15" si="3">SUM(F12:F14)</f>
        <v>12.825280835268988</v>
      </c>
      <c r="G15" s="8">
        <f t="shared" si="3"/>
        <v>13.329445725324028</v>
      </c>
      <c r="H15" s="8">
        <f t="shared" si="3"/>
        <v>13.576198906160045</v>
      </c>
      <c r="I15" s="8">
        <f t="shared" si="3"/>
        <v>13.953288893489287</v>
      </c>
      <c r="J15" s="8">
        <f t="shared" si="3"/>
        <v>15.700840986084327</v>
      </c>
      <c r="K15" s="8">
        <f t="shared" si="3"/>
        <v>14.858553472079125</v>
      </c>
      <c r="L15" s="8">
        <f t="shared" si="3"/>
        <v>14.364207432595412</v>
      </c>
      <c r="M15" s="8">
        <f t="shared" si="3"/>
        <v>14.793361705202987</v>
      </c>
      <c r="N15" s="8">
        <f t="shared" si="3"/>
        <v>14.522453672346668</v>
      </c>
      <c r="O15" s="8">
        <f t="shared" si="1"/>
        <v>14.115028753098363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2.4263383041123117</v>
      </c>
      <c r="F17" s="6">
        <f>(Input!B43-Input!B63+Input!B83)/Input!B$5</f>
        <v>2.1390226792571756</v>
      </c>
      <c r="G17" s="6">
        <f>(Input!C43-Input!C63+Input!C83)/Input!C$5</f>
        <v>2.4410281914672649</v>
      </c>
      <c r="H17" s="6">
        <f>(Input!D43-Input!D63+Input!D83)/Input!D$5</f>
        <v>2.0353456586591303</v>
      </c>
      <c r="I17" s="6">
        <f>(Input!E43-Input!E63+Input!E83)/Input!E$5</f>
        <v>1.7938330659352033</v>
      </c>
      <c r="J17" s="6">
        <f>(Input!F43-Input!F63+Input!F83)/Input!F$5</f>
        <v>2.0077086569031115</v>
      </c>
      <c r="K17" s="6">
        <f>(Input!G43-Input!G63+Input!G83)/Input!G$5</f>
        <v>1.9460355707809602</v>
      </c>
      <c r="L17" s="6">
        <f>(Input!H43-Input!H63+Input!H83)/Input!H$5</f>
        <v>2.0537788019512377</v>
      </c>
      <c r="M17" s="6">
        <f>(Input!I43-Input!I63+Input!I83)/Input!I$5</f>
        <v>1.9436081464799764</v>
      </c>
      <c r="N17" s="6">
        <f>(Input!J43-Input!J63+Input!J83)/Input!J$5</f>
        <v>2.0320774718233334</v>
      </c>
      <c r="O17" s="6">
        <f t="shared" si="1"/>
        <v>2.0818776547369708</v>
      </c>
    </row>
    <row r="18" spans="2:15" ht="12" customHeight="1" x14ac:dyDescent="0.2">
      <c r="B18" t="s">
        <v>128</v>
      </c>
      <c r="E18" s="6">
        <f>(Input!A44-Input!A64+Input!A84)/Input!A$5</f>
        <v>2.4680701304528987</v>
      </c>
      <c r="F18" s="6">
        <f>(Input!B44-Input!B64+Input!B84)/Input!B$5</f>
        <v>3.0679025188799267</v>
      </c>
      <c r="G18" s="6">
        <f>(Input!C44-Input!C64+Input!C84)/Input!C$5</f>
        <v>3.1867910850780996</v>
      </c>
      <c r="H18" s="6">
        <f>(Input!D44-Input!D64+Input!D84)/Input!D$5</f>
        <v>3.1733078714607208</v>
      </c>
      <c r="I18" s="6">
        <f>(Input!E44-Input!E64+Input!E84)/Input!E$5</f>
        <v>2.8295602422109511</v>
      </c>
      <c r="J18" s="6">
        <f>(Input!F44-Input!F64+Input!F84)/Input!F$5</f>
        <v>2.9517106374107467</v>
      </c>
      <c r="K18" s="6">
        <f>(Input!G44-Input!G64+Input!G84)/Input!G$5</f>
        <v>2.7839019420976716</v>
      </c>
      <c r="L18" s="6">
        <f>(Input!H44-Input!H64+Input!H84)/Input!H$5</f>
        <v>2.4782921517244287</v>
      </c>
      <c r="M18" s="6">
        <f>(Input!I44-Input!I64+Input!I84)/Input!I$5</f>
        <v>2.9906924647857767</v>
      </c>
      <c r="N18" s="6">
        <f>(Input!J44-Input!J64+Input!J84)/Input!J$5</f>
        <v>2.8826896351773441</v>
      </c>
      <c r="O18" s="6">
        <f t="shared" si="1"/>
        <v>2.8812918679278563</v>
      </c>
    </row>
    <row r="19" spans="2:15" ht="13.5" customHeight="1" x14ac:dyDescent="0.2">
      <c r="B19" s="4" t="s">
        <v>129</v>
      </c>
      <c r="E19" s="8">
        <f>SUM(E17:E18)</f>
        <v>4.8944084345652108</v>
      </c>
      <c r="F19" s="8">
        <f t="shared" ref="F19:N19" si="4">SUM(F17:F18)</f>
        <v>5.2069251981371023</v>
      </c>
      <c r="G19" s="8">
        <f t="shared" si="4"/>
        <v>5.627819276545365</v>
      </c>
      <c r="H19" s="8">
        <f t="shared" si="4"/>
        <v>5.2086535301198511</v>
      </c>
      <c r="I19" s="8">
        <f t="shared" si="4"/>
        <v>4.623393308146154</v>
      </c>
      <c r="J19" s="8">
        <f t="shared" si="4"/>
        <v>4.9594192943138582</v>
      </c>
      <c r="K19" s="8">
        <f t="shared" si="4"/>
        <v>4.7299375128786316</v>
      </c>
      <c r="L19" s="8">
        <f t="shared" si="4"/>
        <v>4.5320709536756665</v>
      </c>
      <c r="M19" s="8">
        <f t="shared" si="4"/>
        <v>4.934300611265753</v>
      </c>
      <c r="N19" s="8">
        <f t="shared" si="4"/>
        <v>4.914767107000678</v>
      </c>
      <c r="O19" s="8">
        <f t="shared" si="1"/>
        <v>4.9631695226648267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44.318837302477647</v>
      </c>
      <c r="F21" s="6">
        <f>(Input!B45-Input!B65+Input!B85)/Input!B$5</f>
        <v>40.845053517444235</v>
      </c>
      <c r="G21" s="6">
        <f>(Input!C45-Input!C65+Input!C85)/Input!C$5</f>
        <v>39.175283160933866</v>
      </c>
      <c r="H21" s="6">
        <f>(Input!D45-Input!D65+Input!D85)/Input!D$5</f>
        <v>38.120035301198513</v>
      </c>
      <c r="I21" s="6">
        <f>(Input!E45-Input!E65+Input!E85)/Input!E$5</f>
        <v>37.410381068212402</v>
      </c>
      <c r="J21" s="6">
        <f>(Input!F45-Input!F65+Input!F85)/Input!F$5</f>
        <v>44.411459582008654</v>
      </c>
      <c r="K21" s="6">
        <f>(Input!G45-Input!G65+Input!G85)/Input!G$5</f>
        <v>39.056241422831235</v>
      </c>
      <c r="L21" s="6">
        <f>(Input!H45-Input!H65+Input!H85)/Input!H$5</f>
        <v>38.7261671010817</v>
      </c>
      <c r="M21" s="6">
        <f>(Input!I45-Input!I65+Input!I85)/Input!I$5</f>
        <v>40.073454071141818</v>
      </c>
      <c r="N21" s="6">
        <f>(Input!J45-Input!J65+Input!J85)/Input!J$5</f>
        <v>38.181355647271509</v>
      </c>
      <c r="O21" s="6">
        <f t="shared" si="1"/>
        <v>40.031826817460164</v>
      </c>
    </row>
    <row r="22" spans="2:15" ht="12" customHeight="1" x14ac:dyDescent="0.2">
      <c r="B22" t="s">
        <v>132</v>
      </c>
      <c r="E22" s="6">
        <f>(Input!A46-Input!A66+Input!A86)/Input!A$5</f>
        <v>11.895429020160902</v>
      </c>
      <c r="F22" s="6">
        <f>(Input!B46-Input!B66+Input!B86)/Input!B$5</f>
        <v>8.3402348172703178</v>
      </c>
      <c r="G22" s="6">
        <f>(Input!C46-Input!C66+Input!C86)/Input!C$5</f>
        <v>8.8926957668660691</v>
      </c>
      <c r="H22" s="6">
        <f>(Input!D46-Input!D66+Input!D86)/Input!D$5</f>
        <v>8.379943659391845</v>
      </c>
      <c r="I22" s="6">
        <f>(Input!E46-Input!E66+Input!E86)/Input!E$5</f>
        <v>7.0464100765966258</v>
      </c>
      <c r="J22" s="6">
        <f>(Input!F46-Input!F66+Input!F86)/Input!F$5</f>
        <v>6.4003023140668152</v>
      </c>
      <c r="K22" s="6">
        <f>(Input!G46-Input!G66+Input!G86)/Input!G$5</f>
        <v>8.2683678137234704</v>
      </c>
      <c r="L22" s="6">
        <f>(Input!H46-Input!H66+Input!H86)/Input!H$5</f>
        <v>8.0194231530335269</v>
      </c>
      <c r="M22" s="6">
        <f>(Input!I46-Input!I66+Input!I86)/Input!I$5</f>
        <v>7.1341391690329328</v>
      </c>
      <c r="N22" s="6">
        <f>(Input!J46-Input!J66+Input!J86)/Input!J$5</f>
        <v>6.8420510858919323</v>
      </c>
      <c r="O22" s="6">
        <f t="shared" si="1"/>
        <v>8.1218996876034435</v>
      </c>
    </row>
    <row r="23" spans="2:15" ht="12" customHeight="1" x14ac:dyDescent="0.2">
      <c r="B23" t="s">
        <v>133</v>
      </c>
      <c r="E23" s="6">
        <f>(Input!A47-Input!A67+Input!A87)/Input!A$5</f>
        <v>0.79137067694477392</v>
      </c>
      <c r="F23" s="6">
        <f>(Input!B47-Input!B67+Input!B87)/Input!B$5</f>
        <v>1.0477505456795022</v>
      </c>
      <c r="G23" s="6">
        <f>(Input!C47-Input!C67+Input!C87)/Input!C$5</f>
        <v>0.54434968531904282</v>
      </c>
      <c r="H23" s="6">
        <f>(Input!D47-Input!D67+Input!D87)/Input!D$5</f>
        <v>0.50511349243732662</v>
      </c>
      <c r="I23" s="6">
        <f>(Input!E47-Input!E67+Input!E87)/Input!E$5</f>
        <v>0.5988022720215298</v>
      </c>
      <c r="J23" s="6">
        <f>(Input!F47-Input!F67+Input!F87)/Input!F$5</f>
        <v>0.60016318340543073</v>
      </c>
      <c r="K23" s="6">
        <f>(Input!G47-Input!G67+Input!G87)/Input!G$5</f>
        <v>0.74018838862559255</v>
      </c>
      <c r="L23" s="6">
        <f>(Input!H47-Input!H67+Input!H87)/Input!H$5</f>
        <v>0.81879972647074661</v>
      </c>
      <c r="M23" s="6">
        <f>(Input!I47-Input!I67+Input!I87)/Input!I$5</f>
        <v>1.0376812465904799</v>
      </c>
      <c r="N23" s="6">
        <f>(Input!J47-Input!J67+Input!J87)/Input!J$5</f>
        <v>0.76455112243754353</v>
      </c>
      <c r="O23" s="6">
        <f t="shared" si="1"/>
        <v>0.74487703399319694</v>
      </c>
    </row>
    <row r="24" spans="2:15" ht="12" customHeight="1" x14ac:dyDescent="0.2">
      <c r="B24" t="s">
        <v>134</v>
      </c>
      <c r="E24" s="6">
        <f>(Input!A48-Input!A68+Input!A88)/Input!A$5</f>
        <v>0.86517777012083719</v>
      </c>
      <c r="F24" s="6">
        <f>(Input!B48-Input!B68+Input!B88)/Input!B$5</f>
        <v>0.70119104035110247</v>
      </c>
      <c r="G24" s="6">
        <f>(Input!C48-Input!C68+Input!C88)/Input!C$5</f>
        <v>0.61188437292289799</v>
      </c>
      <c r="H24" s="6">
        <f>(Input!D48-Input!D68+Input!D88)/Input!D$5</f>
        <v>0.62766101428795729</v>
      </c>
      <c r="I24" s="6">
        <f>(Input!E48-Input!E68+Input!E88)/Input!E$5</f>
        <v>0.6358669909947211</v>
      </c>
      <c r="J24" s="6">
        <f>(Input!F48-Input!F68+Input!F88)/Input!F$5</f>
        <v>0.55909798300932922</v>
      </c>
      <c r="K24" s="6">
        <f>(Input!G48-Input!G68+Input!G88)/Input!G$5</f>
        <v>0.45864122707603544</v>
      </c>
      <c r="L24" s="6">
        <f>(Input!H48-Input!H68+Input!H88)/Input!H$5</f>
        <v>0.41778956514000809</v>
      </c>
      <c r="M24" s="6">
        <f>(Input!I48-Input!I68+Input!I88)/Input!I$5</f>
        <v>0.52517295883397919</v>
      </c>
      <c r="N24" s="6">
        <f>(Input!J48-Input!J68+Input!J88)/Input!J$5</f>
        <v>0.52206078266081291</v>
      </c>
      <c r="O24" s="6">
        <f t="shared" si="1"/>
        <v>0.59245437053976802</v>
      </c>
    </row>
    <row r="25" spans="2:15" ht="12" customHeight="1" x14ac:dyDescent="0.2">
      <c r="B25" t="s">
        <v>135</v>
      </c>
      <c r="E25" s="6">
        <f>(Input!A49-Input!A69+Input!A89)/Input!A$5</f>
        <v>0.58535313631847175</v>
      </c>
      <c r="F25" s="6">
        <f>(Input!B49-Input!B69+Input!B89)/Input!B$5</f>
        <v>0.93154987569012404</v>
      </c>
      <c r="G25" s="6">
        <f>(Input!C49-Input!C69+Input!C89)/Input!C$5</f>
        <v>0.81824217451811232</v>
      </c>
      <c r="H25" s="6">
        <f>(Input!D49-Input!D69+Input!D89)/Input!D$5</f>
        <v>0.87831472758674833</v>
      </c>
      <c r="I25" s="6">
        <f>(Input!E49-Input!E69+Input!E89)/Input!E$5</f>
        <v>0.93231477072766789</v>
      </c>
      <c r="J25" s="6">
        <f>(Input!F49-Input!F69+Input!F89)/Input!F$5</f>
        <v>1.0076057747433158</v>
      </c>
      <c r="K25" s="6">
        <f>(Input!G49-Input!G69+Input!G89)/Input!G$5</f>
        <v>1.0027264836183805</v>
      </c>
      <c r="L25" s="6">
        <f>(Input!H49-Input!H69+Input!H89)/Input!H$5</f>
        <v>0.76118626920617982</v>
      </c>
      <c r="M25" s="6">
        <f>(Input!I49-Input!I69+Input!I89)/Input!I$5</f>
        <v>0.68951112727476194</v>
      </c>
      <c r="N25" s="6">
        <f>(Input!J49-Input!J69+Input!J89)/Input!J$5</f>
        <v>0.52451418700632968</v>
      </c>
      <c r="O25" s="6">
        <f t="shared" si="1"/>
        <v>0.81313185266900911</v>
      </c>
    </row>
    <row r="26" spans="2:15" ht="13.5" customHeight="1" x14ac:dyDescent="0.2">
      <c r="B26" s="4" t="s">
        <v>136</v>
      </c>
      <c r="E26" s="8">
        <f>SUM(E21:E25)</f>
        <v>58.456167906022635</v>
      </c>
      <c r="F26" s="8">
        <f t="shared" ref="F26:N26" si="5">SUM(F21:F25)</f>
        <v>51.865779796435291</v>
      </c>
      <c r="G26" s="8">
        <f t="shared" si="5"/>
        <v>50.042455160559989</v>
      </c>
      <c r="H26" s="8">
        <f t="shared" si="5"/>
        <v>48.511068194902386</v>
      </c>
      <c r="I26" s="8">
        <f t="shared" si="5"/>
        <v>46.623775178552947</v>
      </c>
      <c r="J26" s="8">
        <f t="shared" si="5"/>
        <v>52.978628837233543</v>
      </c>
      <c r="K26" s="8">
        <f t="shared" si="5"/>
        <v>49.526165335874715</v>
      </c>
      <c r="L26" s="8">
        <f t="shared" si="5"/>
        <v>48.743365814932154</v>
      </c>
      <c r="M26" s="8">
        <f t="shared" si="5"/>
        <v>49.459958572873973</v>
      </c>
      <c r="N26" s="8">
        <f t="shared" si="5"/>
        <v>46.834532825268134</v>
      </c>
      <c r="O26" s="8">
        <f t="shared" si="1"/>
        <v>50.30418976226558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1.8587748806051476</v>
      </c>
      <c r="F28" s="6">
        <f>(Input!B50-Input!B70+Input!B90)/Input!B$5</f>
        <v>2.1470315326882448</v>
      </c>
      <c r="G28" s="6">
        <f>(Input!C50-Input!C70+Input!C90)/Input!C$5</f>
        <v>2.362501298188767</v>
      </c>
      <c r="H28" s="6">
        <f>(Input!D50-Input!D70+Input!D90)/Input!D$5</f>
        <v>2.5471441618255093</v>
      </c>
      <c r="I28" s="6">
        <f>(Input!E50-Input!E70+Input!E90)/Input!E$5</f>
        <v>2.620685074008902</v>
      </c>
      <c r="J28" s="6">
        <f>(Input!F50-Input!F70+Input!F90)/Input!F$5</f>
        <v>2.8686192995257205</v>
      </c>
      <c r="K28" s="6">
        <f>(Input!G50-Input!G70+Input!G90)/Input!G$5</f>
        <v>3.2023816453739951</v>
      </c>
      <c r="L28" s="6">
        <f>(Input!H50-Input!H70+Input!H90)/Input!H$5</f>
        <v>2.8328809093910929</v>
      </c>
      <c r="M28" s="6">
        <f>(Input!I50-Input!I70+Input!I90)/Input!I$5</f>
        <v>2.3904869144367824</v>
      </c>
      <c r="N28" s="6">
        <f>(Input!J50-Input!J70+Input!J90)/Input!J$5</f>
        <v>2.3406677126832762</v>
      </c>
      <c r="O28" s="6">
        <f t="shared" si="1"/>
        <v>2.5171173428727438</v>
      </c>
    </row>
    <row r="29" spans="2:15" ht="12" customHeight="1" x14ac:dyDescent="0.2">
      <c r="B29" t="s">
        <v>138</v>
      </c>
      <c r="E29" s="6">
        <f>(Input!A51-Input!A71+Input!A91)/Input!A$5</f>
        <v>0.23844013429917627</v>
      </c>
      <c r="F29" s="6">
        <f>(Input!B51-Input!B71+Input!B91)/Input!B$5</f>
        <v>0.15558877942875821</v>
      </c>
      <c r="G29" s="6">
        <f>(Input!C51-Input!C71+Input!C91)/Input!C$5</f>
        <v>0.14009261278664006</v>
      </c>
      <c r="H29" s="6">
        <f>(Input!D51-Input!D71+Input!D91)/Input!D$5</f>
        <v>0.17311938033181556</v>
      </c>
      <c r="I29" s="6">
        <f>(Input!E51-Input!E71+Input!E91)/Input!E$5</f>
        <v>0.15683309181244179</v>
      </c>
      <c r="J29" s="6">
        <f>(Input!F51-Input!F71+Input!F91)/Input!F$5</f>
        <v>0.17504703705634023</v>
      </c>
      <c r="K29" s="6">
        <f>(Input!G51-Input!G71+Input!G91)/Input!G$5</f>
        <v>0.14687505151452709</v>
      </c>
      <c r="L29" s="6">
        <f>(Input!H51-Input!H71+Input!H91)/Input!H$5</f>
        <v>0.16617098856938115</v>
      </c>
      <c r="M29" s="6">
        <f>(Input!I51-Input!I71+Input!I91)/Input!I$5</f>
        <v>0.18591549985312839</v>
      </c>
      <c r="N29" s="6">
        <f>(Input!J51-Input!J71+Input!J91)/Input!J$5</f>
        <v>0.17953445763876369</v>
      </c>
      <c r="O29" s="6">
        <f t="shared" si="1"/>
        <v>0.17176170332909724</v>
      </c>
    </row>
    <row r="30" spans="2:15" ht="13.5" customHeight="1" x14ac:dyDescent="0.2">
      <c r="B30" s="4" t="s">
        <v>139</v>
      </c>
      <c r="E30" s="8">
        <f>SUM(E28:E29)</f>
        <v>2.0972150149043238</v>
      </c>
      <c r="F30" s="8">
        <f t="shared" ref="F30:N30" si="6">SUM(F28:F29)</f>
        <v>2.302620312117003</v>
      </c>
      <c r="G30" s="8">
        <f t="shared" si="6"/>
        <v>2.5025939109754072</v>
      </c>
      <c r="H30" s="8">
        <f t="shared" si="6"/>
        <v>2.7202635421573249</v>
      </c>
      <c r="I30" s="8">
        <f t="shared" si="6"/>
        <v>2.7775181658213439</v>
      </c>
      <c r="J30" s="8">
        <f t="shared" si="6"/>
        <v>3.0436663365820609</v>
      </c>
      <c r="K30" s="8">
        <f t="shared" si="6"/>
        <v>3.349256696888522</v>
      </c>
      <c r="L30" s="8">
        <f t="shared" si="6"/>
        <v>2.9990518979604741</v>
      </c>
      <c r="M30" s="8">
        <f t="shared" si="6"/>
        <v>2.5764024142899107</v>
      </c>
      <c r="N30" s="8">
        <f t="shared" si="6"/>
        <v>2.5202021703220399</v>
      </c>
      <c r="O30" s="8">
        <f t="shared" si="1"/>
        <v>2.688879046201841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6.8151302926375848E-2</v>
      </c>
      <c r="F32" s="6">
        <f>(Input!B52-Input!B72+Input!B92)/Input!B$5</f>
        <v>0.1019639793167042</v>
      </c>
      <c r="G32" s="6">
        <f>(Input!C52-Input!C72+Input!C92)/Input!C$5</f>
        <v>0.12902490445330675</v>
      </c>
      <c r="H32" s="6">
        <f>(Input!D52-Input!D72+Input!D92)/Input!D$5</f>
        <v>0.17508910346993251</v>
      </c>
      <c r="I32" s="6">
        <f>(Input!E52-Input!E72+Input!E92)/Input!E$5</f>
        <v>0.18990562571162403</v>
      </c>
      <c r="J32" s="6">
        <f>(Input!F52-Input!F72+Input!F92)/Input!F$5</f>
        <v>0.22749960911033512</v>
      </c>
      <c r="K32" s="6">
        <f>(Input!G52-Input!G72+Input!G92)/Input!G$5</f>
        <v>0.2219177570574902</v>
      </c>
      <c r="L32" s="6">
        <f>(Input!H52-Input!H72+Input!H92)/Input!H$5</f>
        <v>0.20190732791426921</v>
      </c>
      <c r="M32" s="6">
        <f>(Input!I52-Input!I72+Input!I92)/Input!I$5</f>
        <v>0.20858163964694859</v>
      </c>
      <c r="N32" s="6">
        <f>(Input!J52-Input!J72+Input!J92)/Input!J$5</f>
        <v>0.22577895752425411</v>
      </c>
      <c r="O32" s="6">
        <f t="shared" si="1"/>
        <v>0.17498202071312405</v>
      </c>
    </row>
    <row r="33" spans="2:15" ht="12" customHeight="1" x14ac:dyDescent="0.2">
      <c r="B33" t="s">
        <v>141</v>
      </c>
      <c r="E33" s="6">
        <f>(Input!A53-Input!A73+Input!A93)/Input!A$5</f>
        <v>0.87107291099073691</v>
      </c>
      <c r="F33" s="6">
        <f>(Input!B53-Input!B73+Input!B93)/Input!B$5</f>
        <v>0.90563173345161274</v>
      </c>
      <c r="G33" s="6">
        <f>(Input!C53-Input!C73+Input!C93)/Input!C$5</f>
        <v>0.93565459870388812</v>
      </c>
      <c r="H33" s="6">
        <f>(Input!D53-Input!D73+Input!D93)/Input!D$5</f>
        <v>0.88506929397602974</v>
      </c>
      <c r="I33" s="6">
        <f>(Input!E53-Input!E73+Input!E93)/Input!E$5</f>
        <v>0.91979013559672929</v>
      </c>
      <c r="J33" s="6">
        <f>(Input!F53-Input!F73+Input!F93)/Input!F$5</f>
        <v>0.87478222233804137</v>
      </c>
      <c r="K33" s="6">
        <f>(Input!G53-Input!G73+Input!G93)/Input!G$5</f>
        <v>0.86840544508551409</v>
      </c>
      <c r="L33" s="6">
        <f>(Input!H53-Input!H73+Input!H93)/Input!H$5</f>
        <v>0.85886335480818998</v>
      </c>
      <c r="M33" s="6">
        <f>(Input!I53-Input!I73+Input!I93)/Input!I$5</f>
        <v>0.85391748611713358</v>
      </c>
      <c r="N33" s="6">
        <f>(Input!J53-Input!J73+Input!J93)/Input!J$5</f>
        <v>0.81191749950054337</v>
      </c>
      <c r="O33" s="6">
        <f t="shared" si="1"/>
        <v>0.87851046805684196</v>
      </c>
    </row>
    <row r="34" spans="2:15" ht="12" customHeight="1" x14ac:dyDescent="0.2">
      <c r="B34" t="s">
        <v>142</v>
      </c>
      <c r="E34" s="6">
        <f>(Input!A54-Input!A74+Input!A94)/Input!A$5</f>
        <v>0.19955487355363954</v>
      </c>
      <c r="F34" s="6">
        <f>(Input!B54-Input!B74+Input!B94)/Input!B$5</f>
        <v>0.18418037187912178</v>
      </c>
      <c r="G34" s="6">
        <f>(Input!C54-Input!C74+Input!C94)/Input!C$5</f>
        <v>0.18773507602193421</v>
      </c>
      <c r="H34" s="6">
        <f>(Input!D54-Input!D74+Input!D94)/Input!D$5</f>
        <v>0.21524880933689222</v>
      </c>
      <c r="I34" s="6">
        <f>(Input!E54-Input!E74+Input!E94)/Input!E$5</f>
        <v>0.22429422420039333</v>
      </c>
      <c r="J34" s="6">
        <f>(Input!F54-Input!F74+Input!F94)/Input!F$5</f>
        <v>0.23025118569865011</v>
      </c>
      <c r="K34" s="6">
        <f>(Input!G54-Input!G74+Input!G94)/Input!G$5</f>
        <v>0.23468779620853081</v>
      </c>
      <c r="L34" s="6">
        <f>(Input!H54-Input!H74+Input!H94)/Input!H$5</f>
        <v>0.24701424553465837</v>
      </c>
      <c r="M34" s="6">
        <f>(Input!I54-Input!I74+Input!I94)/Input!I$5</f>
        <v>0.26004587990096661</v>
      </c>
      <c r="N34" s="6">
        <f>(Input!J54-Input!J74+Input!J94)/Input!J$5</f>
        <v>0.27799671576772583</v>
      </c>
      <c r="O34" s="6">
        <f t="shared" si="1"/>
        <v>0.22610091781025127</v>
      </c>
    </row>
    <row r="35" spans="2:15" ht="12" customHeight="1" x14ac:dyDescent="0.2">
      <c r="B35" t="s">
        <v>143</v>
      </c>
      <c r="E35" s="6">
        <f>(Input!A55-Input!A75+Input!A95)/Input!A$5</f>
        <v>1.1960929436840924</v>
      </c>
      <c r="F35" s="6">
        <f>(Input!B55-Input!B75+Input!B95)/Input!B$5</f>
        <v>1.4084908605978546</v>
      </c>
      <c r="G35" s="6">
        <f>(Input!C55-Input!C75+Input!C95)/Input!C$5</f>
        <v>1.3191627461365902</v>
      </c>
      <c r="H35" s="6">
        <f>(Input!D55-Input!D75+Input!D95)/Input!D$5</f>
        <v>1.3239169414350762</v>
      </c>
      <c r="I35" s="6">
        <f>(Input!E55-Input!E75+Input!E95)/Input!E$5</f>
        <v>1.4089699565262395</v>
      </c>
      <c r="J35" s="6">
        <f>(Input!F55-Input!F75+Input!F95)/Input!F$5</f>
        <v>1.679306144785532</v>
      </c>
      <c r="K35" s="6">
        <f>(Input!G55-Input!G75+Input!G95)/Input!G$5</f>
        <v>1.7021323923346383</v>
      </c>
      <c r="L35" s="6">
        <f>(Input!H55-Input!H75+Input!H95)/Input!H$5</f>
        <v>1.4141663797888107</v>
      </c>
      <c r="M35" s="6">
        <f>(Input!I55-Input!I75+Input!I95)/Input!I$5</f>
        <v>1.5878276519655157</v>
      </c>
      <c r="N35" s="6">
        <f>(Input!J55-Input!J75+Input!J95)/Input!J$5</f>
        <v>1.4995718559810545</v>
      </c>
      <c r="O35" s="6">
        <f t="shared" si="1"/>
        <v>1.4539637873235403</v>
      </c>
    </row>
    <row r="36" spans="2:15" ht="13.5" customHeight="1" x14ac:dyDescent="0.2">
      <c r="B36" s="4" t="s">
        <v>144</v>
      </c>
      <c r="E36" s="8">
        <f>SUM(E32:E35)</f>
        <v>2.3348720311548448</v>
      </c>
      <c r="F36" s="8">
        <f t="shared" ref="F36:N36" si="7">SUM(F32:F35)</f>
        <v>2.6002669452452931</v>
      </c>
      <c r="G36" s="8">
        <f t="shared" si="7"/>
        <v>2.5715773253157197</v>
      </c>
      <c r="H36" s="8">
        <f t="shared" si="7"/>
        <v>2.5993241482179306</v>
      </c>
      <c r="I36" s="8">
        <f t="shared" si="7"/>
        <v>2.7429599420349859</v>
      </c>
      <c r="J36" s="8">
        <f t="shared" si="7"/>
        <v>3.0118391619325586</v>
      </c>
      <c r="K36" s="8">
        <f t="shared" si="7"/>
        <v>3.0271433906861733</v>
      </c>
      <c r="L36" s="8">
        <f t="shared" si="7"/>
        <v>2.7219513080459281</v>
      </c>
      <c r="M36" s="8">
        <f t="shared" si="7"/>
        <v>2.9103726576305644</v>
      </c>
      <c r="N36" s="8">
        <f t="shared" si="7"/>
        <v>2.8152650287735779</v>
      </c>
      <c r="O36" s="8">
        <f t="shared" si="1"/>
        <v>2.7335571939037573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4.6398737539664729</v>
      </c>
      <c r="F38" s="8">
        <f>(Input!B56-Input!B76+Input!B96)/Input!B$5</f>
        <v>4.5595132363755209</v>
      </c>
      <c r="G38" s="8">
        <f>(Input!C56-Input!C76+Input!C96)/Input!C$5</f>
        <v>5.5877695039880351</v>
      </c>
      <c r="H38" s="8">
        <f>(Input!D56-Input!D76+Input!D96)/Input!D$5</f>
        <v>6.2880620453237031</v>
      </c>
      <c r="I38" s="8">
        <f>(Input!E56-Input!E76+Input!E96)/Input!E$5</f>
        <v>6.3978149518683365</v>
      </c>
      <c r="J38" s="8">
        <f>(Input!F56-Input!F76+Input!F96)/Input!F$5</f>
        <v>6.6309179392296871</v>
      </c>
      <c r="K38" s="8">
        <f>(Input!G56-Input!G76+Input!G96)/Input!G$5</f>
        <v>6.9753033175355457</v>
      </c>
      <c r="L38" s="8">
        <f>(Input!H56-Input!H76+Input!H96)/Input!H$5</f>
        <v>7.311780680122995</v>
      </c>
      <c r="M38" s="8">
        <f>(Input!I56-Input!I76+Input!I96)/Input!I$5</f>
        <v>7.6263826915276036</v>
      </c>
      <c r="N38" s="8">
        <f>(Input!J56-Input!J76+Input!J96)/Input!J$5</f>
        <v>7.6460487615910493</v>
      </c>
      <c r="O38" s="8">
        <f t="shared" si="1"/>
        <v>6.3663466881528947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93.265552341421198</v>
      </c>
      <c r="F40" s="11">
        <f t="shared" ref="F40:N40" si="8">SUM(F10,F15,F19,F26,F30,F36,F38)</f>
        <v>85.491389177453811</v>
      </c>
      <c r="G40" s="11">
        <f t="shared" si="8"/>
        <v>86.848899343635765</v>
      </c>
      <c r="H40" s="11">
        <f t="shared" si="8"/>
        <v>85.968500392526281</v>
      </c>
      <c r="I40" s="11">
        <f t="shared" si="8"/>
        <v>84.236095590518588</v>
      </c>
      <c r="J40" s="11">
        <f t="shared" si="8"/>
        <v>93.714274560900606</v>
      </c>
      <c r="K40" s="11">
        <f t="shared" si="8"/>
        <v>89.940216695858226</v>
      </c>
      <c r="L40" s="11">
        <f t="shared" si="8"/>
        <v>88.214724070340097</v>
      </c>
      <c r="M40" s="11">
        <f t="shared" si="8"/>
        <v>90.183025369160688</v>
      </c>
      <c r="N40" s="11">
        <f t="shared" si="8"/>
        <v>87.437878332350664</v>
      </c>
      <c r="O40" s="11">
        <f t="shared" si="1"/>
        <v>88.530055587416584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21.092010485748382</v>
      </c>
      <c r="F7" s="6">
        <f>Input!B37/Input!B$7</f>
        <v>16.87623464477781</v>
      </c>
      <c r="G7" s="6">
        <f>Input!C37/Input!C$7</f>
        <v>17.826451600971556</v>
      </c>
      <c r="H7" s="6">
        <f>Input!D37/Input!D$7</f>
        <v>17.934254799950452</v>
      </c>
      <c r="I7" s="6">
        <f>Input!E37/Input!E$7</f>
        <v>18.498379125967819</v>
      </c>
      <c r="J7" s="6">
        <f>Input!F37/Input!F$7</f>
        <v>19.491670104969582</v>
      </c>
      <c r="K7" s="6">
        <f>Input!G37/Input!G$7</f>
        <v>21.283379944550418</v>
      </c>
      <c r="L7" s="6">
        <f>Input!H37/Input!H$7</f>
        <v>20.464274532143968</v>
      </c>
      <c r="M7" s="6">
        <f>Input!I37/Input!I$7</f>
        <v>20.8808248332383</v>
      </c>
      <c r="N7" s="6">
        <f>Input!J37/Input!J$7</f>
        <v>22.397979902513487</v>
      </c>
      <c r="O7" s="6">
        <f>AVERAGE(E7:N7)</f>
        <v>19.674545997483182</v>
      </c>
    </row>
    <row r="8" spans="1:15" ht="12" customHeight="1" x14ac:dyDescent="0.2">
      <c r="B8" t="s">
        <v>121</v>
      </c>
      <c r="E8" s="6">
        <f>Input!A38/Input!A$7</f>
        <v>21.132347164348456</v>
      </c>
      <c r="F8" s="6">
        <f>Input!B38/Input!B$7</f>
        <v>15.858065666572317</v>
      </c>
      <c r="G8" s="6">
        <f>Input!C38/Input!C$7</f>
        <v>17.632766345691493</v>
      </c>
      <c r="H8" s="6">
        <f>Input!D38/Input!D$7</f>
        <v>16.720817416078287</v>
      </c>
      <c r="I8" s="6">
        <f>Input!E38/Input!E$7</f>
        <v>16.778562872772625</v>
      </c>
      <c r="J8" s="6">
        <f>Input!F38/Input!F$7</f>
        <v>19.053606935199991</v>
      </c>
      <c r="K8" s="6">
        <f>Input!G38/Input!G$7</f>
        <v>19.759744314981443</v>
      </c>
      <c r="L8" s="6">
        <f>Input!H38/Input!H$7</f>
        <v>18.619411759684123</v>
      </c>
      <c r="M8" s="6">
        <f>Input!I38/Input!I$7</f>
        <v>20.176903893986932</v>
      </c>
      <c r="N8" s="6">
        <f>Input!J38/Input!J$7</f>
        <v>20.609042952250135</v>
      </c>
      <c r="O8" s="6">
        <f t="shared" ref="O8:O40" si="1">AVERAGE(E8:N8)</f>
        <v>18.634126932156583</v>
      </c>
    </row>
    <row r="9" spans="1:15" ht="12" customHeight="1" x14ac:dyDescent="0.2">
      <c r="B9" t="s">
        <v>122</v>
      </c>
      <c r="E9" s="6">
        <f>Input!A39/Input!A$7</f>
        <v>0.12329498992507386</v>
      </c>
      <c r="F9" s="6">
        <f>Input!B39/Input!B$7</f>
        <v>0.49472799320690636</v>
      </c>
      <c r="G9" s="6">
        <f>Input!C39/Input!C$7</f>
        <v>0.63433254836204023</v>
      </c>
      <c r="H9" s="6">
        <f>Input!D39/Input!D$7</f>
        <v>0.54841607828564343</v>
      </c>
      <c r="I9" s="6">
        <f>Input!E39/Input!E$7</f>
        <v>0.54750892184586508</v>
      </c>
      <c r="J9" s="6">
        <f>Input!F39/Input!F$7</f>
        <v>0.47033335248337488</v>
      </c>
      <c r="K9" s="6">
        <f>Input!G39/Input!G$7</f>
        <v>0.58684795015233382</v>
      </c>
      <c r="L9" s="6">
        <f>Input!H39/Input!H$7</f>
        <v>0.6110964982410334</v>
      </c>
      <c r="M9" s="6">
        <f>Input!I39/Input!I$7</f>
        <v>0.67887974350992564</v>
      </c>
      <c r="N9" s="6">
        <f>Input!J39/Input!J$7</f>
        <v>0.70244239751396365</v>
      </c>
      <c r="O9" s="6">
        <f t="shared" si="1"/>
        <v>0.53978804735261599</v>
      </c>
    </row>
    <row r="10" spans="1:15" ht="13.5" customHeight="1" x14ac:dyDescent="0.2">
      <c r="B10" s="4" t="s">
        <v>123</v>
      </c>
      <c r="E10" s="8">
        <f>SUM(E7:E9)</f>
        <v>42.347652640021906</v>
      </c>
      <c r="F10" s="8">
        <f t="shared" ref="F10:N10" si="2">SUM(F7:F9)</f>
        <v>33.229028304557033</v>
      </c>
      <c r="G10" s="8">
        <f t="shared" si="2"/>
        <v>36.093550495025085</v>
      </c>
      <c r="H10" s="8">
        <f t="shared" si="2"/>
        <v>35.203488294314383</v>
      </c>
      <c r="I10" s="8">
        <f t="shared" si="2"/>
        <v>35.824450920586308</v>
      </c>
      <c r="J10" s="8">
        <f t="shared" si="2"/>
        <v>39.015610392652945</v>
      </c>
      <c r="K10" s="8">
        <f t="shared" si="2"/>
        <v>41.629972209684198</v>
      </c>
      <c r="L10" s="8">
        <f t="shared" si="2"/>
        <v>39.694782790069119</v>
      </c>
      <c r="M10" s="8">
        <f t="shared" si="2"/>
        <v>41.736608470735156</v>
      </c>
      <c r="N10" s="8">
        <f t="shared" si="2"/>
        <v>43.709465252277582</v>
      </c>
      <c r="O10" s="8">
        <f t="shared" si="1"/>
        <v>38.848460976992371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49.746312381399534</v>
      </c>
      <c r="F12" s="6">
        <f>Input!B40/Input!B$7</f>
        <v>48.098454288140388</v>
      </c>
      <c r="G12" s="6">
        <f>Input!C40/Input!C$7</f>
        <v>48.592268978016698</v>
      </c>
      <c r="H12" s="6">
        <f>Input!D40/Input!D$7</f>
        <v>49.246973491886536</v>
      </c>
      <c r="I12" s="6">
        <f>Input!E40/Input!E$7</f>
        <v>50.85836035613292</v>
      </c>
      <c r="J12" s="6">
        <f>Input!F40/Input!F$7</f>
        <v>57.345871636525246</v>
      </c>
      <c r="K12" s="6">
        <f>Input!G40/Input!G$7</f>
        <v>55.90794215319881</v>
      </c>
      <c r="L12" s="6">
        <f>Input!H40/Input!H$7</f>
        <v>54.493438282966231</v>
      </c>
      <c r="M12" s="6">
        <f>Input!I40/Input!I$7</f>
        <v>56.132006593164682</v>
      </c>
      <c r="N12" s="6">
        <f>Input!J40/Input!J$7</f>
        <v>54.821352807477403</v>
      </c>
      <c r="O12" s="6">
        <f t="shared" si="1"/>
        <v>52.524298096890845</v>
      </c>
    </row>
    <row r="13" spans="1:15" ht="12" customHeight="1" x14ac:dyDescent="0.2">
      <c r="B13" t="s">
        <v>125</v>
      </c>
      <c r="E13" s="6">
        <f>Input!A41/Input!A$7</f>
        <v>13.384057554238316</v>
      </c>
      <c r="F13" s="6">
        <f>Input!B41/Input!B$7</f>
        <v>12.579784177752618</v>
      </c>
      <c r="G13" s="6">
        <f>Input!C41/Input!C$7</f>
        <v>13.098787774174854</v>
      </c>
      <c r="H13" s="6">
        <f>Input!D41/Input!D$7</f>
        <v>13.414741360089186</v>
      </c>
      <c r="I13" s="6">
        <f>Input!E41/Input!E$7</f>
        <v>14.052764846075005</v>
      </c>
      <c r="J13" s="6">
        <f>Input!F41/Input!F$7</f>
        <v>15.700904702678196</v>
      </c>
      <c r="K13" s="6">
        <f>Input!G41/Input!G$7</f>
        <v>15.121986557723183</v>
      </c>
      <c r="L13" s="6">
        <f>Input!H41/Input!H$7</f>
        <v>14.718837843057315</v>
      </c>
      <c r="M13" s="6">
        <f>Input!I41/Input!I$7</f>
        <v>15.562426114765648</v>
      </c>
      <c r="N13" s="6">
        <f>Input!J41/Input!J$7</f>
        <v>15.380912646662779</v>
      </c>
      <c r="O13" s="6">
        <f t="shared" si="1"/>
        <v>14.30152035772171</v>
      </c>
    </row>
    <row r="14" spans="1:15" ht="12" customHeight="1" x14ac:dyDescent="0.2">
      <c r="B14" t="s">
        <v>126</v>
      </c>
      <c r="E14" s="6">
        <f>Input!A42/Input!A$7</f>
        <v>1.4667331807422188</v>
      </c>
      <c r="F14" s="6">
        <f>Input!B42/Input!B$7</f>
        <v>1.4272417209170676</v>
      </c>
      <c r="G14" s="6">
        <f>Input!C42/Input!C$7</f>
        <v>1.4899526551345752</v>
      </c>
      <c r="H14" s="6">
        <f>Input!D42/Input!D$7</f>
        <v>1.6169991329121765</v>
      </c>
      <c r="I14" s="6">
        <f>Input!E42/Input!E$7</f>
        <v>1.6519447771699536</v>
      </c>
      <c r="J14" s="6">
        <f>Input!F42/Input!F$7</f>
        <v>1.8344905429882372</v>
      </c>
      <c r="K14" s="6">
        <f>Input!G42/Input!G$7</f>
        <v>1.7255113435749481</v>
      </c>
      <c r="L14" s="6">
        <f>Input!H42/Input!H$7</f>
        <v>1.6060940513543938</v>
      </c>
      <c r="M14" s="6">
        <f>Input!I42/Input!I$7</f>
        <v>1.6354488980124742</v>
      </c>
      <c r="N14" s="6">
        <f>Input!J42/Input!J$7</f>
        <v>1.7562429530220769</v>
      </c>
      <c r="O14" s="6">
        <f t="shared" si="1"/>
        <v>1.6210659255828119</v>
      </c>
    </row>
    <row r="15" spans="1:15" ht="13.5" customHeight="1" x14ac:dyDescent="0.2">
      <c r="B15" s="4" t="s">
        <v>130</v>
      </c>
      <c r="E15" s="8">
        <f>SUM(E12:E14)</f>
        <v>64.597103116380069</v>
      </c>
      <c r="F15" s="8">
        <f t="shared" ref="F15:N15" si="3">SUM(F12:F14)</f>
        <v>62.10548018681007</v>
      </c>
      <c r="G15" s="8">
        <f t="shared" si="3"/>
        <v>63.181009407326123</v>
      </c>
      <c r="H15" s="8">
        <f t="shared" si="3"/>
        <v>64.278713984887901</v>
      </c>
      <c r="I15" s="8">
        <f t="shared" si="3"/>
        <v>66.563069979377886</v>
      </c>
      <c r="J15" s="8">
        <f t="shared" si="3"/>
        <v>74.881266882191682</v>
      </c>
      <c r="K15" s="8">
        <f t="shared" si="3"/>
        <v>72.755440054496944</v>
      </c>
      <c r="L15" s="8">
        <f t="shared" si="3"/>
        <v>70.818370177377929</v>
      </c>
      <c r="M15" s="8">
        <f t="shared" si="3"/>
        <v>73.329881605942802</v>
      </c>
      <c r="N15" s="8">
        <f t="shared" si="3"/>
        <v>71.95850840716227</v>
      </c>
      <c r="O15" s="8">
        <f t="shared" si="1"/>
        <v>68.446884380195371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12.686125555099087</v>
      </c>
      <c r="F17" s="6">
        <f>Input!B43/Input!B$7</f>
        <v>10.888485423153128</v>
      </c>
      <c r="G17" s="6">
        <f>Input!C43/Input!C$7</f>
        <v>12.106937625605681</v>
      </c>
      <c r="H17" s="6">
        <f>Input!D43/Input!D$7</f>
        <v>9.8786828935959363</v>
      </c>
      <c r="I17" s="6">
        <f>Input!E43/Input!E$7</f>
        <v>8.9406899149183143</v>
      </c>
      <c r="J17" s="6">
        <f>Input!F43/Input!F$7</f>
        <v>10.263931095663411</v>
      </c>
      <c r="K17" s="6">
        <f>Input!G43/Input!G$7</f>
        <v>10.482441848127825</v>
      </c>
      <c r="L17" s="6">
        <f>Input!H43/Input!H$7</f>
        <v>10.381439286178217</v>
      </c>
      <c r="M17" s="6">
        <f>Input!I43/Input!I$7</f>
        <v>9.7834355852287445</v>
      </c>
      <c r="N17" s="6">
        <f>Input!J43/Input!J$7</f>
        <v>10.321494169191155</v>
      </c>
      <c r="O17" s="6">
        <f t="shared" si="1"/>
        <v>10.57336633967615</v>
      </c>
    </row>
    <row r="18" spans="2:15" ht="12" customHeight="1" x14ac:dyDescent="0.2">
      <c r="B18" t="s">
        <v>128</v>
      </c>
      <c r="E18" s="6">
        <f>Input!A44/Input!A$7</f>
        <v>12.457454271573058</v>
      </c>
      <c r="F18" s="6">
        <f>Input!B44/Input!B$7</f>
        <v>15.239888338522503</v>
      </c>
      <c r="G18" s="6">
        <f>Input!C44/Input!C$7</f>
        <v>15.284193349525935</v>
      </c>
      <c r="H18" s="6">
        <f>Input!D44/Input!D$7</f>
        <v>14.984542673107889</v>
      </c>
      <c r="I18" s="6">
        <f>Input!E44/Input!E$7</f>
        <v>13.703387090799076</v>
      </c>
      <c r="J18" s="6">
        <f>Input!F44/Input!F$7</f>
        <v>14.306623004571886</v>
      </c>
      <c r="K18" s="6">
        <f>Input!G44/Input!G$7</f>
        <v>13.84479132565124</v>
      </c>
      <c r="L18" s="6">
        <f>Input!H44/Input!H$7</f>
        <v>12.391993662321338</v>
      </c>
      <c r="M18" s="6">
        <f>Input!I44/Input!I$7</f>
        <v>14.923385266542965</v>
      </c>
      <c r="N18" s="6">
        <f>Input!J44/Input!J$7</f>
        <v>14.368366553336063</v>
      </c>
      <c r="O18" s="6">
        <f t="shared" si="1"/>
        <v>14.150462553595196</v>
      </c>
    </row>
    <row r="19" spans="2:15" ht="13.5" customHeight="1" x14ac:dyDescent="0.2">
      <c r="B19" s="4" t="s">
        <v>129</v>
      </c>
      <c r="E19" s="8">
        <f>SUM(E17:E18)</f>
        <v>25.143579826672145</v>
      </c>
      <c r="F19" s="8">
        <f t="shared" ref="F19:N19" si="4">SUM(F17:F18)</f>
        <v>26.128373761675633</v>
      </c>
      <c r="G19" s="8">
        <f t="shared" si="4"/>
        <v>27.391130975131617</v>
      </c>
      <c r="H19" s="8">
        <f t="shared" si="4"/>
        <v>24.863225566703825</v>
      </c>
      <c r="I19" s="8">
        <f t="shared" si="4"/>
        <v>22.644077005717392</v>
      </c>
      <c r="J19" s="8">
        <f t="shared" si="4"/>
        <v>24.570554100235299</v>
      </c>
      <c r="K19" s="8">
        <f t="shared" si="4"/>
        <v>24.327233173779064</v>
      </c>
      <c r="L19" s="8">
        <f t="shared" si="4"/>
        <v>22.773432948499554</v>
      </c>
      <c r="M19" s="8">
        <f t="shared" si="4"/>
        <v>24.70682085177171</v>
      </c>
      <c r="N19" s="8">
        <f t="shared" si="4"/>
        <v>24.689860722527218</v>
      </c>
      <c r="O19" s="8">
        <f t="shared" si="1"/>
        <v>24.723828893271346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250.77945967095096</v>
      </c>
      <c r="F21" s="6">
        <f>Input!B45/Input!B$7</f>
        <v>222.42349844324937</v>
      </c>
      <c r="G21" s="6">
        <f>Input!C45/Input!C$7</f>
        <v>221.11314769378723</v>
      </c>
      <c r="H21" s="6">
        <f>Input!D45/Input!D$7</f>
        <v>210.30192666914405</v>
      </c>
      <c r="I21" s="6">
        <f>Input!E45/Input!E$7</f>
        <v>208.62259443573186</v>
      </c>
      <c r="J21" s="6">
        <f>Input!F45/Input!F$7</f>
        <v>279.71361734585895</v>
      </c>
      <c r="K21" s="6">
        <f>Input!G45/Input!G$7</f>
        <v>255.49001834458224</v>
      </c>
      <c r="L21" s="6">
        <f>Input!H45/Input!H$7</f>
        <v>213.07188897572007</v>
      </c>
      <c r="M21" s="6">
        <f>Input!I45/Input!I$7</f>
        <v>217.01995256115094</v>
      </c>
      <c r="N21" s="6">
        <f>Input!J45/Input!J$7</f>
        <v>216.99293251739161</v>
      </c>
      <c r="O21" s="6">
        <f t="shared" si="1"/>
        <v>229.55290366575673</v>
      </c>
    </row>
    <row r="22" spans="2:15" ht="12" customHeight="1" x14ac:dyDescent="0.2">
      <c r="B22" t="s">
        <v>132</v>
      </c>
      <c r="E22" s="6">
        <f>Input!A46/Input!A$7</f>
        <v>58.84461803313966</v>
      </c>
      <c r="F22" s="6">
        <f>Input!B46/Input!B$7</f>
        <v>40.839081941692612</v>
      </c>
      <c r="G22" s="6">
        <f>Input!C46/Input!C$7</f>
        <v>42.615181057122079</v>
      </c>
      <c r="H22" s="6">
        <f>Input!D46/Input!D$7</f>
        <v>40.214845410628023</v>
      </c>
      <c r="I22" s="6">
        <f>Input!E46/Input!E$7</f>
        <v>34.025094651831914</v>
      </c>
      <c r="J22" s="6">
        <f>Input!F46/Input!F$7</f>
        <v>31.408170079228942</v>
      </c>
      <c r="K22" s="6">
        <f>Input!G46/Input!G$7</f>
        <v>41.577382306991886</v>
      </c>
      <c r="L22" s="6">
        <f>Input!H46/Input!H$7</f>
        <v>39.937932026619727</v>
      </c>
      <c r="M22" s="6">
        <f>Input!I46/Input!I$7</f>
        <v>35.62164298839366</v>
      </c>
      <c r="N22" s="6">
        <f>Input!J46/Input!J$7</f>
        <v>34.178915562670277</v>
      </c>
      <c r="O22" s="6">
        <f t="shared" si="1"/>
        <v>39.926286405831874</v>
      </c>
    </row>
    <row r="23" spans="2:15" ht="12" customHeight="1" x14ac:dyDescent="0.2">
      <c r="B23" t="s">
        <v>133</v>
      </c>
      <c r="E23" s="6">
        <f>Input!A47/Input!A$7</f>
        <v>3.8640724220904983</v>
      </c>
      <c r="F23" s="6">
        <f>Input!B47/Input!B$7</f>
        <v>5.0814566940277386</v>
      </c>
      <c r="G23" s="6">
        <f>Input!C47/Input!C$7</f>
        <v>2.5849479083186409</v>
      </c>
      <c r="H23" s="6">
        <f>Input!D47/Input!D$7</f>
        <v>2.3910196952805647</v>
      </c>
      <c r="I23" s="6">
        <f>Input!E47/Input!E$7</f>
        <v>2.8574745928057199</v>
      </c>
      <c r="J23" s="6">
        <f>Input!F47/Input!F$7</f>
        <v>2.8638839915351841</v>
      </c>
      <c r="K23" s="6">
        <f>Input!G47/Input!G$7</f>
        <v>3.6214052721205445</v>
      </c>
      <c r="L23" s="6">
        <f>Input!H47/Input!H$7</f>
        <v>4.0341821180463029</v>
      </c>
      <c r="M23" s="6">
        <f>Input!I47/Input!I$7</f>
        <v>5.1356035046320834</v>
      </c>
      <c r="N23" s="6">
        <f>Input!J47/Input!J$7</f>
        <v>3.7850075288380309</v>
      </c>
      <c r="O23" s="6">
        <f t="shared" si="1"/>
        <v>3.6219053727695303</v>
      </c>
    </row>
    <row r="24" spans="2:15" ht="12" customHeight="1" x14ac:dyDescent="0.2">
      <c r="B24" t="s">
        <v>134</v>
      </c>
      <c r="E24" s="6">
        <f>Input!A48/Input!A$7</f>
        <v>4.3255732926423693</v>
      </c>
      <c r="F24" s="6">
        <f>Input!B48/Input!B$7</f>
        <v>3.5076541183130483</v>
      </c>
      <c r="G24" s="6">
        <f>Input!C48/Input!C$7</f>
        <v>2.9938184127140692</v>
      </c>
      <c r="H24" s="6">
        <f>Input!D48/Input!D$7</f>
        <v>3.0736088195218629</v>
      </c>
      <c r="I24" s="6">
        <f>Input!E48/Input!E$7</f>
        <v>3.0837249478272684</v>
      </c>
      <c r="J24" s="6">
        <f>Input!F48/Input!F$7</f>
        <v>2.7532371653063921</v>
      </c>
      <c r="K24" s="6">
        <f>Input!G48/Input!G$7</f>
        <v>2.3126748235666512</v>
      </c>
      <c r="L24" s="6">
        <f>Input!H48/Input!H$7</f>
        <v>2.0743064443449231</v>
      </c>
      <c r="M24" s="6">
        <f>Input!I48/Input!I$7</f>
        <v>2.6484685060546953</v>
      </c>
      <c r="N24" s="6">
        <f>Input!J48/Input!J$7</f>
        <v>2.620963170207705</v>
      </c>
      <c r="O24" s="6">
        <f t="shared" si="1"/>
        <v>2.9394029700498985</v>
      </c>
    </row>
    <row r="25" spans="2:15" ht="12" customHeight="1" x14ac:dyDescent="0.2">
      <c r="B25" t="s">
        <v>135</v>
      </c>
      <c r="E25" s="6">
        <f>Input!A49/Input!A$7</f>
        <v>2.859567854138545</v>
      </c>
      <c r="F25" s="6">
        <f>Input!B49/Input!B$7</f>
        <v>4.5326498726294933</v>
      </c>
      <c r="G25" s="6">
        <f>Input!C49/Input!C$7</f>
        <v>3.9026269002675478</v>
      </c>
      <c r="H25" s="6">
        <f>Input!D49/Input!D$7</f>
        <v>4.1593506750898053</v>
      </c>
      <c r="I25" s="6">
        <f>Input!E49/Input!E$7</f>
        <v>4.4594497474716297</v>
      </c>
      <c r="J25" s="6">
        <f>Input!F49/Input!F$7</f>
        <v>4.8098208128123234</v>
      </c>
      <c r="K25" s="6">
        <f>Input!G49/Input!G$7</f>
        <v>4.9417799562441767</v>
      </c>
      <c r="L25" s="6">
        <f>Input!H49/Input!H$7</f>
        <v>3.778331682463564</v>
      </c>
      <c r="M25" s="6">
        <f>Input!I49/Input!I$7</f>
        <v>3.4366678212165969</v>
      </c>
      <c r="N25" s="6">
        <f>Input!J49/Input!J$7</f>
        <v>2.6250545786480126</v>
      </c>
      <c r="O25" s="6">
        <f t="shared" si="1"/>
        <v>3.9505299900981692</v>
      </c>
    </row>
    <row r="26" spans="2:15" ht="13.5" customHeight="1" x14ac:dyDescent="0.2">
      <c r="B26" s="4" t="s">
        <v>136</v>
      </c>
      <c r="E26" s="8">
        <f>SUM(E21:E25)</f>
        <v>320.67329127296205</v>
      </c>
      <c r="F26" s="8">
        <f t="shared" ref="F26:N26" si="5">SUM(F21:F25)</f>
        <v>276.3843410699123</v>
      </c>
      <c r="G26" s="8">
        <f t="shared" si="5"/>
        <v>273.20972197220959</v>
      </c>
      <c r="H26" s="8">
        <f t="shared" si="5"/>
        <v>260.14075126966429</v>
      </c>
      <c r="I26" s="8">
        <f t="shared" si="5"/>
        <v>253.04833837566841</v>
      </c>
      <c r="J26" s="8">
        <f t="shared" si="5"/>
        <v>321.54872939474188</v>
      </c>
      <c r="K26" s="8">
        <f t="shared" si="5"/>
        <v>307.94326070350553</v>
      </c>
      <c r="L26" s="8">
        <f t="shared" si="5"/>
        <v>262.89664124719457</v>
      </c>
      <c r="M26" s="8">
        <f t="shared" si="5"/>
        <v>263.86233538144796</v>
      </c>
      <c r="N26" s="8">
        <f t="shared" si="5"/>
        <v>260.20287335775566</v>
      </c>
      <c r="O26" s="8">
        <f t="shared" si="1"/>
        <v>279.99102840450621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9.0759500753174098</v>
      </c>
      <c r="F28" s="6">
        <f>Input!B50/Input!B$7</f>
        <v>10.412829465043872</v>
      </c>
      <c r="G28" s="6">
        <f>Input!C50/Input!C$7</f>
        <v>11.21878629464781</v>
      </c>
      <c r="H28" s="6">
        <f>Input!D50/Input!D$7</f>
        <v>12.05705029109377</v>
      </c>
      <c r="I28" s="6">
        <f>Input!E50/Input!E$7</f>
        <v>12.505866067349132</v>
      </c>
      <c r="J28" s="6">
        <f>Input!F50/Input!F$7</f>
        <v>13.688598562652594</v>
      </c>
      <c r="K28" s="6">
        <f>Input!G50/Input!G$7</f>
        <v>15.666770373159398</v>
      </c>
      <c r="L28" s="6">
        <f>Input!H50/Input!H$7</f>
        <v>13.955344491874746</v>
      </c>
      <c r="M28" s="6">
        <f>Input!I50/Input!I$7</f>
        <v>11.830750056708323</v>
      </c>
      <c r="N28" s="6">
        <f>Input!J50/Input!J$7</f>
        <v>11.587773080194546</v>
      </c>
      <c r="O28" s="6">
        <f t="shared" si="1"/>
        <v>12.19997187580416</v>
      </c>
    </row>
    <row r="29" spans="2:15" ht="12" customHeight="1" x14ac:dyDescent="0.2">
      <c r="B29" t="s">
        <v>138</v>
      </c>
      <c r="E29" s="6">
        <f>Input!A51/Input!A$7</f>
        <v>1.2064907956257214</v>
      </c>
      <c r="F29" s="6">
        <f>Input!B51/Input!B$7</f>
        <v>0.77487121426549677</v>
      </c>
      <c r="G29" s="6">
        <f>Input!C51/Input!C$7</f>
        <v>0.70477480365443179</v>
      </c>
      <c r="H29" s="6">
        <f>Input!D51/Input!D$7</f>
        <v>0.85427177009785704</v>
      </c>
      <c r="I29" s="6">
        <f>Input!E51/Input!E$7</f>
        <v>0.78999802422790533</v>
      </c>
      <c r="J29" s="6">
        <f>Input!F51/Input!F$7</f>
        <v>0.91039906945720073</v>
      </c>
      <c r="K29" s="6">
        <f>Input!G51/Input!G$7</f>
        <v>0.80621238434457876</v>
      </c>
      <c r="L29" s="6">
        <f>Input!H51/Input!H$7</f>
        <v>0.83620568522170458</v>
      </c>
      <c r="M29" s="6">
        <f>Input!I51/Input!I$7</f>
        <v>0.93711387285197756</v>
      </c>
      <c r="N29" s="6">
        <f>Input!J51/Input!J$7</f>
        <v>0.91495959129578508</v>
      </c>
      <c r="O29" s="6">
        <f t="shared" si="1"/>
        <v>0.87352972110426597</v>
      </c>
    </row>
    <row r="30" spans="2:15" ht="13.5" customHeight="1" x14ac:dyDescent="0.2">
      <c r="B30" s="4" t="s">
        <v>139</v>
      </c>
      <c r="E30" s="8">
        <f>SUM(E28:E29)</f>
        <v>10.28244087094313</v>
      </c>
      <c r="F30" s="8">
        <f t="shared" ref="F30:N30" si="6">SUM(F28:F29)</f>
        <v>11.187700679309369</v>
      </c>
      <c r="G30" s="8">
        <f t="shared" si="6"/>
        <v>11.923561098302242</v>
      </c>
      <c r="H30" s="8">
        <f t="shared" si="6"/>
        <v>12.911322061191626</v>
      </c>
      <c r="I30" s="8">
        <f t="shared" si="6"/>
        <v>13.295864091577037</v>
      </c>
      <c r="J30" s="8">
        <f t="shared" si="6"/>
        <v>14.598997632109795</v>
      </c>
      <c r="K30" s="8">
        <f t="shared" si="6"/>
        <v>16.472982757503978</v>
      </c>
      <c r="L30" s="8">
        <f t="shared" si="6"/>
        <v>14.79155017709645</v>
      </c>
      <c r="M30" s="8">
        <f t="shared" si="6"/>
        <v>12.767863929560301</v>
      </c>
      <c r="N30" s="8">
        <f t="shared" si="6"/>
        <v>12.502732671490332</v>
      </c>
      <c r="O30" s="8">
        <f t="shared" si="1"/>
        <v>13.073501596908425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0.33507737152023792</v>
      </c>
      <c r="F32" s="6">
        <f>Input!B52/Input!B$7</f>
        <v>0.49540942541749217</v>
      </c>
      <c r="G32" s="6">
        <f>Input!C52/Input!C$7</f>
        <v>0.61393381582354178</v>
      </c>
      <c r="H32" s="6">
        <f>Input!D52/Input!D$7</f>
        <v>0.82912535612535609</v>
      </c>
      <c r="I32" s="6">
        <f>Input!E52/Input!E$7</f>
        <v>0.90509119423074547</v>
      </c>
      <c r="J32" s="6">
        <f>Input!F52/Input!F$7</f>
        <v>1.0845158484003123</v>
      </c>
      <c r="K32" s="6">
        <f>Input!G52/Input!G$7</f>
        <v>1.0904769213360419</v>
      </c>
      <c r="L32" s="6">
        <f>Input!H52/Input!H$7</f>
        <v>0.99592693165029988</v>
      </c>
      <c r="M32" s="6">
        <f>Input!I52/Input!I$7</f>
        <v>1.034249981366441</v>
      </c>
      <c r="N32" s="6">
        <f>Input!J52/Input!J$7</f>
        <v>1.1188057154518967</v>
      </c>
      <c r="O32" s="6">
        <f t="shared" si="1"/>
        <v>0.85026125613223658</v>
      </c>
    </row>
    <row r="33" spans="2:15" ht="12" customHeight="1" x14ac:dyDescent="0.2">
      <c r="B33" t="s">
        <v>141</v>
      </c>
      <c r="E33" s="6">
        <f>Input!A53/Input!A$7</f>
        <v>4.3780581802531451</v>
      </c>
      <c r="F33" s="6">
        <f>Input!B53/Input!B$7</f>
        <v>4.4956343051231249</v>
      </c>
      <c r="G33" s="6">
        <f>Input!C53/Input!C$7</f>
        <v>4.4995390040317114</v>
      </c>
      <c r="H33" s="6">
        <f>Input!D53/Input!D$7</f>
        <v>4.2515237210454604</v>
      </c>
      <c r="I33" s="6">
        <f>Input!E53/Input!E$7</f>
        <v>4.4009346636865443</v>
      </c>
      <c r="J33" s="6">
        <f>Input!F53/Input!F$7</f>
        <v>4.262377082225056</v>
      </c>
      <c r="K33" s="6">
        <f>Input!G53/Input!G$7</f>
        <v>4.3831903242220314</v>
      </c>
      <c r="L33" s="6">
        <f>Input!H53/Input!H$7</f>
        <v>4.2849322774227234</v>
      </c>
      <c r="M33" s="6">
        <f>Input!I53/Input!I$7</f>
        <v>4.2556811586912335</v>
      </c>
      <c r="N33" s="6">
        <f>Input!J53/Input!J$7</f>
        <v>4.0685322070712697</v>
      </c>
      <c r="O33" s="6">
        <f t="shared" si="1"/>
        <v>4.3280402923772296</v>
      </c>
    </row>
    <row r="34" spans="2:15" ht="12" customHeight="1" x14ac:dyDescent="0.2">
      <c r="B34" t="s">
        <v>142</v>
      </c>
      <c r="E34" s="6">
        <f>Input!A54/Input!A$7</f>
        <v>0.97439814543106984</v>
      </c>
      <c r="F34" s="6">
        <f>Input!B54/Input!B$7</f>
        <v>0.89326309085762812</v>
      </c>
      <c r="G34" s="6">
        <f>Input!C54/Input!C$7</f>
        <v>0.8915246526193793</v>
      </c>
      <c r="H34" s="6">
        <f>Input!D54/Input!D$7</f>
        <v>1.0186856187290971</v>
      </c>
      <c r="I34" s="6">
        <f>Input!E54/Input!E$7</f>
        <v>1.0705806300243268</v>
      </c>
      <c r="J34" s="6">
        <f>Input!F54/Input!F$7</f>
        <v>1.0985913776564775</v>
      </c>
      <c r="K34" s="6">
        <f>Input!G54/Input!G$7</f>
        <v>1.1496436806202932</v>
      </c>
      <c r="L34" s="6">
        <f>Input!H54/Input!H$7</f>
        <v>1.2173687881554536</v>
      </c>
      <c r="M34" s="6">
        <f>Input!I54/Input!I$7</f>
        <v>1.2870076904101668</v>
      </c>
      <c r="N34" s="6">
        <f>Input!J54/Input!J$7</f>
        <v>1.3764470880210662</v>
      </c>
      <c r="O34" s="6">
        <f t="shared" si="1"/>
        <v>1.097751076252496</v>
      </c>
    </row>
    <row r="35" spans="2:15" ht="12" customHeight="1" x14ac:dyDescent="0.2">
      <c r="B35" t="s">
        <v>143</v>
      </c>
      <c r="E35" s="6">
        <f>Input!A55/Input!A$7</f>
        <v>5.8455388618267889</v>
      </c>
      <c r="F35" s="6">
        <f>Input!B55/Input!B$7</f>
        <v>6.8729574016416644</v>
      </c>
      <c r="G35" s="6">
        <f>Input!C55/Input!C$7</f>
        <v>6.2703047825711709</v>
      </c>
      <c r="H35" s="6">
        <f>Input!D55/Input!D$7</f>
        <v>6.281930385234733</v>
      </c>
      <c r="I35" s="6">
        <f>Input!E55/Input!E$7</f>
        <v>6.7306938664625031</v>
      </c>
      <c r="J35" s="6">
        <f>Input!F55/Input!F$7</f>
        <v>8.0980663680752389</v>
      </c>
      <c r="K35" s="6">
        <f>Input!G55/Input!G$7</f>
        <v>8.3744564229853911</v>
      </c>
      <c r="L35" s="6">
        <f>Input!H55/Input!H$7</f>
        <v>6.9870604573659127</v>
      </c>
      <c r="M35" s="6">
        <f>Input!I55/Input!I$7</f>
        <v>7.872896859616497</v>
      </c>
      <c r="N35" s="6">
        <f>Input!J55/Input!J$7</f>
        <v>7.437852348896147</v>
      </c>
      <c r="O35" s="6">
        <f t="shared" si="1"/>
        <v>7.0771757754676043</v>
      </c>
    </row>
    <row r="36" spans="2:15" ht="13.5" customHeight="1" x14ac:dyDescent="0.2">
      <c r="B36" s="4" t="s">
        <v>144</v>
      </c>
      <c r="E36" s="8">
        <f>SUM(E32:E35)</f>
        <v>11.533072559031242</v>
      </c>
      <c r="F36" s="8">
        <f t="shared" ref="F36:N36" si="7">SUM(F32:F35)</f>
        <v>12.757264223039909</v>
      </c>
      <c r="G36" s="8">
        <f t="shared" si="7"/>
        <v>12.275302255045803</v>
      </c>
      <c r="H36" s="8">
        <f t="shared" si="7"/>
        <v>12.381265081134647</v>
      </c>
      <c r="I36" s="8">
        <f t="shared" si="7"/>
        <v>13.107300354404121</v>
      </c>
      <c r="J36" s="8">
        <f t="shared" si="7"/>
        <v>14.543550676357086</v>
      </c>
      <c r="K36" s="8">
        <f t="shared" si="7"/>
        <v>14.997767349163757</v>
      </c>
      <c r="L36" s="8">
        <f t="shared" si="7"/>
        <v>13.485288454594389</v>
      </c>
      <c r="M36" s="8">
        <f t="shared" si="7"/>
        <v>14.449835690084338</v>
      </c>
      <c r="N36" s="8">
        <f t="shared" si="7"/>
        <v>14.00163735944038</v>
      </c>
      <c r="O36" s="8">
        <f t="shared" si="1"/>
        <v>13.353228400229568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23.683838057788993</v>
      </c>
      <c r="F38" s="8">
        <f>Input!B56/Input!B$7</f>
        <v>22.687300311350125</v>
      </c>
      <c r="G38" s="8">
        <f>Input!C56/Input!C$7</f>
        <v>26.855625161823269</v>
      </c>
      <c r="H38" s="8">
        <f>Input!D56/Input!D$7</f>
        <v>29.909002849002846</v>
      </c>
      <c r="I38" s="8">
        <f>Input!E56/Input!E$7</f>
        <v>30.655494375223817</v>
      </c>
      <c r="J38" s="8">
        <f>Input!F56/Input!F$7</f>
        <v>32.196094063014584</v>
      </c>
      <c r="K38" s="8">
        <f>Input!G56/Input!G$7</f>
        <v>35.105514866823476</v>
      </c>
      <c r="L38" s="8">
        <f>Input!H56/Input!H$7</f>
        <v>36.30359148967981</v>
      </c>
      <c r="M38" s="8">
        <f>Input!I56/Input!I$7</f>
        <v>37.850113612789798</v>
      </c>
      <c r="N38" s="8">
        <f>Input!J56/Input!J$7</f>
        <v>38.043356674902306</v>
      </c>
      <c r="O38" s="8">
        <f t="shared" si="1"/>
        <v>31.328993146239906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498.26097834379954</v>
      </c>
      <c r="F40" s="11">
        <f t="shared" ref="F40:N40" si="8">SUM(F10,F15,F19,F26,F30,F36,F38)</f>
        <v>444.4794885366544</v>
      </c>
      <c r="G40" s="11">
        <f t="shared" si="8"/>
        <v>450.92990136486367</v>
      </c>
      <c r="H40" s="11">
        <f t="shared" si="8"/>
        <v>439.68776910689951</v>
      </c>
      <c r="I40" s="11">
        <f t="shared" si="8"/>
        <v>435.13859510255497</v>
      </c>
      <c r="J40" s="11">
        <f t="shared" si="8"/>
        <v>521.35480314130325</v>
      </c>
      <c r="K40" s="11">
        <f t="shared" si="8"/>
        <v>513.23217111495694</v>
      </c>
      <c r="L40" s="11">
        <f t="shared" si="8"/>
        <v>460.76365728451185</v>
      </c>
      <c r="M40" s="11">
        <f t="shared" si="8"/>
        <v>468.7034595423321</v>
      </c>
      <c r="N40" s="11">
        <f t="shared" si="8"/>
        <v>465.10843444555576</v>
      </c>
      <c r="O40" s="11">
        <f t="shared" si="1"/>
        <v>469.76592579834323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Input!O6</f>
        <v>Produktionsgebiet 5: Kalkalpen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19</v>
      </c>
      <c r="F7" s="20">
        <f>Input!B1</f>
        <v>23</v>
      </c>
      <c r="G7" s="20">
        <f>Input!C1</f>
        <v>25</v>
      </c>
      <c r="H7" s="20">
        <f>Input!D1</f>
        <v>25</v>
      </c>
      <c r="I7" s="20">
        <f>Input!E1</f>
        <v>25</v>
      </c>
      <c r="J7" s="20">
        <f>Input!F1</f>
        <v>25</v>
      </c>
      <c r="K7" s="20">
        <f>Input!G1</f>
        <v>24</v>
      </c>
      <c r="L7" s="20">
        <f>Input!H1</f>
        <v>26</v>
      </c>
      <c r="M7" s="20">
        <f>Input!I1</f>
        <v>27</v>
      </c>
      <c r="N7" s="20">
        <f>Input!J1</f>
        <v>26</v>
      </c>
      <c r="O7" s="6">
        <f>AVERAGE(E7:N7)</f>
        <v>24.5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65523</v>
      </c>
      <c r="F9" s="20">
        <f>IF(Input!B123=0,"***",Input!B123)</f>
        <v>85813</v>
      </c>
      <c r="G9" s="20">
        <f>IF(Input!C123=0,"***",Input!C123)</f>
        <v>99309</v>
      </c>
      <c r="H9" s="20">
        <f>IF(Input!D123=0,"***",Input!D123)</f>
        <v>99239</v>
      </c>
      <c r="I9" s="20">
        <f>IF(Input!E123=0,"***",Input!E123)</f>
        <v>99938</v>
      </c>
      <c r="J9" s="20">
        <f>IF(Input!F123=0,"***",Input!F123)</f>
        <v>99375.09</v>
      </c>
      <c r="K9" s="20">
        <f>IF(Input!G123=0,"***",Input!G123)</f>
        <v>98265.09</v>
      </c>
      <c r="L9" s="20">
        <f>IF(Input!H123=0,"***",Input!H123)</f>
        <v>108161.09</v>
      </c>
      <c r="M9" s="20">
        <f>IF(Input!I123=0,"***",Input!I123)</f>
        <v>108301.09</v>
      </c>
      <c r="N9" s="20">
        <f>IF(Input!J123=0,"***",Input!J123)</f>
        <v>101941.74</v>
      </c>
      <c r="O9" s="20">
        <f>AVERAGE(E9:N9)</f>
        <v>96586.609999999986</v>
      </c>
    </row>
    <row r="10" spans="1:15" ht="12" customHeight="1" x14ac:dyDescent="0.2">
      <c r="B10" t="s">
        <v>262</v>
      </c>
      <c r="E10" s="20">
        <f>IF(Input!A123=0,"***",E9/E7)</f>
        <v>3448.5789473684213</v>
      </c>
      <c r="F10" s="20">
        <f>IF(Input!B123=0,"***",F9/F7)</f>
        <v>3731</v>
      </c>
      <c r="G10" s="20">
        <f>IF(Input!C123=0,"***",G9/G7)</f>
        <v>3972.36</v>
      </c>
      <c r="H10" s="20">
        <f>IF(Input!D123=0,"***",H9/H7)</f>
        <v>3969.56</v>
      </c>
      <c r="I10" s="20">
        <f>IF(Input!E123=0,"***",I9/I7)</f>
        <v>3997.52</v>
      </c>
      <c r="J10" s="20">
        <f>IF(Input!F123=0,"***",J9/J7)</f>
        <v>3975.0036</v>
      </c>
      <c r="K10" s="20">
        <f>IF(Input!G123=0,"***",K9/K7)</f>
        <v>4094.3787499999999</v>
      </c>
      <c r="L10" s="20">
        <f>IF(Input!H123=0,"***",L9/L7)</f>
        <v>4160.041923076923</v>
      </c>
      <c r="M10" s="20">
        <f>IF(Input!I123=0,"***",M9/M7)</f>
        <v>4011.1514814814814</v>
      </c>
      <c r="N10" s="20">
        <f>IF(Input!J123=0,"***",N9/N7)</f>
        <v>3920.836153846154</v>
      </c>
      <c r="O10" s="20">
        <f>AVERAGE(E10:N10)</f>
        <v>3928.0430855772984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51117</v>
      </c>
      <c r="F12" s="20">
        <f>Input!B7</f>
        <v>70660</v>
      </c>
      <c r="G12" s="20">
        <f>Input!C7</f>
        <v>81107</v>
      </c>
      <c r="H12" s="20">
        <f>Input!D7</f>
        <v>80730</v>
      </c>
      <c r="I12" s="20">
        <f>Input!E7</f>
        <v>80981</v>
      </c>
      <c r="J12" s="20">
        <f>Input!F7</f>
        <v>80417.58</v>
      </c>
      <c r="K12" s="20">
        <f>Input!G7</f>
        <v>79358.58</v>
      </c>
      <c r="L12" s="20">
        <f>Input!H7</f>
        <v>86681.58</v>
      </c>
      <c r="M12" s="20">
        <f>Input!I7</f>
        <v>86671.58</v>
      </c>
      <c r="N12" s="20">
        <f>Input!J7</f>
        <v>82907.88</v>
      </c>
      <c r="O12" s="20">
        <f>AVERAGE(E12:N12)</f>
        <v>78063.22</v>
      </c>
    </row>
    <row r="13" spans="1:15" ht="12" customHeight="1" x14ac:dyDescent="0.2">
      <c r="B13" t="s">
        <v>264</v>
      </c>
      <c r="E13" s="20">
        <f t="shared" ref="E13:N13" si="1">+E12/E7</f>
        <v>2690.3684210526317</v>
      </c>
      <c r="F13" s="20">
        <f t="shared" si="1"/>
        <v>3072.1739130434785</v>
      </c>
      <c r="G13" s="20">
        <f t="shared" si="1"/>
        <v>3244.28</v>
      </c>
      <c r="H13" s="20">
        <f t="shared" si="1"/>
        <v>3229.2</v>
      </c>
      <c r="I13" s="20">
        <f t="shared" si="1"/>
        <v>3239.24</v>
      </c>
      <c r="J13" s="20">
        <f t="shared" si="1"/>
        <v>3216.7031999999999</v>
      </c>
      <c r="K13" s="20">
        <f t="shared" si="1"/>
        <v>3306.6075000000001</v>
      </c>
      <c r="L13" s="20">
        <f t="shared" si="1"/>
        <v>3333.9069230769232</v>
      </c>
      <c r="M13" s="20">
        <f t="shared" si="1"/>
        <v>3210.0585185185187</v>
      </c>
      <c r="N13" s="20">
        <f t="shared" si="1"/>
        <v>3188.7646153846154</v>
      </c>
      <c r="O13" s="20">
        <f>AVERAGE(E13:N13)</f>
        <v>3173.1303091076165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249592</v>
      </c>
      <c r="F15" s="20">
        <f>Input!B5</f>
        <v>342692</v>
      </c>
      <c r="G15" s="20">
        <f>Input!C5</f>
        <v>385152</v>
      </c>
      <c r="H15" s="20">
        <f>Input!D5</f>
        <v>382140</v>
      </c>
      <c r="I15" s="20">
        <f>Input!E5</f>
        <v>386440</v>
      </c>
      <c r="J15" s="20">
        <f>Input!F5</f>
        <v>383740</v>
      </c>
      <c r="K15" s="20">
        <f>Input!G5</f>
        <v>388240</v>
      </c>
      <c r="L15" s="20">
        <f>Input!H5</f>
        <v>427011</v>
      </c>
      <c r="M15" s="20">
        <f>Input!I5</f>
        <v>428946</v>
      </c>
      <c r="N15" s="20">
        <f>Input!J5</f>
        <v>410446</v>
      </c>
      <c r="O15" s="20">
        <f>AVERAGE(E15:N15)</f>
        <v>378439.9</v>
      </c>
    </row>
    <row r="16" spans="1:15" ht="12" customHeight="1" x14ac:dyDescent="0.2">
      <c r="B16" t="s">
        <v>266</v>
      </c>
      <c r="E16" s="20">
        <f t="shared" ref="E16:N16" si="2">+E15/E7</f>
        <v>13136.421052631578</v>
      </c>
      <c r="F16" s="20">
        <f t="shared" si="2"/>
        <v>14899.652173913044</v>
      </c>
      <c r="G16" s="20">
        <f t="shared" si="2"/>
        <v>15406.08</v>
      </c>
      <c r="H16" s="20">
        <f t="shared" si="2"/>
        <v>15285.6</v>
      </c>
      <c r="I16" s="20">
        <f t="shared" si="2"/>
        <v>15457.6</v>
      </c>
      <c r="J16" s="20">
        <f t="shared" si="2"/>
        <v>15349.6</v>
      </c>
      <c r="K16" s="20">
        <f t="shared" si="2"/>
        <v>16176.666666666666</v>
      </c>
      <c r="L16" s="20">
        <f t="shared" si="2"/>
        <v>16423.5</v>
      </c>
      <c r="M16" s="20">
        <f t="shared" si="2"/>
        <v>15886.888888888889</v>
      </c>
      <c r="N16" s="20">
        <f t="shared" si="2"/>
        <v>15786.384615384615</v>
      </c>
      <c r="O16" s="20">
        <f>AVERAGE(E16:N16)</f>
        <v>15380.839339748482</v>
      </c>
    </row>
    <row r="17" spans="2:15" ht="12" customHeight="1" x14ac:dyDescent="0.2">
      <c r="B17" t="s">
        <v>267</v>
      </c>
      <c r="E17" s="6">
        <f>+E15/E12</f>
        <v>4.8827591603576108</v>
      </c>
      <c r="F17" s="6">
        <f t="shared" ref="F17:N17" si="3">+F15/F12</f>
        <v>4.8498726294933485</v>
      </c>
      <c r="G17" s="6">
        <f t="shared" si="3"/>
        <v>4.748690002095997</v>
      </c>
      <c r="H17" s="6">
        <f t="shared" si="3"/>
        <v>4.7335562987736903</v>
      </c>
      <c r="I17" s="6">
        <f t="shared" si="3"/>
        <v>4.7719835516973115</v>
      </c>
      <c r="J17" s="6">
        <f t="shared" si="3"/>
        <v>4.7718421767976604</v>
      </c>
      <c r="K17" s="6">
        <f t="shared" si="3"/>
        <v>4.8922246340597324</v>
      </c>
      <c r="L17" s="6">
        <f t="shared" si="3"/>
        <v>4.9262023142633069</v>
      </c>
      <c r="M17" s="6">
        <f t="shared" si="3"/>
        <v>4.949096347383998</v>
      </c>
      <c r="N17" s="6">
        <f t="shared" si="3"/>
        <v>4.9506271297734301</v>
      </c>
      <c r="O17" s="6">
        <f>AVERAGE(E17:N17)</f>
        <v>4.8476854244696082</v>
      </c>
    </row>
    <row r="18" spans="2:15" ht="12" customHeight="1" x14ac:dyDescent="0.2">
      <c r="B18" t="s">
        <v>268</v>
      </c>
      <c r="E18" s="6">
        <f t="shared" ref="E18:M18" si="4">+(E17-F17)/F17*100</f>
        <v>0.67809060931354503</v>
      </c>
      <c r="F18" s="6">
        <f t="shared" si="4"/>
        <v>2.130748213774559</v>
      </c>
      <c r="G18" s="6">
        <f t="shared" si="4"/>
        <v>0.31971106641801911</v>
      </c>
      <c r="H18" s="6">
        <f t="shared" si="4"/>
        <v>-0.80526792490626331</v>
      </c>
      <c r="I18" s="6">
        <f t="shared" si="4"/>
        <v>2.9626901815500355E-3</v>
      </c>
      <c r="J18" s="6">
        <f t="shared" si="4"/>
        <v>-2.4606894872317948</v>
      </c>
      <c r="K18" s="6">
        <f t="shared" si="4"/>
        <v>-0.6897337550509377</v>
      </c>
      <c r="L18" s="6">
        <f t="shared" si="4"/>
        <v>-0.4625901682595534</v>
      </c>
      <c r="M18" s="6">
        <f t="shared" si="4"/>
        <v>-3.0920979288177962E-2</v>
      </c>
      <c r="N18" s="6">
        <f>+(N17-(Input!K5/Input!K7))/(Input!K5/Input!K7)*100</f>
        <v>1.748720055057879</v>
      </c>
      <c r="O18" s="6">
        <f>AVERAGE(E18:N18)</f>
        <v>4.310303200088246E-2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302813.55</v>
      </c>
      <c r="F20" s="20">
        <f>Input!B6</f>
        <v>399584.19</v>
      </c>
      <c r="G20" s="20">
        <f>Input!C6</f>
        <v>471694.45</v>
      </c>
      <c r="H20" s="20">
        <f>Input!D6</f>
        <v>455343.11</v>
      </c>
      <c r="I20" s="20">
        <f>Input!E6</f>
        <v>456730.19</v>
      </c>
      <c r="J20" s="20">
        <f>Input!F6</f>
        <v>514659.08</v>
      </c>
      <c r="K20" s="20">
        <f>Input!G6</f>
        <v>517490.28</v>
      </c>
      <c r="L20" s="20">
        <f>Input!H6</f>
        <v>483451.85</v>
      </c>
      <c r="M20" s="20">
        <f>Input!I6</f>
        <v>475453.36</v>
      </c>
      <c r="N20" s="20">
        <f>Input!J6</f>
        <v>477075.38</v>
      </c>
      <c r="O20" s="20">
        <f>AVERAGE(E20:N20)</f>
        <v>455429.54399999994</v>
      </c>
    </row>
    <row r="21" spans="2:15" ht="12" customHeight="1" x14ac:dyDescent="0.2">
      <c r="B21" t="s">
        <v>270</v>
      </c>
      <c r="E21" s="20">
        <f t="shared" ref="E21:N21" si="5">+E20/E7</f>
        <v>15937.555263157894</v>
      </c>
      <c r="F21" s="20">
        <f t="shared" si="5"/>
        <v>17373.225652173915</v>
      </c>
      <c r="G21" s="20">
        <f t="shared" si="5"/>
        <v>18867.778000000002</v>
      </c>
      <c r="H21" s="20">
        <f t="shared" si="5"/>
        <v>18213.724399999999</v>
      </c>
      <c r="I21" s="20">
        <f t="shared" si="5"/>
        <v>18269.207600000002</v>
      </c>
      <c r="J21" s="20">
        <f t="shared" si="5"/>
        <v>20586.3632</v>
      </c>
      <c r="K21" s="20">
        <f t="shared" si="5"/>
        <v>21562.095000000001</v>
      </c>
      <c r="L21" s="20">
        <f t="shared" si="5"/>
        <v>18594.301923076921</v>
      </c>
      <c r="M21" s="20">
        <f t="shared" si="5"/>
        <v>17609.383703703705</v>
      </c>
      <c r="N21" s="20">
        <f t="shared" si="5"/>
        <v>18349.053076923075</v>
      </c>
      <c r="O21" s="20">
        <f>AVERAGE(E21:N21)</f>
        <v>18536.268781903549</v>
      </c>
    </row>
    <row r="22" spans="2:15" ht="12" customHeight="1" x14ac:dyDescent="0.2">
      <c r="B22" t="s">
        <v>271</v>
      </c>
      <c r="E22" s="6">
        <f>+E20/E12</f>
        <v>5.9239303949762308</v>
      </c>
      <c r="F22" s="6">
        <f t="shared" ref="F22:N22" si="6">+F20/F12</f>
        <v>5.6550267478063967</v>
      </c>
      <c r="G22" s="6">
        <f t="shared" si="6"/>
        <v>5.8157057960471974</v>
      </c>
      <c r="H22" s="6">
        <f t="shared" si="6"/>
        <v>5.6403209463644242</v>
      </c>
      <c r="I22" s="6">
        <f t="shared" si="6"/>
        <v>5.6399672762746818</v>
      </c>
      <c r="J22" s="6">
        <f t="shared" si="6"/>
        <v>6.3998329718452114</v>
      </c>
      <c r="K22" s="6">
        <f t="shared" si="6"/>
        <v>6.5209115384877103</v>
      </c>
      <c r="L22" s="6">
        <f t="shared" si="6"/>
        <v>5.577330846991944</v>
      </c>
      <c r="M22" s="6">
        <f t="shared" si="6"/>
        <v>5.4856893113059666</v>
      </c>
      <c r="N22" s="6">
        <f t="shared" si="6"/>
        <v>5.7542827050938943</v>
      </c>
      <c r="O22" s="6">
        <f>AVERAGE(E22:N22)</f>
        <v>5.8412998535193656</v>
      </c>
    </row>
    <row r="23" spans="2:15" ht="12" customHeight="1" x14ac:dyDescent="0.2">
      <c r="B23" t="s">
        <v>272</v>
      </c>
      <c r="E23" s="6">
        <f t="shared" ref="E23:M23" si="7">+(E22-F22)/F22*100</f>
        <v>4.7551259996098629</v>
      </c>
      <c r="F23" s="6">
        <f t="shared" si="7"/>
        <v>-2.7628469161904747</v>
      </c>
      <c r="G23" s="6">
        <f t="shared" si="7"/>
        <v>3.1094835090159338</v>
      </c>
      <c r="H23" s="6">
        <f t="shared" si="7"/>
        <v>6.270782655604607E-3</v>
      </c>
      <c r="I23" s="6">
        <f t="shared" si="7"/>
        <v>-11.873211362130968</v>
      </c>
      <c r="J23" s="6">
        <f t="shared" si="7"/>
        <v>-1.8567736416583676</v>
      </c>
      <c r="K23" s="6">
        <f t="shared" si="7"/>
        <v>16.918140906141037</v>
      </c>
      <c r="L23" s="6">
        <f t="shared" si="7"/>
        <v>1.6705564330284781</v>
      </c>
      <c r="M23" s="6">
        <f t="shared" si="7"/>
        <v>-4.6677128593310044</v>
      </c>
      <c r="N23" s="6">
        <f>+(N22-(Input!K6/Input!K7))/(Input!K6/Input!K7)*100</f>
        <v>4.013106136564736</v>
      </c>
      <c r="O23" s="6">
        <f>AVERAGE(E23:N23)</f>
        <v>0.93121389877048377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53221.549999999988</v>
      </c>
      <c r="F25" s="20">
        <f t="shared" ref="F25:N25" si="8">+F20-F15</f>
        <v>56892.19</v>
      </c>
      <c r="G25" s="20">
        <f t="shared" si="8"/>
        <v>86542.450000000012</v>
      </c>
      <c r="H25" s="20">
        <f t="shared" si="8"/>
        <v>73203.109999999986</v>
      </c>
      <c r="I25" s="20">
        <f t="shared" si="8"/>
        <v>70290.19</v>
      </c>
      <c r="J25" s="20">
        <f t="shared" si="8"/>
        <v>130919.08000000002</v>
      </c>
      <c r="K25" s="20">
        <f t="shared" si="8"/>
        <v>129250.28000000003</v>
      </c>
      <c r="L25" s="20">
        <f t="shared" si="8"/>
        <v>56440.849999999977</v>
      </c>
      <c r="M25" s="20">
        <f t="shared" si="8"/>
        <v>46507.359999999986</v>
      </c>
      <c r="N25" s="20">
        <f t="shared" si="8"/>
        <v>66629.38</v>
      </c>
      <c r="O25" s="20">
        <f>AVERAGE(E25:N25)</f>
        <v>76989.644</v>
      </c>
    </row>
    <row r="26" spans="2:15" ht="12" customHeight="1" x14ac:dyDescent="0.2">
      <c r="B26" t="s">
        <v>274</v>
      </c>
      <c r="E26" s="20">
        <f t="shared" ref="E26:N26" si="9">+E25/E7</f>
        <v>2801.1342105263152</v>
      </c>
      <c r="F26" s="20">
        <f t="shared" si="9"/>
        <v>2473.5734782608697</v>
      </c>
      <c r="G26" s="20">
        <f t="shared" si="9"/>
        <v>3461.6980000000003</v>
      </c>
      <c r="H26" s="20">
        <f t="shared" si="9"/>
        <v>2928.1243999999992</v>
      </c>
      <c r="I26" s="20">
        <f t="shared" si="9"/>
        <v>2811.6076000000003</v>
      </c>
      <c r="J26" s="20">
        <f t="shared" si="9"/>
        <v>5236.7632000000003</v>
      </c>
      <c r="K26" s="20">
        <f t="shared" si="9"/>
        <v>5385.4283333333342</v>
      </c>
      <c r="L26" s="20">
        <f t="shared" si="9"/>
        <v>2170.8019230769223</v>
      </c>
      <c r="M26" s="20">
        <f t="shared" si="9"/>
        <v>1722.4948148148144</v>
      </c>
      <c r="N26" s="20">
        <f t="shared" si="9"/>
        <v>2562.6684615384615</v>
      </c>
      <c r="O26" s="20">
        <f>AVERAGE(E26:N26)</f>
        <v>3155.4294421550717</v>
      </c>
    </row>
    <row r="27" spans="2:15" ht="12" customHeight="1" x14ac:dyDescent="0.2">
      <c r="B27" t="s">
        <v>275</v>
      </c>
      <c r="E27" s="6">
        <f>+E25/E12</f>
        <v>1.0411712346186197</v>
      </c>
      <c r="F27" s="6">
        <f t="shared" ref="F27:N27" si="10">+F25/F12</f>
        <v>0.80515411831304839</v>
      </c>
      <c r="G27" s="6">
        <f t="shared" si="10"/>
        <v>1.0670157939512004</v>
      </c>
      <c r="H27" s="6">
        <f t="shared" si="10"/>
        <v>0.90676464759073439</v>
      </c>
      <c r="I27" s="6">
        <f t="shared" si="10"/>
        <v>0.86798372457737005</v>
      </c>
      <c r="J27" s="6">
        <f t="shared" si="10"/>
        <v>1.6279907950475507</v>
      </c>
      <c r="K27" s="6">
        <f t="shared" si="10"/>
        <v>1.6286869044279777</v>
      </c>
      <c r="L27" s="6">
        <f t="shared" si="10"/>
        <v>0.65112853272863713</v>
      </c>
      <c r="M27" s="6">
        <f t="shared" si="10"/>
        <v>0.5365929639219682</v>
      </c>
      <c r="N27" s="6">
        <f t="shared" si="10"/>
        <v>0.80365557532046417</v>
      </c>
      <c r="O27" s="6">
        <f>AVERAGE(E27:N27)</f>
        <v>0.99361442904975716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121.32341982114812</v>
      </c>
      <c r="F29" s="6">
        <f t="shared" ref="F29:N29" si="11">+F20/F15*100</f>
        <v>116.6015518307985</v>
      </c>
      <c r="G29" s="6">
        <f t="shared" si="11"/>
        <v>122.46968729228979</v>
      </c>
      <c r="H29" s="6">
        <f t="shared" si="11"/>
        <v>119.15609724184853</v>
      </c>
      <c r="I29" s="6">
        <f t="shared" si="11"/>
        <v>118.18916002484214</v>
      </c>
      <c r="J29" s="6">
        <f t="shared" si="11"/>
        <v>134.1166102048262</v>
      </c>
      <c r="K29" s="6">
        <f t="shared" si="11"/>
        <v>133.29133525654237</v>
      </c>
      <c r="L29" s="6">
        <f t="shared" si="11"/>
        <v>113.21765715637302</v>
      </c>
      <c r="M29" s="6">
        <f t="shared" si="11"/>
        <v>110.84224121451184</v>
      </c>
      <c r="N29" s="6">
        <f t="shared" si="11"/>
        <v>116.2334095106299</v>
      </c>
      <c r="O29" s="6">
        <f>AVERAGE(E29:N29)</f>
        <v>120.54411695538104</v>
      </c>
    </row>
    <row r="30" spans="2:15" ht="12" customHeight="1" x14ac:dyDescent="0.2">
      <c r="B30" t="s">
        <v>277</v>
      </c>
      <c r="E30" s="6">
        <f>+E25/E20*100</f>
        <v>17.575683122502276</v>
      </c>
      <c r="F30" s="6">
        <f t="shared" ref="F30:N30" si="12">+F25/F20*100</f>
        <v>14.237848099045161</v>
      </c>
      <c r="G30" s="6">
        <f t="shared" si="12"/>
        <v>18.347141883903873</v>
      </c>
      <c r="H30" s="6">
        <f t="shared" si="12"/>
        <v>16.076472530791118</v>
      </c>
      <c r="I30" s="6">
        <f t="shared" si="12"/>
        <v>15.389871643913008</v>
      </c>
      <c r="J30" s="6">
        <f t="shared" si="12"/>
        <v>25.438020057860438</v>
      </c>
      <c r="K30" s="6">
        <f t="shared" si="12"/>
        <v>24.976368638266987</v>
      </c>
      <c r="L30" s="6">
        <f t="shared" si="12"/>
        <v>11.674554560087005</v>
      </c>
      <c r="M30" s="6">
        <f t="shared" si="12"/>
        <v>9.7816871038622981</v>
      </c>
      <c r="N30" s="6">
        <f t="shared" si="12"/>
        <v>13.966216407981483</v>
      </c>
      <c r="O30" s="16">
        <f>AVERAGE(E30:N30)</f>
        <v>16.746386404821369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18.66185828589315</v>
      </c>
      <c r="F7" s="6">
        <f>(Input!B37-Input!B57+Input!B77)/Input!B$7</f>
        <v>15.147658647042174</v>
      </c>
      <c r="G7" s="6">
        <f>(Input!C37-Input!C57+Input!C77)/Input!C$7</f>
        <v>16.88380250779834</v>
      </c>
      <c r="H7" s="6">
        <f>(Input!D37-Input!D57+Input!D77)/Input!D$7</f>
        <v>17.117247739378172</v>
      </c>
      <c r="I7" s="6">
        <f>(Input!E37-Input!E57+Input!E77)/Input!E$7</f>
        <v>17.622501450957632</v>
      </c>
      <c r="J7" s="6">
        <f>(Input!F37-Input!F57+Input!F77)/Input!F$7</f>
        <v>17.76084557630309</v>
      </c>
      <c r="K7" s="6">
        <f>(Input!G37-Input!G57+Input!G77)/Input!G$7</f>
        <v>18.725167713434388</v>
      </c>
      <c r="L7" s="6">
        <f>(Input!H37-Input!H57+Input!H77)/Input!H$7</f>
        <v>19.185884359745174</v>
      </c>
      <c r="M7" s="6">
        <f>(Input!I37-Input!I57+Input!I77)/Input!I$7</f>
        <v>19.553616768033997</v>
      </c>
      <c r="N7" s="6">
        <f>(Input!J37-Input!J57+Input!J77)/Input!J$7</f>
        <v>20.810889869575728</v>
      </c>
      <c r="O7" s="6">
        <f>AVERAGE(E7:N7)</f>
        <v>18.146947291816183</v>
      </c>
    </row>
    <row r="8" spans="1:15" ht="12" customHeight="1" x14ac:dyDescent="0.2">
      <c r="B8" t="s">
        <v>121</v>
      </c>
      <c r="E8" s="6">
        <f>(Input!A38-Input!A58+Input!A78)/Input!A$7</f>
        <v>18.422040221452743</v>
      </c>
      <c r="F8" s="6">
        <f>(Input!B38-Input!B58+Input!B78)/Input!B$7</f>
        <v>14.096788564958956</v>
      </c>
      <c r="G8" s="6">
        <f>(Input!C38-Input!C58+Input!C78)/Input!C$7</f>
        <v>16.678876299209687</v>
      </c>
      <c r="H8" s="6">
        <f>(Input!D38-Input!D58+Input!D78)/Input!D$7</f>
        <v>15.844060324538585</v>
      </c>
      <c r="I8" s="6">
        <f>(Input!E38-Input!E58+Input!E78)/Input!E$7</f>
        <v>15.843365110334524</v>
      </c>
      <c r="J8" s="6">
        <f>(Input!F38-Input!F58+Input!F78)/Input!F$7</f>
        <v>17.147667462761252</v>
      </c>
      <c r="K8" s="6">
        <f>(Input!G38-Input!G58+Input!G78)/Input!G$7</f>
        <v>17.353894689143882</v>
      </c>
      <c r="L8" s="6">
        <f>(Input!H38-Input!H58+Input!H78)/Input!H$7</f>
        <v>17.434669626465045</v>
      </c>
      <c r="M8" s="6">
        <f>(Input!I38-Input!I58+Input!I78)/Input!I$7</f>
        <v>18.897405008654509</v>
      </c>
      <c r="N8" s="6">
        <f>(Input!J38-Input!J58+Input!J78)/Input!J$7</f>
        <v>19.13008208628661</v>
      </c>
      <c r="O8" s="6">
        <f t="shared" ref="O8:O40" si="1">AVERAGE(E8:N8)</f>
        <v>17.084884939380579</v>
      </c>
    </row>
    <row r="9" spans="1:15" ht="12" customHeight="1" x14ac:dyDescent="0.2">
      <c r="B9" t="s">
        <v>122</v>
      </c>
      <c r="E9" s="6">
        <f>(Input!A39-Input!A59+Input!A79)/Input!A$7</f>
        <v>0.10494962536925094</v>
      </c>
      <c r="F9" s="6">
        <f>(Input!B39-Input!B59+Input!B79)/Input!B$7</f>
        <v>0.49013572035097658</v>
      </c>
      <c r="G9" s="6">
        <f>(Input!C39-Input!C59+Input!C79)/Input!C$7</f>
        <v>0.56728852010307362</v>
      </c>
      <c r="H9" s="6">
        <f>(Input!D39-Input!D59+Input!D79)/Input!D$7</f>
        <v>0.48093595937074191</v>
      </c>
      <c r="I9" s="6">
        <f>(Input!E39-Input!E59+Input!E79)/Input!E$7</f>
        <v>0.49798742915004751</v>
      </c>
      <c r="J9" s="6">
        <f>(Input!F39-Input!F59+Input!F79)/Input!F$7</f>
        <v>0.35044750165324551</v>
      </c>
      <c r="K9" s="6">
        <f>(Input!G39-Input!G59+Input!G79)/Input!G$7</f>
        <v>0.48472477708144462</v>
      </c>
      <c r="L9" s="6">
        <f>(Input!H39-Input!H59+Input!H79)/Input!H$7</f>
        <v>0.53432194013999279</v>
      </c>
      <c r="M9" s="6">
        <f>(Input!I39-Input!I59+Input!I79)/Input!I$7</f>
        <v>0.55897665647724437</v>
      </c>
      <c r="N9" s="6">
        <f>(Input!J39-Input!J59+Input!J79)/Input!J$7</f>
        <v>0.57797425286957038</v>
      </c>
      <c r="O9" s="6">
        <f t="shared" si="1"/>
        <v>0.46477423825655872</v>
      </c>
    </row>
    <row r="10" spans="1:15" ht="13.5" customHeight="1" x14ac:dyDescent="0.2">
      <c r="B10" s="4" t="s">
        <v>123</v>
      </c>
      <c r="E10" s="8">
        <f>SUM(E7:E9)</f>
        <v>37.188848132715144</v>
      </c>
      <c r="F10" s="8">
        <f t="shared" ref="F10:N10" si="2">SUM(F7:F9)</f>
        <v>29.734582932352108</v>
      </c>
      <c r="G10" s="8">
        <f t="shared" si="2"/>
        <v>34.129967327111103</v>
      </c>
      <c r="H10" s="8">
        <f t="shared" si="2"/>
        <v>33.4422440232875</v>
      </c>
      <c r="I10" s="8">
        <f t="shared" si="2"/>
        <v>33.96385399044221</v>
      </c>
      <c r="J10" s="8">
        <f t="shared" si="2"/>
        <v>35.258960540717588</v>
      </c>
      <c r="K10" s="8">
        <f t="shared" si="2"/>
        <v>36.56378717965972</v>
      </c>
      <c r="L10" s="8">
        <f t="shared" si="2"/>
        <v>37.154875926350215</v>
      </c>
      <c r="M10" s="8">
        <f t="shared" si="2"/>
        <v>39.009998433165748</v>
      </c>
      <c r="N10" s="8">
        <f t="shared" si="2"/>
        <v>40.518946208731911</v>
      </c>
      <c r="O10" s="8">
        <f t="shared" si="1"/>
        <v>35.696606469453322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49.741485807070049</v>
      </c>
      <c r="F12" s="6">
        <f>(Input!B40-Input!B60+Input!B80)/Input!B$7</f>
        <v>48.190400226436452</v>
      </c>
      <c r="G12" s="6">
        <f>(Input!C40-Input!C60+Input!C80)/Input!C$7</f>
        <v>48.702766592279332</v>
      </c>
      <c r="H12" s="6">
        <f>(Input!D40-Input!D60+Input!D80)/Input!D$7</f>
        <v>49.234532639663072</v>
      </c>
      <c r="I12" s="6">
        <f>(Input!E40-Input!E60+Input!E80)/Input!E$7</f>
        <v>50.875417073140611</v>
      </c>
      <c r="J12" s="6">
        <f>(Input!F40-Input!F60+Input!F80)/Input!F$7</f>
        <v>57.379845799886041</v>
      </c>
      <c r="K12" s="6">
        <f>(Input!G40-Input!G60+Input!G80)/Input!G$7</f>
        <v>55.857281720514649</v>
      </c>
      <c r="L12" s="6">
        <f>(Input!H40-Input!H60+Input!H80)/Input!H$7</f>
        <v>54.448296973820739</v>
      </c>
      <c r="M12" s="6">
        <f>(Input!I40-Input!I60+Input!I80)/Input!I$7</f>
        <v>56.041632332074713</v>
      </c>
      <c r="N12" s="6">
        <f>(Input!J40-Input!J60+Input!J80)/Input!J$7</f>
        <v>54.772039762686006</v>
      </c>
      <c r="O12" s="6">
        <f t="shared" si="1"/>
        <v>52.524369892757157</v>
      </c>
    </row>
    <row r="13" spans="1:15" ht="12" customHeight="1" x14ac:dyDescent="0.2">
      <c r="B13" t="s">
        <v>125</v>
      </c>
      <c r="E13" s="6">
        <f>(Input!A41-Input!A61+Input!A81)/Input!A$7</f>
        <v>13.374356280689398</v>
      </c>
      <c r="F13" s="6">
        <f>(Input!B41-Input!B61+Input!B81)/Input!B$7</f>
        <v>12.583336541183131</v>
      </c>
      <c r="G13" s="6">
        <f>(Input!C41-Input!C61+Input!C81)/Input!C$7</f>
        <v>13.104686401913519</v>
      </c>
      <c r="H13" s="6">
        <f>(Input!D41-Input!D61+Input!D81)/Input!D$7</f>
        <v>13.41217007308312</v>
      </c>
      <c r="I13" s="6">
        <f>(Input!E41-Input!E61+Input!E81)/Input!E$7</f>
        <v>14.057503241501095</v>
      </c>
      <c r="J13" s="6">
        <f>(Input!F41-Input!F61+Input!F81)/Input!F$7</f>
        <v>15.707598885716283</v>
      </c>
      <c r="K13" s="6">
        <f>(Input!G41-Input!G61+Input!G81)/Input!G$7</f>
        <v>15.108588258509664</v>
      </c>
      <c r="L13" s="6">
        <f>(Input!H41-Input!H61+Input!H81)/Input!H$7</f>
        <v>14.706600871834592</v>
      </c>
      <c r="M13" s="6">
        <f>(Input!I41-Input!I61+Input!I81)/Input!I$7</f>
        <v>15.536691150663229</v>
      </c>
      <c r="N13" s="6">
        <f>(Input!J41-Input!J61+Input!J81)/Input!J$7</f>
        <v>15.366970425489111</v>
      </c>
      <c r="O13" s="6">
        <f t="shared" si="1"/>
        <v>14.295850213058316</v>
      </c>
    </row>
    <row r="14" spans="1:15" ht="12" customHeight="1" x14ac:dyDescent="0.2">
      <c r="B14" t="s">
        <v>126</v>
      </c>
      <c r="E14" s="6">
        <f>(Input!A42-Input!A62+Input!A82)/Input!A$7</f>
        <v>1.4667331807422188</v>
      </c>
      <c r="F14" s="6">
        <f>(Input!B42-Input!B62+Input!B82)/Input!B$7</f>
        <v>1.4272417209170676</v>
      </c>
      <c r="G14" s="6">
        <f>(Input!C42-Input!C62+Input!C82)/Input!C$7</f>
        <v>1.4899526551345752</v>
      </c>
      <c r="H14" s="6">
        <f>(Input!D42-Input!D62+Input!D82)/Input!D$7</f>
        <v>1.6169991329121765</v>
      </c>
      <c r="I14" s="6">
        <f>(Input!E42-Input!E62+Input!E82)/Input!E$7</f>
        <v>1.6519447771699536</v>
      </c>
      <c r="J14" s="6">
        <f>(Input!F42-Input!F62+Input!F82)/Input!F$7</f>
        <v>1.8344905429882372</v>
      </c>
      <c r="K14" s="6">
        <f>(Input!G42-Input!G62+Input!G82)/Input!G$7</f>
        <v>1.7255113435749481</v>
      </c>
      <c r="L14" s="6">
        <f>(Input!H42-Input!H62+Input!H82)/Input!H$7</f>
        <v>1.6060940513543938</v>
      </c>
      <c r="M14" s="6">
        <f>(Input!I42-Input!I62+Input!I82)/Input!I$7</f>
        <v>1.6354488980124742</v>
      </c>
      <c r="N14" s="6">
        <f>(Input!J42-Input!J62+Input!J82)/Input!J$7</f>
        <v>1.7562429530220769</v>
      </c>
      <c r="O14" s="6">
        <f t="shared" si="1"/>
        <v>1.6210659255828119</v>
      </c>
    </row>
    <row r="15" spans="1:15" ht="13.5" customHeight="1" x14ac:dyDescent="0.2">
      <c r="B15" s="4" t="s">
        <v>130</v>
      </c>
      <c r="E15" s="8">
        <f>SUM(E12:E14)</f>
        <v>64.582575268501671</v>
      </c>
      <c r="F15" s="8">
        <f t="shared" ref="F15:N15" si="3">SUM(F12:F14)</f>
        <v>62.200978488536649</v>
      </c>
      <c r="G15" s="8">
        <f t="shared" si="3"/>
        <v>63.297405649327423</v>
      </c>
      <c r="H15" s="8">
        <f t="shared" si="3"/>
        <v>64.26370184565836</v>
      </c>
      <c r="I15" s="8">
        <f t="shared" si="3"/>
        <v>66.584865091811665</v>
      </c>
      <c r="J15" s="8">
        <f t="shared" si="3"/>
        <v>74.921935228590556</v>
      </c>
      <c r="K15" s="8">
        <f t="shared" si="3"/>
        <v>72.69138132259927</v>
      </c>
      <c r="L15" s="8">
        <f t="shared" si="3"/>
        <v>70.760991897009717</v>
      </c>
      <c r="M15" s="8">
        <f t="shared" si="3"/>
        <v>73.213772380750413</v>
      </c>
      <c r="N15" s="8">
        <f t="shared" si="3"/>
        <v>71.895253141197202</v>
      </c>
      <c r="O15" s="8">
        <f t="shared" si="1"/>
        <v>68.441286031398292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11.847225580530941</v>
      </c>
      <c r="F17" s="6">
        <f>(Input!B43-Input!B63+Input!B83)/Input!B$7</f>
        <v>10.373987545994904</v>
      </c>
      <c r="G17" s="6">
        <f>(Input!C43-Input!C63+Input!C83)/Input!C$7</f>
        <v>11.591686167655073</v>
      </c>
      <c r="H17" s="6">
        <f>(Input!D43-Input!D63+Input!D83)/Input!D$7</f>
        <v>9.6344232627276103</v>
      </c>
      <c r="I17" s="6">
        <f>(Input!E43-Input!E63+Input!E83)/Input!E$7</f>
        <v>8.5601418851335502</v>
      </c>
      <c r="J17" s="6">
        <f>(Input!F43-Input!F63+Input!F83)/Input!F$7</f>
        <v>9.5804688477320497</v>
      </c>
      <c r="K17" s="6">
        <f>(Input!G43-Input!G63+Input!G83)/Input!G$7</f>
        <v>9.5204431581311049</v>
      </c>
      <c r="L17" s="6">
        <f>(Input!H43-Input!H63+Input!H83)/Input!H$7</f>
        <v>10.11732988715711</v>
      </c>
      <c r="M17" s="6">
        <f>(Input!I43-Input!I63+Input!I83)/Input!I$7</f>
        <v>9.619103978489834</v>
      </c>
      <c r="N17" s="6">
        <f>(Input!J43-Input!J63+Input!J83)/Input!J$7</f>
        <v>10.060057861809998</v>
      </c>
      <c r="O17" s="6">
        <f t="shared" si="1"/>
        <v>10.090486817536217</v>
      </c>
    </row>
    <row r="18" spans="2:15" ht="12" customHeight="1" x14ac:dyDescent="0.2">
      <c r="B18" t="s">
        <v>128</v>
      </c>
      <c r="E18" s="6">
        <f>(Input!A44-Input!A64+Input!A84)/Input!A$7</f>
        <v>12.050992037873897</v>
      </c>
      <c r="F18" s="6">
        <f>(Input!B44-Input!B64+Input!B84)/Input!B$7</f>
        <v>14.878936456269457</v>
      </c>
      <c r="G18" s="6">
        <f>(Input!C44-Input!C64+Input!C84)/Input!C$7</f>
        <v>15.133082964479025</v>
      </c>
      <c r="H18" s="6">
        <f>(Input!D44-Input!D64+Input!D84)/Input!D$7</f>
        <v>15.021031462901027</v>
      </c>
      <c r="I18" s="6">
        <f>(Input!E44-Input!E64+Input!E84)/Input!E$7</f>
        <v>13.502614934367321</v>
      </c>
      <c r="J18" s="6">
        <f>(Input!F44-Input!F64+Input!F84)/Input!F$7</f>
        <v>14.085097313298908</v>
      </c>
      <c r="K18" s="6">
        <f>(Input!G44-Input!G64+Input!G84)/Input!G$7</f>
        <v>13.619473659936959</v>
      </c>
      <c r="L18" s="6">
        <f>(Input!H44-Input!H64+Input!H84)/Input!H$7</f>
        <v>12.208568533245471</v>
      </c>
      <c r="M18" s="6">
        <f>(Input!I44-Input!I64+Input!I84)/Input!I$7</f>
        <v>14.801225153620134</v>
      </c>
      <c r="N18" s="6">
        <f>(Input!J44-Input!J64+Input!J84)/Input!J$7</f>
        <v>14.271121514625632</v>
      </c>
      <c r="O18" s="6">
        <f t="shared" si="1"/>
        <v>13.95721440306178</v>
      </c>
    </row>
    <row r="19" spans="2:15" ht="13.5" customHeight="1" x14ac:dyDescent="0.2">
      <c r="B19" s="4" t="s">
        <v>129</v>
      </c>
      <c r="E19" s="8">
        <f>SUM(E17:E18)</f>
        <v>23.898217618404836</v>
      </c>
      <c r="F19" s="8">
        <f t="shared" ref="F19:N19" si="4">SUM(F17:F18)</f>
        <v>25.252924002264361</v>
      </c>
      <c r="G19" s="8">
        <f t="shared" si="4"/>
        <v>26.724769132134099</v>
      </c>
      <c r="H19" s="8">
        <f t="shared" si="4"/>
        <v>24.655454725628637</v>
      </c>
      <c r="I19" s="8">
        <f t="shared" si="4"/>
        <v>22.062756819500869</v>
      </c>
      <c r="J19" s="8">
        <f t="shared" si="4"/>
        <v>23.665566161030959</v>
      </c>
      <c r="K19" s="8">
        <f t="shared" si="4"/>
        <v>23.139916818068066</v>
      </c>
      <c r="L19" s="8">
        <f t="shared" si="4"/>
        <v>22.325898420402581</v>
      </c>
      <c r="M19" s="8">
        <f t="shared" si="4"/>
        <v>24.42032913210997</v>
      </c>
      <c r="N19" s="8">
        <f t="shared" si="4"/>
        <v>24.331179376435628</v>
      </c>
      <c r="O19" s="8">
        <f t="shared" si="1"/>
        <v>24.047701220597997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216.39820881507131</v>
      </c>
      <c r="F21" s="6">
        <f>(Input!B45-Input!B65+Input!B85)/Input!B$7</f>
        <v>198.09330710444382</v>
      </c>
      <c r="G21" s="6">
        <f>(Input!C45-Input!C65+Input!C85)/Input!C$7</f>
        <v>186.03127547560629</v>
      </c>
      <c r="H21" s="6">
        <f>(Input!D45-Input!D65+Input!D85)/Input!D$7</f>
        <v>180.44333320946365</v>
      </c>
      <c r="I21" s="6">
        <f>(Input!E45-Input!E65+Input!E85)/Input!E$7</f>
        <v>178.52172312023811</v>
      </c>
      <c r="J21" s="6">
        <f>(Input!F45-Input!F65+Input!F85)/Input!F$7</f>
        <v>211.92447596657348</v>
      </c>
      <c r="K21" s="6">
        <f>(Input!G45-Input!G65+Input!G85)/Input!G$7</f>
        <v>191.07190640255911</v>
      </c>
      <c r="L21" s="6">
        <f>(Input!H45-Input!H65+Input!H85)/Input!H$7</f>
        <v>190.77293399589621</v>
      </c>
      <c r="M21" s="6">
        <f>(Input!I45-Input!I65+Input!I85)/Input!I$7</f>
        <v>198.32738517054838</v>
      </c>
      <c r="N21" s="6">
        <f>(Input!J45-Input!J65+Input!J85)/Input!J$7</f>
        <v>189.0216551189103</v>
      </c>
      <c r="O21" s="6">
        <f t="shared" si="1"/>
        <v>194.06062043793105</v>
      </c>
    </row>
    <row r="22" spans="2:15" ht="12" customHeight="1" x14ac:dyDescent="0.2">
      <c r="B22" t="s">
        <v>132</v>
      </c>
      <c r="E22" s="6">
        <f>(Input!A46-Input!A66+Input!A86)/Input!A$7</f>
        <v>58.082515014574405</v>
      </c>
      <c r="F22" s="6">
        <f>(Input!B46-Input!B66+Input!B86)/Input!B$7</f>
        <v>40.449076563826779</v>
      </c>
      <c r="G22" s="6">
        <f>(Input!C46-Input!C66+Input!C86)/Input!C$7</f>
        <v>42.228655479798299</v>
      </c>
      <c r="H22" s="6">
        <f>(Input!D46-Input!D66+Input!D86)/Input!D$7</f>
        <v>39.66693509228292</v>
      </c>
      <c r="I22" s="6">
        <f>(Input!E46-Input!E66+Input!E86)/Input!E$7</f>
        <v>33.625352984033292</v>
      </c>
      <c r="J22" s="6">
        <f>(Input!F46-Input!F66+Input!F86)/Input!F$7</f>
        <v>30.541232526519696</v>
      </c>
      <c r="K22" s="6">
        <f>(Input!G46-Input!G66+Input!G86)/Input!G$7</f>
        <v>40.450712701764573</v>
      </c>
      <c r="L22" s="6">
        <f>(Input!H46-Input!H66+Input!H86)/Input!H$7</f>
        <v>39.50530089553051</v>
      </c>
      <c r="M22" s="6">
        <f>(Input!I46-Input!I66+Input!I86)/Input!I$7</f>
        <v>35.307542103190002</v>
      </c>
      <c r="N22" s="6">
        <f>(Input!J46-Input!J66+Input!J86)/Input!J$7</f>
        <v>33.872443729112355</v>
      </c>
      <c r="O22" s="6">
        <f t="shared" si="1"/>
        <v>39.372976709063295</v>
      </c>
    </row>
    <row r="23" spans="2:15" ht="12" customHeight="1" x14ac:dyDescent="0.2">
      <c r="B23" t="s">
        <v>133</v>
      </c>
      <c r="E23" s="6">
        <f>(Input!A47-Input!A67+Input!A87)/Input!A$7</f>
        <v>3.8640724220904983</v>
      </c>
      <c r="F23" s="6">
        <f>(Input!B47-Input!B67+Input!B87)/Input!B$7</f>
        <v>5.0814566940277386</v>
      </c>
      <c r="G23" s="6">
        <f>(Input!C47-Input!C67+Input!C87)/Input!C$7</f>
        <v>2.5849479083186409</v>
      </c>
      <c r="H23" s="6">
        <f>(Input!D47-Input!D67+Input!D87)/Input!D$7</f>
        <v>2.3909831537222841</v>
      </c>
      <c r="I23" s="6">
        <f>(Input!E47-Input!E67+Input!E87)/Input!E$7</f>
        <v>2.8574745928057199</v>
      </c>
      <c r="J23" s="6">
        <f>(Input!F47-Input!F67+Input!F87)/Input!F$7</f>
        <v>2.8638839915351841</v>
      </c>
      <c r="K23" s="6">
        <f>(Input!G47-Input!G67+Input!G87)/Input!G$7</f>
        <v>3.6211678686791022</v>
      </c>
      <c r="L23" s="6">
        <f>(Input!H47-Input!H67+Input!H87)/Input!H$7</f>
        <v>4.0335731074583547</v>
      </c>
      <c r="M23" s="6">
        <f>(Input!I47-Input!I67+Input!I87)/Input!I$7</f>
        <v>5.1355844672498181</v>
      </c>
      <c r="N23" s="6">
        <f>(Input!J47-Input!J67+Input!J87)/Input!J$7</f>
        <v>3.7850075288380309</v>
      </c>
      <c r="O23" s="6">
        <f t="shared" si="1"/>
        <v>3.6218151734725366</v>
      </c>
    </row>
    <row r="24" spans="2:15" ht="12" customHeight="1" x14ac:dyDescent="0.2">
      <c r="B24" t="s">
        <v>134</v>
      </c>
      <c r="E24" s="6">
        <f>(Input!A48-Input!A68+Input!A88)/Input!A$7</f>
        <v>4.2244546823952893</v>
      </c>
      <c r="F24" s="6">
        <f>(Input!B48-Input!B68+Input!B88)/Input!B$7</f>
        <v>3.4006872346447778</v>
      </c>
      <c r="G24" s="6">
        <f>(Input!C48-Input!C68+Input!C88)/Input!C$7</f>
        <v>2.905649204137744</v>
      </c>
      <c r="H24" s="6">
        <f>(Input!D48-Input!D68+Input!D88)/Input!D$7</f>
        <v>2.9710687476774433</v>
      </c>
      <c r="I24" s="6">
        <f>(Input!E48-Input!E68+Input!E88)/Input!E$7</f>
        <v>3.0343468220940717</v>
      </c>
      <c r="J24" s="6">
        <f>(Input!F48-Input!F68+Input!F88)/Input!F$7</f>
        <v>2.6679273362864189</v>
      </c>
      <c r="K24" s="6">
        <f>(Input!G48-Input!G68+Input!G88)/Input!G$7</f>
        <v>2.243775909296764</v>
      </c>
      <c r="L24" s="6">
        <f>(Input!H48-Input!H68+Input!H88)/Input!H$7</f>
        <v>2.0581159226677683</v>
      </c>
      <c r="M24" s="6">
        <f>(Input!I48-Input!I68+Input!I88)/Input!I$7</f>
        <v>2.599131572310093</v>
      </c>
      <c r="N24" s="6">
        <f>(Input!J48-Input!J68+Input!J88)/Input!J$7</f>
        <v>2.5845282740313706</v>
      </c>
      <c r="O24" s="6">
        <f t="shared" si="1"/>
        <v>2.8689685705541743</v>
      </c>
    </row>
    <row r="25" spans="2:15" ht="12" customHeight="1" x14ac:dyDescent="0.2">
      <c r="B25" t="s">
        <v>135</v>
      </c>
      <c r="E25" s="6">
        <f>(Input!A49-Input!A69+Input!A89)/Input!A$7</f>
        <v>2.8581383884030753</v>
      </c>
      <c r="F25" s="6">
        <f>(Input!B49-Input!B69+Input!B89)/Input!B$7</f>
        <v>4.5178982451174639</v>
      </c>
      <c r="G25" s="6">
        <f>(Input!C49-Input!C69+Input!C89)/Input!C$7</f>
        <v>3.8855784334274475</v>
      </c>
      <c r="H25" s="6">
        <f>(Input!D49-Input!D69+Input!D89)/Input!D$7</f>
        <v>4.1575522110739502</v>
      </c>
      <c r="I25" s="6">
        <f>(Input!E49-Input!E69+Input!E89)/Input!E$7</f>
        <v>4.4489907509168818</v>
      </c>
      <c r="J25" s="6">
        <f>(Input!F49-Input!F69+Input!F89)/Input!F$7</f>
        <v>4.8081357335050372</v>
      </c>
      <c r="K25" s="6">
        <f>(Input!G49-Input!G69+Input!G89)/Input!G$7</f>
        <v>4.9055632043819335</v>
      </c>
      <c r="L25" s="6">
        <f>(Input!H49-Input!H69+Input!H89)/Input!H$7</f>
        <v>3.7497575609489355</v>
      </c>
      <c r="M25" s="6">
        <f>(Input!I49-Input!I69+Input!I89)/Input!I$7</f>
        <v>3.4124570014761475</v>
      </c>
      <c r="N25" s="6">
        <f>(Input!J49-Input!J69+Input!J89)/Input!J$7</f>
        <v>2.5966741641445901</v>
      </c>
      <c r="O25" s="6">
        <f t="shared" si="1"/>
        <v>3.934074569339546</v>
      </c>
    </row>
    <row r="26" spans="2:15" ht="13.5" customHeight="1" x14ac:dyDescent="0.2">
      <c r="B26" s="4" t="s">
        <v>136</v>
      </c>
      <c r="E26" s="8">
        <f>SUM(E21:E25)</f>
        <v>285.42738932253457</v>
      </c>
      <c r="F26" s="8">
        <f t="shared" ref="F26:N26" si="5">SUM(F21:F25)</f>
        <v>251.54242584206057</v>
      </c>
      <c r="G26" s="8">
        <f t="shared" si="5"/>
        <v>237.63610650128842</v>
      </c>
      <c r="H26" s="8">
        <f t="shared" si="5"/>
        <v>229.62987241422024</v>
      </c>
      <c r="I26" s="8">
        <f t="shared" si="5"/>
        <v>222.48788827008809</v>
      </c>
      <c r="J26" s="8">
        <f t="shared" si="5"/>
        <v>252.80565555441981</v>
      </c>
      <c r="K26" s="8">
        <f t="shared" si="5"/>
        <v>242.29312608668147</v>
      </c>
      <c r="L26" s="8">
        <f t="shared" si="5"/>
        <v>240.11968148250179</v>
      </c>
      <c r="M26" s="8">
        <f t="shared" si="5"/>
        <v>244.78210031477445</v>
      </c>
      <c r="N26" s="8">
        <f t="shared" si="5"/>
        <v>231.86030881503666</v>
      </c>
      <c r="O26" s="8">
        <f t="shared" si="1"/>
        <v>243.85845546036063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9.0759500753174098</v>
      </c>
      <c r="F28" s="6">
        <f>(Input!B50-Input!B70+Input!B90)/Input!B$7</f>
        <v>10.412829465043872</v>
      </c>
      <c r="G28" s="6">
        <f>(Input!C50-Input!C70+Input!C90)/Input!C$7</f>
        <v>11.21878629464781</v>
      </c>
      <c r="H28" s="6">
        <f>(Input!D50-Input!D70+Input!D90)/Input!D$7</f>
        <v>12.05705029109377</v>
      </c>
      <c r="I28" s="6">
        <f>(Input!E50-Input!E70+Input!E90)/Input!E$7</f>
        <v>12.505866067349132</v>
      </c>
      <c r="J28" s="6">
        <f>(Input!F50-Input!F70+Input!F90)/Input!F$7</f>
        <v>13.688598562652594</v>
      </c>
      <c r="K28" s="6">
        <f>(Input!G50-Input!G70+Input!G90)/Input!G$7</f>
        <v>15.666770373159398</v>
      </c>
      <c r="L28" s="6">
        <f>(Input!H50-Input!H70+Input!H90)/Input!H$7</f>
        <v>13.955344491874746</v>
      </c>
      <c r="M28" s="6">
        <f>(Input!I50-Input!I70+Input!I90)/Input!I$7</f>
        <v>11.830750056708323</v>
      </c>
      <c r="N28" s="6">
        <f>(Input!J50-Input!J70+Input!J90)/Input!J$7</f>
        <v>11.587773080194546</v>
      </c>
      <c r="O28" s="6">
        <f t="shared" si="1"/>
        <v>12.19997187580416</v>
      </c>
    </row>
    <row r="29" spans="2:15" ht="12" customHeight="1" x14ac:dyDescent="0.2">
      <c r="B29" t="s">
        <v>138</v>
      </c>
      <c r="E29" s="6">
        <f>(Input!A51-Input!A71+Input!A91)/Input!A$7</f>
        <v>1.1642457499462018</v>
      </c>
      <c r="F29" s="6">
        <f>(Input!B51-Input!B71+Input!B91)/Input!B$7</f>
        <v>0.7545857628078122</v>
      </c>
      <c r="G29" s="6">
        <f>(Input!C51-Input!C71+Input!C91)/Input!C$7</f>
        <v>0.66525638970742351</v>
      </c>
      <c r="H29" s="6">
        <f>(Input!D51-Input!D71+Input!D91)/Input!D$7</f>
        <v>0.81947033320946361</v>
      </c>
      <c r="I29" s="6">
        <f>(Input!E51-Input!E71+Input!E91)/Input!E$7</f>
        <v>0.74840493449080647</v>
      </c>
      <c r="J29" s="6">
        <f>(Input!F51-Input!F71+Input!F91)/Input!F$7</f>
        <v>0.83529683434890734</v>
      </c>
      <c r="K29" s="6">
        <f>(Input!G51-Input!G71+Input!G91)/Input!G$7</f>
        <v>0.71854574514816172</v>
      </c>
      <c r="L29" s="6">
        <f>(Input!H51-Input!H71+Input!H91)/Input!H$7</f>
        <v>0.81859190845390695</v>
      </c>
      <c r="M29" s="6">
        <f>(Input!I51-Input!I71+Input!I91)/Input!I$7</f>
        <v>0.92011372124518798</v>
      </c>
      <c r="N29" s="6">
        <f>(Input!J51-Input!J71+Input!J91)/Input!J$7</f>
        <v>0.88880815671562208</v>
      </c>
      <c r="O29" s="6">
        <f t="shared" si="1"/>
        <v>0.83333195360734946</v>
      </c>
    </row>
    <row r="30" spans="2:15" ht="14.25" customHeight="1" x14ac:dyDescent="0.2">
      <c r="B30" s="4" t="s">
        <v>139</v>
      </c>
      <c r="E30" s="8">
        <f>SUM(E28:E29)</f>
        <v>10.240195825263612</v>
      </c>
      <c r="F30" s="8">
        <f t="shared" ref="F30:N30" si="6">SUM(F28:F29)</f>
        <v>11.167415227851684</v>
      </c>
      <c r="G30" s="8">
        <f t="shared" si="6"/>
        <v>11.884042684355233</v>
      </c>
      <c r="H30" s="8">
        <f t="shared" si="6"/>
        <v>12.876520624303234</v>
      </c>
      <c r="I30" s="8">
        <f t="shared" si="6"/>
        <v>13.254271001839939</v>
      </c>
      <c r="J30" s="8">
        <f t="shared" si="6"/>
        <v>14.523895397001501</v>
      </c>
      <c r="K30" s="8">
        <f t="shared" si="6"/>
        <v>16.385316118307561</v>
      </c>
      <c r="L30" s="8">
        <f t="shared" si="6"/>
        <v>14.773936400328653</v>
      </c>
      <c r="M30" s="8">
        <f t="shared" si="6"/>
        <v>12.750863777953512</v>
      </c>
      <c r="N30" s="8">
        <f t="shared" si="6"/>
        <v>12.476581236910169</v>
      </c>
      <c r="O30" s="8">
        <f t="shared" si="1"/>
        <v>13.033303829411508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0.33276639865406815</v>
      </c>
      <c r="F32" s="6">
        <f>(Input!B52-Input!B72+Input!B92)/Input!B$7</f>
        <v>0.49451231248230965</v>
      </c>
      <c r="G32" s="6">
        <f>(Input!C52-Input!C72+Input!C92)/Input!C$7</f>
        <v>0.61269927379880906</v>
      </c>
      <c r="H32" s="6">
        <f>(Input!D52-Input!D72+Input!D92)/Input!D$7</f>
        <v>0.82879412857673729</v>
      </c>
      <c r="I32" s="6">
        <f>(Input!E52-Input!E72+Input!E92)/Input!E$7</f>
        <v>0.90622652227065592</v>
      </c>
      <c r="J32" s="6">
        <f>(Input!F52-Input!F72+Input!F92)/Input!F$7</f>
        <v>1.0855922299576783</v>
      </c>
      <c r="K32" s="6">
        <f>(Input!G52-Input!G72+Input!G92)/Input!G$7</f>
        <v>1.0856715178119365</v>
      </c>
      <c r="L32" s="6">
        <f>(Input!H52-Input!H72+Input!H92)/Input!H$7</f>
        <v>0.99463634603799334</v>
      </c>
      <c r="M32" s="6">
        <f>(Input!I52-Input!I72+Input!I92)/Input!I$7</f>
        <v>1.0322906309080786</v>
      </c>
      <c r="N32" s="6">
        <f>(Input!J52-Input!J72+Input!J92)/Input!J$7</f>
        <v>1.1177474324515353</v>
      </c>
      <c r="O32" s="6">
        <f t="shared" si="1"/>
        <v>0.84909367929498036</v>
      </c>
    </row>
    <row r="33" spans="2:15" ht="12" customHeight="1" x14ac:dyDescent="0.2">
      <c r="B33" t="s">
        <v>141</v>
      </c>
      <c r="E33" s="6">
        <f>(Input!A53-Input!A73+Input!A93)/Input!A$7</f>
        <v>4.2532392354793904</v>
      </c>
      <c r="F33" s="6">
        <f>(Input!B53-Input!B73+Input!B93)/Input!B$7</f>
        <v>4.3921985564675925</v>
      </c>
      <c r="G33" s="6">
        <f>(Input!C53-Input!C73+Input!C93)/Input!C$7</f>
        <v>4.4431336382802957</v>
      </c>
      <c r="H33" s="6">
        <f>(Input!D53-Input!D73+Input!D93)/Input!D$7</f>
        <v>4.189525331351418</v>
      </c>
      <c r="I33" s="6">
        <f>(Input!E53-Input!E73+Input!E93)/Input!E$7</f>
        <v>4.3892233980810325</v>
      </c>
      <c r="J33" s="6">
        <f>(Input!F53-Input!F73+Input!F93)/Input!F$7</f>
        <v>4.174322704065454</v>
      </c>
      <c r="K33" s="6">
        <f>(Input!G53-Input!G73+Input!G93)/Input!G$7</f>
        <v>4.2484345107989583</v>
      </c>
      <c r="L33" s="6">
        <f>(Input!H53-Input!H73+Input!H93)/Input!H$7</f>
        <v>4.2309346460920532</v>
      </c>
      <c r="M33" s="6">
        <f>(Input!I53-Input!I73+Input!I93)/Input!I$7</f>
        <v>4.226119911509632</v>
      </c>
      <c r="N33" s="6">
        <f>(Input!J53-Input!J73+Input!J93)/Input!J$7</f>
        <v>4.0195008001651953</v>
      </c>
      <c r="O33" s="6">
        <f t="shared" si="1"/>
        <v>4.256663273229103</v>
      </c>
    </row>
    <row r="34" spans="2:15" ht="12" customHeight="1" x14ac:dyDescent="0.2">
      <c r="B34" t="s">
        <v>142</v>
      </c>
      <c r="E34" s="6">
        <f>(Input!A54-Input!A74+Input!A94)/Input!A$7</f>
        <v>0.97437838683803824</v>
      </c>
      <c r="F34" s="6">
        <f>(Input!B54-Input!B74+Input!B94)/Input!B$7</f>
        <v>0.89325134446645904</v>
      </c>
      <c r="G34" s="6">
        <f>(Input!C54-Input!C74+Input!C94)/Input!C$7</f>
        <v>0.89149567854809086</v>
      </c>
      <c r="H34" s="6">
        <f>(Input!D54-Input!D74+Input!D94)/Input!D$7</f>
        <v>1.0188923572401833</v>
      </c>
      <c r="I34" s="6">
        <f>(Input!E54-Input!E74+Input!E94)/Input!E$7</f>
        <v>1.0703283486249859</v>
      </c>
      <c r="J34" s="6">
        <f>(Input!F54-Input!F74+Input!F94)/Input!F$7</f>
        <v>1.0987223191744888</v>
      </c>
      <c r="K34" s="6">
        <f>(Input!G54-Input!G74+Input!G94)/Input!G$7</f>
        <v>1.1481454179245647</v>
      </c>
      <c r="L34" s="6">
        <f>(Input!H54-Input!H74+Input!H94)/Input!H$7</f>
        <v>1.2168421480088387</v>
      </c>
      <c r="M34" s="6">
        <f>(Input!I54-Input!I74+Input!I94)/Input!I$7</f>
        <v>1.2869921143701317</v>
      </c>
      <c r="N34" s="6">
        <f>(Input!J54-Input!J74+Input!J94)/Input!J$7</f>
        <v>1.3762580830676165</v>
      </c>
      <c r="O34" s="6">
        <f t="shared" si="1"/>
        <v>1.0975306198263399</v>
      </c>
    </row>
    <row r="35" spans="2:15" ht="12" customHeight="1" x14ac:dyDescent="0.2">
      <c r="B35" t="s">
        <v>143</v>
      </c>
      <c r="E35" s="6">
        <f>(Input!A55-Input!A75+Input!A95)/Input!A$7</f>
        <v>5.8402337774126023</v>
      </c>
      <c r="F35" s="6">
        <f>(Input!B55-Input!B75+Input!B95)/Input!B$7</f>
        <v>6.8310012737050663</v>
      </c>
      <c r="G35" s="6">
        <f>(Input!C55-Input!C75+Input!C95)/Input!C$7</f>
        <v>6.2642949437163251</v>
      </c>
      <c r="H35" s="6">
        <f>(Input!D55-Input!D75+Input!D95)/Input!D$7</f>
        <v>6.2668353771832033</v>
      </c>
      <c r="I35" s="6">
        <f>(Input!E55-Input!E75+Input!E95)/Input!E$7</f>
        <v>6.7235814573788915</v>
      </c>
      <c r="J35" s="6">
        <f>(Input!F55-Input!F75+Input!F95)/Input!F$7</f>
        <v>8.0133838894430802</v>
      </c>
      <c r="K35" s="6">
        <f>(Input!G55-Input!G75+Input!G95)/Input!G$7</f>
        <v>8.3272140202105422</v>
      </c>
      <c r="L35" s="6">
        <f>(Input!H55-Input!H75+Input!H95)/Input!H$7</f>
        <v>6.9664696928690022</v>
      </c>
      <c r="M35" s="6">
        <f>(Input!I55-Input!I75+Input!I95)/Input!I$7</f>
        <v>7.8583120326178433</v>
      </c>
      <c r="N35" s="6">
        <f>(Input!J55-Input!J75+Input!J95)/Input!J$7</f>
        <v>7.4238211132645038</v>
      </c>
      <c r="O35" s="6">
        <f t="shared" si="1"/>
        <v>7.0515147577801072</v>
      </c>
    </row>
    <row r="36" spans="2:15" ht="13.5" customHeight="1" x14ac:dyDescent="0.2">
      <c r="B36" s="4" t="s">
        <v>144</v>
      </c>
      <c r="E36" s="8">
        <f>SUM(E32:E35)</f>
        <v>11.400617798384101</v>
      </c>
      <c r="F36" s="8">
        <f t="shared" ref="F36:N36" si="7">SUM(F32:F35)</f>
        <v>12.610963487121428</v>
      </c>
      <c r="G36" s="8">
        <f t="shared" si="7"/>
        <v>12.21162353434352</v>
      </c>
      <c r="H36" s="8">
        <f t="shared" si="7"/>
        <v>12.304047194351542</v>
      </c>
      <c r="I36" s="8">
        <f t="shared" si="7"/>
        <v>13.089359726355566</v>
      </c>
      <c r="J36" s="8">
        <f t="shared" si="7"/>
        <v>14.372021142640701</v>
      </c>
      <c r="K36" s="8">
        <f t="shared" si="7"/>
        <v>14.809465466746001</v>
      </c>
      <c r="L36" s="8">
        <f t="shared" si="7"/>
        <v>13.408882833007887</v>
      </c>
      <c r="M36" s="8">
        <f t="shared" si="7"/>
        <v>14.403714689405685</v>
      </c>
      <c r="N36" s="8">
        <f t="shared" si="7"/>
        <v>13.937327428948851</v>
      </c>
      <c r="O36" s="8">
        <f t="shared" si="1"/>
        <v>13.254802330130531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22.655386075082649</v>
      </c>
      <c r="F38" s="8">
        <f>(Input!B56-Input!B76+Input!B96)/Input!B$7</f>
        <v>22.113058448910273</v>
      </c>
      <c r="G38" s="8">
        <f>(Input!C56-Input!C76+Input!C96)/Input!C$7</f>
        <v>26.534585177604889</v>
      </c>
      <c r="H38" s="8">
        <f>(Input!D56-Input!D76+Input!D96)/Input!D$7</f>
        <v>29.764895701721787</v>
      </c>
      <c r="I38" s="8">
        <f>(Input!E56-Input!E76+Input!E96)/Input!E$7</f>
        <v>30.530267717118829</v>
      </c>
      <c r="J38" s="8">
        <f>(Input!F56-Input!F76+Input!F96)/Input!F$7</f>
        <v>31.641693893300445</v>
      </c>
      <c r="K38" s="8">
        <f>(Input!G56-Input!G76+Input!G96)/Input!G$7</f>
        <v>34.12475072008597</v>
      </c>
      <c r="L38" s="8">
        <f>(Input!H56-Input!H76+Input!H96)/Input!H$7</f>
        <v>36.019310907807636</v>
      </c>
      <c r="M38" s="8">
        <f>(Input!I56-Input!I76+Input!I96)/Input!I$7</f>
        <v>37.743702722391809</v>
      </c>
      <c r="N38" s="8">
        <f>(Input!J56-Input!J76+Input!J96)/Input!J$7</f>
        <v>37.852736434703189</v>
      </c>
      <c r="O38" s="8">
        <f t="shared" si="1"/>
        <v>30.898038779872753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455.39323004088664</v>
      </c>
      <c r="F40" s="11">
        <f t="shared" ref="F40:N40" si="8">SUM(F10,F15,F19,F26,F30,F36,F38)</f>
        <v>414.62234842909709</v>
      </c>
      <c r="G40" s="11">
        <f t="shared" si="8"/>
        <v>412.41850000616466</v>
      </c>
      <c r="H40" s="11">
        <f t="shared" si="8"/>
        <v>406.9367365291713</v>
      </c>
      <c r="I40" s="11">
        <f t="shared" si="8"/>
        <v>401.9732626171571</v>
      </c>
      <c r="J40" s="11">
        <f t="shared" si="8"/>
        <v>447.18972791770159</v>
      </c>
      <c r="K40" s="11">
        <f t="shared" si="8"/>
        <v>440.00774371214806</v>
      </c>
      <c r="L40" s="11">
        <f t="shared" si="8"/>
        <v>434.56357786740853</v>
      </c>
      <c r="M40" s="11">
        <f t="shared" si="8"/>
        <v>446.3244814505515</v>
      </c>
      <c r="N40" s="11">
        <f t="shared" si="8"/>
        <v>432.87233264196357</v>
      </c>
      <c r="O40" s="11">
        <f t="shared" si="1"/>
        <v>429.23019412122505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8.9644751530618763</v>
      </c>
      <c r="F9" s="16">
        <f>'Kst-ha-ES'!F13/'Kst-ha-ES'!F31*100</f>
        <v>9.7353000064109754</v>
      </c>
      <c r="G9" s="16">
        <f>'Kst-ha-ES'!G13/'Kst-ha-ES'!G31*100</f>
        <v>10.08469647533909</v>
      </c>
      <c r="H9" s="16">
        <f>'Kst-ha-ES'!H13/'Kst-ha-ES'!H31*100</f>
        <v>9.2251032266427693</v>
      </c>
      <c r="I9" s="16">
        <f>'Kst-ha-ES'!I13/'Kst-ha-ES'!I31*100</f>
        <v>7.4620864146551833</v>
      </c>
      <c r="J9" s="16">
        <f>'Kst-ha-ES'!J13/'Kst-ha-ES'!J31*100</f>
        <v>7.092845900500576</v>
      </c>
      <c r="K9" s="16">
        <f>'Kst-ha-ES'!K13/'Kst-ha-ES'!K31*100</f>
        <v>7.3649177387476952</v>
      </c>
      <c r="L9" s="16">
        <f>'Kst-ha-ES'!L13/'Kst-ha-ES'!L31*100</f>
        <v>7.2472887361856166</v>
      </c>
      <c r="M9" s="16">
        <f>'Kst-ha-ES'!M13/'Kst-ha-ES'!M31*100</f>
        <v>7.6288865877518193</v>
      </c>
      <c r="N9" s="16">
        <f>'Kst-ha-ES'!N13/'Kst-ha-ES'!N31*100</f>
        <v>7.4786410932095162</v>
      </c>
      <c r="O9" s="16">
        <f t="shared" ref="O9:O28" si="1">AVERAGE(E9:N9)</f>
        <v>8.2284241332505115</v>
      </c>
    </row>
    <row r="10" spans="1:15" s="13" customFormat="1" ht="13.5" customHeight="1" x14ac:dyDescent="0.2">
      <c r="B10" s="13" t="s">
        <v>60</v>
      </c>
      <c r="E10" s="16">
        <f>'Kst-ha-ES'!E19/'Kst-ha-ES'!E31*100</f>
        <v>53.079344618675364</v>
      </c>
      <c r="F10" s="16">
        <f>'Kst-ha-ES'!F19/'Kst-ha-ES'!F31*100</f>
        <v>50.93112902749278</v>
      </c>
      <c r="G10" s="16">
        <f>'Kst-ha-ES'!G19/'Kst-ha-ES'!G31*100</f>
        <v>50.359344834168752</v>
      </c>
      <c r="H10" s="16">
        <f>'Kst-ha-ES'!H19/'Kst-ha-ES'!H31*100</f>
        <v>49.527744885982784</v>
      </c>
      <c r="I10" s="16">
        <f>'Kst-ha-ES'!I19/'Kst-ha-ES'!I31*100</f>
        <v>51.335200247005908</v>
      </c>
      <c r="J10" s="16">
        <f>'Kst-ha-ES'!J19/'Kst-ha-ES'!J31*100</f>
        <v>56.265280483176426</v>
      </c>
      <c r="K10" s="16">
        <f>'Kst-ha-ES'!K19/'Kst-ha-ES'!K31*100</f>
        <v>52.6287807652974</v>
      </c>
      <c r="L10" s="16">
        <f>'Kst-ha-ES'!L19/'Kst-ha-ES'!L31*100</f>
        <v>48.9911881036209</v>
      </c>
      <c r="M10" s="16">
        <f>'Kst-ha-ES'!M19/'Kst-ha-ES'!M31*100</f>
        <v>49.016619339116168</v>
      </c>
      <c r="N10" s="16">
        <f>'Kst-ha-ES'!N19/'Kst-ha-ES'!N31*100</f>
        <v>50.012211589844547</v>
      </c>
      <c r="O10" s="16">
        <f t="shared" si="1"/>
        <v>51.214684389438105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17.538538266293894</v>
      </c>
      <c r="F11" s="16">
        <f>'Kst-ha-ES'!F24/'Kst-ha-ES'!F31*100</f>
        <v>15.788998457071596</v>
      </c>
      <c r="G11" s="16">
        <f>'Kst-ha-ES'!G24/'Kst-ha-ES'!G31*100</f>
        <v>16.761469093318961</v>
      </c>
      <c r="H11" s="16">
        <f>'Kst-ha-ES'!H24/'Kst-ha-ES'!H31*100</f>
        <v>17.163365196562172</v>
      </c>
      <c r="I11" s="16">
        <f>'Kst-ha-ES'!I24/'Kst-ha-ES'!I31*100</f>
        <v>15.905152074220986</v>
      </c>
      <c r="J11" s="16">
        <f>'Kst-ha-ES'!J24/'Kst-ha-ES'!J31*100</f>
        <v>13.413492538996058</v>
      </c>
      <c r="K11" s="16">
        <f>'Kst-ha-ES'!K24/'Kst-ha-ES'!K31*100</f>
        <v>15.899683737607345</v>
      </c>
      <c r="L11" s="16">
        <f>'Kst-ha-ES'!L24/'Kst-ha-ES'!L31*100</f>
        <v>18.353827086909298</v>
      </c>
      <c r="M11" s="16">
        <f>'Kst-ha-ES'!M24/'Kst-ha-ES'!M31*100</f>
        <v>17.595055069003148</v>
      </c>
      <c r="N11" s="16">
        <f>'Kst-ha-ES'!N24/'Kst-ha-ES'!N31*100</f>
        <v>17.245949334688849</v>
      </c>
      <c r="O11" s="16">
        <f t="shared" si="1"/>
        <v>16.566553085467227</v>
      </c>
    </row>
    <row r="12" spans="1:15" s="13" customFormat="1" ht="13.5" customHeight="1" x14ac:dyDescent="0.2">
      <c r="B12" s="13" t="s">
        <v>15</v>
      </c>
      <c r="E12" s="16">
        <f>'Kst-ha-ES'!E29/'Kst-ha-ES'!E31*100</f>
        <v>20.417641961968865</v>
      </c>
      <c r="F12" s="16">
        <f>'Kst-ha-ES'!F29/'Kst-ha-ES'!F31*100</f>
        <v>23.544572509024647</v>
      </c>
      <c r="G12" s="16">
        <f>'Kst-ha-ES'!G29/'Kst-ha-ES'!G31*100</f>
        <v>22.794489597173204</v>
      </c>
      <c r="H12" s="16">
        <f>'Kst-ha-ES'!H29/'Kst-ha-ES'!H31*100</f>
        <v>24.083786690812282</v>
      </c>
      <c r="I12" s="16">
        <f>'Kst-ha-ES'!I29/'Kst-ha-ES'!I31*100</f>
        <v>25.297561264117935</v>
      </c>
      <c r="J12" s="16">
        <f>'Kst-ha-ES'!J29/'Kst-ha-ES'!J31*100</f>
        <v>23.228381077326947</v>
      </c>
      <c r="K12" s="16">
        <f>'Kst-ha-ES'!K29/'Kst-ha-ES'!K31*100</f>
        <v>24.106617758347557</v>
      </c>
      <c r="L12" s="16">
        <f>'Kst-ha-ES'!L29/'Kst-ha-ES'!L31*100</f>
        <v>25.407696073284193</v>
      </c>
      <c r="M12" s="16">
        <f>'Kst-ha-ES'!M29/'Kst-ha-ES'!M31*100</f>
        <v>25.759439004128854</v>
      </c>
      <c r="N12" s="16">
        <f>'Kst-ha-ES'!N29/'Kst-ha-ES'!N31*100</f>
        <v>25.263197982257086</v>
      </c>
      <c r="O12" s="16">
        <f t="shared" si="1"/>
        <v>23.990338391844158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8.4990907336921886</v>
      </c>
      <c r="F16" s="16">
        <f>'KOA-ha-ES'!F10/'KOA-ha-ES'!F40*100</f>
        <v>7.4759418964316895</v>
      </c>
      <c r="G16" s="16">
        <f>'KOA-ha-ES'!G10/'KOA-ha-ES'!G40*100</f>
        <v>8.0042486394843202</v>
      </c>
      <c r="H16" s="16">
        <f>'KOA-ha-ES'!H10/'KOA-ha-ES'!H40*100</f>
        <v>8.0064743137659349</v>
      </c>
      <c r="I16" s="16">
        <f>'KOA-ha-ES'!I10/'KOA-ha-ES'!I40*100</f>
        <v>8.2328828846227893</v>
      </c>
      <c r="J16" s="16">
        <f>'KOA-ha-ES'!J10/'KOA-ha-ES'!J40*100</f>
        <v>7.4835045457667935</v>
      </c>
      <c r="K16" s="16">
        <f>'KOA-ha-ES'!K10/'KOA-ha-ES'!K40*100</f>
        <v>8.1113333404736352</v>
      </c>
      <c r="L16" s="16">
        <f>'KOA-ha-ES'!L10/'KOA-ha-ES'!L40*100</f>
        <v>8.6149986359619568</v>
      </c>
      <c r="M16" s="16">
        <f>'KOA-ha-ES'!M10/'KOA-ha-ES'!M40*100</f>
        <v>8.9046939212885441</v>
      </c>
      <c r="N16" s="16">
        <f>'KOA-ha-ES'!N10/'KOA-ha-ES'!N40*100</f>
        <v>9.3976935301942124</v>
      </c>
      <c r="O16" s="16">
        <f t="shared" si="1"/>
        <v>8.2730862441682067</v>
      </c>
    </row>
    <row r="17" spans="1:15" s="13" customFormat="1" ht="13.5" customHeight="1" x14ac:dyDescent="0.2">
      <c r="B17" s="13" t="s">
        <v>130</v>
      </c>
      <c r="E17" s="16">
        <f>'KOA-ha-ES'!E15/'KOA-ha-ES'!E40*100</f>
        <v>12.964511756689912</v>
      </c>
      <c r="F17" s="16">
        <f>'KOA-ha-ES'!F15/'KOA-ha-ES'!F40*100</f>
        <v>13.972631311127079</v>
      </c>
      <c r="G17" s="16">
        <f>'KOA-ha-ES'!G15/'KOA-ha-ES'!G40*100</f>
        <v>14.011270757625827</v>
      </c>
      <c r="H17" s="16">
        <f>'KOA-ha-ES'!H15/'KOA-ha-ES'!H40*100</f>
        <v>14.619172626851052</v>
      </c>
      <c r="I17" s="16">
        <f>'KOA-ha-ES'!I15/'KOA-ha-ES'!I40*100</f>
        <v>15.296981405129111</v>
      </c>
      <c r="J17" s="16">
        <f>'KOA-ha-ES'!J15/'KOA-ha-ES'!J40*100</f>
        <v>14.362822866694977</v>
      </c>
      <c r="K17" s="16">
        <f>'KOA-ha-ES'!K15/'KOA-ha-ES'!K40*100</f>
        <v>14.175931313199133</v>
      </c>
      <c r="L17" s="16">
        <f>'KOA-ha-ES'!L15/'KOA-ha-ES'!L40*100</f>
        <v>15.369782112318175</v>
      </c>
      <c r="M17" s="16">
        <f>'KOA-ha-ES'!M15/'KOA-ha-ES'!M40*100</f>
        <v>15.645261436206626</v>
      </c>
      <c r="N17" s="16">
        <f>'KOA-ha-ES'!N15/'KOA-ha-ES'!N40*100</f>
        <v>15.471340246267998</v>
      </c>
      <c r="O17" s="16">
        <f t="shared" si="1"/>
        <v>14.588970583210989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5.0462671008772242</v>
      </c>
      <c r="F18" s="16">
        <f>'KOA-ha-ES'!F19/'KOA-ha-ES'!F40*100</f>
        <v>5.8784205875724975</v>
      </c>
      <c r="G18" s="16">
        <f>'KOA-ha-ES'!G19/'KOA-ha-ES'!G40*100</f>
        <v>6.0743656369260073</v>
      </c>
      <c r="H18" s="16">
        <f>'KOA-ha-ES'!H19/'KOA-ha-ES'!H40*100</f>
        <v>5.6547457795349612</v>
      </c>
      <c r="I18" s="16">
        <f>'KOA-ha-ES'!I19/'KOA-ha-ES'!I40*100</f>
        <v>5.203876939571531</v>
      </c>
      <c r="J18" s="16">
        <f>'KOA-ha-ES'!J19/'KOA-ha-ES'!J40*100</f>
        <v>4.712827800221862</v>
      </c>
      <c r="K18" s="16">
        <f>'KOA-ha-ES'!K19/'KOA-ha-ES'!K40*100</f>
        <v>4.7400055068508351</v>
      </c>
      <c r="L18" s="16">
        <f>'KOA-ha-ES'!L19/'KOA-ha-ES'!L40*100</f>
        <v>4.9425410594910355</v>
      </c>
      <c r="M18" s="16">
        <f>'KOA-ha-ES'!M19/'KOA-ha-ES'!M40*100</f>
        <v>5.2713118174755556</v>
      </c>
      <c r="N18" s="16">
        <f>'KOA-ha-ES'!N19/'KOA-ha-ES'!N40*100</f>
        <v>5.3084095866718455</v>
      </c>
      <c r="O18" s="16">
        <f t="shared" si="1"/>
        <v>5.2832771815193347</v>
      </c>
    </row>
    <row r="19" spans="1:15" s="13" customFormat="1" ht="13.5" customHeight="1" x14ac:dyDescent="0.2">
      <c r="B19" s="13" t="s">
        <v>136</v>
      </c>
      <c r="E19" s="16">
        <f>'KOA-ha-ES'!E26/'KOA-ha-ES'!E40*100</f>
        <v>64.358499904782391</v>
      </c>
      <c r="F19" s="16">
        <f>'KOA-ha-ES'!F26/'KOA-ha-ES'!F40*100</f>
        <v>62.181573772918888</v>
      </c>
      <c r="G19" s="16">
        <f>'KOA-ha-ES'!G26/'KOA-ha-ES'!G40*100</f>
        <v>60.588069486025439</v>
      </c>
      <c r="H19" s="16">
        <f>'KOA-ha-ES'!H26/'KOA-ha-ES'!H40*100</f>
        <v>59.164882343228733</v>
      </c>
      <c r="I19" s="16">
        <f>'KOA-ha-ES'!I26/'KOA-ha-ES'!I40*100</f>
        <v>58.153503555810559</v>
      </c>
      <c r="J19" s="16">
        <f>'KOA-ha-ES'!J26/'KOA-ha-ES'!J40*100</f>
        <v>61.675605069201254</v>
      </c>
      <c r="K19" s="16">
        <f>'KOA-ha-ES'!K26/'KOA-ha-ES'!K40*100</f>
        <v>60.000771197667277</v>
      </c>
      <c r="L19" s="16">
        <f>'KOA-ha-ES'!L26/'KOA-ha-ES'!L40*100</f>
        <v>57.05672248470357</v>
      </c>
      <c r="M19" s="16">
        <f>'KOA-ha-ES'!M26/'KOA-ha-ES'!M40*100</f>
        <v>56.296220992074112</v>
      </c>
      <c r="N19" s="16">
        <f>'KOA-ha-ES'!N26/'KOA-ha-ES'!N40*100</f>
        <v>55.944561329647158</v>
      </c>
      <c r="O19" s="16">
        <f t="shared" si="1"/>
        <v>59.542041013605946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2.0636656928506762</v>
      </c>
      <c r="F20" s="16">
        <f>'KOA-ha-ES'!F30/'KOA-ha-ES'!F40*100</f>
        <v>2.517034186693806</v>
      </c>
      <c r="G20" s="16">
        <f>'KOA-ha-ES'!G30/'KOA-ha-ES'!G40*100</f>
        <v>2.6442161103560213</v>
      </c>
      <c r="H20" s="16">
        <f>'KOA-ha-ES'!H30/'KOA-ha-ES'!H40*100</f>
        <v>2.9364751463105967</v>
      </c>
      <c r="I20" s="16">
        <f>'KOA-ha-ES'!I30/'KOA-ha-ES'!I40*100</f>
        <v>3.0555469547451706</v>
      </c>
      <c r="J20" s="16">
        <f>'KOA-ha-ES'!J30/'KOA-ha-ES'!J40*100</f>
        <v>2.8002039195087298</v>
      </c>
      <c r="K20" s="16">
        <f>'KOA-ha-ES'!K30/'KOA-ha-ES'!K40*100</f>
        <v>3.2096551394503785</v>
      </c>
      <c r="L20" s="16">
        <f>'KOA-ha-ES'!L30/'KOA-ha-ES'!L40*100</f>
        <v>3.2102250130293974</v>
      </c>
      <c r="M20" s="16">
        <f>'KOA-ha-ES'!M30/'KOA-ha-ES'!M40*100</f>
        <v>2.724081435632574</v>
      </c>
      <c r="N20" s="16">
        <f>'KOA-ha-ES'!N30/'KOA-ha-ES'!N40*100</f>
        <v>2.6881328622635126</v>
      </c>
      <c r="O20" s="16">
        <f t="shared" si="1"/>
        <v>2.7849236460840863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2.3146650169890353</v>
      </c>
      <c r="F21" s="16">
        <f>'KOA-ha-ES'!F36/'KOA-ha-ES'!F40*100</f>
        <v>2.8701581404892815</v>
      </c>
      <c r="G21" s="16">
        <f>'KOA-ha-ES'!G36/'KOA-ha-ES'!G40*100</f>
        <v>2.7222196216953489</v>
      </c>
      <c r="H21" s="16">
        <f>'KOA-ha-ES'!H36/'KOA-ha-ES'!H40*100</f>
        <v>2.8159221045160434</v>
      </c>
      <c r="I21" s="16">
        <f>'KOA-ha-ES'!I36/'KOA-ha-ES'!I40*100</f>
        <v>3.0122127758662609</v>
      </c>
      <c r="J21" s="16">
        <f>'KOA-ha-ES'!J36/'KOA-ha-ES'!J40*100</f>
        <v>2.7895687521680577</v>
      </c>
      <c r="K21" s="16">
        <f>'KOA-ha-ES'!K36/'KOA-ha-ES'!K40*100</f>
        <v>2.9222188695970237</v>
      </c>
      <c r="L21" s="16">
        <f>'KOA-ha-ES'!L36/'KOA-ha-ES'!L40*100</f>
        <v>2.9267257174902377</v>
      </c>
      <c r="M21" s="16">
        <f>'KOA-ha-ES'!M36/'KOA-ha-ES'!M40*100</f>
        <v>3.0829377073926345</v>
      </c>
      <c r="N21" s="16">
        <f>'KOA-ha-ES'!N36/'KOA-ha-ES'!N40*100</f>
        <v>3.0104028055589627</v>
      </c>
      <c r="O21" s="16">
        <f t="shared" si="1"/>
        <v>2.846703151176289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4.7532997941185693</v>
      </c>
      <c r="F22" s="16">
        <f>'KOA-ha-ES'!F38/'KOA-ha-ES'!F40*100</f>
        <v>5.1042401047667685</v>
      </c>
      <c r="G22" s="16">
        <f>'KOA-ha-ES'!G38/'KOA-ha-ES'!G40*100</f>
        <v>5.9556097478870473</v>
      </c>
      <c r="H22" s="16">
        <f>'KOA-ha-ES'!H38/'KOA-ha-ES'!H40*100</f>
        <v>6.8023276857926867</v>
      </c>
      <c r="I22" s="16">
        <f>'KOA-ha-ES'!I38/'KOA-ha-ES'!I40*100</f>
        <v>7.0449954842545797</v>
      </c>
      <c r="J22" s="16">
        <f>'KOA-ha-ES'!J38/'KOA-ha-ES'!J40*100</f>
        <v>6.1754670464383254</v>
      </c>
      <c r="K22" s="16">
        <f>'KOA-ha-ES'!K38/'KOA-ha-ES'!K40*100</f>
        <v>6.8400846327617142</v>
      </c>
      <c r="L22" s="16">
        <f>'KOA-ha-ES'!L38/'KOA-ha-ES'!L40*100</f>
        <v>7.8790049770056214</v>
      </c>
      <c r="M22" s="16">
        <f>'KOA-ha-ES'!M38/'KOA-ha-ES'!M40*100</f>
        <v>8.0754926899299466</v>
      </c>
      <c r="N22" s="16">
        <f>'KOA-ha-ES'!N38/'KOA-ha-ES'!N40*100</f>
        <v>8.1794596393963168</v>
      </c>
      <c r="O22" s="16">
        <f t="shared" si="1"/>
        <v>6.6809981802351572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93.730809831935829</v>
      </c>
      <c r="F26" s="16">
        <f>'Kst-ha-ES'!F33/'Kst-ha-ES'!F36*100</f>
        <v>91.017253361276858</v>
      </c>
      <c r="G26" s="16">
        <f>'Kst-ha-ES'!G33/'Kst-ha-ES'!G36*100</f>
        <v>92.511950975770461</v>
      </c>
      <c r="H26" s="16">
        <f>'Kst-ha-ES'!H33/'Kst-ha-ES'!H36*100</f>
        <v>93.033359659717405</v>
      </c>
      <c r="I26" s="16">
        <f>'Kst-ha-ES'!I33/'Kst-ha-ES'!I36*100</f>
        <v>91.271760268852503</v>
      </c>
      <c r="J26" s="16">
        <f>'Kst-ha-ES'!J33/'Kst-ha-ES'!J36*100</f>
        <v>93.875911693113437</v>
      </c>
      <c r="K26" s="16">
        <f>'Kst-ha-ES'!K33/'Kst-ha-ES'!K36*100</f>
        <v>94.860480961862919</v>
      </c>
      <c r="L26" s="16">
        <f>'Kst-ha-ES'!L33/'Kst-ha-ES'!L36*100</f>
        <v>93.661100888258346</v>
      </c>
      <c r="M26" s="16">
        <f>'Kst-ha-ES'!M33/'Kst-ha-ES'!M36*100</f>
        <v>93.087877834296492</v>
      </c>
      <c r="N26" s="16">
        <f>'Kst-ha-ES'!N33/'Kst-ha-ES'!N36*100</f>
        <v>94.168087432000888</v>
      </c>
      <c r="O26" s="16">
        <f t="shared" si="1"/>
        <v>93.121859290708514</v>
      </c>
    </row>
    <row r="27" spans="1:15" s="13" customFormat="1" ht="13.5" customHeight="1" x14ac:dyDescent="0.2">
      <c r="B27" s="13" t="s">
        <v>69</v>
      </c>
      <c r="E27" s="16">
        <f>'Kst-ha-ES'!E34/'Kst-ha-ES'!E36*100</f>
        <v>2.1286566784462047E-2</v>
      </c>
      <c r="F27" s="16">
        <f>'Kst-ha-ES'!F34/'Kst-ha-ES'!F36*100</f>
        <v>6.8099735227491159E-2</v>
      </c>
      <c r="G27" s="16">
        <f>'Kst-ha-ES'!G34/'Kst-ha-ES'!G36*100</f>
        <v>0.15249968711813058</v>
      </c>
      <c r="H27" s="16">
        <f>'Kst-ha-ES'!H34/'Kst-ha-ES'!H36*100</f>
        <v>0.1421420736053281</v>
      </c>
      <c r="I27" s="16">
        <f>'Kst-ha-ES'!I34/'Kst-ha-ES'!I36*100</f>
        <v>8.5525040853818554E-2</v>
      </c>
      <c r="J27" s="16">
        <f>'Kst-ha-ES'!J34/'Kst-ha-ES'!J36*100</f>
        <v>0.10854992566030172</v>
      </c>
      <c r="K27" s="16">
        <f>'Kst-ha-ES'!K34/'Kst-ha-ES'!K36*100</f>
        <v>0.12529094516811334</v>
      </c>
      <c r="L27" s="16">
        <f>'Kst-ha-ES'!L34/'Kst-ha-ES'!L36*100</f>
        <v>0.16753845682236587</v>
      </c>
      <c r="M27" s="16">
        <f>'Kst-ha-ES'!M34/'Kst-ha-ES'!M36*100</f>
        <v>0.34900029715910902</v>
      </c>
      <c r="N27" s="16">
        <f>'Kst-ha-ES'!N34/'Kst-ha-ES'!N36*100</f>
        <v>0.30789778753728275</v>
      </c>
      <c r="O27" s="16">
        <f t="shared" si="1"/>
        <v>0.15278305159364031</v>
      </c>
    </row>
    <row r="28" spans="1:15" s="13" customFormat="1" ht="13.5" customHeight="1" x14ac:dyDescent="0.2">
      <c r="B28" s="13" t="s">
        <v>75</v>
      </c>
      <c r="E28" s="16">
        <f>'Kst-ha-ES'!E35/'Kst-ha-ES'!E36*100</f>
        <v>6.2479036012797078</v>
      </c>
      <c r="F28" s="16">
        <f>'Kst-ha-ES'!F35/'Kst-ha-ES'!F36*100</f>
        <v>8.9146469034956475</v>
      </c>
      <c r="G28" s="16">
        <f>'Kst-ha-ES'!G35/'Kst-ha-ES'!G36*100</f>
        <v>7.3355493371114049</v>
      </c>
      <c r="H28" s="16">
        <f>'Kst-ha-ES'!H35/'Kst-ha-ES'!H36*100</f>
        <v>6.8244982666772707</v>
      </c>
      <c r="I28" s="16">
        <f>'Kst-ha-ES'!I35/'Kst-ha-ES'!I36*100</f>
        <v>8.6427146902936673</v>
      </c>
      <c r="J28" s="16">
        <f>'Kst-ha-ES'!J35/'Kst-ha-ES'!J36*100</f>
        <v>6.01553838122625</v>
      </c>
      <c r="K28" s="16">
        <f>'Kst-ha-ES'!K35/'Kst-ha-ES'!K36*100</f>
        <v>5.0142280929689766</v>
      </c>
      <c r="L28" s="16">
        <f>'Kst-ha-ES'!L35/'Kst-ha-ES'!L36*100</f>
        <v>6.1713606549192823</v>
      </c>
      <c r="M28" s="16">
        <f>'Kst-ha-ES'!M35/'Kst-ha-ES'!M36*100</f>
        <v>6.5631218685444015</v>
      </c>
      <c r="N28" s="16">
        <f>'Kst-ha-ES'!N35/'Kst-ha-ES'!N36*100</f>
        <v>5.5240147804618296</v>
      </c>
      <c r="O28" s="16">
        <f t="shared" si="1"/>
        <v>6.7253576576978435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9.8083323760018626</v>
      </c>
      <c r="F9" s="16">
        <f>'Kst-ha-HS'!F13/'Kst-ha-HS'!F31*100</f>
        <v>10.436343295094265</v>
      </c>
      <c r="G9" s="16">
        <f>'Kst-ha-HS'!G13/'Kst-ha-HS'!G31*100</f>
        <v>11.026399610741125</v>
      </c>
      <c r="H9" s="16">
        <f>'Kst-ha-HS'!H13/'Kst-ha-HS'!H31*100</f>
        <v>9.967556851603991</v>
      </c>
      <c r="I9" s="16">
        <f>'Kst-ha-HS'!I13/'Kst-ha-HS'!I31*100</f>
        <v>8.0777556616394008</v>
      </c>
      <c r="J9" s="16">
        <f>'Kst-ha-HS'!J13/'Kst-ha-HS'!J31*100</f>
        <v>8.2691731251296066</v>
      </c>
      <c r="K9" s="16">
        <f>'Kst-ha-HS'!K13/'Kst-ha-HS'!K31*100</f>
        <v>8.590559539527769</v>
      </c>
      <c r="L9" s="16">
        <f>'Kst-ha-HS'!L13/'Kst-ha-HS'!L31*100</f>
        <v>7.6842318005709496</v>
      </c>
      <c r="M9" s="16">
        <f>'Kst-ha-HS'!M13/'Kst-ha-HS'!M31*100</f>
        <v>8.0114035439352538</v>
      </c>
      <c r="N9" s="16">
        <f>'Kst-ha-HS'!N13/'Kst-ha-HS'!N31*100</f>
        <v>8.0355772045017613</v>
      </c>
      <c r="O9" s="16">
        <f t="shared" ref="O9:O28" si="1">AVERAGE(E9:N9)</f>
        <v>8.9907333008745987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48.662540146292493</v>
      </c>
      <c r="F10" s="16">
        <f>'Kst-ha-HS'!F19/'Kst-ha-HS'!F31*100</f>
        <v>47.397657777927861</v>
      </c>
      <c r="G10" s="16">
        <f>'Kst-ha-HS'!G19/'Kst-ha-HS'!G31*100</f>
        <v>45.723929110216297</v>
      </c>
      <c r="H10" s="16">
        <f>'Kst-ha-HS'!H19/'Kst-ha-HS'!H31*100</f>
        <v>45.465643048342194</v>
      </c>
      <c r="I10" s="16">
        <f>'Kst-ha-HS'!I19/'Kst-ha-HS'!I31*100</f>
        <v>47.320046983741513</v>
      </c>
      <c r="J10" s="16">
        <f>'Kst-ha-HS'!J19/'Kst-ha-HS'!J31*100</f>
        <v>49.012008390302739</v>
      </c>
      <c r="K10" s="16">
        <f>'Kst-ha-HS'!K19/'Kst-ha-HS'!K31*100</f>
        <v>44.745441329948747</v>
      </c>
      <c r="L10" s="16">
        <f>'Kst-ha-HS'!L19/'Kst-ha-HS'!L31*100</f>
        <v>45.915838494687087</v>
      </c>
      <c r="M10" s="16">
        <f>'Kst-ha-HS'!M19/'Kst-ha-HS'!M31*100</f>
        <v>46.460282007053436</v>
      </c>
      <c r="N10" s="16">
        <f>'Kst-ha-HS'!N19/'Kst-ha-HS'!N31*100</f>
        <v>46.28960956331732</v>
      </c>
      <c r="O10" s="16">
        <f t="shared" si="1"/>
        <v>46.699299685182964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19.189501869084008</v>
      </c>
      <c r="F11" s="16">
        <f>'Kst-ha-HS'!F24/'Kst-ha-HS'!F31*100</f>
        <v>16.92597126695642</v>
      </c>
      <c r="G11" s="16">
        <f>'Kst-ha-HS'!G24/'Kst-ha-HS'!G31*100</f>
        <v>18.326645401571913</v>
      </c>
      <c r="H11" s="16">
        <f>'Kst-ha-HS'!H24/'Kst-ha-HS'!H31*100</f>
        <v>18.544705046496656</v>
      </c>
      <c r="I11" s="16">
        <f>'Kst-ha-HS'!I24/'Kst-ha-HS'!I31*100</f>
        <v>17.217427550081656</v>
      </c>
      <c r="J11" s="16">
        <f>'Kst-ha-HS'!J24/'Kst-ha-HS'!J31*100</f>
        <v>15.638080056097744</v>
      </c>
      <c r="K11" s="16">
        <f>'Kst-ha-HS'!K24/'Kst-ha-HS'!K31*100</f>
        <v>18.545649069367897</v>
      </c>
      <c r="L11" s="16">
        <f>'Kst-ha-HS'!L24/'Kst-ha-HS'!L31*100</f>
        <v>19.460389519079417</v>
      </c>
      <c r="M11" s="16">
        <f>'Kst-ha-HS'!M24/'Kst-ha-HS'!M31*100</f>
        <v>18.477281699515743</v>
      </c>
      <c r="N11" s="16">
        <f>'Kst-ha-HS'!N24/'Kst-ha-HS'!N31*100</f>
        <v>18.530259122830149</v>
      </c>
      <c r="O11" s="16">
        <f t="shared" si="1"/>
        <v>18.085591060108165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22.339625608621631</v>
      </c>
      <c r="F12" s="16">
        <f>'Kst-ha-HS'!F29/'Kst-ha-HS'!F31*100</f>
        <v>25.240027660021457</v>
      </c>
      <c r="G12" s="16">
        <f>'Kst-ha-HS'!G29/'Kst-ha-HS'!G31*100</f>
        <v>24.923025877470653</v>
      </c>
      <c r="H12" s="16">
        <f>'Kst-ha-HS'!H29/'Kst-ha-HS'!H31*100</f>
        <v>26.022095053557155</v>
      </c>
      <c r="I12" s="16">
        <f>'Kst-ha-HS'!I29/'Kst-ha-HS'!I31*100</f>
        <v>27.384769804537434</v>
      </c>
      <c r="J12" s="16">
        <f>'Kst-ha-HS'!J29/'Kst-ha-HS'!J31*100</f>
        <v>27.080738428469903</v>
      </c>
      <c r="K12" s="16">
        <f>'Kst-ha-HS'!K29/'Kst-ha-HS'!K31*100</f>
        <v>28.118350061155585</v>
      </c>
      <c r="L12" s="16">
        <f>'Kst-ha-HS'!L29/'Kst-ha-HS'!L31*100</f>
        <v>26.939540185662558</v>
      </c>
      <c r="M12" s="16">
        <f>'Kst-ha-HS'!M29/'Kst-ha-HS'!M31*100</f>
        <v>27.051032749495562</v>
      </c>
      <c r="N12" s="16">
        <f>'Kst-ha-HS'!N29/'Kst-ha-HS'!N31*100</f>
        <v>27.144554109350779</v>
      </c>
      <c r="O12" s="16">
        <f t="shared" si="1"/>
        <v>26.224375953834272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8.166315544343119</v>
      </c>
      <c r="F16" s="16">
        <f>'KOA-ha-HS'!F10/'KOA-ha-HS'!F40*100</f>
        <v>7.1714858219797337</v>
      </c>
      <c r="G16" s="16">
        <f>'KOA-ha-HS'!G10/'KOA-ha-HS'!G40*100</f>
        <v>8.2755665244408156</v>
      </c>
      <c r="H16" s="16">
        <f>'KOA-ha-HS'!H10/'KOA-ha-HS'!H40*100</f>
        <v>8.2180449738998167</v>
      </c>
      <c r="I16" s="16">
        <f>'KOA-ha-HS'!I10/'KOA-ha-HS'!I40*100</f>
        <v>8.4492818674832328</v>
      </c>
      <c r="J16" s="16">
        <f>'KOA-ha-HS'!J10/'KOA-ha-HS'!J40*100</f>
        <v>7.8845640540308795</v>
      </c>
      <c r="K16" s="16">
        <f>'KOA-ha-HS'!K10/'KOA-ha-HS'!K40*100</f>
        <v>8.3098053846024253</v>
      </c>
      <c r="L16" s="16">
        <f>'KOA-ha-HS'!L10/'KOA-ha-HS'!L40*100</f>
        <v>8.5499286683631581</v>
      </c>
      <c r="M16" s="16">
        <f>'KOA-ha-HS'!M10/'KOA-ha-HS'!M40*100</f>
        <v>8.7402775456957968</v>
      </c>
      <c r="N16" s="16">
        <f>'KOA-ha-HS'!N10/'KOA-ha-HS'!N40*100</f>
        <v>9.3604841781943726</v>
      </c>
      <c r="O16" s="16">
        <f t="shared" si="1"/>
        <v>8.3125754563033336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14.181716153905768</v>
      </c>
      <c r="F17" s="16">
        <f>'KOA-ha-HS'!F15/'KOA-ha-HS'!F40*100</f>
        <v>15.001839318165308</v>
      </c>
      <c r="G17" s="16">
        <f>'KOA-ha-HS'!G15/'KOA-ha-HS'!G40*100</f>
        <v>15.347857976395646</v>
      </c>
      <c r="H17" s="16">
        <f>'KOA-ha-HS'!H15/'KOA-ha-HS'!H40*100</f>
        <v>15.792062027570619</v>
      </c>
      <c r="I17" s="16">
        <f>'KOA-ha-HS'!I15/'KOA-ha-HS'!I40*100</f>
        <v>16.564500996482366</v>
      </c>
      <c r="J17" s="16">
        <f>'KOA-ha-HS'!J15/'KOA-ha-HS'!J40*100</f>
        <v>16.753948168142806</v>
      </c>
      <c r="K17" s="16">
        <f>'KOA-ha-HS'!K15/'KOA-ha-HS'!K40*100</f>
        <v>16.520477732808672</v>
      </c>
      <c r="L17" s="16">
        <f>'KOA-ha-HS'!L15/'KOA-ha-HS'!L40*100</f>
        <v>16.283231154406568</v>
      </c>
      <c r="M17" s="16">
        <f>'KOA-ha-HS'!M15/'KOA-ha-HS'!M40*100</f>
        <v>16.403709727686493</v>
      </c>
      <c r="N17" s="16">
        <f>'KOA-ha-HS'!N15/'KOA-ha-HS'!N40*100</f>
        <v>16.608881584645662</v>
      </c>
      <c r="O17" s="16">
        <f t="shared" si="1"/>
        <v>15.945822484020994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5.2478201347567639</v>
      </c>
      <c r="F18" s="16">
        <f>'KOA-ha-HS'!F19/'KOA-ha-HS'!F40*100</f>
        <v>6.0905843830998325</v>
      </c>
      <c r="G18" s="16">
        <f>'KOA-ha-HS'!G19/'KOA-ha-HS'!G40*100</f>
        <v>6.4800122040438595</v>
      </c>
      <c r="H18" s="16">
        <f>'KOA-ha-HS'!H19/'KOA-ha-HS'!H40*100</f>
        <v>6.0587930536620913</v>
      </c>
      <c r="I18" s="16">
        <f>'KOA-ha-HS'!I19/'KOA-ha-HS'!I40*100</f>
        <v>5.4886130176557621</v>
      </c>
      <c r="J18" s="16">
        <f>'KOA-ha-HS'!J19/'KOA-ha-HS'!J40*100</f>
        <v>5.2920639012053163</v>
      </c>
      <c r="K18" s="16">
        <f>'KOA-ha-HS'!K19/'KOA-ha-HS'!K40*100</f>
        <v>5.2589794495085389</v>
      </c>
      <c r="L18" s="16">
        <f>'KOA-ha-HS'!L19/'KOA-ha-HS'!L40*100</f>
        <v>5.1375447822768354</v>
      </c>
      <c r="M18" s="16">
        <f>'KOA-ha-HS'!M19/'KOA-ha-HS'!M40*100</f>
        <v>5.4714294525686933</v>
      </c>
      <c r="N18" s="16">
        <f>'KOA-ha-HS'!N19/'KOA-ha-HS'!N40*100</f>
        <v>5.6208672954296626</v>
      </c>
      <c r="O18" s="16">
        <f t="shared" si="1"/>
        <v>5.6146707674207352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62.677126161253646</v>
      </c>
      <c r="F19" s="16">
        <f>'KOA-ha-HS'!F26/'KOA-ha-HS'!F40*100</f>
        <v>60.66784069770803</v>
      </c>
      <c r="G19" s="16">
        <f>'KOA-ha-HS'!G26/'KOA-ha-HS'!G40*100</f>
        <v>57.620137432665196</v>
      </c>
      <c r="H19" s="16">
        <f>'KOA-ha-HS'!H26/'KOA-ha-HS'!H40*100</f>
        <v>56.428887294071863</v>
      </c>
      <c r="I19" s="16">
        <f>'KOA-ha-HS'!I26/'KOA-ha-HS'!I40*100</f>
        <v>55.348927145432434</v>
      </c>
      <c r="J19" s="16">
        <f>'KOA-ha-HS'!J26/'KOA-ha-HS'!J40*100</f>
        <v>56.53208018251815</v>
      </c>
      <c r="K19" s="16">
        <f>'KOA-ha-HS'!K26/'KOA-ha-HS'!K40*100</f>
        <v>55.065650445731471</v>
      </c>
      <c r="L19" s="16">
        <f>'KOA-ha-HS'!L26/'KOA-ha-HS'!L40*100</f>
        <v>55.255362785089567</v>
      </c>
      <c r="M19" s="16">
        <f>'KOA-ha-HS'!M26/'KOA-ha-HS'!M40*100</f>
        <v>54.84397797746481</v>
      </c>
      <c r="N19" s="16">
        <f>'KOA-ha-HS'!N26/'KOA-ha-HS'!N40*100</f>
        <v>53.563208209662236</v>
      </c>
      <c r="O19" s="16">
        <f t="shared" si="1"/>
        <v>56.800319833159733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2.2486491124042876</v>
      </c>
      <c r="F20" s="16">
        <f>'KOA-ha-HS'!F30/'KOA-ha-HS'!F40*100</f>
        <v>2.6933944275223696</v>
      </c>
      <c r="G20" s="16">
        <f>'KOA-ha-HS'!G30/'KOA-ha-HS'!G40*100</f>
        <v>2.8815493689486762</v>
      </c>
      <c r="H20" s="16">
        <f>'KOA-ha-HS'!H30/'KOA-ha-HS'!H40*100</f>
        <v>3.1642561283921289</v>
      </c>
      <c r="I20" s="16">
        <f>'KOA-ha-HS'!I30/'KOA-ha-HS'!I40*100</f>
        <v>3.297301645274707</v>
      </c>
      <c r="J20" s="16">
        <f>'KOA-ha-HS'!J30/'KOA-ha-HS'!J40*100</f>
        <v>3.2478150749639765</v>
      </c>
      <c r="K20" s="16">
        <f>'KOA-ha-HS'!K30/'KOA-ha-HS'!K40*100</f>
        <v>3.7238699437587153</v>
      </c>
      <c r="L20" s="16">
        <f>'KOA-ha-HS'!L30/'KOA-ha-HS'!L40*100</f>
        <v>3.3997180511148106</v>
      </c>
      <c r="M20" s="16">
        <f>'KOA-ha-HS'!M30/'KOA-ha-HS'!M40*100</f>
        <v>2.8568595960753242</v>
      </c>
      <c r="N20" s="16">
        <f>'KOA-ha-HS'!N30/'KOA-ha-HS'!N40*100</f>
        <v>2.8822773589528006</v>
      </c>
      <c r="O20" s="16">
        <f t="shared" si="1"/>
        <v>3.0395690707407796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2.5034666846849079</v>
      </c>
      <c r="F21" s="16">
        <f>'KOA-ha-HS'!F36/'KOA-ha-HS'!F40*100</f>
        <v>3.0415542082816547</v>
      </c>
      <c r="G21" s="16">
        <f>'KOA-ha-HS'!G36/'KOA-ha-HS'!G40*100</f>
        <v>2.9609786016294093</v>
      </c>
      <c r="H21" s="16">
        <f>'KOA-ha-HS'!H36/'KOA-ha-HS'!H40*100</f>
        <v>3.0235773991050143</v>
      </c>
      <c r="I21" s="16">
        <f>'KOA-ha-HS'!I36/'KOA-ha-HS'!I40*100</f>
        <v>3.2562762112916923</v>
      </c>
      <c r="J21" s="16">
        <f>'KOA-ha-HS'!J36/'KOA-ha-HS'!J40*100</f>
        <v>3.2138531467533289</v>
      </c>
      <c r="K21" s="16">
        <f>'KOA-ha-HS'!K36/'KOA-ha-HS'!K40*100</f>
        <v>3.3657283714611888</v>
      </c>
      <c r="L21" s="16">
        <f>'KOA-ha-HS'!L36/'KOA-ha-HS'!L40*100</f>
        <v>3.0855974858295938</v>
      </c>
      <c r="M21" s="16">
        <f>'KOA-ha-HS'!M36/'KOA-ha-HS'!M40*100</f>
        <v>3.2271845457801716</v>
      </c>
      <c r="N21" s="16">
        <f>'KOA-ha-HS'!N36/'KOA-ha-HS'!N40*100</f>
        <v>3.2197316340096664</v>
      </c>
      <c r="O21" s="16">
        <f t="shared" si="1"/>
        <v>3.0897948288826629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4.9749062086514941</v>
      </c>
      <c r="F22" s="16">
        <f>'KOA-ha-HS'!F38/'KOA-ha-HS'!F40*100</f>
        <v>5.3333011432430633</v>
      </c>
      <c r="G22" s="16">
        <f>'KOA-ha-HS'!G38/'KOA-ha-HS'!G40*100</f>
        <v>6.4338978918763976</v>
      </c>
      <c r="H22" s="16">
        <f>'KOA-ha-HS'!H38/'KOA-ha-HS'!H40*100</f>
        <v>7.3143791232984663</v>
      </c>
      <c r="I22" s="16">
        <f>'KOA-ha-HS'!I38/'KOA-ha-HS'!I40*100</f>
        <v>7.5950991163798189</v>
      </c>
      <c r="J22" s="16">
        <f>'KOA-ha-HS'!J38/'KOA-ha-HS'!J40*100</f>
        <v>7.0756754723855408</v>
      </c>
      <c r="K22" s="16">
        <f>'KOA-ha-HS'!K38/'KOA-ha-HS'!K40*100</f>
        <v>7.7554886721289833</v>
      </c>
      <c r="L22" s="16">
        <f>'KOA-ha-HS'!L38/'KOA-ha-HS'!L40*100</f>
        <v>8.2886170729194504</v>
      </c>
      <c r="M22" s="16">
        <f>'KOA-ha-HS'!M38/'KOA-ha-HS'!M40*100</f>
        <v>8.4565611547287389</v>
      </c>
      <c r="N22" s="16">
        <f>'KOA-ha-HS'!N38/'KOA-ha-HS'!N40*100</f>
        <v>8.744549739105608</v>
      </c>
      <c r="O22" s="16">
        <f t="shared" si="1"/>
        <v>7.1972475594717569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92.522379701551984</v>
      </c>
      <c r="F26" s="16">
        <f>'Kst-ha-HS'!F33/'Kst-ha-HS'!F36*100</f>
        <v>89.711951721408511</v>
      </c>
      <c r="G26" s="16">
        <f>'Kst-ha-HS'!G33/'Kst-ha-HS'!G36*100</f>
        <v>90.848717301062152</v>
      </c>
      <c r="H26" s="16">
        <f>'Kst-ha-HS'!H33/'Kst-ha-HS'!H36*100</f>
        <v>91.716078853853745</v>
      </c>
      <c r="I26" s="16">
        <f>'Kst-ha-HS'!I33/'Kst-ha-HS'!I36*100</f>
        <v>89.831986119966857</v>
      </c>
      <c r="J26" s="16">
        <f>'Kst-ha-HS'!J33/'Kst-ha-HS'!J36*100</f>
        <v>91.865504999554858</v>
      </c>
      <c r="K26" s="16">
        <f>'Kst-ha-HS'!K33/'Kst-ha-HS'!K36*100</f>
        <v>93.139714437232598</v>
      </c>
      <c r="L26" s="16">
        <f>'Kst-ha-HS'!L33/'Kst-ha-HS'!L36*100</f>
        <v>92.888857081265641</v>
      </c>
      <c r="M26" s="16">
        <f>'Kst-ha-HS'!M33/'Kst-ha-HS'!M36*100</f>
        <v>92.405703050256463</v>
      </c>
      <c r="N26" s="16">
        <f>'Kst-ha-HS'!N33/'Kst-ha-HS'!N36*100</f>
        <v>93.281218047115587</v>
      </c>
      <c r="O26" s="16">
        <f t="shared" si="1"/>
        <v>91.821211131326834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2.5389700998799485E-2</v>
      </c>
      <c r="F27" s="16">
        <f>'Kst-ha-HS'!F34/'Kst-ha-HS'!F36*100</f>
        <v>7.7995449716849144E-2</v>
      </c>
      <c r="G27" s="16">
        <f>'Kst-ha-HS'!G34/'Kst-ha-HS'!G36*100</f>
        <v>0.18637267782327016</v>
      </c>
      <c r="H27" s="16">
        <f>'Kst-ha-HS'!H34/'Kst-ha-HS'!H36*100</f>
        <v>0.16901887736155027</v>
      </c>
      <c r="I27" s="16">
        <f>'Kst-ha-HS'!I34/'Kst-ha-HS'!I36*100</f>
        <v>9.9632896125517151E-2</v>
      </c>
      <c r="J27" s="16">
        <f>'Kst-ha-HS'!J34/'Kst-ha-HS'!J36*100</f>
        <v>0.1441845354498697</v>
      </c>
      <c r="K27" s="16">
        <f>'Kst-ha-HS'!K34/'Kst-ha-HS'!K36*100</f>
        <v>0.16723970782173486</v>
      </c>
      <c r="L27" s="16">
        <f>'Kst-ha-HS'!L34/'Kst-ha-HS'!L36*100</f>
        <v>0.18794902550842268</v>
      </c>
      <c r="M27" s="16">
        <f>'Kst-ha-HS'!M34/'Kst-ha-HS'!M36*100</f>
        <v>0.38344401742865486</v>
      </c>
      <c r="N27" s="16">
        <f>'Kst-ha-HS'!N34/'Kst-ha-HS'!N36*100</f>
        <v>0.35472035530674806</v>
      </c>
      <c r="O27" s="16">
        <f t="shared" si="1"/>
        <v>0.17959472435414164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7.4522305974492191</v>
      </c>
      <c r="F28" s="16">
        <f>'Kst-ha-HS'!F35/'Kst-ha-HS'!F36*100</f>
        <v>10.210052828874632</v>
      </c>
      <c r="G28" s="16">
        <f>'Kst-ha-HS'!G35/'Kst-ha-HS'!G36*100</f>
        <v>8.9649100211145818</v>
      </c>
      <c r="H28" s="16">
        <f>'Kst-ha-HS'!H35/'Kst-ha-HS'!H36*100</f>
        <v>8.114902268784693</v>
      </c>
      <c r="I28" s="16">
        <f>'Kst-ha-HS'!I35/'Kst-ha-HS'!I36*100</f>
        <v>10.06838098390763</v>
      </c>
      <c r="J28" s="16">
        <f>'Kst-ha-HS'!J35/'Kst-ha-HS'!J36*100</f>
        <v>7.9903104649952743</v>
      </c>
      <c r="K28" s="16">
        <f>'Kst-ha-HS'!K35/'Kst-ha-HS'!K36*100</f>
        <v>6.6930458549456713</v>
      </c>
      <c r="L28" s="16">
        <f>'Kst-ha-HS'!L35/'Kst-ha-HS'!L36*100</f>
        <v>6.9231938932259345</v>
      </c>
      <c r="M28" s="16">
        <f>'Kst-ha-HS'!M35/'Kst-ha-HS'!M36*100</f>
        <v>7.2108529323148787</v>
      </c>
      <c r="N28" s="16">
        <f>'Kst-ha-HS'!N35/'Kst-ha-HS'!N36*100</f>
        <v>6.3640615975776651</v>
      </c>
      <c r="O28" s="16">
        <f t="shared" si="1"/>
        <v>7.9991941443190182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23.683838057788993</v>
      </c>
      <c r="F7" s="6">
        <f>Input!B56/Input!B$7</f>
        <v>22.687300311350125</v>
      </c>
      <c r="G7" s="6">
        <f>Input!C56/Input!C$7</f>
        <v>26.855625161823269</v>
      </c>
      <c r="H7" s="6">
        <f>Input!D56/Input!D$7</f>
        <v>29.909002849002846</v>
      </c>
      <c r="I7" s="6">
        <f>Input!E56/Input!E$7</f>
        <v>30.655494375223817</v>
      </c>
      <c r="J7" s="6">
        <f>Input!F56/Input!F$7</f>
        <v>32.196094063014584</v>
      </c>
      <c r="K7" s="6">
        <f>Input!G56/Input!G$7</f>
        <v>35.105514866823476</v>
      </c>
      <c r="L7" s="6">
        <f>Input!H56/Input!H$7</f>
        <v>36.30359148967981</v>
      </c>
      <c r="M7" s="6">
        <f>Input!I56/Input!I$7</f>
        <v>37.850113612789798</v>
      </c>
      <c r="N7" s="6">
        <f>Input!J56/Input!J$7</f>
        <v>38.043356674902306</v>
      </c>
      <c r="O7" s="6">
        <f t="shared" ref="O7:O12" si="1">AVERAGE(E7:N7)</f>
        <v>31.328993146239906</v>
      </c>
    </row>
    <row r="8" spans="1:15" ht="12" customHeight="1" x14ac:dyDescent="0.2">
      <c r="B8" t="s">
        <v>84</v>
      </c>
      <c r="E8" s="6">
        <f>Input!A100/Input!A$7</f>
        <v>41.49447444098832</v>
      </c>
      <c r="F8" s="6">
        <f>Input!B100/Input!B$7</f>
        <v>32.945367817718655</v>
      </c>
      <c r="G8" s="6">
        <f>Input!C100/Input!C$7</f>
        <v>28.834004833121679</v>
      </c>
      <c r="H8" s="6">
        <f>Input!D100/Input!D$7</f>
        <v>25.007587885544407</v>
      </c>
      <c r="I8" s="6">
        <f>Input!E100/Input!E$7</f>
        <v>28.37876909398501</v>
      </c>
      <c r="J8" s="6">
        <f>Input!F100/Input!F$7</f>
        <v>32.687154599777813</v>
      </c>
      <c r="K8" s="6">
        <f>Input!G100/Input!G$7</f>
        <v>33.682855464399694</v>
      </c>
      <c r="L8" s="6">
        <f>Input!H100/Input!H$7</f>
        <v>31.220846458959329</v>
      </c>
      <c r="M8" s="6">
        <f>Input!I100/Input!I$7</f>
        <v>35.437276902071012</v>
      </c>
      <c r="N8" s="6">
        <f>Input!J100/Input!J$7</f>
        <v>28.274085285982466</v>
      </c>
      <c r="O8" s="6">
        <f t="shared" si="1"/>
        <v>31.796242278254841</v>
      </c>
    </row>
    <row r="9" spans="1:15" ht="12" customHeight="1" x14ac:dyDescent="0.2">
      <c r="B9" t="s">
        <v>93</v>
      </c>
      <c r="E9" s="6">
        <f t="shared" ref="E9:N9" si="2">+E8-E7</f>
        <v>17.810636383199327</v>
      </c>
      <c r="F9" s="6">
        <f t="shared" si="2"/>
        <v>10.25806750636853</v>
      </c>
      <c r="G9" s="6">
        <f t="shared" si="2"/>
        <v>1.9783796712984092</v>
      </c>
      <c r="H9" s="6">
        <f t="shared" si="2"/>
        <v>-4.9014149634584392</v>
      </c>
      <c r="I9" s="6">
        <f t="shared" si="2"/>
        <v>-2.2767252812388072</v>
      </c>
      <c r="J9" s="6">
        <f t="shared" si="2"/>
        <v>0.49106053676322858</v>
      </c>
      <c r="K9" s="6">
        <f t="shared" si="2"/>
        <v>-1.4226594024237826</v>
      </c>
      <c r="L9" s="6">
        <f t="shared" si="2"/>
        <v>-5.0827450307204813</v>
      </c>
      <c r="M9" s="6">
        <f t="shared" si="2"/>
        <v>-2.4128367107187856</v>
      </c>
      <c r="N9" s="6">
        <f t="shared" si="2"/>
        <v>-9.7692713889198401</v>
      </c>
      <c r="O9" s="6">
        <f t="shared" si="1"/>
        <v>0.46724913201493584</v>
      </c>
    </row>
    <row r="10" spans="1:15" ht="12" customHeight="1" x14ac:dyDescent="0.2">
      <c r="B10" t="s">
        <v>85</v>
      </c>
      <c r="E10" s="6">
        <f>Input!A101/Input!A$7</f>
        <v>169.59684332022616</v>
      </c>
      <c r="F10" s="6">
        <f>Input!B101/Input!B$7</f>
        <v>166.24123874893857</v>
      </c>
      <c r="G10" s="6">
        <f>Input!C101/Input!C$7</f>
        <v>204.63046925666097</v>
      </c>
      <c r="H10" s="6">
        <f>Input!D101/Input!D$7</f>
        <v>222.31722705314007</v>
      </c>
      <c r="I10" s="6">
        <f>Input!E101/Input!E$7</f>
        <v>235.24937936059072</v>
      </c>
      <c r="J10" s="6">
        <f>Input!F101/Input!F$7</f>
        <v>271.22990433186374</v>
      </c>
      <c r="K10" s="6">
        <f>Input!G101/Input!G$7</f>
        <v>264.26997068243912</v>
      </c>
      <c r="L10" s="6">
        <f>Input!H101/Input!H$7</f>
        <v>269.1189290735125</v>
      </c>
      <c r="M10" s="6">
        <f>Input!I101/Input!I$7</f>
        <v>300.00572471391433</v>
      </c>
      <c r="N10" s="6">
        <f>Input!J101/Input!J$7</f>
        <v>305.43462261970751</v>
      </c>
      <c r="O10" s="6">
        <f t="shared" si="1"/>
        <v>240.80943091609939</v>
      </c>
    </row>
    <row r="11" spans="1:15" ht="12" customHeight="1" x14ac:dyDescent="0.2">
      <c r="B11" t="s">
        <v>94</v>
      </c>
      <c r="E11" s="6">
        <f>Input!A26/Input!A$7/0.04</f>
        <v>205.30446329009919</v>
      </c>
      <c r="F11" s="6">
        <f>Input!B26/Input!B$7/0.04</f>
        <v>221.08445726011888</v>
      </c>
      <c r="G11" s="6">
        <f>Input!C26/Input!C$7/0.04</f>
        <v>238.67343447544602</v>
      </c>
      <c r="H11" s="6">
        <f>Input!D26/Input!D$7/0.04</f>
        <v>252.77397188158054</v>
      </c>
      <c r="I11" s="6">
        <f>Input!E26/Input!E$7/0.04</f>
        <v>261.50437448290342</v>
      </c>
      <c r="J11" s="6">
        <f>Input!F26/Input!F$7/0.04</f>
        <v>265.18294569421261</v>
      </c>
      <c r="K11" s="6">
        <f>Input!G26/Input!G$7/0.04</f>
        <v>266.48166776673673</v>
      </c>
      <c r="L11" s="6">
        <f>Input!H26/Input!H$7/0.04</f>
        <v>267.05291077989119</v>
      </c>
      <c r="M11" s="6">
        <f>Input!I26/Input!I$7/0.04</f>
        <v>253.31360925922891</v>
      </c>
      <c r="N11" s="6">
        <f>Input!J26/Input!J$7/0.04</f>
        <v>252.80926553664136</v>
      </c>
      <c r="O11" s="6">
        <f t="shared" si="1"/>
        <v>248.4181100426859</v>
      </c>
    </row>
    <row r="12" spans="1:15" ht="12" customHeight="1" x14ac:dyDescent="0.2">
      <c r="B12" s="19" t="s">
        <v>95</v>
      </c>
      <c r="E12" s="6">
        <f t="shared" ref="E12:N12" si="3">+E10+E11</f>
        <v>374.90130661032538</v>
      </c>
      <c r="F12" s="6">
        <f t="shared" si="3"/>
        <v>387.32569600905742</v>
      </c>
      <c r="G12" s="6">
        <f t="shared" si="3"/>
        <v>443.30390373210696</v>
      </c>
      <c r="H12" s="6">
        <f t="shared" si="3"/>
        <v>475.09119893472064</v>
      </c>
      <c r="I12" s="6">
        <f t="shared" si="3"/>
        <v>496.75375384349411</v>
      </c>
      <c r="J12" s="6">
        <f t="shared" si="3"/>
        <v>536.41285002607628</v>
      </c>
      <c r="K12" s="6">
        <f t="shared" si="3"/>
        <v>530.75163844917586</v>
      </c>
      <c r="L12" s="6">
        <f t="shared" si="3"/>
        <v>536.17183985340375</v>
      </c>
      <c r="M12" s="6">
        <f t="shared" si="3"/>
        <v>553.31933397314322</v>
      </c>
      <c r="N12" s="6">
        <f t="shared" si="3"/>
        <v>558.24388815634893</v>
      </c>
      <c r="O12" s="6">
        <f t="shared" si="1"/>
        <v>489.2275409587852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13.964787076296044</v>
      </c>
      <c r="F15" s="22">
        <f t="shared" ref="F15:N15" si="4">+F7/F$10*100</f>
        <v>13.647215625969331</v>
      </c>
      <c r="G15" s="22">
        <f t="shared" si="4"/>
        <v>13.123962066538187</v>
      </c>
      <c r="H15" s="22">
        <f t="shared" si="4"/>
        <v>13.453299703964799</v>
      </c>
      <c r="I15" s="22">
        <f t="shared" si="4"/>
        <v>13.031062806008517</v>
      </c>
      <c r="J15" s="22">
        <f t="shared" si="4"/>
        <v>11.87040718917963</v>
      </c>
      <c r="K15" s="22">
        <f t="shared" si="4"/>
        <v>13.28395911808237</v>
      </c>
      <c r="L15" s="22">
        <f t="shared" si="4"/>
        <v>13.4897948704913</v>
      </c>
      <c r="M15" s="22">
        <f t="shared" si="4"/>
        <v>12.616463785443994</v>
      </c>
      <c r="N15" s="22">
        <f t="shared" si="4"/>
        <v>12.455482731003148</v>
      </c>
      <c r="O15" s="22">
        <f>AVERAGE(E15:N15)</f>
        <v>13.09364349729773</v>
      </c>
    </row>
    <row r="16" spans="1:15" ht="12" customHeight="1" x14ac:dyDescent="0.2">
      <c r="B16" t="s">
        <v>84</v>
      </c>
      <c r="E16" s="22">
        <f>+E8/E$10*100</f>
        <v>24.466537011328722</v>
      </c>
      <c r="F16" s="22">
        <f t="shared" ref="F16:N16" si="5">+F8/F$10*100</f>
        <v>19.81780698077781</v>
      </c>
      <c r="G16" s="22">
        <f t="shared" si="5"/>
        <v>14.090768074697701</v>
      </c>
      <c r="H16" s="22">
        <f t="shared" si="5"/>
        <v>11.248605525098101</v>
      </c>
      <c r="I16" s="22">
        <f t="shared" si="5"/>
        <v>12.063270547671021</v>
      </c>
      <c r="J16" s="22">
        <f t="shared" si="5"/>
        <v>12.051456744896166</v>
      </c>
      <c r="K16" s="22">
        <f t="shared" si="5"/>
        <v>12.745623491544865</v>
      </c>
      <c r="L16" s="22">
        <f t="shared" si="5"/>
        <v>11.601133583000788</v>
      </c>
      <c r="M16" s="22">
        <f t="shared" si="5"/>
        <v>11.812200229133635</v>
      </c>
      <c r="N16" s="22">
        <f t="shared" si="5"/>
        <v>9.2570007432281649</v>
      </c>
      <c r="O16" s="22">
        <f>AVERAGE(E16:N16)</f>
        <v>13.915440293137697</v>
      </c>
    </row>
    <row r="17" spans="1:15" ht="12" customHeight="1" x14ac:dyDescent="0.2">
      <c r="B17" t="s">
        <v>93</v>
      </c>
      <c r="E17" s="22">
        <f>+E9/E$10*100</f>
        <v>10.501749935032681</v>
      </c>
      <c r="F17" s="22">
        <f t="shared" ref="F17:N17" si="6">+F9/F$10*100</f>
        <v>6.1705913548084812</v>
      </c>
      <c r="G17" s="22">
        <f t="shared" si="6"/>
        <v>0.96680600815951589</v>
      </c>
      <c r="H17" s="22">
        <f t="shared" si="6"/>
        <v>-2.2046941788666978</v>
      </c>
      <c r="I17" s="22">
        <f t="shared" si="6"/>
        <v>-0.96779225833749738</v>
      </c>
      <c r="J17" s="22">
        <f t="shared" si="6"/>
        <v>0.18104955571653736</v>
      </c>
      <c r="K17" s="22">
        <f t="shared" si="6"/>
        <v>-0.53833562653750244</v>
      </c>
      <c r="L17" s="22">
        <f t="shared" si="6"/>
        <v>-1.8886612874905129</v>
      </c>
      <c r="M17" s="22">
        <f t="shared" si="6"/>
        <v>-0.80426355631035651</v>
      </c>
      <c r="N17" s="22">
        <f t="shared" si="6"/>
        <v>-3.1984819877749837</v>
      </c>
      <c r="O17" s="22">
        <f>AVERAGE(E17:N17)</f>
        <v>0.82179679583996657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45.23773065867335</v>
      </c>
      <c r="F20" s="22">
        <f t="shared" ref="F20:N20" si="7">+F10/F$12*100</f>
        <v>42.920271095324154</v>
      </c>
      <c r="G20" s="22">
        <f t="shared" si="7"/>
        <v>46.160312944214731</v>
      </c>
      <c r="H20" s="22">
        <f t="shared" si="7"/>
        <v>46.794642281657445</v>
      </c>
      <c r="I20" s="22">
        <f t="shared" si="7"/>
        <v>47.357343057886133</v>
      </c>
      <c r="J20" s="22">
        <f t="shared" si="7"/>
        <v>50.563647816915392</v>
      </c>
      <c r="K20" s="22">
        <f t="shared" si="7"/>
        <v>49.791644818020721</v>
      </c>
      <c r="L20" s="22">
        <f t="shared" si="7"/>
        <v>50.192663819698744</v>
      </c>
      <c r="M20" s="22">
        <f t="shared" si="7"/>
        <v>54.219273806990429</v>
      </c>
      <c r="N20" s="22">
        <f t="shared" si="7"/>
        <v>54.713473644724189</v>
      </c>
      <c r="O20" s="22">
        <f>AVERAGE(E20:N20)</f>
        <v>48.795100394410518</v>
      </c>
    </row>
    <row r="21" spans="1:15" ht="12" customHeight="1" x14ac:dyDescent="0.2">
      <c r="B21" t="s">
        <v>94</v>
      </c>
      <c r="E21" s="22">
        <f>+E11/E$12*100</f>
        <v>54.762269341326643</v>
      </c>
      <c r="F21" s="22">
        <f t="shared" ref="F21:N21" si="8">+F11/F$12*100</f>
        <v>57.079728904675854</v>
      </c>
      <c r="G21" s="22">
        <f t="shared" si="8"/>
        <v>53.839687055785276</v>
      </c>
      <c r="H21" s="22">
        <f t="shared" si="8"/>
        <v>53.205357718342547</v>
      </c>
      <c r="I21" s="22">
        <f t="shared" si="8"/>
        <v>52.642656942113874</v>
      </c>
      <c r="J21" s="22">
        <f t="shared" si="8"/>
        <v>49.436352183084622</v>
      </c>
      <c r="K21" s="22">
        <f t="shared" si="8"/>
        <v>50.208355181979279</v>
      </c>
      <c r="L21" s="22">
        <f t="shared" si="8"/>
        <v>49.807336180301242</v>
      </c>
      <c r="M21" s="22">
        <f t="shared" si="8"/>
        <v>45.780726193009578</v>
      </c>
      <c r="N21" s="22">
        <f t="shared" si="8"/>
        <v>45.286526355275811</v>
      </c>
      <c r="O21" s="22">
        <f>AVERAGE(E21:N21)</f>
        <v>51.204899605589482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0.58796093906005198</v>
      </c>
      <c r="F24" s="22">
        <f>Input!B108/Input!B$56*100</f>
        <v>1.230258185244667</v>
      </c>
      <c r="G24" s="22">
        <f>Input!C108/Input!C$56*100</f>
        <v>0.94740644363607196</v>
      </c>
      <c r="H24" s="22">
        <f>Input!D108/Input!D$56*100</f>
        <v>0.79592345384890584</v>
      </c>
      <c r="I24" s="22">
        <f>Input!E108/Input!E$56*100</f>
        <v>0.68194377213611634</v>
      </c>
      <c r="J24" s="22">
        <f>Input!F108/Input!F$56*100</f>
        <v>0.70032583159521211</v>
      </c>
      <c r="K24" s="22">
        <f>Input!G108/Input!G$56*100</f>
        <v>0.74492920177885269</v>
      </c>
      <c r="L24" s="22">
        <f>Input!H108/Input!H$56*100</f>
        <v>1.8606158641675461</v>
      </c>
      <c r="M24" s="22">
        <f>Input!I108/Input!I$56*100</f>
        <v>2.1443269296966925</v>
      </c>
      <c r="N24" s="22">
        <f>Input!J108/Input!J$56*100</f>
        <v>2.2524483694454198</v>
      </c>
      <c r="O24" s="22">
        <f>AVERAGE(E24:N24)</f>
        <v>1.1946138990609536</v>
      </c>
    </row>
    <row r="25" spans="1:15" ht="12" customHeight="1" x14ac:dyDescent="0.2">
      <c r="B25" t="s">
        <v>60</v>
      </c>
      <c r="E25" s="22">
        <f>Input!A109/Input!A$56*100</f>
        <v>26.247032009956662</v>
      </c>
      <c r="F25" s="22">
        <f>Input!B109/Input!B$56*100</f>
        <v>15.611823839819214</v>
      </c>
      <c r="G25" s="22">
        <f>Input!C109/Input!C$56*100</f>
        <v>15.063421389128228</v>
      </c>
      <c r="H25" s="22">
        <f>Input!D109/Input!D$56*100</f>
        <v>13.80438862037367</v>
      </c>
      <c r="I25" s="22">
        <f>Input!E109/Input!E$56*100</f>
        <v>12.268009887514811</v>
      </c>
      <c r="J25" s="22">
        <f>Input!F109/Input!F$56*100</f>
        <v>12.396988400710992</v>
      </c>
      <c r="K25" s="22">
        <f>Input!G109/Input!G$56*100</f>
        <v>10.545210136238435</v>
      </c>
      <c r="L25" s="22">
        <f>Input!H109/Input!H$56*100</f>
        <v>8.6472392747894364</v>
      </c>
      <c r="M25" s="22">
        <f>Input!I109/Input!I$56*100</f>
        <v>8.0326083979470209</v>
      </c>
      <c r="N25" s="22">
        <f>Input!J109/Input!J$56*100</f>
        <v>7.1120098654001778</v>
      </c>
      <c r="O25" s="22">
        <f>AVERAGE(E25:N25)</f>
        <v>12.972873182187865</v>
      </c>
    </row>
    <row r="26" spans="1:15" ht="12" customHeight="1" x14ac:dyDescent="0.2">
      <c r="B26" t="s">
        <v>99</v>
      </c>
      <c r="E26" s="22">
        <f>Input!A110/Input!A$56*100</f>
        <v>35.859542017520802</v>
      </c>
      <c r="F26" s="22">
        <f>Input!B110/Input!B$56*100</f>
        <v>35.794570397730219</v>
      </c>
      <c r="G26" s="22">
        <f>Input!C110/Input!C$56*100</f>
        <v>41.735790341473241</v>
      </c>
      <c r="H26" s="22">
        <f>Input!D110/Input!D$56*100</f>
        <v>41.920437225296041</v>
      </c>
      <c r="I26" s="22">
        <f>Input!E110/Input!E$56*100</f>
        <v>43.072008347800569</v>
      </c>
      <c r="J26" s="22">
        <f>Input!F110/Input!F$56*100</f>
        <v>41.768708298016954</v>
      </c>
      <c r="K26" s="22">
        <f>Input!G110/Input!G$56*100</f>
        <v>40.418927321634115</v>
      </c>
      <c r="L26" s="22">
        <f>Input!H110/Input!H$56*100</f>
        <v>42.062964136163387</v>
      </c>
      <c r="M26" s="22">
        <f>Input!I110/Input!I$56*100</f>
        <v>41.061197703425378</v>
      </c>
      <c r="N26" s="22">
        <f>Input!J110/Input!J$56*100</f>
        <v>44.116464440874871</v>
      </c>
      <c r="O26" s="22">
        <f>AVERAGE(E26:N26)</f>
        <v>40.781061022993555</v>
      </c>
    </row>
    <row r="27" spans="1:15" ht="12" customHeight="1" x14ac:dyDescent="0.2">
      <c r="B27" t="s">
        <v>255</v>
      </c>
      <c r="E27" s="22">
        <f>Input!A111/Input!A$56*100</f>
        <v>20.779551921318092</v>
      </c>
      <c r="F27" s="22">
        <f>Input!B111/Input!B$56*100</f>
        <v>29.858968644350558</v>
      </c>
      <c r="G27" s="22">
        <f>Input!C111/Input!C$56*100</f>
        <v>29.221543981420556</v>
      </c>
      <c r="H27" s="22">
        <f>Input!D111/Input!D$56*100</f>
        <v>29.691021173353029</v>
      </c>
      <c r="I27" s="22">
        <f>Input!E111/Input!E$56*100</f>
        <v>30.292243150315706</v>
      </c>
      <c r="J27" s="22">
        <f>Input!F111/Input!F$56*100</f>
        <v>31.604284350171614</v>
      </c>
      <c r="K27" s="22">
        <f>Input!G111/Input!G$56*100</f>
        <v>33.035721461456625</v>
      </c>
      <c r="L27" s="22">
        <f>Input!H111/Input!H$56*100</f>
        <v>32.817521768504022</v>
      </c>
      <c r="M27" s="22">
        <f>Input!I111/Input!I$56*100</f>
        <v>32.965312318593483</v>
      </c>
      <c r="N27" s="22">
        <f>Input!J111/Input!J$56*100</f>
        <v>32.753431686667682</v>
      </c>
      <c r="O27" s="22">
        <f>AVERAGE(E27:N27)</f>
        <v>30.301960045615136</v>
      </c>
    </row>
    <row r="28" spans="1:15" ht="12" customHeight="1" x14ac:dyDescent="0.2">
      <c r="B28" t="s">
        <v>15</v>
      </c>
      <c r="E28" s="22">
        <f>Input!A112/Input!A$56*100</f>
        <v>16.525913112144398</v>
      </c>
      <c r="F28" s="22">
        <f>Input!B112/Input!B$56*100</f>
        <v>17.504378932855349</v>
      </c>
      <c r="G28" s="22">
        <f>Input!C112/Input!C$56*100</f>
        <v>13.03183784434191</v>
      </c>
      <c r="H28" s="22">
        <f>Input!D112/Input!D$56*100</f>
        <v>13.788229941283561</v>
      </c>
      <c r="I28" s="22">
        <f>Input!E112/Input!E$56*100</f>
        <v>13.685794842232808</v>
      </c>
      <c r="J28" s="22">
        <f>Input!F112/Input!F$56*100</f>
        <v>13.52969273327539</v>
      </c>
      <c r="K28" s="22">
        <f>Input!G112/Input!G$56*100</f>
        <v>15.255211878891977</v>
      </c>
      <c r="L28" s="22">
        <f>Input!H112/Input!H$56*100</f>
        <v>14.611658956375608</v>
      </c>
      <c r="M28" s="22">
        <f>Input!I112/Input!I$56*100</f>
        <v>15.796554650337432</v>
      </c>
      <c r="N28" s="22">
        <f>Input!J112/Input!J$56*100</f>
        <v>13.765645637611854</v>
      </c>
      <c r="O28" s="22">
        <f>AVERAGE(E28:N28)</f>
        <v>14.749491852935028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2.0818236316754862E-2</v>
      </c>
      <c r="F31" s="22">
        <f>Input!B113/Input!B$100*100</f>
        <v>0.93628315846239518</v>
      </c>
      <c r="G31" s="22">
        <f>Input!C113/Input!C$100*100</f>
        <v>2.1976985825729809</v>
      </c>
      <c r="H31" s="22">
        <f>Input!D113/Input!D$100*100</f>
        <v>1.109735270390396</v>
      </c>
      <c r="I31" s="22">
        <f>Input!E113/Input!E$100*100</f>
        <v>8.8770441466801145E-2</v>
      </c>
      <c r="J31" s="22">
        <f>Input!F113/Input!F$100*100</f>
        <v>0.11815887387408824</v>
      </c>
      <c r="K31" s="22">
        <f>Input!G113/Input!G$100*100</f>
        <v>1.1185318462473122</v>
      </c>
      <c r="L31" s="22">
        <f>Input!H113/Input!H$100*100</f>
        <v>1.0634288353023456</v>
      </c>
      <c r="M31" s="22">
        <f>Input!I113/Input!I$100*100</f>
        <v>2.597536818315429</v>
      </c>
      <c r="N31" s="22">
        <f>Input!J113/Input!J$100*100</f>
        <v>0.43811292910628491</v>
      </c>
      <c r="O31" s="22">
        <f>AVERAGE(E31:N31)</f>
        <v>0.96890749920547881</v>
      </c>
    </row>
    <row r="32" spans="1:15" ht="12" customHeight="1" x14ac:dyDescent="0.2">
      <c r="B32" t="s">
        <v>60</v>
      </c>
      <c r="E32" s="22">
        <f>Input!A114/Input!A$100*100</f>
        <v>49.083377397115115</v>
      </c>
      <c r="F32" s="22">
        <f>Input!B114/Input!B$100*100</f>
        <v>8.6583476597510973</v>
      </c>
      <c r="G32" s="22">
        <f>Input!C114/Input!C$100*100</f>
        <v>8.5405856224201582</v>
      </c>
      <c r="H32" s="22">
        <f>Input!D114/Input!D$100*100</f>
        <v>18.810094636605204</v>
      </c>
      <c r="I32" s="22">
        <f>Input!E114/Input!E$100*100</f>
        <v>12.100082975758102</v>
      </c>
      <c r="J32" s="22">
        <f>Input!F114/Input!F$100*100</f>
        <v>22.830294720175935</v>
      </c>
      <c r="K32" s="22">
        <f>Input!G114/Input!G$100*100</f>
        <v>7.6269544169153951</v>
      </c>
      <c r="L32" s="22">
        <f>Input!H114/Input!H$100*100</f>
        <v>18.96843381207427</v>
      </c>
      <c r="M32" s="22">
        <f>Input!I114/Input!I$100*100</f>
        <v>18.26384830982779</v>
      </c>
      <c r="N32" s="22">
        <f>Input!J114/Input!J$100*100</f>
        <v>4.4472847699527662</v>
      </c>
      <c r="O32" s="22">
        <f>AVERAGE(E32:N32)</f>
        <v>16.932930432059582</v>
      </c>
    </row>
    <row r="33" spans="1:15" ht="12" customHeight="1" x14ac:dyDescent="0.2">
      <c r="B33" t="s">
        <v>99</v>
      </c>
      <c r="E33" s="22">
        <f>Input!A115/Input!A$100*100</f>
        <v>18.387907007728941</v>
      </c>
      <c r="F33" s="22">
        <f>Input!B115/Input!B$100*100</f>
        <v>33.930493968200423</v>
      </c>
      <c r="G33" s="22">
        <f>Input!C115/Input!C$100*100</f>
        <v>26.715885251632383</v>
      </c>
      <c r="H33" s="22">
        <f>Input!D115/Input!D$100*100</f>
        <v>42.109243721329683</v>
      </c>
      <c r="I33" s="22">
        <f>Input!E115/Input!E$100*100</f>
        <v>34.27724041835377</v>
      </c>
      <c r="J33" s="22">
        <f>Input!F115/Input!F$100*100</f>
        <v>53.4298628505286</v>
      </c>
      <c r="K33" s="22">
        <f>Input!G115/Input!G$100*100</f>
        <v>28.386778391232898</v>
      </c>
      <c r="L33" s="22">
        <f>Input!H115/Input!H$100*100</f>
        <v>33.873472007971998</v>
      </c>
      <c r="M33" s="22">
        <f>Input!I115/Input!I$100*100</f>
        <v>37.024300326836112</v>
      </c>
      <c r="N33" s="22">
        <f>Input!J115/Input!J$100*100</f>
        <v>46.264718061510948</v>
      </c>
      <c r="O33" s="22">
        <f>AVERAGE(E33:N33)</f>
        <v>35.439990200532577</v>
      </c>
    </row>
    <row r="34" spans="1:15" ht="12" customHeight="1" x14ac:dyDescent="0.2">
      <c r="B34" t="s">
        <v>255</v>
      </c>
      <c r="E34" s="22">
        <f>Input!A116/Input!A$100*100</f>
        <v>27.394302143436317</v>
      </c>
      <c r="F34" s="22">
        <f>Input!B116/Input!B$100*100</f>
        <v>36.150053784716256</v>
      </c>
      <c r="G34" s="22">
        <f>Input!C116/Input!C$100*100</f>
        <v>42.823428507452434</v>
      </c>
      <c r="H34" s="22">
        <f>Input!D116/Input!D$100*100</f>
        <v>14.93494576998374</v>
      </c>
      <c r="I34" s="22">
        <f>Input!E116/Input!E$100*100</f>
        <v>32.665902889948754</v>
      </c>
      <c r="J34" s="22">
        <f>Input!F116/Input!F$100*100</f>
        <v>17.267770050167009</v>
      </c>
      <c r="K34" s="22">
        <f>Input!G116/Input!G$100*100</f>
        <v>49.672036563179141</v>
      </c>
      <c r="L34" s="22">
        <f>Input!H116/Input!H$100*100</f>
        <v>37.745642225285316</v>
      </c>
      <c r="M34" s="22">
        <f>Input!I116/Input!I$100*100</f>
        <v>25.221522250805386</v>
      </c>
      <c r="N34" s="22">
        <f>Input!J116/Input!J$100*100</f>
        <v>38.982178858626398</v>
      </c>
      <c r="O34" s="22">
        <f>AVERAGE(E34:N34)</f>
        <v>32.285778304360079</v>
      </c>
    </row>
    <row r="35" spans="1:15" ht="12" customHeight="1" x14ac:dyDescent="0.2">
      <c r="B35" t="s">
        <v>15</v>
      </c>
      <c r="E35" s="22">
        <f>Input!A117/Input!A$100*100</f>
        <v>5.1135952154028832</v>
      </c>
      <c r="F35" s="22">
        <f>Input!B117/Input!B$100*100</f>
        <v>20.324821428869829</v>
      </c>
      <c r="G35" s="22">
        <f>Input!C117/Input!C$100*100</f>
        <v>19.722402035922055</v>
      </c>
      <c r="H35" s="22">
        <f>Input!D117/Input!D$100*100</f>
        <v>23.035980601690976</v>
      </c>
      <c r="I35" s="22">
        <f>Input!E117/Input!E$100*100</f>
        <v>20.868003709606864</v>
      </c>
      <c r="J35" s="22">
        <f>Input!F117/Input!F$100*100</f>
        <v>6.3539135052543703</v>
      </c>
      <c r="K35" s="22">
        <f>Input!G117/Input!G$100*100</f>
        <v>13.195699156533442</v>
      </c>
      <c r="L35" s="22">
        <f>Input!H117/Input!H$100*100</f>
        <v>8.3490231193660733</v>
      </c>
      <c r="M35" s="22">
        <f>Input!I117/Input!I$100*100</f>
        <v>16.892792619799206</v>
      </c>
      <c r="N35" s="22">
        <f>Input!J117/Input!J$100*100</f>
        <v>9.8677049542087314</v>
      </c>
      <c r="O35" s="22">
        <f>AVERAGE(E35:N35)</f>
        <v>14.372393634665443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0.37704772555877597</v>
      </c>
      <c r="F38" s="22">
        <f>Input!B118/Input!B$101*100</f>
        <v>0.84620196329340902</v>
      </c>
      <c r="G38" s="22">
        <f>Input!C118/Input!C$101*100</f>
        <v>0.62036450333887494</v>
      </c>
      <c r="H38" s="22">
        <f>Input!D118/Input!D$101*100</f>
        <v>0.51995061950588362</v>
      </c>
      <c r="I38" s="22">
        <f>Input!E118/Input!E$101*100</f>
        <v>0.45500366676500259</v>
      </c>
      <c r="J38" s="22">
        <f>Input!F118/Input!F$101*100</f>
        <v>0.45218820474213739</v>
      </c>
      <c r="K38" s="22">
        <f>Input!G118/Input!G$101*100</f>
        <v>0.58143576661934737</v>
      </c>
      <c r="L38" s="22">
        <f>Input!H118/Input!H$101*100</f>
        <v>0.855480410379441</v>
      </c>
      <c r="M38" s="22">
        <f>Input!I118/Input!I$101*100</f>
        <v>1.1479273610750396</v>
      </c>
      <c r="N38" s="22">
        <f>Input!J118/Input!J$101*100</f>
        <v>1.138450565764231</v>
      </c>
      <c r="O38" s="25">
        <f>AVERAGE(E38:N38)</f>
        <v>0.6994050787042142</v>
      </c>
    </row>
    <row r="39" spans="1:15" ht="12" customHeight="1" x14ac:dyDescent="0.2">
      <c r="B39" t="s">
        <v>60</v>
      </c>
      <c r="E39" s="22">
        <f>Input!A119/Input!A$101*100</f>
        <v>16.555125055202957</v>
      </c>
      <c r="F39" s="22">
        <f>Input!B119/Input!B$101*100</f>
        <v>6.2439445433920344</v>
      </c>
      <c r="G39" s="22">
        <f>Input!C119/Input!C$101*100</f>
        <v>7.2584232180635144</v>
      </c>
      <c r="H39" s="22">
        <f>Input!D119/Input!D$101*100</f>
        <v>7.4510776015650055</v>
      </c>
      <c r="I39" s="22">
        <f>Input!E119/Input!E$101*100</f>
        <v>7.5349018161167072</v>
      </c>
      <c r="J39" s="22">
        <f>Input!F119/Input!F$101*100</f>
        <v>7.5134422196849471</v>
      </c>
      <c r="K39" s="22">
        <f>Input!G119/Input!G$101*100</f>
        <v>6.5381654165075824</v>
      </c>
      <c r="L39" s="22">
        <f>Input!H119/Input!H$101*100</f>
        <v>6.3050730316088144</v>
      </c>
      <c r="M39" s="22">
        <f>Input!I119/Input!I$101*100</f>
        <v>5.1479970604089029</v>
      </c>
      <c r="N39" s="22">
        <f>Input!J119/Input!J$101*100</f>
        <v>3.9490437796389202</v>
      </c>
      <c r="O39" s="22">
        <f>AVERAGE(E39:N39)</f>
        <v>7.4497193742189385</v>
      </c>
    </row>
    <row r="40" spans="1:15" ht="12" customHeight="1" x14ac:dyDescent="0.2">
      <c r="B40" t="s">
        <v>99</v>
      </c>
      <c r="E40" s="22">
        <f>Input!A120/Input!A$101*100</f>
        <v>30.278614520161916</v>
      </c>
      <c r="F40" s="22">
        <f>Input!B120/Input!B$101*100</f>
        <v>30.919348462386019</v>
      </c>
      <c r="G40" s="22">
        <f>Input!C120/Input!C$101*100</f>
        <v>34.115988567636464</v>
      </c>
      <c r="H40" s="22">
        <f>Input!D120/Input!D$101*100</f>
        <v>36.002401334581279</v>
      </c>
      <c r="I40" s="22">
        <f>Input!E120/Input!E$101*100</f>
        <v>36.552254237266638</v>
      </c>
      <c r="J40" s="22">
        <f>Input!F120/Input!F$101*100</f>
        <v>40.728986388267941</v>
      </c>
      <c r="K40" s="22">
        <f>Input!G120/Input!G$101*100</f>
        <v>34.145455618239659</v>
      </c>
      <c r="L40" s="22">
        <f>Input!H120/Input!H$101*100</f>
        <v>34.879913029299829</v>
      </c>
      <c r="M40" s="22">
        <f>Input!I120/Input!I$101*100</f>
        <v>32.534047476757024</v>
      </c>
      <c r="N40" s="22">
        <f>Input!J120/Input!J$101*100</f>
        <v>35.224748400669718</v>
      </c>
      <c r="O40" s="22">
        <f>AVERAGE(E40:N40)</f>
        <v>34.538175803526649</v>
      </c>
    </row>
    <row r="41" spans="1:15" ht="12" customHeight="1" x14ac:dyDescent="0.2">
      <c r="B41" t="s">
        <v>255</v>
      </c>
      <c r="E41" s="22">
        <f>Input!A121/Input!A$101*100</f>
        <v>44.560824544608415</v>
      </c>
      <c r="F41" s="22">
        <f>Input!B121/Input!B$101*100</f>
        <v>52.174776412202327</v>
      </c>
      <c r="G41" s="22">
        <f>Input!C121/Input!C$101*100</f>
        <v>51.100270934078281</v>
      </c>
      <c r="H41" s="22">
        <f>Input!D121/Input!D$101*100</f>
        <v>49.215214999827609</v>
      </c>
      <c r="I41" s="22">
        <f>Input!E121/Input!E$101*100</f>
        <v>48.916985831470498</v>
      </c>
      <c r="J41" s="22">
        <f>Input!F121/Input!F$101*100</f>
        <v>45.989234269174375</v>
      </c>
      <c r="K41" s="22">
        <f>Input!G121/Input!G$101*100</f>
        <v>52.328939624438306</v>
      </c>
      <c r="L41" s="22">
        <f>Input!H121/Input!H$101*100</f>
        <v>51.388111553256152</v>
      </c>
      <c r="M41" s="22">
        <f>Input!I121/Input!I$101*100</f>
        <v>53.726575904305797</v>
      </c>
      <c r="N41" s="22">
        <f>Input!J121/Input!J$101*100</f>
        <v>51.905036644201211</v>
      </c>
      <c r="O41" s="22">
        <f>AVERAGE(E41:N41)</f>
        <v>50.130597071756299</v>
      </c>
    </row>
    <row r="42" spans="1:15" ht="12" customHeight="1" x14ac:dyDescent="0.2">
      <c r="B42" t="s">
        <v>15</v>
      </c>
      <c r="E42" s="22">
        <f>Input!A122/Input!A$101*100</f>
        <v>8.2283881544679378</v>
      </c>
      <c r="F42" s="22">
        <f>Input!B122/Input!B$101*100</f>
        <v>9.8157287038571841</v>
      </c>
      <c r="G42" s="22">
        <f>Input!C122/Input!C$101*100</f>
        <v>6.9049527768828671</v>
      </c>
      <c r="H42" s="22">
        <f>Input!D122/Input!D$101*100</f>
        <v>6.8113554445202329</v>
      </c>
      <c r="I42" s="22">
        <f>Input!E122/Input!E$101*100</f>
        <v>6.5408544483811673</v>
      </c>
      <c r="J42" s="22">
        <f>Input!F122/Input!F$101*100</f>
        <v>5.3161489181305965</v>
      </c>
      <c r="K42" s="22">
        <f>Input!G122/Input!G$101*100</f>
        <v>6.406003574195104</v>
      </c>
      <c r="L42" s="22">
        <f>Input!H122/Input!H$101*100</f>
        <v>6.5714219325881826</v>
      </c>
      <c r="M42" s="22">
        <f>Input!I122/Input!I$101*100</f>
        <v>7.443452158994611</v>
      </c>
      <c r="N42" s="22">
        <f>Input!J122/Input!J$101*100</f>
        <v>7.7827206097259252</v>
      </c>
      <c r="O42" s="22">
        <f>AVERAGE(E42:N42)</f>
        <v>7.1821026721743806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99.102300625253577</v>
      </c>
      <c r="F4" s="6">
        <f>IF(Input!B158=0,"***",Input!B159/Input!B158)</f>
        <v>102.15036954444555</v>
      </c>
      <c r="G4" s="6">
        <f>IF(Input!C158=0,"***",Input!C159/Input!C158)</f>
        <v>121.31177819679294</v>
      </c>
      <c r="H4" s="6">
        <f>IF(Input!D158=0,"***",Input!D159/Input!D158)</f>
        <v>117.244799605152</v>
      </c>
      <c r="I4" s="6">
        <f>IF(Input!E158=0,"***",Input!E159/Input!E158)</f>
        <v>86.536703011477655</v>
      </c>
      <c r="J4" s="6">
        <f>IF(Input!F158=0,"***",Input!F159/Input!F158)</f>
        <v>88.416541897150438</v>
      </c>
      <c r="K4" s="6">
        <f>IF(Input!G158=0,"***",Input!G159/Input!G158)</f>
        <v>107.58023815693673</v>
      </c>
      <c r="L4" s="6">
        <f>IF(Input!H158=0,"***",Input!H159/Input!H158)</f>
        <v>111.31694036774095</v>
      </c>
      <c r="M4" s="6">
        <f>IF(Input!I158=0,"***",Input!I159/Input!I158)</f>
        <v>111.67709503998525</v>
      </c>
      <c r="N4" s="6">
        <f>IF(Input!J158=0,"***",Input!J159/Input!J158)</f>
        <v>117.75056064065171</v>
      </c>
    </row>
    <row r="5" spans="1:15" x14ac:dyDescent="0.2">
      <c r="B5" t="s">
        <v>296</v>
      </c>
      <c r="E5" s="6">
        <f>IF(Input!A160=0,"***",Input!A161/Input!A160)</f>
        <v>83.884004185185518</v>
      </c>
      <c r="F5" s="6">
        <f>IF(Input!B160=0,"***",Input!B161/Input!B160)</f>
        <v>121.7626769141652</v>
      </c>
      <c r="G5" s="6">
        <f>IF(Input!C160=0,"***",Input!C161/Input!C160)</f>
        <v>99.977623358117611</v>
      </c>
      <c r="H5" s="6">
        <f>IF(Input!D160=0,"***",Input!D161/Input!D160)</f>
        <v>106.06510306467445</v>
      </c>
      <c r="I5" s="6">
        <f>IF(Input!E160=0,"***",Input!E161/Input!E160)</f>
        <v>106.8474526479384</v>
      </c>
      <c r="J5" s="6">
        <f>IF(Input!F160=0,"***",Input!F161/Input!F160)</f>
        <v>100.47633138932169</v>
      </c>
      <c r="K5" s="6">
        <f>IF(Input!G160=0,"***",Input!G161/Input!G160)</f>
        <v>104.88230509224812</v>
      </c>
      <c r="L5" s="6">
        <f>IF(Input!H160=0,"***",Input!H161/Input!H160)</f>
        <v>104.22233223841431</v>
      </c>
      <c r="M5" s="6">
        <f>IF(Input!I160=0,"***",Input!I161/Input!I160)</f>
        <v>98.623945072461154</v>
      </c>
      <c r="N5" s="6">
        <f>IF(Input!J160=0,"***",Input!J161/Input!J160)</f>
        <v>90.816634542737333</v>
      </c>
    </row>
    <row r="6" spans="1:15" x14ac:dyDescent="0.2">
      <c r="B6" t="s">
        <v>197</v>
      </c>
      <c r="E6" s="6">
        <f>IF(Input!A162=0,"***",Input!A163/Input!A162)</f>
        <v>40.796151044973513</v>
      </c>
      <c r="F6" s="6">
        <f>IF(Input!B162=0,"***",Input!B163/Input!B162)</f>
        <v>47.700296662829714</v>
      </c>
      <c r="G6" s="6">
        <f>IF(Input!C162=0,"***",Input!C163/Input!C162)</f>
        <v>49.21299777113294</v>
      </c>
      <c r="H6" s="6">
        <f>IF(Input!D162=0,"***",Input!D163/Input!D162)</f>
        <v>37.341268078579894</v>
      </c>
      <c r="I6" s="6">
        <f>IF(Input!E162=0,"***",Input!E163/Input!E162)</f>
        <v>38.200139692362306</v>
      </c>
      <c r="J6" s="6">
        <f>IF(Input!F162=0,"***",Input!F163/Input!F162)</f>
        <v>45.396622096002723</v>
      </c>
      <c r="K6" s="6">
        <f>IF(Input!G162=0,"***",Input!G163/Input!G162)</f>
        <v>48.640808826570257</v>
      </c>
      <c r="L6" s="6">
        <f>IF(Input!H162=0,"***",Input!H163/Input!H162)</f>
        <v>50.384896431897182</v>
      </c>
      <c r="M6" s="6">
        <f>IF(Input!I162=0,"***",Input!I163/Input!I162)</f>
        <v>50.442533016121686</v>
      </c>
      <c r="N6" s="6">
        <f>IF(Input!J162=0,"***",Input!J163/Input!J162)</f>
        <v>52.85064770283465</v>
      </c>
    </row>
    <row r="7" spans="1:15" x14ac:dyDescent="0.2">
      <c r="B7" t="s">
        <v>198</v>
      </c>
      <c r="E7" s="6">
        <f>IF(Input!A164=0,"***",Input!A165/Input!A164)</f>
        <v>67.703407113067641</v>
      </c>
      <c r="F7" s="6">
        <f>IF(Input!B164=0,"***",Input!B165/Input!B164)</f>
        <v>79.193979026130989</v>
      </c>
      <c r="G7" s="6">
        <f>IF(Input!C164=0,"***",Input!C165/Input!C164)</f>
        <v>70.577281897835078</v>
      </c>
      <c r="H7" s="6">
        <f>IF(Input!D164=0,"***",Input!D165/Input!D164)</f>
        <v>56.062499812798023</v>
      </c>
      <c r="I7" s="6">
        <f>IF(Input!E164=0,"***",Input!E165/Input!E164)</f>
        <v>59.380471258534527</v>
      </c>
      <c r="J7" s="6">
        <f>IF(Input!F164=0,"***",Input!F165/Input!F164)</f>
        <v>61.942953283359962</v>
      </c>
      <c r="K7" s="6">
        <f>IF(Input!G164=0,"***",Input!G165/Input!G164)</f>
        <v>65.852859864411016</v>
      </c>
      <c r="L7" s="6">
        <f>IF(Input!H164=0,"***",Input!H165/Input!H164)</f>
        <v>64.365588589146284</v>
      </c>
      <c r="M7" s="6">
        <f>IF(Input!I164=0,"***",Input!I165/Input!I164)</f>
        <v>66.877240765520824</v>
      </c>
      <c r="N7" s="6">
        <f>IF(Input!J164=0,"***",Input!J165/Input!J164)</f>
        <v>68.004532986682008</v>
      </c>
    </row>
    <row r="8" spans="1:15" x14ac:dyDescent="0.2">
      <c r="B8" t="s">
        <v>199</v>
      </c>
      <c r="E8" s="6">
        <f>IF(Input!A166=0,"***",Input!A167/Input!A166)</f>
        <v>18.584858633666673</v>
      </c>
      <c r="F8" s="6">
        <f>IF(Input!B166=0,"***",Input!B167/Input!B166)</f>
        <v>23.423692860171478</v>
      </c>
      <c r="G8" s="6">
        <f>IF(Input!C166=0,"***",Input!C167/Input!C166)</f>
        <v>42.805699218563831</v>
      </c>
      <c r="H8" s="6">
        <f>IF(Input!D166=0,"***",Input!D167/Input!D166)</f>
        <v>13.789573571027963</v>
      </c>
      <c r="I8" s="6">
        <f>IF(Input!E166=0,"***",Input!E167/Input!E166)</f>
        <v>17.59978501890641</v>
      </c>
      <c r="J8" s="6">
        <f>IF(Input!F166=0,"***",Input!F167/Input!F166)</f>
        <v>9.8632341649904554</v>
      </c>
      <c r="K8" s="6">
        <f>IF(Input!G166=0,"***",Input!G167/Input!G166)</f>
        <v>20.543125448292717</v>
      </c>
      <c r="L8" s="6">
        <f>IF(Input!H166=0,"***",Input!H167/Input!H166)</f>
        <v>18.001180582420659</v>
      </c>
      <c r="M8" s="6">
        <f>IF(Input!I166=0,"***",Input!I167/Input!I166)</f>
        <v>15.659520737997592</v>
      </c>
      <c r="N8" s="6">
        <f>IF(Input!J166=0,"***",Input!J167/Input!J166)</f>
        <v>19.947778372092404</v>
      </c>
    </row>
    <row r="9" spans="1:15" x14ac:dyDescent="0.2">
      <c r="B9" t="s">
        <v>200</v>
      </c>
      <c r="E9" s="6">
        <f>IF(Input!A168=0,"***",Input!A169/Input!A168)</f>
        <v>62.784933877602548</v>
      </c>
      <c r="F9" s="6">
        <f>IF(Input!B168=0,"***",Input!B169/Input!B168)</f>
        <v>76.929633255022253</v>
      </c>
      <c r="G9" s="6">
        <f>IF(Input!C168=0,"***",Input!C169/Input!C168)</f>
        <v>65.604795896840756</v>
      </c>
      <c r="H9" s="6">
        <f>IF(Input!D168=0,"***",Input!D169/Input!D168)</f>
        <v>55.397836224332607</v>
      </c>
      <c r="I9" s="6">
        <f>IF(Input!E168=0,"***",Input!E169/Input!E168)</f>
        <v>63.249661661350984</v>
      </c>
      <c r="J9" s="6">
        <f>IF(Input!F168=0,"***",Input!F169/Input!F168)</f>
        <v>59.746669894918838</v>
      </c>
      <c r="K9" s="6">
        <f>IF(Input!G168=0,"***",Input!G169/Input!G168)</f>
        <v>46.800970585690976</v>
      </c>
      <c r="L9" s="6">
        <f>IF(Input!H168=0,"***",Input!H169/Input!H168)</f>
        <v>44.939125532661691</v>
      </c>
      <c r="M9" s="6">
        <f>IF(Input!I168=0,"***",Input!I169/Input!I168)</f>
        <v>51.122868305980667</v>
      </c>
      <c r="N9" s="6">
        <f>IF(Input!J168=0,"***",Input!J169/Input!J168)</f>
        <v>53.594266539384996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5: Kalkalpen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40.978566386453224</v>
      </c>
      <c r="F20" s="6">
        <f>Input!B14/(Input!B97 + Input!B98)*2</f>
        <v>37.382415277202369</v>
      </c>
      <c r="G20" s="6">
        <f>Input!C14/(Input!C97 + Input!C98)*2</f>
        <v>36.49977270684164</v>
      </c>
      <c r="H20" s="6">
        <f>Input!D14/(Input!D97 + Input!D98)*2</f>
        <v>36.370909608944253</v>
      </c>
      <c r="I20" s="6">
        <f>Input!E14/(Input!E97 + Input!E98)*2</f>
        <v>37.366072310852005</v>
      </c>
      <c r="J20" s="6">
        <f>Input!F14/(Input!F97 + Input!F98)*2</f>
        <v>42.531451652434775</v>
      </c>
      <c r="K20" s="6">
        <f>Input!G14/(Input!G97 + Input!G98)*2</f>
        <v>38.476747065942419</v>
      </c>
      <c r="L20" s="6">
        <f>Input!H14/(Input!H97 + Input!H98)*2</f>
        <v>38.737702831875012</v>
      </c>
      <c r="M20" s="6">
        <f>Input!I14/(Input!I97 + Input!I98)*2</f>
        <v>40.004306938006891</v>
      </c>
      <c r="N20" s="6">
        <f>Input!J14/(Input!J97 + Input!J98)*2</f>
        <v>39.20183191846111</v>
      </c>
      <c r="O20" s="6">
        <f t="shared" ref="O20:O25" si="1">AVERAGE(E20:N20)</f>
        <v>38.754977669701375</v>
      </c>
    </row>
    <row r="21" spans="2:15" x14ac:dyDescent="0.2">
      <c r="B21" t="s">
        <v>81</v>
      </c>
      <c r="E21" s="6">
        <f>Input!A25/Input!A$6</f>
        <v>1.0850332159838951</v>
      </c>
      <c r="F21" s="6">
        <f>Input!B25/Input!B$6</f>
        <v>1.1475879463599399</v>
      </c>
      <c r="G21" s="6">
        <f>Input!C25/Input!C$6</f>
        <v>1.4006298568914686</v>
      </c>
      <c r="H21" s="6">
        <f>Input!D25/Input!D$6</f>
        <v>1.5940079998135912</v>
      </c>
      <c r="I21" s="6">
        <f>Input!E25/Input!E$6</f>
        <v>1.6765185371258247</v>
      </c>
      <c r="J21" s="6">
        <f>Input!F25/Input!F$6</f>
        <v>1.6936964757330231</v>
      </c>
      <c r="K21" s="6">
        <f>Input!G25/Input!G$6</f>
        <v>1.6254249258556122</v>
      </c>
      <c r="L21" s="6">
        <f>Input!H25/Input!H$6</f>
        <v>1.9483177900756818</v>
      </c>
      <c r="M21" s="6">
        <f>Input!I25/Input!I$6</f>
        <v>2.1963485545669506</v>
      </c>
      <c r="N21" s="6">
        <f>Input!J25/Input!J$6</f>
        <v>2.1571359855123942</v>
      </c>
      <c r="O21" s="6">
        <f t="shared" si="1"/>
        <v>1.6524701287918382</v>
      </c>
    </row>
    <row r="22" spans="2:15" x14ac:dyDescent="0.2">
      <c r="B22" t="s">
        <v>82</v>
      </c>
      <c r="E22" s="6">
        <f>Input!A26/Input!A$6</f>
        <v>1.3862719485307049</v>
      </c>
      <c r="F22" s="6">
        <f>Input!B26/Input!B$6</f>
        <v>1.5638083929196498</v>
      </c>
      <c r="G22" s="6">
        <f>Input!C26/Input!C$6</f>
        <v>1.6415784624983396</v>
      </c>
      <c r="H22" s="6">
        <f>Input!D26/Input!D$6</f>
        <v>1.7926211950368591</v>
      </c>
      <c r="I22" s="6">
        <f>Input!E26/Input!E$6</f>
        <v>1.8546517146151431</v>
      </c>
      <c r="J22" s="6">
        <f>Input!F26/Input!F$6</f>
        <v>1.6574366666182203</v>
      </c>
      <c r="K22" s="6">
        <f>Input!G26/Input!G$6</f>
        <v>1.6346283257726115</v>
      </c>
      <c r="L22" s="6">
        <f>Input!H26/Input!H$6</f>
        <v>1.9152739409312427</v>
      </c>
      <c r="M22" s="6">
        <f>Input!I26/Input!I$6</f>
        <v>1.8470868099449336</v>
      </c>
      <c r="N22" s="6">
        <f>Input!J26/Input!J$6</f>
        <v>1.7573642345576499</v>
      </c>
      <c r="O22" s="6">
        <f t="shared" si="1"/>
        <v>1.7050721691425355</v>
      </c>
    </row>
    <row r="23" spans="2:15" x14ac:dyDescent="0.2">
      <c r="B23" t="s">
        <v>83</v>
      </c>
      <c r="E23" s="6">
        <f>Input!A99/Input!A$6</f>
        <v>0.20655578325342444</v>
      </c>
      <c r="F23" s="6">
        <f>Input!B99/Input!B$6</f>
        <v>0.18061004866083416</v>
      </c>
      <c r="G23" s="6">
        <f>Input!C99/Input!C$6</f>
        <v>0.18146115562733459</v>
      </c>
      <c r="H23" s="6">
        <f>Input!D99/Input!D$6</f>
        <v>0.18220047295763409</v>
      </c>
      <c r="I23" s="6">
        <f>Input!E99/Input!E$6</f>
        <v>0.18642426505679424</v>
      </c>
      <c r="J23" s="6">
        <f>Input!F99/Input!F$6</f>
        <v>0.170451515204978</v>
      </c>
      <c r="K23" s="6">
        <f>Input!G99/Input!G$6</f>
        <v>0.1835614381008277</v>
      </c>
      <c r="L23" s="6">
        <f>Input!H99/Input!H$6</f>
        <v>0.20787447602072473</v>
      </c>
      <c r="M23" s="6">
        <f>Input!I99/Input!I$6</f>
        <v>0.21449634933697809</v>
      </c>
      <c r="N23" s="6">
        <f>Input!J99/Input!J$6</f>
        <v>0.22154159369951137</v>
      </c>
      <c r="O23" s="6">
        <f t="shared" si="1"/>
        <v>0.19351770979190414</v>
      </c>
    </row>
    <row r="24" spans="2:15" x14ac:dyDescent="0.2">
      <c r="B24" t="s">
        <v>84</v>
      </c>
      <c r="E24" s="6">
        <f>Input!A100/Input!A$6</f>
        <v>7.0045513154876984</v>
      </c>
      <c r="F24" s="6">
        <f>Input!B100/Input!B$6</f>
        <v>5.8258553472798811</v>
      </c>
      <c r="G24" s="6">
        <f>Input!C100/Input!C$6</f>
        <v>4.9579545190747947</v>
      </c>
      <c r="H24" s="6">
        <f>Input!D100/Input!D$6</f>
        <v>4.4337171808748792</v>
      </c>
      <c r="I24" s="6">
        <f>Input!E100/Input!E$6</f>
        <v>5.0317258423403102</v>
      </c>
      <c r="J24" s="6">
        <f>Input!F100/Input!F$6</f>
        <v>5.1075012025436335</v>
      </c>
      <c r="K24" s="6">
        <f>Input!G100/Input!G$6</f>
        <v>5.1653599754569299</v>
      </c>
      <c r="L24" s="6">
        <f>Input!H100/Input!H$6</f>
        <v>5.5978114469931182</v>
      </c>
      <c r="M24" s="6">
        <f>Input!I100/Input!I$6</f>
        <v>6.4599496783448958</v>
      </c>
      <c r="N24" s="6">
        <f>Input!J100/Input!J$6</f>
        <v>4.9135725050410279</v>
      </c>
      <c r="O24" s="6">
        <f t="shared" si="1"/>
        <v>5.4497999013437184</v>
      </c>
    </row>
    <row r="25" spans="2:15" x14ac:dyDescent="0.2">
      <c r="B25" t="s">
        <v>85</v>
      </c>
      <c r="E25" s="6">
        <f>Input!A101/Input!A$6</f>
        <v>28.629108043546928</v>
      </c>
      <c r="F25" s="6">
        <f>Input!B101/Input!B$6</f>
        <v>29.397073818160823</v>
      </c>
      <c r="G25" s="6">
        <f>Input!C101/Input!C$6</f>
        <v>35.185835809600896</v>
      </c>
      <c r="H25" s="6">
        <f>Input!D101/Input!D$6</f>
        <v>39.415705093242764</v>
      </c>
      <c r="I25" s="6">
        <f>Input!E101/Input!E$6</f>
        <v>41.711124876592891</v>
      </c>
      <c r="J25" s="6">
        <f>Input!F101/Input!F$6</f>
        <v>42.380778611736531</v>
      </c>
      <c r="K25" s="6">
        <f>Input!G101/Input!G$6</f>
        <v>40.526538218263731</v>
      </c>
      <c r="L25" s="6">
        <f>Input!H101/Input!H$6</f>
        <v>48.252279890955016</v>
      </c>
      <c r="M25" s="6">
        <f>Input!I101/Input!I$6</f>
        <v>54.688792545287725</v>
      </c>
      <c r="N25" s="6">
        <f>Input!J101/Input!J$6</f>
        <v>53.079530199189904</v>
      </c>
      <c r="O25" s="6">
        <f t="shared" si="1"/>
        <v>41.326676710657715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1.3163994038270457</v>
      </c>
      <c r="F29" s="6">
        <f>Input!B25/Input!B$5</f>
        <v>1.3381053540788814</v>
      </c>
      <c r="G29" s="6">
        <f>Input!C25/Input!C$5</f>
        <v>1.7153470058574276</v>
      </c>
      <c r="H29" s="6">
        <f>Input!D25/Input!D$5</f>
        <v>1.8993577223007276</v>
      </c>
      <c r="I29" s="6">
        <f>Input!E25/Input!E$5</f>
        <v>1.9814631766897837</v>
      </c>
      <c r="J29" s="6">
        <f>Input!F25/Input!F$5</f>
        <v>2.2715283004117373</v>
      </c>
      <c r="K29" s="6">
        <f>Input!G25/Input!G$5</f>
        <v>2.166550587265609</v>
      </c>
      <c r="L29" s="6">
        <f>Input!H25/Input!H$5</f>
        <v>2.2058397558845089</v>
      </c>
      <c r="M29" s="6">
        <f>Input!I25/Input!I$5</f>
        <v>2.434481962764544</v>
      </c>
      <c r="N29" s="6">
        <f>Input!J25/Input!J$5</f>
        <v>2.5073127037417833</v>
      </c>
      <c r="O29" s="6">
        <f>AVERAGE(E29:N29)</f>
        <v>1.9836385972822046</v>
      </c>
    </row>
    <row r="30" spans="2:15" x14ac:dyDescent="0.2">
      <c r="B30" t="s">
        <v>82</v>
      </c>
      <c r="E30" s="6">
        <f>Input!A26/Input!A$5</f>
        <v>1.6818725359787172</v>
      </c>
      <c r="F30" s="6">
        <f>Input!B26/Input!B$5</f>
        <v>1.8234248538045825</v>
      </c>
      <c r="G30" s="6">
        <f>Input!C26/Input!C$5</f>
        <v>2.0104360096792955</v>
      </c>
      <c r="H30" s="6">
        <f>Input!D26/Input!D$5</f>
        <v>2.1360174543361072</v>
      </c>
      <c r="I30" s="6">
        <f>Input!E26/Input!E$5</f>
        <v>2.1919972828899703</v>
      </c>
      <c r="J30" s="6">
        <f>Input!F26/Input!F$5</f>
        <v>2.2228978735602229</v>
      </c>
      <c r="K30" s="6">
        <f>Input!G26/Input!G$5</f>
        <v>2.1788179219039772</v>
      </c>
      <c r="L30" s="6">
        <f>Input!H26/Input!H$5</f>
        <v>2.1684282840488884</v>
      </c>
      <c r="M30" s="6">
        <f>Input!I26/Input!I$5</f>
        <v>2.047352417320595</v>
      </c>
      <c r="N30" s="6">
        <f>Input!J26/Input!J$5</f>
        <v>2.0426443673467398</v>
      </c>
      <c r="O30" s="6">
        <f>AVERAGE(E30:N30)</f>
        <v>2.0503889000869098</v>
      </c>
    </row>
    <row r="31" spans="2:15" x14ac:dyDescent="0.2">
      <c r="B31" t="s">
        <v>83</v>
      </c>
      <c r="E31" s="6">
        <f>(Input!A99-Input!A102+Input!A105)/Input!A$5</f>
        <v>0.22351353408763103</v>
      </c>
      <c r="F31" s="6">
        <f>(Input!B99-Input!B102+Input!B105)/Input!B$5</f>
        <v>0.19014094288749078</v>
      </c>
      <c r="G31" s="6">
        <f>(Input!C99-Input!C102+Input!C105)/Input!C$5</f>
        <v>0.21178428256895979</v>
      </c>
      <c r="H31" s="6">
        <f>(Input!D99-Input!D102+Input!D105)/Input!D$5</f>
        <v>0.20862066258439313</v>
      </c>
      <c r="I31" s="6">
        <f>(Input!E99-Input!E102+Input!E105)/Input!E$5</f>
        <v>0.21023713901252455</v>
      </c>
      <c r="J31" s="6">
        <f>(Input!F99-Input!F102+Input!F105)/Input!F$5</f>
        <v>0.20953945379684161</v>
      </c>
      <c r="K31" s="6">
        <f>(Input!G99-Input!G102+Input!G105)/Input!G$5</f>
        <v>0.21679334947455184</v>
      </c>
      <c r="L31" s="6">
        <f>(Input!H99-Input!H102+Input!H105)/Input!H$5</f>
        <v>0.22160492352656019</v>
      </c>
      <c r="M31" s="6">
        <f>(Input!I99-Input!I102+Input!I105)/Input!I$5</f>
        <v>0.22384689448089032</v>
      </c>
      <c r="N31" s="6">
        <f>(Input!J99-Input!J102+Input!J105)/Input!J$5</f>
        <v>0.24071578234408422</v>
      </c>
      <c r="O31" s="6">
        <f>AVERAGE(E31:N31)</f>
        <v>0.21567969647639273</v>
      </c>
    </row>
    <row r="32" spans="2:15" x14ac:dyDescent="0.2">
      <c r="B32" t="s">
        <v>84</v>
      </c>
      <c r="E32" s="6">
        <f>(Input!A100-Input!A103+Input!A106)/Input!A$5</f>
        <v>4.3269766659187789</v>
      </c>
      <c r="F32" s="6">
        <f>(Input!B100-Input!B103+Input!B106)/Input!B$5</f>
        <v>6.2048729179554822</v>
      </c>
      <c r="G32" s="6">
        <f>(Input!C100-Input!C103+Input!C106)/Input!C$5</f>
        <v>5.553407771477235</v>
      </c>
      <c r="H32" s="6">
        <f>(Input!D100-Input!D103+Input!D106)/Input!D$5</f>
        <v>4.2892987125137383</v>
      </c>
      <c r="I32" s="6">
        <f>(Input!E100-Input!E103+Input!E106)/Input!E$5</f>
        <v>5.227368077838733</v>
      </c>
      <c r="J32" s="6">
        <f>(Input!F100-Input!F103+Input!F106)/Input!F$5</f>
        <v>5.2861305832073802</v>
      </c>
      <c r="K32" s="6">
        <f>(Input!G100-Input!G103+Input!G106)/Input!G$5</f>
        <v>6.3598632031732949</v>
      </c>
      <c r="L32" s="6">
        <f>(Input!H100-Input!H103+Input!H106)/Input!H$5</f>
        <v>5.1355464613323782</v>
      </c>
      <c r="M32" s="6">
        <f>(Input!I100-Input!I103+Input!I106)/Input!I$5</f>
        <v>5.8525969935609607</v>
      </c>
      <c r="N32" s="6">
        <f>(Input!J100-Input!J103+Input!J106)/Input!J$5</f>
        <v>5.4572189520667775</v>
      </c>
      <c r="O32" s="6">
        <f>AVERAGE(E32:N32)</f>
        <v>5.369328033904476</v>
      </c>
    </row>
    <row r="33" spans="2:15" x14ac:dyDescent="0.2">
      <c r="B33" t="s">
        <v>85</v>
      </c>
      <c r="E33" s="6">
        <f>(Input!A101-Input!A104+Input!A107)/Input!A$5</f>
        <v>28.983586773614537</v>
      </c>
      <c r="F33" s="6">
        <f>(Input!B101-Input!B104+Input!B107)/Input!B$5</f>
        <v>32.137179654033361</v>
      </c>
      <c r="G33" s="6">
        <f>(Input!C101-Input!C104+Input!C107)/Input!C$5</f>
        <v>39.964184581671653</v>
      </c>
      <c r="H33" s="6">
        <f>(Input!D101-Input!D104+Input!D107)/Input!D$5</f>
        <v>43.466726697022025</v>
      </c>
      <c r="I33" s="6">
        <f>(Input!E101-Input!E104+Input!E107)/Input!E$5</f>
        <v>45.583470111789666</v>
      </c>
      <c r="J33" s="6">
        <f>(Input!F101-Input!F104+Input!F107)/Input!F$5</f>
        <v>52.569048366081205</v>
      </c>
      <c r="K33" s="6">
        <f>(Input!G101-Input!G104+Input!G107)/Input!G$5</f>
        <v>50.486553935709871</v>
      </c>
      <c r="L33" s="6">
        <f>(Input!H101-Input!H104+Input!H107)/Input!H$5</f>
        <v>51.185633063316871</v>
      </c>
      <c r="M33" s="6">
        <f>(Input!I101-Input!I104+Input!I107)/Input!I$5</f>
        <v>57.497655905405345</v>
      </c>
      <c r="N33" s="6">
        <f>(Input!J101-Input!J104+Input!J107)/Input!J$5</f>
        <v>59.259739819610857</v>
      </c>
      <c r="O33" s="6">
        <f>AVERAGE(E33:N33)</f>
        <v>46.113377890825532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78.142314491925887</v>
      </c>
      <c r="F7" s="6">
        <f>Input!B27/Input!B$34</f>
        <v>81.444772670297255</v>
      </c>
      <c r="G7" s="6">
        <f>Input!C27/Input!C$34</f>
        <v>92.830855537569562</v>
      </c>
      <c r="H7" s="6">
        <f>Input!D27/Input!D$34</f>
        <v>84.873805883607133</v>
      </c>
      <c r="I7" s="6">
        <f>Input!E27/Input!E$34</f>
        <v>67.354426389562775</v>
      </c>
      <c r="J7" s="6">
        <f>Input!F27/Input!F$34</f>
        <v>68.782162494383741</v>
      </c>
      <c r="K7" s="6">
        <f>Input!G27/Input!G$34</f>
        <v>82.928092231649359</v>
      </c>
      <c r="L7" s="6">
        <f>Input!H27/Input!H$34</f>
        <v>81.819027747997282</v>
      </c>
      <c r="M7" s="6">
        <f>Input!I27/Input!I$34</f>
        <v>81.824474805462017</v>
      </c>
      <c r="N7" s="6">
        <f>Input!J27/Input!J$34</f>
        <v>86.227547412389058</v>
      </c>
      <c r="O7" s="6">
        <f>AVERAGE(E7:N7)</f>
        <v>80.622747966484411</v>
      </c>
    </row>
    <row r="8" spans="1:15" x14ac:dyDescent="0.2">
      <c r="B8" s="26" t="s">
        <v>302</v>
      </c>
      <c r="E8" s="6">
        <f>Input!A125/Input!A$6-(Input!A203+Input!A207)/Input!A34</f>
        <v>40.413822711037106</v>
      </c>
      <c r="F8" s="6">
        <f>Input!B125/Input!B$6-(Input!B203+Input!B207)/Input!B34</f>
        <v>36.800922657656244</v>
      </c>
      <c r="G8" s="6">
        <f>Input!C125/Input!C$6-(Input!C203+Input!C207)/Input!C34</f>
        <v>35.580296481402222</v>
      </c>
      <c r="H8" s="6">
        <f>Input!D125/Input!D$6-(Input!D203+Input!D207)/Input!D34</f>
        <v>35.181716598043629</v>
      </c>
      <c r="I8" s="6">
        <f>Input!E125/Input!E$6-(Input!E203+Input!E207)/Input!E34</f>
        <v>35.517987349116297</v>
      </c>
      <c r="J8" s="6">
        <f>Input!F125/Input!F$6-(Input!F203+Input!F207)/Input!F34</f>
        <v>41.379164423494174</v>
      </c>
      <c r="K8" s="6">
        <f>Input!G125/Input!G$6-(Input!G203+Input!G207)/Input!G34</f>
        <v>37.63868055846234</v>
      </c>
      <c r="L8" s="6">
        <f>Input!H125/Input!H$6-(Input!H203+Input!H207)/Input!H34</f>
        <v>37.655874917401874</v>
      </c>
      <c r="M8" s="6">
        <f>Input!I125/Input!I$6-(Input!I203+Input!I207)/Input!I34</f>
        <v>39.412312722370558</v>
      </c>
      <c r="N8" s="6">
        <f>Input!J125/Input!J$6-(Input!J203+Input!J207)/Input!J34</f>
        <v>37.78897807738182</v>
      </c>
      <c r="O8" s="6">
        <f>AVERAGE(E8:N8)</f>
        <v>37.736975649636626</v>
      </c>
    </row>
    <row r="9" spans="1:15" s="4" customFormat="1" x14ac:dyDescent="0.2">
      <c r="B9" s="27" t="s">
        <v>283</v>
      </c>
      <c r="E9" s="8">
        <f>+E7-E8</f>
        <v>37.728491780888781</v>
      </c>
      <c r="F9" s="8">
        <f t="shared" ref="F9:N9" si="1">+F7-F8</f>
        <v>44.64385001264101</v>
      </c>
      <c r="G9" s="8">
        <f t="shared" si="1"/>
        <v>57.25055905616734</v>
      </c>
      <c r="H9" s="8">
        <f t="shared" si="1"/>
        <v>49.692089285563505</v>
      </c>
      <c r="I9" s="8">
        <f t="shared" si="1"/>
        <v>31.836439040446479</v>
      </c>
      <c r="J9" s="8">
        <f t="shared" si="1"/>
        <v>27.402998070889566</v>
      </c>
      <c r="K9" s="8">
        <f t="shared" si="1"/>
        <v>45.289411673187018</v>
      </c>
      <c r="L9" s="8">
        <f t="shared" si="1"/>
        <v>44.163152830595408</v>
      </c>
      <c r="M9" s="8">
        <f t="shared" si="1"/>
        <v>42.412162083091459</v>
      </c>
      <c r="N9" s="8">
        <f t="shared" si="1"/>
        <v>48.438569335007237</v>
      </c>
      <c r="O9" s="8">
        <f>AVERAGE(E9:N9)</f>
        <v>42.885772316847785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1.1120004896755746</v>
      </c>
      <c r="F11" s="6">
        <f>(Input!B136+Input!B144+Input!B204)/Input!B$34</f>
        <v>0.98182274284887372</v>
      </c>
      <c r="G11" s="6">
        <f>(Input!C136+Input!C144+Input!C204)/Input!C$34</f>
        <v>1.1138239482393679</v>
      </c>
      <c r="H11" s="6">
        <f>(Input!D136+Input!D144+Input!D204)/Input!D$34</f>
        <v>1.0237664117350731</v>
      </c>
      <c r="I11" s="6">
        <f>(Input!E136+Input!E144+Input!E204)/Input!E$34</f>
        <v>1.1923379432788936</v>
      </c>
      <c r="J11" s="6">
        <f>(Input!F136+Input!F144+Input!F204)/Input!F$34</f>
        <v>0.86493256343522951</v>
      </c>
      <c r="K11" s="6">
        <f>(Input!G136+Input!G144+Input!G204)/Input!G$34</f>
        <v>0.88411264792483124</v>
      </c>
      <c r="L11" s="6">
        <f>(Input!H136+Input!H144+Input!H204)/Input!H$34</f>
        <v>1.0600148441356041</v>
      </c>
      <c r="M11" s="6">
        <f>(Input!I136+Input!I144+Input!I204)/Input!I$34</f>
        <v>1.0565101458418951</v>
      </c>
      <c r="N11" s="6">
        <f>(Input!J136+Input!J144+Input!J204)/Input!J$34</f>
        <v>1.025554157113205</v>
      </c>
      <c r="O11" s="6">
        <f>AVERAGE(E11:N11)</f>
        <v>1.0314875894228548</v>
      </c>
    </row>
    <row r="12" spans="1:15" ht="13.15" customHeight="1" x14ac:dyDescent="0.2">
      <c r="B12" s="26" t="s">
        <v>298</v>
      </c>
      <c r="E12" s="6">
        <f>Input!A18/Input!A$6</f>
        <v>9.6042715723916583</v>
      </c>
      <c r="F12" s="6">
        <f>Input!B18/Input!B$6</f>
        <v>7.6628509501339375</v>
      </c>
      <c r="G12" s="6">
        <f>Input!C18/Input!C$6</f>
        <v>7.7743829294578299</v>
      </c>
      <c r="H12" s="6">
        <f>Input!D18/Input!D$6</f>
        <v>8.4199815607180266</v>
      </c>
      <c r="I12" s="6">
        <f>Input!E18/Input!E$6</f>
        <v>7.3195562351593182</v>
      </c>
      <c r="J12" s="6">
        <f>Input!F18/Input!F$6</f>
        <v>6.6283573001374032</v>
      </c>
      <c r="K12" s="6">
        <f>Input!G18/Input!G$6</f>
        <v>7.627109595179256</v>
      </c>
      <c r="L12" s="6">
        <f>Input!H18/Input!H$6</f>
        <v>8.7080598615973859</v>
      </c>
      <c r="M12" s="6">
        <f>Input!I18/Input!I$6</f>
        <v>8.2495317311460372</v>
      </c>
      <c r="N12" s="6">
        <f>Input!J18/Input!J$6</f>
        <v>7.7674553652297051</v>
      </c>
      <c r="O12" s="6">
        <f>AVERAGE(E12:N12)</f>
        <v>7.976155710115056</v>
      </c>
    </row>
    <row r="13" spans="1:15" ht="13.15" customHeight="1" x14ac:dyDescent="0.2">
      <c r="B13" s="27" t="s">
        <v>313</v>
      </c>
      <c r="E13" s="8">
        <f>+E9+E11-E12</f>
        <v>29.236220698172694</v>
      </c>
      <c r="F13" s="8">
        <f t="shared" ref="F13:N13" si="2">+F9+F11-F12</f>
        <v>37.962821805355951</v>
      </c>
      <c r="G13" s="8">
        <f t="shared" si="2"/>
        <v>50.590000074948875</v>
      </c>
      <c r="H13" s="8">
        <f t="shared" si="2"/>
        <v>42.295874136580551</v>
      </c>
      <c r="I13" s="8">
        <f t="shared" si="2"/>
        <v>25.709220748566054</v>
      </c>
      <c r="J13" s="8">
        <f t="shared" si="2"/>
        <v>21.639573334187393</v>
      </c>
      <c r="K13" s="8">
        <f t="shared" si="2"/>
        <v>38.546414725932593</v>
      </c>
      <c r="L13" s="8">
        <f t="shared" si="2"/>
        <v>36.515107813133625</v>
      </c>
      <c r="M13" s="8">
        <f t="shared" si="2"/>
        <v>35.219140497787322</v>
      </c>
      <c r="N13" s="8">
        <f t="shared" si="2"/>
        <v>41.696668126890735</v>
      </c>
      <c r="O13" s="8">
        <f>AVERAGE(E13:N13)</f>
        <v>35.941104196155578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3.1281793757217868</v>
      </c>
      <c r="F15" s="6">
        <f>(Input!B129+Input!B202)/Input!B$34</f>
        <v>3.8684779406838685</v>
      </c>
      <c r="G15" s="6">
        <f>(Input!C129+Input!C202)/Input!C$34</f>
        <v>2.8297752855732745</v>
      </c>
      <c r="H15" s="6">
        <f>(Input!D129+Input!D202)/Input!D$34</f>
        <v>2.3277894896117517</v>
      </c>
      <c r="I15" s="6">
        <f>(Input!E129+Input!E202)/Input!E$34</f>
        <v>2.3149980337913685</v>
      </c>
      <c r="J15" s="6">
        <f>(Input!F129+Input!F202)/Input!F$34</f>
        <v>1.5050059504924229</v>
      </c>
      <c r="K15" s="6">
        <f>(Input!G129+Input!G202)/Input!G$34</f>
        <v>1.1805315925896918</v>
      </c>
      <c r="L15" s="6">
        <f>(Input!H129+Input!H202)/Input!H$34</f>
        <v>1.3672365277708387</v>
      </c>
      <c r="M15" s="6">
        <f>(Input!I129+Input!I202)/Input!I$34</f>
        <v>1.4933099255016837</v>
      </c>
      <c r="N15" s="6">
        <f>(Input!J129+Input!J202)/Input!J$34</f>
        <v>1.353827876839653</v>
      </c>
      <c r="O15" s="6">
        <f>AVERAGE(E15:N15)</f>
        <v>2.1369131998576338</v>
      </c>
    </row>
    <row r="16" spans="1:15" x14ac:dyDescent="0.2">
      <c r="B16" s="26" t="s">
        <v>285</v>
      </c>
      <c r="E16" s="6">
        <f>Input!A124/Input!A$6</f>
        <v>7.5400078365053353</v>
      </c>
      <c r="F16" s="6">
        <f>Input!B124/Input!B$6</f>
        <v>7.6518491635016899</v>
      </c>
      <c r="G16" s="6">
        <f>Input!C124/Input!C$6</f>
        <v>7.8193281053020653</v>
      </c>
      <c r="H16" s="6">
        <f>Input!D124/Input!D$6</f>
        <v>7.1913727869957222</v>
      </c>
      <c r="I16" s="6">
        <f>Input!E124/Input!E$6</f>
        <v>5.7571996937623062</v>
      </c>
      <c r="J16" s="6">
        <f>Input!F124/Input!F$6</f>
        <v>5.7781027976811359</v>
      </c>
      <c r="K16" s="6">
        <f>Input!G124/Input!G$6</f>
        <v>5.7966017641915899</v>
      </c>
      <c r="L16" s="6">
        <f>Input!H124/Input!H$6</f>
        <v>5.9872497333498673</v>
      </c>
      <c r="M16" s="6">
        <f>Input!I124/Input!I$6</f>
        <v>6.5182064335395591</v>
      </c>
      <c r="N16" s="6">
        <f>Input!J124/Input!J$6</f>
        <v>6.0448525765467078</v>
      </c>
      <c r="O16" s="6">
        <f>AVERAGE(E16:N16)</f>
        <v>6.6084770891375983</v>
      </c>
    </row>
    <row r="17" spans="2:15" s="4" customFormat="1" x14ac:dyDescent="0.2">
      <c r="B17" s="27" t="s">
        <v>301</v>
      </c>
      <c r="E17" s="8">
        <f>+E13+E15-E16</f>
        <v>24.824392237389144</v>
      </c>
      <c r="F17" s="8">
        <f t="shared" ref="F17:N17" si="3">+F13+F15-F16</f>
        <v>34.179450582538131</v>
      </c>
      <c r="G17" s="8">
        <f t="shared" si="3"/>
        <v>45.600447255220089</v>
      </c>
      <c r="H17" s="8">
        <f t="shared" si="3"/>
        <v>37.432290839196583</v>
      </c>
      <c r="I17" s="8">
        <f t="shared" si="3"/>
        <v>22.267019088595116</v>
      </c>
      <c r="J17" s="8">
        <f t="shared" si="3"/>
        <v>17.366476486998678</v>
      </c>
      <c r="K17" s="8">
        <f t="shared" si="3"/>
        <v>33.930344554330695</v>
      </c>
      <c r="L17" s="8">
        <f t="shared" si="3"/>
        <v>31.895094607554601</v>
      </c>
      <c r="M17" s="8">
        <f t="shared" si="3"/>
        <v>30.194243989749445</v>
      </c>
      <c r="N17" s="8">
        <f t="shared" si="3"/>
        <v>37.005643427183678</v>
      </c>
      <c r="O17" s="8">
        <f>AVERAGE(E17:N17)</f>
        <v>31.469540306875615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0.92407563781223223</v>
      </c>
      <c r="F19" s="6">
        <f>(Input!B137+Input!B139+Input!B205+Input!B208)/Input!B$34</f>
        <v>3.2784592244892936</v>
      </c>
      <c r="G19" s="6">
        <f>(Input!C137+Input!C139+Input!C205+Input!C208)/Input!C$34</f>
        <v>3.2946571884849423</v>
      </c>
      <c r="H19" s="6">
        <f>(Input!D137+Input!D139+Input!D205+Input!D208)/Input!D$34</f>
        <v>2.4855142381400275</v>
      </c>
      <c r="I19" s="6">
        <f>(Input!E137+Input!E139+Input!E205+Input!E208)/Input!E$34</f>
        <v>2.6818511837545684</v>
      </c>
      <c r="J19" s="6">
        <f>(Input!F137+Input!F139+Input!F205+Input!F208)/Input!F$34</f>
        <v>2.0624648386026068</v>
      </c>
      <c r="K19" s="6">
        <f>(Input!G137+Input!G139+Input!G205+Input!G208)/Input!G$34</f>
        <v>2.3408570474239685</v>
      </c>
      <c r="L19" s="6">
        <f>(Input!H137+Input!H139+Input!H205+Input!H208)/Input!H$34</f>
        <v>3.1093958557335082</v>
      </c>
      <c r="M19" s="6">
        <f>(Input!I137+Input!I139+Input!I205+Input!I208)/Input!I$34</f>
        <v>3.3843193099550657</v>
      </c>
      <c r="N19" s="6">
        <f>(Input!J137+Input!J139+Input!J205+Input!J208)/Input!J$34</f>
        <v>2.7648017913283578</v>
      </c>
      <c r="O19" s="6">
        <f>AVERAGE(E19:N19)</f>
        <v>2.6326396315724572</v>
      </c>
    </row>
    <row r="20" spans="2:15" ht="13.15" customHeight="1" x14ac:dyDescent="0.2">
      <c r="B20" s="26" t="s">
        <v>300</v>
      </c>
      <c r="E20" s="6">
        <f>(Input!A19+Input!A20)/Input!A$6</f>
        <v>5.1473690658822902</v>
      </c>
      <c r="F20" s="6">
        <f>(Input!B19+Input!B20)/Input!B$6</f>
        <v>4.7471451010111281</v>
      </c>
      <c r="G20" s="6">
        <f>(Input!C19+Input!C20)/Input!C$6</f>
        <v>5.2218859263661042</v>
      </c>
      <c r="H20" s="6">
        <f>(Input!D19+Input!D20)/Input!D$6</f>
        <v>4.9596147836737883</v>
      </c>
      <c r="I20" s="6">
        <f>(Input!E19+Input!E20)/Input!E$6</f>
        <v>4.9516949821074885</v>
      </c>
      <c r="J20" s="6">
        <f>(Input!F19+Input!F20)/Input!F$6</f>
        <v>4.2987853240634566</v>
      </c>
      <c r="K20" s="6">
        <f>(Input!G19+Input!G20)/Input!G$6</f>
        <v>4.8868298357217448</v>
      </c>
      <c r="L20" s="6">
        <f>(Input!H19+Input!H20)/Input!H$6</f>
        <v>6.4547065648833488</v>
      </c>
      <c r="M20" s="6">
        <f>(Input!I19+Input!I20)/Input!I$6</f>
        <v>6.7838810519711128</v>
      </c>
      <c r="N20" s="6">
        <f>(Input!J19+Input!J20)/Input!J$6</f>
        <v>6.1721386880203291</v>
      </c>
      <c r="O20" s="6">
        <f>AVERAGE(E20:N20)</f>
        <v>5.3624051323700801</v>
      </c>
    </row>
    <row r="21" spans="2:15" ht="13.15" customHeight="1" x14ac:dyDescent="0.2">
      <c r="B21" s="27" t="s">
        <v>314</v>
      </c>
      <c r="E21" s="8">
        <f>+E17+E19-E20</f>
        <v>20.601098809319087</v>
      </c>
      <c r="F21" s="8">
        <f t="shared" ref="F21:N21" si="4">+F17+F19-F20</f>
        <v>32.710764706016299</v>
      </c>
      <c r="G21" s="8">
        <f t="shared" si="4"/>
        <v>43.673218517338924</v>
      </c>
      <c r="H21" s="8">
        <f t="shared" si="4"/>
        <v>34.958190293662824</v>
      </c>
      <c r="I21" s="8">
        <f t="shared" si="4"/>
        <v>19.997175290242197</v>
      </c>
      <c r="J21" s="8">
        <f t="shared" si="4"/>
        <v>15.130156001537831</v>
      </c>
      <c r="K21" s="8">
        <f t="shared" si="4"/>
        <v>31.384371766032917</v>
      </c>
      <c r="L21" s="8">
        <f t="shared" si="4"/>
        <v>28.549783898404758</v>
      </c>
      <c r="M21" s="8">
        <f t="shared" si="4"/>
        <v>26.794682247733398</v>
      </c>
      <c r="N21" s="8">
        <f t="shared" si="4"/>
        <v>33.598306530491712</v>
      </c>
      <c r="O21" s="8">
        <f>AVERAGE(E21:N21)</f>
        <v>28.739774806077996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0.34529746811562917</v>
      </c>
      <c r="F23" s="6">
        <f>(Input!B142+Input!B141+Input!B147-Input!B143-Input!B144-Input!B207-Input!B208-SUM(Input!B136:B139)-SUM(Input!B202:'Input'!B205))/Input!B34</f>
        <v>0.22807296091994583</v>
      </c>
      <c r="G23" s="6">
        <f>(Input!C142+Input!C141+Input!C147-Input!C143-Input!C144-Input!C207-Input!C208-SUM(Input!C136:C139)-SUM(Input!C202:'Input'!C205))/Input!C34</f>
        <v>0.55619787182972114</v>
      </c>
      <c r="H23" s="6">
        <f>(Input!D142+Input!D141+Input!D147-Input!D143-Input!D144-Input!D207-Input!D208-SUM(Input!D136:D139)-SUM(Input!D202:'Input'!D205))/Input!D34</f>
        <v>0.77520619985180839</v>
      </c>
      <c r="I23" s="6">
        <f>(Input!E142+Input!E141+Input!E147-Input!E143-Input!E144-Input!E207-Input!E208-SUM(Input!E136:E139)-SUM(Input!E202:'Input'!E205))/Input!E34</f>
        <v>0.6428378886062559</v>
      </c>
      <c r="J23" s="6">
        <f>(Input!F142+Input!F141+Input!F147-Input!F143-Input!F144-Input!F207-Input!F208-SUM(Input!F136:F139)-SUM(Input!F202:'Input'!F205))/Input!F34</f>
        <v>0.34540519266207687</v>
      </c>
      <c r="K23" s="6">
        <f>(Input!G142+Input!G141+Input!G147-Input!G143-Input!G144-Input!G207-Input!G208-SUM(Input!G136:G139)-SUM(Input!G202:'Input'!G205))/Input!G34</f>
        <v>0.29249172050037364</v>
      </c>
      <c r="L23" s="6">
        <f>(Input!H142+Input!H141+Input!H147-Input!H143-Input!H144-Input!H207-Input!H208-SUM(Input!H136:H139)-SUM(Input!H202:'Input'!H205))/Input!H34</f>
        <v>0.19147916290427899</v>
      </c>
      <c r="M23" s="6">
        <f>(Input!I142+Input!I141+Input!I147-Input!I143-Input!I144-Input!I207-Input!I208-SUM(Input!I136:I139)-SUM(Input!I202:'Input'!I205))/Input!I34</f>
        <v>0.324894100836087</v>
      </c>
      <c r="N23" s="6">
        <f>(Input!J142+Input!J141+Input!J147-Input!J143-Input!J144-Input!J207-Input!J208-SUM(Input!J136:J139)-SUM(Input!J202:'Input'!J205))/Input!J34</f>
        <v>0.35915215670321016</v>
      </c>
      <c r="O23" s="6">
        <f>AVERAGE(E23:N23)</f>
        <v>0.40610347229293869</v>
      </c>
    </row>
    <row r="24" spans="2:15" x14ac:dyDescent="0.2">
      <c r="B24" s="26" t="s">
        <v>287</v>
      </c>
      <c r="E24" s="6">
        <f>Input!A127/Input!A$6</f>
        <v>17.173250833722598</v>
      </c>
      <c r="F24" s="6">
        <f>Input!B127/Input!B$6</f>
        <v>18.505800267022575</v>
      </c>
      <c r="G24" s="6">
        <f>Input!C127/Input!C$6</f>
        <v>17.674066230798349</v>
      </c>
      <c r="H24" s="6">
        <f>Input!D127/Input!D$6</f>
        <v>18.774368607444178</v>
      </c>
      <c r="I24" s="6">
        <f>Input!E127/Input!E$6</f>
        <v>19.517746681032843</v>
      </c>
      <c r="J24" s="6">
        <f>Input!F127/Input!F$6</f>
        <v>18.92272517566386</v>
      </c>
      <c r="K24" s="6">
        <f>Input!G127/Input!G$6</f>
        <v>18.973255014567616</v>
      </c>
      <c r="L24" s="6">
        <f>Input!H127/Input!H$6</f>
        <v>20.990225045162205</v>
      </c>
      <c r="M24" s="6">
        <f>Input!I127/Input!I$6</f>
        <v>22.00915414710709</v>
      </c>
      <c r="N24" s="6">
        <f>Input!J127/Input!J$6</f>
        <v>20.419793492592301</v>
      </c>
      <c r="O24" s="16">
        <f>AVERAGE(E24:N24)</f>
        <v>19.296038549511358</v>
      </c>
    </row>
    <row r="25" spans="2:15" s="4" customFormat="1" x14ac:dyDescent="0.2">
      <c r="B25" s="27" t="s">
        <v>288</v>
      </c>
      <c r="E25" s="8">
        <f>+E21+E23-E24</f>
        <v>3.7731454437121172</v>
      </c>
      <c r="F25" s="8">
        <f t="shared" ref="F25:N25" si="5">+F21+F23-F24</f>
        <v>14.433037399913669</v>
      </c>
      <c r="G25" s="8">
        <f t="shared" si="5"/>
        <v>26.555350158370299</v>
      </c>
      <c r="H25" s="8">
        <f t="shared" si="5"/>
        <v>16.959027886070455</v>
      </c>
      <c r="I25" s="8">
        <f t="shared" si="5"/>
        <v>1.1222664978156089</v>
      </c>
      <c r="J25" s="8">
        <f t="shared" si="5"/>
        <v>-3.4471639814639534</v>
      </c>
      <c r="K25" s="8">
        <f t="shared" si="5"/>
        <v>12.703608471965673</v>
      </c>
      <c r="L25" s="8">
        <f t="shared" si="5"/>
        <v>7.7510380161468326</v>
      </c>
      <c r="M25" s="8">
        <f t="shared" si="5"/>
        <v>5.110422201462395</v>
      </c>
      <c r="N25" s="8">
        <f t="shared" si="5"/>
        <v>13.537665194602621</v>
      </c>
      <c r="O25" s="8">
        <f>AVERAGE(E25:N25)</f>
        <v>9.8498397288595747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78.142811864332046</v>
      </c>
      <c r="F31" s="6">
        <f>Input!B35/Input!B36</f>
        <v>81.48714991338359</v>
      </c>
      <c r="G31" s="6">
        <f>Input!C35/Input!C36</f>
        <v>91.366186559127243</v>
      </c>
      <c r="H31" s="6">
        <f>Input!D35/Input!D36</f>
        <v>83.672967764557612</v>
      </c>
      <c r="I31" s="6">
        <f>Input!E35/Input!E36</f>
        <v>67.266947342200638</v>
      </c>
      <c r="J31" s="6">
        <f>Input!F35/Input!F36</f>
        <v>68.644550789458492</v>
      </c>
      <c r="K31" s="6">
        <f>Input!G35/Input!G36</f>
        <v>82.081524329090428</v>
      </c>
      <c r="L31" s="6">
        <f>Input!H35/Input!H36</f>
        <v>81.846571009758748</v>
      </c>
      <c r="M31" s="6">
        <f>Input!I35/Input!I36</f>
        <v>81.684184765542625</v>
      </c>
      <c r="N31" s="6">
        <f>Input!J35/Input!J36</f>
        <v>85.812826016371318</v>
      </c>
      <c r="O31" s="6">
        <f>AVERAGE(E31:N31)</f>
        <v>80.20057203538228</v>
      </c>
    </row>
    <row r="32" spans="2:15" x14ac:dyDescent="0.2">
      <c r="B32" s="26" t="s">
        <v>302</v>
      </c>
      <c r="E32" s="6">
        <f>Input!A131/Input!A$5-Input!A209/Input!A36</f>
        <v>40.809093946188582</v>
      </c>
      <c r="F32" s="6">
        <f>Input!B131/Input!B$5-Input!B209/Input!B36</f>
        <v>37.078149411919227</v>
      </c>
      <c r="G32" s="6">
        <f>Input!C131/Input!C$5-Input!C209/Input!C36</f>
        <v>36.133398564926999</v>
      </c>
      <c r="H32" s="6">
        <f>Input!D131/Input!D$5-Input!D209/Input!D36</f>
        <v>35.60310824926573</v>
      </c>
      <c r="I32" s="6">
        <f>Input!E131/Input!E$5-Input!E209/Input!E36</f>
        <v>35.757667073073989</v>
      </c>
      <c r="J32" s="6">
        <f>Input!F131/Input!F$5-Input!F209/Input!F36</f>
        <v>41.731058869519515</v>
      </c>
      <c r="K32" s="6">
        <f>Input!G131/Input!G$5-Input!G209/Input!G36</f>
        <v>37.330487440791821</v>
      </c>
      <c r="L32" s="6">
        <f>Input!H131/Input!H$5-Input!H209/Input!H36</f>
        <v>37.62061092303702</v>
      </c>
      <c r="M32" s="6">
        <f>Input!I131/Input!I$5-Input!I209/Input!I36</f>
        <v>39.487809677461485</v>
      </c>
      <c r="N32" s="6">
        <f>Input!J131/Input!J$5-Input!J209/Input!J36</f>
        <v>37.781246327984839</v>
      </c>
      <c r="O32" s="6">
        <f>AVERAGE(E32:N32)</f>
        <v>37.933263048416926</v>
      </c>
    </row>
    <row r="33" spans="2:15" s="4" customFormat="1" x14ac:dyDescent="0.2">
      <c r="B33" s="27" t="s">
        <v>283</v>
      </c>
      <c r="E33" s="8">
        <f>+E31-E32</f>
        <v>37.333717918143464</v>
      </c>
      <c r="F33" s="8">
        <f t="shared" ref="F33:N33" si="7">+F31-F32</f>
        <v>44.409000501464362</v>
      </c>
      <c r="G33" s="8">
        <f t="shared" si="7"/>
        <v>55.232787994200244</v>
      </c>
      <c r="H33" s="8">
        <f t="shared" si="7"/>
        <v>48.069859515291881</v>
      </c>
      <c r="I33" s="8">
        <f t="shared" si="7"/>
        <v>31.509280269126648</v>
      </c>
      <c r="J33" s="8">
        <f t="shared" si="7"/>
        <v>26.913491919938977</v>
      </c>
      <c r="K33" s="8">
        <f t="shared" si="7"/>
        <v>44.751036888298607</v>
      </c>
      <c r="L33" s="8">
        <f t="shared" si="7"/>
        <v>44.225960086721727</v>
      </c>
      <c r="M33" s="8">
        <f t="shared" si="7"/>
        <v>42.19637508808114</v>
      </c>
      <c r="N33" s="8">
        <f t="shared" si="7"/>
        <v>48.031579688386479</v>
      </c>
      <c r="O33" s="8">
        <f>AVERAGE(E33:N33)</f>
        <v>42.267308986965347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1.3491170225023204</v>
      </c>
      <c r="F35" s="6">
        <f>(Input!B136+Input!B144+Input!B204)/Input!B5*Input!B6/Input!B34</f>
        <v>1.1448205543894969</v>
      </c>
      <c r="G35" s="6">
        <f>(Input!C136+Input!C144+Input!C204)/Input!C5*Input!C6/Input!C34</f>
        <v>1.3640967063953895</v>
      </c>
      <c r="H35" s="6">
        <f>(Input!D136+Input!D144+Input!D204)/Input!D5*Input!D6/Input!D34</f>
        <v>1.2198801010964271</v>
      </c>
      <c r="I35" s="6">
        <f>(Input!E136+Input!E144+Input!E204)/Input!E5*Input!E6/Input!E34</f>
        <v>1.409214199818803</v>
      </c>
      <c r="J35" s="6">
        <f>(Input!F136+Input!F144+Input!F204)/Input!F5*Input!F6/Input!F34</f>
        <v>1.1600182346370378</v>
      </c>
      <c r="K35" s="6">
        <f>(Input!G136+Input!G144+Input!G204)/Input!G5*Input!G6/Input!G34</f>
        <v>1.1784455535909808</v>
      </c>
      <c r="L35" s="6">
        <f>(Input!H136+Input!H144+Input!H204)/Input!H5*Input!H6/Input!H34</f>
        <v>1.2001239720401098</v>
      </c>
      <c r="M35" s="6">
        <f>(Input!I136+Input!I144+Input!I204)/Input!I5*Input!I6/Input!I34</f>
        <v>1.1710595243098643</v>
      </c>
      <c r="N35" s="6">
        <f>(Input!J136+Input!J144+Input!J204)/Input!J5*Input!J6/Input!J34</f>
        <v>1.1920365631906802</v>
      </c>
      <c r="O35" s="6">
        <f>AVERAGE(E35:N35)</f>
        <v>1.238881243197111</v>
      </c>
    </row>
    <row r="36" spans="2:15" ht="13.15" customHeight="1" x14ac:dyDescent="0.2">
      <c r="B36" s="26" t="s">
        <v>298</v>
      </c>
      <c r="E36" s="6">
        <f>Input!A18/Input!A5</f>
        <v>11.652230720535915</v>
      </c>
      <c r="F36" s="6">
        <f>Input!B18/Input!B5</f>
        <v>8.9350031223372586</v>
      </c>
      <c r="G36" s="6">
        <f>Input!C18/Input!C5</f>
        <v>9.5212624626121638</v>
      </c>
      <c r="H36" s="6">
        <f>Input!D18/Input!D5</f>
        <v>10.032921416234887</v>
      </c>
      <c r="I36" s="6">
        <f>Input!E18/Input!E5</f>
        <v>8.6509220318807571</v>
      </c>
      <c r="J36" s="6">
        <f>Input!F18/Input!F5</f>
        <v>8.8897281232084229</v>
      </c>
      <c r="K36" s="6">
        <f>Input!G18/Input!G5</f>
        <v>10.166276220894293</v>
      </c>
      <c r="L36" s="6">
        <f>Input!H18/Input!H5</f>
        <v>9.85906135907506</v>
      </c>
      <c r="M36" s="6">
        <f>Input!I18/Input!I5</f>
        <v>9.1439658605045864</v>
      </c>
      <c r="N36" s="6">
        <f>Input!J18/Input!J5</f>
        <v>9.0283782032228359</v>
      </c>
      <c r="O36" s="6">
        <f>AVERAGE(E36:N36)</f>
        <v>9.5879749520506188</v>
      </c>
    </row>
    <row r="37" spans="2:15" ht="13.15" customHeight="1" x14ac:dyDescent="0.2">
      <c r="B37" s="27" t="s">
        <v>313</v>
      </c>
      <c r="E37" s="8">
        <f>+E33+E35-E36</f>
        <v>27.030604220109868</v>
      </c>
      <c r="F37" s="8">
        <f t="shared" ref="F37:N37" si="8">+F33+F35-F36</f>
        <v>36.618817933516603</v>
      </c>
      <c r="G37" s="8">
        <f t="shared" si="8"/>
        <v>47.075622237983467</v>
      </c>
      <c r="H37" s="8">
        <f t="shared" si="8"/>
        <v>39.256818200153425</v>
      </c>
      <c r="I37" s="8">
        <f t="shared" si="8"/>
        <v>24.267572437064697</v>
      </c>
      <c r="J37" s="8">
        <f t="shared" si="8"/>
        <v>19.183782031367592</v>
      </c>
      <c r="K37" s="8">
        <f t="shared" si="8"/>
        <v>35.763206220995301</v>
      </c>
      <c r="L37" s="8">
        <f t="shared" si="8"/>
        <v>35.567022699686774</v>
      </c>
      <c r="M37" s="8">
        <f t="shared" si="8"/>
        <v>34.223468751886415</v>
      </c>
      <c r="N37" s="8">
        <f t="shared" si="8"/>
        <v>40.195238048354327</v>
      </c>
      <c r="O37" s="8">
        <f>AVERAGE(E37:N37)</f>
        <v>33.918215278111845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3.7952141967655137</v>
      </c>
      <c r="F39" s="6">
        <f>(Input!B129+Input!B202)/Input!B5*Input!B6/Input!B34</f>
        <v>4.5107053110695086</v>
      </c>
      <c r="G39" s="6">
        <f>(Input!C129+Input!C202)/Input!C5*Input!C6/Input!C34</f>
        <v>3.4656169433160899</v>
      </c>
      <c r="H39" s="6">
        <f>(Input!D129+Input!D202)/Input!D5*Input!D6/Input!D34</f>
        <v>2.7737031078273082</v>
      </c>
      <c r="I39" s="6">
        <f>(Input!E129+Input!E202)/Input!E5*Input!E6/Input!E34</f>
        <v>2.7360767307296299</v>
      </c>
      <c r="J39" s="6">
        <f>(Input!F129+Input!F202)/Input!F5*Input!F6/Input!F34</f>
        <v>2.0184629641813618</v>
      </c>
      <c r="K39" s="6">
        <f>(Input!G129+Input!G202)/Input!G5*Input!G6/Input!G34</f>
        <v>1.5735463228881248</v>
      </c>
      <c r="L39" s="6">
        <f>(Input!H129+Input!H202)/Input!H5*Input!H6/Input!H34</f>
        <v>1.5479531645282869</v>
      </c>
      <c r="M39" s="6">
        <f>(Input!I129+Input!I202)/Input!I5*Input!I6/Input!I34</f>
        <v>1.6552181897048233</v>
      </c>
      <c r="N39" s="6">
        <f>(Input!J129+Input!J202)/Input!J5*Input!J6/Input!J34</f>
        <v>1.5736003001561003</v>
      </c>
      <c r="O39" s="6">
        <f>AVERAGE(E39:N39)</f>
        <v>2.5650097231166749</v>
      </c>
    </row>
    <row r="40" spans="2:15" x14ac:dyDescent="0.2">
      <c r="B40" s="26" t="s">
        <v>285</v>
      </c>
      <c r="E40" s="6">
        <f>Input!A124/Input!A5</f>
        <v>9.1477953620308341</v>
      </c>
      <c r="F40" s="6">
        <f>Input!B124/Input!B5</f>
        <v>8.9221748683949436</v>
      </c>
      <c r="G40" s="6">
        <f>Input!C124/Input!C5</f>
        <v>9.5763066789215685</v>
      </c>
      <c r="H40" s="6">
        <f>Input!D124/Input!D5</f>
        <v>8.5689591510964558</v>
      </c>
      <c r="I40" s="6">
        <f>Input!E124/Input!E5</f>
        <v>6.804385959010455</v>
      </c>
      <c r="J40" s="6">
        <f>Input!F124/Input!F5</f>
        <v>7.7493956064001663</v>
      </c>
      <c r="K40" s="6">
        <f>Input!G124/Input!G5</f>
        <v>7.7263678909952604</v>
      </c>
      <c r="L40" s="6">
        <f>Input!H124/Input!H5</f>
        <v>6.7786238761999105</v>
      </c>
      <c r="M40" s="6">
        <f>Input!I124/Input!I5</f>
        <v>7.2249260979237482</v>
      </c>
      <c r="N40" s="6">
        <f>Input!J124/Input!J5</f>
        <v>7.0261382496113978</v>
      </c>
      <c r="O40" s="6">
        <f>AVERAGE(E40:N40)</f>
        <v>7.9525073740584729</v>
      </c>
    </row>
    <row r="41" spans="2:15" s="4" customFormat="1" x14ac:dyDescent="0.2">
      <c r="B41" s="27" t="s">
        <v>301</v>
      </c>
      <c r="E41" s="8">
        <f>+E37+E39-E40</f>
        <v>21.678023054844548</v>
      </c>
      <c r="F41" s="8">
        <f t="shared" ref="F41:N41" si="9">+F37+F39-F40</f>
        <v>32.207348376191163</v>
      </c>
      <c r="G41" s="8">
        <f t="shared" si="9"/>
        <v>40.964932502377991</v>
      </c>
      <c r="H41" s="8">
        <f t="shared" si="9"/>
        <v>33.461562156884277</v>
      </c>
      <c r="I41" s="8">
        <f t="shared" si="9"/>
        <v>20.199263208783869</v>
      </c>
      <c r="J41" s="8">
        <f t="shared" si="9"/>
        <v>13.452849389148785</v>
      </c>
      <c r="K41" s="8">
        <f t="shared" si="9"/>
        <v>29.610384652888168</v>
      </c>
      <c r="L41" s="8">
        <f t="shared" si="9"/>
        <v>30.336351988015153</v>
      </c>
      <c r="M41" s="8">
        <f t="shared" si="9"/>
        <v>28.653760843667492</v>
      </c>
      <c r="N41" s="8">
        <f t="shared" si="9"/>
        <v>34.742700098899029</v>
      </c>
      <c r="O41" s="8">
        <f>AVERAGE(E41:N41)</f>
        <v>28.530717627170048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1.1211201655278866</v>
      </c>
      <c r="F43" s="6">
        <f>(Input!B137+Input!B139+Input!B205+Input!B208)/Input!B5*Input!B6/Input!B34</f>
        <v>3.8227343318944786</v>
      </c>
      <c r="G43" s="6">
        <f>(Input!C137+Input!C139+Input!C205+Input!C208)/Input!C5*Input!C6/Input!C34</f>
        <v>4.0349563560904551</v>
      </c>
      <c r="H43" s="6">
        <f>(Input!D137+Input!D139+Input!D205+Input!D208)/Input!D5*Input!D6/Input!D34</f>
        <v>2.9616417625581217</v>
      </c>
      <c r="I43" s="6">
        <f>(Input!E137+Input!E139+Input!E205+Input!E208)/Input!E5*Input!E6/Input!E34</f>
        <v>3.1696573871958105</v>
      </c>
      <c r="J43" s="6">
        <f>(Input!F137+Input!F139+Input!F205+Input!F208)/Input!F5*Input!F6/Input!F34</f>
        <v>2.7661079282002561</v>
      </c>
      <c r="K43" s="6">
        <f>(Input!G137+Input!G139+Input!G205+Input!G208)/Input!G5*Input!G6/Input!G34</f>
        <v>3.1201596149582809</v>
      </c>
      <c r="L43" s="6">
        <f>(Input!H137+Input!H139+Input!H205+Input!H208)/Input!H5*Input!H6/Input!H34</f>
        <v>3.5203851395788344</v>
      </c>
      <c r="M43" s="6">
        <f>(Input!I137+Input!I139+Input!I205+Input!I208)/Input!I5*Input!I6/Input!I34</f>
        <v>3.7512553730096965</v>
      </c>
      <c r="N43" s="6">
        <f>(Input!J137+Input!J139+Input!J205+Input!J208)/Input!J5*Input!J6/Input!J34</f>
        <v>3.213623388271921</v>
      </c>
      <c r="O43" s="6">
        <f>AVERAGE(E43:N43)</f>
        <v>3.1481641447285744</v>
      </c>
    </row>
    <row r="44" spans="2:15" ht="13.15" customHeight="1" x14ac:dyDescent="0.2">
      <c r="B44" s="26" t="s">
        <v>300</v>
      </c>
      <c r="E44" s="6">
        <f>(Input!A19+Input!A20)/Input!A5</f>
        <v>6.2449641815442805</v>
      </c>
      <c r="F44" s="6">
        <f>(Input!B19+Input!B20)/Input!B5</f>
        <v>5.5352448554387026</v>
      </c>
      <c r="G44" s="6">
        <f>(Input!C19+Input!C20)/Input!C5</f>
        <v>6.3952273647806575</v>
      </c>
      <c r="H44" s="6">
        <f>(Input!D19+Input!D20)/Input!D5</f>
        <v>5.9096834144554347</v>
      </c>
      <c r="I44" s="6">
        <f>(Input!E19+Input!E20)/Input!E5</f>
        <v>5.8523667063450988</v>
      </c>
      <c r="J44" s="6">
        <f>(Input!F19+Input!F20)/Input!F5</f>
        <v>5.7653851566164604</v>
      </c>
      <c r="K44" s="6">
        <f>(Input!G19+Input!G20)/Input!G5</f>
        <v>6.5137207397486092</v>
      </c>
      <c r="L44" s="6">
        <f>(Input!H19+Input!H20)/Input!H5</f>
        <v>7.307867549079532</v>
      </c>
      <c r="M44" s="6">
        <f>(Input!I19+Input!I20)/Input!I5</f>
        <v>7.5194057993313841</v>
      </c>
      <c r="N44" s="6">
        <f>(Input!J19+Input!J20)/Input!J5</f>
        <v>7.1740872368106894</v>
      </c>
      <c r="O44" s="6">
        <f>AVERAGE(E44:N44)</f>
        <v>6.4217953004150843</v>
      </c>
    </row>
    <row r="45" spans="2:15" ht="13.15" customHeight="1" x14ac:dyDescent="0.2">
      <c r="B45" s="27" t="s">
        <v>314</v>
      </c>
      <c r="E45" s="8">
        <f>+E41+E43-E44</f>
        <v>16.554179038828156</v>
      </c>
      <c r="F45" s="8">
        <f t="shared" ref="F45:N45" si="10">+F41+F43-F44</f>
        <v>30.494837852646942</v>
      </c>
      <c r="G45" s="8">
        <f t="shared" si="10"/>
        <v>38.604661493687786</v>
      </c>
      <c r="H45" s="8">
        <f t="shared" si="10"/>
        <v>30.513520504986964</v>
      </c>
      <c r="I45" s="8">
        <f t="shared" si="10"/>
        <v>17.516553889634583</v>
      </c>
      <c r="J45" s="8">
        <f t="shared" si="10"/>
        <v>10.45357216073258</v>
      </c>
      <c r="K45" s="8">
        <f t="shared" si="10"/>
        <v>26.216823528097837</v>
      </c>
      <c r="L45" s="8">
        <f t="shared" si="10"/>
        <v>26.548869578514456</v>
      </c>
      <c r="M45" s="8">
        <f t="shared" si="10"/>
        <v>24.885610417345806</v>
      </c>
      <c r="N45" s="8">
        <f t="shared" si="10"/>
        <v>30.78223625036026</v>
      </c>
      <c r="O45" s="8">
        <f>AVERAGE(E45:N45)</f>
        <v>25.257086471483539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0.41892669687371981</v>
      </c>
      <c r="F47" s="6">
        <f>(Input!B142+Input!B141+Input!B147-Input!B143-Input!B144-Input!B207-Input!B208-SUM(Input!B136:B139)-SUM(Input!B202:'Input'!B205))/Input!B5*Input!B6/Input!B34</f>
        <v>0.26593661173910749</v>
      </c>
      <c r="G47" s="6">
        <f>(Input!C142+Input!C141+Input!C147-Input!C143-Input!C144-Input!C207-Input!C208-SUM(Input!C136:C139)-SUM(Input!C202:'Input'!C205))/Input!C5*Input!C6/Input!C34</f>
        <v>0.68117379435623027</v>
      </c>
      <c r="H47" s="6">
        <f>(Input!D142+Input!D141+Input!D147-Input!D143-Input!D144-Input!D207-Input!D208-SUM(Input!D136:D139)-SUM(Input!D202:'Input'!D205))/Input!D5*Input!D6/Input!D34</f>
        <v>0.92370545332025955</v>
      </c>
      <c r="I47" s="6">
        <f>(Input!E142+Input!E141+Input!E147-Input!E143-Input!E144-Input!E207-Input!E208-SUM(Input!E136:E139)-SUM(Input!E202:'Input'!E205))/Input!E5*Input!E6/Input!E34</f>
        <v>0.75976470086516423</v>
      </c>
      <c r="J47" s="6">
        <f>(Input!F142+Input!F141+Input!F147-Input!F143-Input!F144-Input!F207-Input!F208-SUM(Input!F136:F139)-SUM(Input!F202:'Input'!F205))/Input!F5*Input!F6/Input!F34</f>
        <v>0.46324573586982648</v>
      </c>
      <c r="K47" s="6">
        <f>(Input!G142+Input!G141+Input!G147-Input!G143-Input!G144-Input!G207-Input!G208-SUM(Input!G136:G139)-SUM(Input!G202:'Input'!G205))/Input!G5*Input!G6/Input!G34</f>
        <v>0.38986611976978192</v>
      </c>
      <c r="L47" s="6">
        <f>(Input!H142+Input!H141+Input!H147-Input!H143-Input!H144-Input!H207-Input!H208-SUM(Input!H136:H139)-SUM(Input!H202:'Input'!H205))/Input!H5*Input!H6/Input!H34</f>
        <v>0.21678822218285956</v>
      </c>
      <c r="M47" s="6">
        <f>(Input!I142+Input!I141+Input!I147-Input!I143-Input!I144-Input!I207-Input!I208-SUM(Input!I136:I139)-SUM(Input!I202:'Input'!I205))/Input!I5*Input!I6/Input!I34</f>
        <v>0.36011990294045493</v>
      </c>
      <c r="N47" s="6">
        <f>(Input!J142+Input!J141+Input!J147-Input!J143-Input!J144-Input!J207-Input!J208-SUM(Input!J136:J139)-SUM(Input!J202:'Input'!J205))/Input!J5*Input!J6/Input!J34</f>
        <v>0.41745479706710148</v>
      </c>
      <c r="O47" s="6">
        <f>AVERAGE(E47:N47)</f>
        <v>0.48969820349845061</v>
      </c>
    </row>
    <row r="48" spans="2:15" x14ac:dyDescent="0.2">
      <c r="B48" s="26" t="s">
        <v>287</v>
      </c>
      <c r="E48" s="6">
        <f>Input!A127/Input!A5</f>
        <v>20.835175205936086</v>
      </c>
      <c r="F48" s="6">
        <f>Input!B127/Input!B5</f>
        <v>21.578050290056378</v>
      </c>
      <c r="G48" s="6">
        <f>Input!C127/Input!C5</f>
        <v>21.645373644690928</v>
      </c>
      <c r="H48" s="6">
        <f>Input!D127/Input!D5</f>
        <v>22.370804914429268</v>
      </c>
      <c r="I48" s="6">
        <f>Input!E127/Input!E5</f>
        <v>23.067860858089226</v>
      </c>
      <c r="J48" s="6">
        <f>Input!F127/Input!F5</f>
        <v>25.37851756397561</v>
      </c>
      <c r="K48" s="6">
        <f>Input!G127/Input!G5</f>
        <v>25.289704950546056</v>
      </c>
      <c r="L48" s="6">
        <f>Input!H127/Input!H5</f>
        <v>23.764641027982886</v>
      </c>
      <c r="M48" s="6">
        <f>Input!I127/Input!I5</f>
        <v>24.395439729010178</v>
      </c>
      <c r="N48" s="6">
        <f>Input!J127/Input!J5</f>
        <v>23.734622191469768</v>
      </c>
      <c r="O48" s="16">
        <f>AVERAGE(E48:N48)</f>
        <v>23.206019037618638</v>
      </c>
    </row>
    <row r="49" spans="2:15" s="4" customFormat="1" x14ac:dyDescent="0.2">
      <c r="B49" s="27" t="s">
        <v>288</v>
      </c>
      <c r="E49" s="8">
        <f>+E45+E47-E48</f>
        <v>-3.8620694702342107</v>
      </c>
      <c r="F49" s="8">
        <f t="shared" ref="F49:N49" si="11">+F45+F47-F48</f>
        <v>9.182724174329671</v>
      </c>
      <c r="G49" s="8">
        <f t="shared" si="11"/>
        <v>17.640461643353092</v>
      </c>
      <c r="H49" s="8">
        <f t="shared" si="11"/>
        <v>9.0664210438779556</v>
      </c>
      <c r="I49" s="8">
        <f t="shared" si="11"/>
        <v>-4.7915422675894774</v>
      </c>
      <c r="J49" s="8">
        <f t="shared" si="11"/>
        <v>-14.461699667373203</v>
      </c>
      <c r="K49" s="8">
        <f t="shared" si="11"/>
        <v>1.316984697321562</v>
      </c>
      <c r="L49" s="8">
        <f t="shared" si="11"/>
        <v>3.0010167727144292</v>
      </c>
      <c r="M49" s="8">
        <f t="shared" si="11"/>
        <v>0.85029059127608164</v>
      </c>
      <c r="N49" s="8">
        <f t="shared" si="11"/>
        <v>7.4650688559575933</v>
      </c>
      <c r="O49" s="8">
        <f>AVERAGE(E49:N49)</f>
        <v>2.5407656373633491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483.76236496664512</v>
      </c>
      <c r="F7" s="6">
        <f>Input!B27/Input!B$7</f>
        <v>490.17020053778657</v>
      </c>
      <c r="G7" s="6">
        <f>Input!C27/Input!C$7</f>
        <v>562.61542813813855</v>
      </c>
      <c r="H7" s="6">
        <f>Input!D27/Input!D$7</f>
        <v>501.37527635327638</v>
      </c>
      <c r="I7" s="6">
        <f>Input!E27/Input!E$7</f>
        <v>397.97034995863226</v>
      </c>
      <c r="J7" s="6">
        <f>Input!F27/Input!F$7</f>
        <v>467.21352831060074</v>
      </c>
      <c r="K7" s="6">
        <f>Input!G27/Input!G$7</f>
        <v>568.89195976036865</v>
      </c>
      <c r="L7" s="6">
        <f>Input!H27/Input!H$7</f>
        <v>485.55508009890917</v>
      </c>
      <c r="M7" s="6">
        <f>Input!I27/Input!I$7</f>
        <v>474.53071514330304</v>
      </c>
      <c r="N7" s="6">
        <f>Input!J27/Input!J$7</f>
        <v>523.020639533902</v>
      </c>
      <c r="O7" s="6">
        <f>AVERAGE(E7:N7)</f>
        <v>495.51055428015627</v>
      </c>
    </row>
    <row r="8" spans="1:15" x14ac:dyDescent="0.2">
      <c r="B8" s="26" t="s">
        <v>302</v>
      </c>
      <c r="E8" s="6">
        <f>(Input!A125-Input!A203-Input!A207)/Input!A$7</f>
        <v>238.27956785413855</v>
      </c>
      <c r="F8" s="6">
        <f>(Input!B125-Input!B203-Input!B207)/Input!B$7</f>
        <v>206.93622855929803</v>
      </c>
      <c r="G8" s="6">
        <f>(Input!C125-Input!C203-Input!C207)/Input!C$7</f>
        <v>206.07540557535111</v>
      </c>
      <c r="H8" s="6">
        <f>(Input!D125-Input!D203-Input!D207)/Input!D$7</f>
        <v>197.52113687600644</v>
      </c>
      <c r="I8" s="6">
        <f>(Input!E125-Input!E203-Input!E207)/Input!E$7</f>
        <v>199.22198342821159</v>
      </c>
      <c r="J8" s="6">
        <f>(Input!F125-Input!F203-Input!F207)/Input!F$7</f>
        <v>263.06905728821982</v>
      </c>
      <c r="K8" s="6">
        <f>(Input!G125-Input!G203-Input!G207)/Input!G$7</f>
        <v>244.15545792276018</v>
      </c>
      <c r="L8" s="6">
        <f>(Input!H125-Input!H203-Input!H207)/Input!H$7</f>
        <v>209.0129345819492</v>
      </c>
      <c r="M8" s="6">
        <f>(Input!I125-Input!I203-Input!I207)/Input!I$7</f>
        <v>215.42951749581576</v>
      </c>
      <c r="N8" s="6">
        <f>(Input!J125-Input!J203-Input!J207)/Input!J$7</f>
        <v>216.62817683916168</v>
      </c>
      <c r="O8" s="6">
        <f>AVERAGE(E8:N8)</f>
        <v>219.63294664209124</v>
      </c>
    </row>
    <row r="9" spans="1:15" s="4" customFormat="1" x14ac:dyDescent="0.2">
      <c r="B9" s="27" t="s">
        <v>283</v>
      </c>
      <c r="E9" s="8">
        <f t="shared" ref="E9:N9" si="1">+E7-E8</f>
        <v>245.48279711250657</v>
      </c>
      <c r="F9" s="8">
        <f t="shared" si="1"/>
        <v>283.23397197848851</v>
      </c>
      <c r="G9" s="8">
        <f t="shared" si="1"/>
        <v>356.54002256278744</v>
      </c>
      <c r="H9" s="8">
        <f t="shared" si="1"/>
        <v>303.85413947726994</v>
      </c>
      <c r="I9" s="8">
        <f t="shared" si="1"/>
        <v>198.74836653042067</v>
      </c>
      <c r="J9" s="8">
        <f t="shared" si="1"/>
        <v>204.14447102238091</v>
      </c>
      <c r="K9" s="8">
        <f t="shared" si="1"/>
        <v>324.73650183760844</v>
      </c>
      <c r="L9" s="8">
        <f t="shared" si="1"/>
        <v>276.54214551695998</v>
      </c>
      <c r="M9" s="8">
        <f t="shared" si="1"/>
        <v>259.10119764748731</v>
      </c>
      <c r="N9" s="8">
        <f t="shared" si="1"/>
        <v>306.39246269474029</v>
      </c>
      <c r="O9" s="8">
        <f>AVERAGE(E9:N9)</f>
        <v>275.877607638065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6.8841573253516435</v>
      </c>
      <c r="F11" s="6">
        <f>(Input!B136+Input!B144+Input!B204)/Input!B$7</f>
        <v>5.9090379281064251</v>
      </c>
      <c r="G11" s="6">
        <f>(Input!C136+Input!C144+Input!C204)/Input!C$7</f>
        <v>6.7504983540261634</v>
      </c>
      <c r="H11" s="6">
        <f>(Input!D136+Input!D144+Input!D204)/Input!D$7</f>
        <v>6.0476982534373835</v>
      </c>
      <c r="I11" s="6">
        <f>(Input!E136+Input!E144+Input!E204)/Input!E$7</f>
        <v>7.0450477272446621</v>
      </c>
      <c r="J11" s="6">
        <f>(Input!F136+Input!F144+Input!F204)/Input!F$7</f>
        <v>5.8751888579586709</v>
      </c>
      <c r="K11" s="6">
        <f>(Input!G136+Input!G144+Input!G204)/Input!G$7</f>
        <v>6.0650687046063574</v>
      </c>
      <c r="L11" s="6">
        <f>(Input!H136+Input!H144+Input!H204)/Input!H$7</f>
        <v>6.2906588689315539</v>
      </c>
      <c r="M11" s="6">
        <f>(Input!I136+Input!I144+Input!I204)/Input!I$7</f>
        <v>6.1270972561017114</v>
      </c>
      <c r="N11" s="6">
        <f>(Input!J136+Input!J144+Input!J204)/Input!J$7</f>
        <v>6.2205873555083055</v>
      </c>
      <c r="O11" s="6">
        <f>AVERAGE(E11:N11)</f>
        <v>6.3215040631272874</v>
      </c>
    </row>
    <row r="12" spans="1:15" ht="13.15" customHeight="1" x14ac:dyDescent="0.2">
      <c r="B12" s="26" t="s">
        <v>298</v>
      </c>
      <c r="E12" s="6">
        <f>Input!A18/Input!A$7</f>
        <v>56.895036289297103</v>
      </c>
      <c r="F12" s="6">
        <f>Input!B18/Input!B$7</f>
        <v>43.333627087461082</v>
      </c>
      <c r="G12" s="6">
        <f>Input!C18/Input!C$7</f>
        <v>45.213523863538285</v>
      </c>
      <c r="H12" s="6">
        <f>Input!D18/Input!D$7</f>
        <v>47.491398364920101</v>
      </c>
      <c r="I12" s="6">
        <f>Input!E18/Input!E$7</f>
        <v>41.282057643150864</v>
      </c>
      <c r="J12" s="6">
        <f>Input!F18/Input!F$7</f>
        <v>42.420379598590259</v>
      </c>
      <c r="K12" s="6">
        <f>Input!G18/Input!G$7</f>
        <v>49.73570696451474</v>
      </c>
      <c r="L12" s="6">
        <f>Input!H18/Input!H$7</f>
        <v>48.567730883539504</v>
      </c>
      <c r="M12" s="6">
        <f>Input!I18/Input!I$7</f>
        <v>45.254368040827224</v>
      </c>
      <c r="N12" s="6">
        <f>Input!J18/Input!J$7</f>
        <v>44.696134070730068</v>
      </c>
      <c r="O12" s="6">
        <f>AVERAGE(E12:N12)</f>
        <v>46.488996280656927</v>
      </c>
    </row>
    <row r="13" spans="1:15" ht="13.15" customHeight="1" x14ac:dyDescent="0.2">
      <c r="B13" s="27" t="s">
        <v>313</v>
      </c>
      <c r="E13" s="8">
        <f t="shared" ref="E13:N13" si="2">+E9+E11-E12</f>
        <v>195.47191814856112</v>
      </c>
      <c r="F13" s="8">
        <f t="shared" si="2"/>
        <v>245.80938281913387</v>
      </c>
      <c r="G13" s="8">
        <f t="shared" si="2"/>
        <v>318.07699705327531</v>
      </c>
      <c r="H13" s="8">
        <f t="shared" si="2"/>
        <v>262.41043936578723</v>
      </c>
      <c r="I13" s="8">
        <f t="shared" si="2"/>
        <v>164.51135661451445</v>
      </c>
      <c r="J13" s="8">
        <f t="shared" si="2"/>
        <v>167.59928028174932</v>
      </c>
      <c r="K13" s="8">
        <f t="shared" si="2"/>
        <v>281.06586357770004</v>
      </c>
      <c r="L13" s="8">
        <f t="shared" si="2"/>
        <v>234.26507350235201</v>
      </c>
      <c r="M13" s="8">
        <f t="shared" si="2"/>
        <v>219.9739268627618</v>
      </c>
      <c r="N13" s="8">
        <f t="shared" si="2"/>
        <v>267.91691597951854</v>
      </c>
      <c r="O13" s="8">
        <f>AVERAGE(E13:N13)</f>
        <v>235.71011542053529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19.365889821390144</v>
      </c>
      <c r="F15" s="6">
        <f>(Input!B129+Input!B202)/Input!B$7</f>
        <v>23.282189215963768</v>
      </c>
      <c r="G15" s="6">
        <f>(Input!C129+Input!C202)/Input!C$7</f>
        <v>17.150280740256697</v>
      </c>
      <c r="H15" s="6">
        <f>(Input!D129+Input!D202)/Input!D$7</f>
        <v>13.750957512696644</v>
      </c>
      <c r="I15" s="6">
        <f>(Input!E129+Input!E202)/Input!E$7</f>
        <v>13.678396907916673</v>
      </c>
      <c r="J15" s="6">
        <f>(Input!F129+Input!F202)/Input!F$7</f>
        <v>10.222986814574623</v>
      </c>
      <c r="K15" s="6">
        <f>(Input!G129+Input!G202)/Input!G$7</f>
        <v>8.0985214201161355</v>
      </c>
      <c r="L15" s="6">
        <f>(Input!H129+Input!H202)/Input!H$7</f>
        <v>8.1138661754896475</v>
      </c>
      <c r="M15" s="6">
        <f>(Input!I129+Input!I202)/Input!I$7</f>
        <v>8.6602624528132512</v>
      </c>
      <c r="N15" s="6">
        <f>(Input!J129+Input!J202)/Input!J$7</f>
        <v>8.211759967810055</v>
      </c>
      <c r="O15" s="6">
        <f>AVERAGE(E15:N15)</f>
        <v>13.053511102902766</v>
      </c>
    </row>
    <row r="16" spans="1:15" x14ac:dyDescent="0.2">
      <c r="B16" s="26" t="s">
        <v>285</v>
      </c>
      <c r="E16" s="6">
        <f>Input!A124/Input!A$7</f>
        <v>44.666481601032928</v>
      </c>
      <c r="F16" s="6">
        <f>Input!B124/Input!B$7</f>
        <v>43.271411689782056</v>
      </c>
      <c r="G16" s="6">
        <f>Input!C124/Input!C$7</f>
        <v>45.474911783199971</v>
      </c>
      <c r="H16" s="6">
        <f>Input!D124/Input!D$7</f>
        <v>40.561650563607081</v>
      </c>
      <c r="I16" s="6">
        <f>Input!E124/Input!E$7</f>
        <v>32.470417875798027</v>
      </c>
      <c r="J16" s="6">
        <f>Input!F124/Input!F$7</f>
        <v>36.978892799310792</v>
      </c>
      <c r="K16" s="6">
        <f>Input!G124/Input!G$7</f>
        <v>37.79912732813515</v>
      </c>
      <c r="L16" s="6">
        <f>Input!H124/Input!H$7</f>
        <v>33.392872626456509</v>
      </c>
      <c r="M16" s="6">
        <f>Input!I124/Input!I$7</f>
        <v>35.756855361353743</v>
      </c>
      <c r="N16" s="6">
        <f>Input!J124/Input!J$7</f>
        <v>34.783790636064985</v>
      </c>
      <c r="O16" s="6">
        <f>AVERAGE(E16:N16)</f>
        <v>38.515641226474123</v>
      </c>
    </row>
    <row r="17" spans="2:15" s="4" customFormat="1" x14ac:dyDescent="0.2">
      <c r="B17" s="27" t="s">
        <v>301</v>
      </c>
      <c r="E17" s="8">
        <f t="shared" ref="E17:N17" si="3">+E13+E15-E16</f>
        <v>170.17132636891833</v>
      </c>
      <c r="F17" s="8">
        <f t="shared" si="3"/>
        <v>225.82016034531563</v>
      </c>
      <c r="G17" s="8">
        <f t="shared" si="3"/>
        <v>289.75236601033203</v>
      </c>
      <c r="H17" s="8">
        <f t="shared" si="3"/>
        <v>235.59974631487677</v>
      </c>
      <c r="I17" s="8">
        <f t="shared" si="3"/>
        <v>145.71933564663308</v>
      </c>
      <c r="J17" s="8">
        <f t="shared" si="3"/>
        <v>140.84337429701316</v>
      </c>
      <c r="K17" s="8">
        <f t="shared" si="3"/>
        <v>251.36525766968103</v>
      </c>
      <c r="L17" s="8">
        <f t="shared" si="3"/>
        <v>208.98606705138513</v>
      </c>
      <c r="M17" s="8">
        <f t="shared" si="3"/>
        <v>192.87733395422129</v>
      </c>
      <c r="N17" s="8">
        <f t="shared" si="3"/>
        <v>241.3448853112636</v>
      </c>
      <c r="O17" s="8">
        <f>AVERAGE(E17:N17)</f>
        <v>210.247985296964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5.7207547391278828</v>
      </c>
      <c r="F19" s="6">
        <f>(Input!B137+Input!B139+Input!B205+Input!B208)/Input!B$7</f>
        <v>19.731198981035945</v>
      </c>
      <c r="G19" s="6">
        <f>(Input!C137+Input!C139+Input!C205+Input!C208)/Input!C$7</f>
        <v>19.96776776357158</v>
      </c>
      <c r="H19" s="6">
        <f>(Input!D137+Input!D139+Input!D205+Input!D208)/Input!D$7</f>
        <v>14.682685370989718</v>
      </c>
      <c r="I19" s="6">
        <f>(Input!E137+Input!E139+Input!E205+Input!E208)/Input!E$7</f>
        <v>15.845985354589345</v>
      </c>
      <c r="J19" s="6">
        <f>(Input!F137+Input!F139+Input!F205+Input!F208)/Input!F$7</f>
        <v>14.009612947815638</v>
      </c>
      <c r="K19" s="6">
        <f>(Input!G137+Input!G139+Input!G205+Input!G208)/Input!G$7</f>
        <v>16.058427456741288</v>
      </c>
      <c r="L19" s="6">
        <f>(Input!H137+Input!H139+Input!H205+Input!H208)/Input!H$7</f>
        <v>18.452711983330254</v>
      </c>
      <c r="M19" s="6">
        <f>(Input!I137+Input!I139+Input!I205+Input!I208)/Input!I$7</f>
        <v>19.626932726967709</v>
      </c>
      <c r="N19" s="6">
        <f>(Input!J137+Input!J139+Input!J205+Input!J208)/Input!J$7</f>
        <v>16.77014416482486</v>
      </c>
      <c r="O19" s="6">
        <f>AVERAGE(E19:N19)</f>
        <v>16.086622148899423</v>
      </c>
    </row>
    <row r="20" spans="2:15" ht="13.15" customHeight="1" x14ac:dyDescent="0.2">
      <c r="B20" s="26" t="s">
        <v>300</v>
      </c>
      <c r="E20" s="6">
        <f>(Input!A19+Input!A20)/Input!A$7</f>
        <v>30.492656063540508</v>
      </c>
      <c r="F20" s="6">
        <f>(Input!B19+Input!B20)/Input!B$7</f>
        <v>26.84523252193603</v>
      </c>
      <c r="G20" s="6">
        <f>(Input!C19+Input!C20)/Input!C$7</f>
        <v>30.368952248264637</v>
      </c>
      <c r="H20" s="6">
        <f>(Input!D19+Input!D20)/Input!D$7</f>
        <v>27.973819150253931</v>
      </c>
      <c r="I20" s="6">
        <f>(Input!E19+Input!E20)/Input!E$7</f>
        <v>27.927397661179782</v>
      </c>
      <c r="J20" s="6">
        <f>(Input!F19+Input!F20)/Input!F$7</f>
        <v>27.511508055825608</v>
      </c>
      <c r="K20" s="6">
        <f>(Input!G19+Input!G20)/Input!G$7</f>
        <v>31.866585062383926</v>
      </c>
      <c r="L20" s="6">
        <f>(Input!H19+Input!H20)/Input!H$7</f>
        <v>36.000034032605313</v>
      </c>
      <c r="M20" s="6">
        <f>(Input!I19+Input!I20)/Input!I$7</f>
        <v>37.214263775969009</v>
      </c>
      <c r="N20" s="6">
        <f>(Input!J19+Input!J20)/Input!J$7</f>
        <v>35.516230905916302</v>
      </c>
      <c r="O20" s="6">
        <f>AVERAGE(E20:N20)</f>
        <v>31.171667947787505</v>
      </c>
    </row>
    <row r="21" spans="2:15" ht="13.15" customHeight="1" x14ac:dyDescent="0.2">
      <c r="B21" s="27" t="s">
        <v>314</v>
      </c>
      <c r="E21" s="8">
        <f t="shared" ref="E21:N21" si="4">+E17+E19-E20</f>
        <v>145.39942504450568</v>
      </c>
      <c r="F21" s="8">
        <f t="shared" si="4"/>
        <v>218.70612680441556</v>
      </c>
      <c r="G21" s="8">
        <f t="shared" si="4"/>
        <v>279.35118152563899</v>
      </c>
      <c r="H21" s="8">
        <f t="shared" si="4"/>
        <v>222.30861253561255</v>
      </c>
      <c r="I21" s="8">
        <f t="shared" si="4"/>
        <v>133.63792334004265</v>
      </c>
      <c r="J21" s="8">
        <f t="shared" si="4"/>
        <v>127.34147918900319</v>
      </c>
      <c r="K21" s="8">
        <f t="shared" si="4"/>
        <v>235.55710006403837</v>
      </c>
      <c r="L21" s="8">
        <f t="shared" si="4"/>
        <v>191.43874500211007</v>
      </c>
      <c r="M21" s="8">
        <f t="shared" si="4"/>
        <v>175.29000290521998</v>
      </c>
      <c r="N21" s="8">
        <f t="shared" si="4"/>
        <v>222.59879857017216</v>
      </c>
      <c r="O21" s="8">
        <f>AVERAGE(E21:N21)</f>
        <v>195.16293949807593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2.1376628127628758</v>
      </c>
      <c r="F23" s="6">
        <f>(Input!B142+Input!B141+Input!B147-Input!B143-Input!B144-Input!B207-Input!B208-SUM(Input!B136:B139)-SUM(Input!B202:'Input'!B205))/Input!B7</f>
        <v>1.3726426549674422</v>
      </c>
      <c r="G23" s="6">
        <f>(Input!C142+Input!C141+Input!C147-Input!C143-Input!C144-Input!C207-Input!C208-SUM(Input!C136:C139)-SUM(Input!C202:'Input'!C205))/Input!C7</f>
        <v>3.3709212521730558</v>
      </c>
      <c r="H23" s="6">
        <f>(Input!D142+Input!D141+Input!D147-Input!D143-Input!D144-Input!D207-Input!D208-SUM(Input!D136:D139)-SUM(Input!D202:'Input'!D205))/Input!D7</f>
        <v>4.5793778025517149</v>
      </c>
      <c r="I23" s="6">
        <f>(Input!E142+Input!E141+Input!E147-Input!E143-Input!E144-Input!E207-Input!E208-SUM(Input!E136:E139)-SUM(Input!E202:'Input'!E205))/Input!E7</f>
        <v>3.798271816845928</v>
      </c>
      <c r="J23" s="6">
        <f>(Input!F142+Input!F141+Input!F147-Input!F143-Input!F144-Input!F207-Input!F208-SUM(Input!F136:F139)-SUM(Input!F202:'Input'!F205))/Input!F7</f>
        <v>2.346218451239138</v>
      </c>
      <c r="K23" s="6">
        <f>(Input!G142+Input!G141+Input!G147-Input!G143-Input!G144-Input!G207-Input!G208-SUM(Input!G136:G139)-SUM(Input!G202:'Input'!G205))/Input!G7</f>
        <v>2.0065117092568876</v>
      </c>
      <c r="L23" s="6">
        <f>(Input!H142+Input!H141+Input!H147-Input!H143-Input!H144-Input!H207-Input!H208-SUM(Input!H136:H139)-SUM(Input!H202:'Input'!H205))/Input!H7</f>
        <v>1.1363332325045261</v>
      </c>
      <c r="M23" s="6">
        <f>(Input!I142+Input!I141+Input!I147-Input!I143-Input!I144-Input!I207-Input!I208-SUM(Input!I136:I139)-SUM(Input!I202:'Input'!I205))/Input!I7</f>
        <v>1.8841823352014642</v>
      </c>
      <c r="N23" s="6">
        <f>(Input!J142+Input!J141+Input!J147-Input!J143-Input!J144-Input!J207-Input!J208-SUM(Input!J136:J139)-SUM(Input!J202:'Input'!J205))/Input!J7</f>
        <v>2.1784684399118603</v>
      </c>
      <c r="O23" s="6">
        <f>AVERAGE(E23:N23)</f>
        <v>2.4810590507414894</v>
      </c>
    </row>
    <row r="24" spans="2:15" x14ac:dyDescent="0.2">
      <c r="B24" s="26" t="s">
        <v>287</v>
      </c>
      <c r="E24" s="6">
        <f>Input!A127/Input!A$7</f>
        <v>101.7331425944402</v>
      </c>
      <c r="F24" s="6">
        <f>Input!B127/Input!B$7</f>
        <v>104.65079549957544</v>
      </c>
      <c r="G24" s="6">
        <f>Input!C127/Input!C$7</f>
        <v>102.78716941817599</v>
      </c>
      <c r="H24" s="6">
        <f>Input!D127/Input!D$7</f>
        <v>105.89346451133409</v>
      </c>
      <c r="I24" s="6">
        <f>Input!E127/Input!E$7</f>
        <v>110.07945258764401</v>
      </c>
      <c r="J24" s="6">
        <f>Input!F127/Input!F$7</f>
        <v>121.10228049637902</v>
      </c>
      <c r="K24" s="6">
        <f>Input!G127/Input!G$7</f>
        <v>123.72291754716377</v>
      </c>
      <c r="L24" s="6">
        <f>Input!H127/Input!H$7</f>
        <v>117.06942962968604</v>
      </c>
      <c r="M24" s="6">
        <f>Input!I127/Input!I$7</f>
        <v>120.73538165567074</v>
      </c>
      <c r="N24" s="6">
        <f>Input!J127/Input!J$7</f>
        <v>117.50126453601274</v>
      </c>
      <c r="O24" s="16">
        <f>AVERAGE(E24:N24)</f>
        <v>112.52752984760821</v>
      </c>
    </row>
    <row r="25" spans="2:15" s="4" customFormat="1" x14ac:dyDescent="0.2">
      <c r="B25" s="27" t="s">
        <v>288</v>
      </c>
      <c r="E25" s="8">
        <f t="shared" ref="E25:N25" si="5">+E21+E23-E24</f>
        <v>45.80394526282835</v>
      </c>
      <c r="F25" s="8">
        <f t="shared" si="5"/>
        <v>115.42797395980757</v>
      </c>
      <c r="G25" s="8">
        <f t="shared" si="5"/>
        <v>179.93493335963603</v>
      </c>
      <c r="H25" s="8">
        <f t="shared" si="5"/>
        <v>120.99452582683017</v>
      </c>
      <c r="I25" s="8">
        <f t="shared" si="5"/>
        <v>27.35674256924456</v>
      </c>
      <c r="J25" s="8">
        <f t="shared" si="5"/>
        <v>8.5854171438633102</v>
      </c>
      <c r="K25" s="8">
        <f t="shared" si="5"/>
        <v>113.84069422613149</v>
      </c>
      <c r="L25" s="8">
        <f t="shared" si="5"/>
        <v>75.505648604928538</v>
      </c>
      <c r="M25" s="8">
        <f t="shared" si="5"/>
        <v>56.438803584750715</v>
      </c>
      <c r="N25" s="8">
        <f t="shared" si="5"/>
        <v>107.27600247407128</v>
      </c>
      <c r="O25" s="8">
        <f>AVERAGE(E25:N25)</f>
        <v>85.116468701209214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398.68396267386584</v>
      </c>
      <c r="F31" s="6">
        <f>Input!B35/Input!B7</f>
        <v>420.79555972261534</v>
      </c>
      <c r="G31" s="6">
        <f>Input!C35/Input!C7</f>
        <v>451.29654604411456</v>
      </c>
      <c r="H31" s="6">
        <f>Input!D35/Input!D7</f>
        <v>415.1812031462901</v>
      </c>
      <c r="I31" s="6">
        <f>Input!E35/Input!E7</f>
        <v>336.1366679838481</v>
      </c>
      <c r="J31" s="6">
        <f>Input!F35/Input!F7</f>
        <v>345.38070071245613</v>
      </c>
      <c r="K31" s="6">
        <f>Input!G35/Input!G7</f>
        <v>422.55601839145811</v>
      </c>
      <c r="L31" s="6">
        <f>Input!H35/Input!H7</f>
        <v>428.92539672211791</v>
      </c>
      <c r="M31" s="6">
        <f>Input!I35/Input!I7</f>
        <v>429.00658416518996</v>
      </c>
      <c r="N31" s="6">
        <f>Input!J35/Input!J7</f>
        <v>449.34595276106438</v>
      </c>
      <c r="O31" s="6">
        <f>AVERAGE(E31:N31)</f>
        <v>409.73085923230212</v>
      </c>
    </row>
    <row r="32" spans="2:15" x14ac:dyDescent="0.2">
      <c r="B32" s="26" t="s">
        <v>302</v>
      </c>
      <c r="E32" s="6">
        <f>(Input!A131-Input!A209)/Input!A$7</f>
        <v>198.25770585128237</v>
      </c>
      <c r="F32" s="6">
        <f>(Input!B131-Input!B209)/Input!B$7</f>
        <v>178.74300721766201</v>
      </c>
      <c r="G32" s="6">
        <f>(Input!C131-Input!C209)/Input!C$7</f>
        <v>170.90398165386463</v>
      </c>
      <c r="H32" s="6">
        <f>(Input!D131-Input!D209)/Input!D$7</f>
        <v>167.73381171807259</v>
      </c>
      <c r="I32" s="6">
        <f>(Input!E131-Input!E209)/Input!E$7</f>
        <v>169.71155308035219</v>
      </c>
      <c r="J32" s="6">
        <f>(Input!F131-Input!F209)/Input!F$7</f>
        <v>198.04368136917324</v>
      </c>
      <c r="K32" s="6">
        <f>(Input!G131-Input!G209)/Input!G$7</f>
        <v>181.88387619838963</v>
      </c>
      <c r="L32" s="6">
        <f>(Input!H131-Input!H209)/Input!H$7</f>
        <v>184.42003399107401</v>
      </c>
      <c r="M32" s="6">
        <f>(Input!I131-Input!I209)/Input!I$7</f>
        <v>194.69849228547579</v>
      </c>
      <c r="N32" s="6">
        <f>(Input!J131-Input!J209)/Input!J$7</f>
        <v>186.27129652814665</v>
      </c>
      <c r="O32" s="6">
        <f>AVERAGE(E32:N32)</f>
        <v>183.06674398934931</v>
      </c>
    </row>
    <row r="33" spans="2:15" s="4" customFormat="1" x14ac:dyDescent="0.2">
      <c r="B33" s="27" t="s">
        <v>283</v>
      </c>
      <c r="E33" s="8">
        <f t="shared" ref="E33:N33" si="7">+E31-E32</f>
        <v>200.42625682258347</v>
      </c>
      <c r="F33" s="8">
        <f t="shared" si="7"/>
        <v>242.05255250495333</v>
      </c>
      <c r="G33" s="8">
        <f t="shared" si="7"/>
        <v>280.39256439024996</v>
      </c>
      <c r="H33" s="8">
        <f t="shared" si="7"/>
        <v>247.44739142821751</v>
      </c>
      <c r="I33" s="8">
        <f t="shared" si="7"/>
        <v>166.42511490349591</v>
      </c>
      <c r="J33" s="8">
        <f t="shared" si="7"/>
        <v>147.33701934328289</v>
      </c>
      <c r="K33" s="8">
        <f t="shared" si="7"/>
        <v>240.67214219306848</v>
      </c>
      <c r="L33" s="8">
        <f t="shared" si="7"/>
        <v>244.5053627310439</v>
      </c>
      <c r="M33" s="8">
        <f t="shared" si="7"/>
        <v>234.30809187971417</v>
      </c>
      <c r="N33" s="8">
        <f t="shared" si="7"/>
        <v>263.07465623291773</v>
      </c>
      <c r="O33" s="8">
        <f>AVERAGE(E33:N33)</f>
        <v>226.66411524295273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6.8841573253516435</v>
      </c>
      <c r="F35" s="6">
        <f>(Input!B136+Input!B144+Input!B204)/Input!B7</f>
        <v>5.9090379281064251</v>
      </c>
      <c r="G35" s="6">
        <f>(Input!C136+Input!C144+Input!C204)/Input!C7</f>
        <v>6.7504983540261634</v>
      </c>
      <c r="H35" s="6">
        <f>(Input!D136+Input!D144+Input!D204)/Input!D7</f>
        <v>6.0476982534373835</v>
      </c>
      <c r="I35" s="6">
        <f>(Input!E136+Input!E144+Input!E204)/Input!E7</f>
        <v>7.0450477272446621</v>
      </c>
      <c r="J35" s="6">
        <f>(Input!F136+Input!F144+Input!F204)/Input!F7</f>
        <v>5.8751888579586709</v>
      </c>
      <c r="K35" s="6">
        <f>(Input!G136+Input!G144+Input!G204)/Input!G7</f>
        <v>6.0650687046063574</v>
      </c>
      <c r="L35" s="6">
        <f>(Input!H136+Input!H144+Input!H204)/Input!H7</f>
        <v>6.2906588689315539</v>
      </c>
      <c r="M35" s="6">
        <f>(Input!I136+Input!I144+Input!I204)/Input!I7</f>
        <v>6.1270972561017114</v>
      </c>
      <c r="N35" s="6">
        <f>(Input!J136+Input!J144+Input!J204)/Input!J7</f>
        <v>6.2205873555083055</v>
      </c>
      <c r="O35" s="6">
        <f>AVERAGE(E35:N35)</f>
        <v>6.3215040631272874</v>
      </c>
    </row>
    <row r="36" spans="2:15" ht="13.15" customHeight="1" x14ac:dyDescent="0.2">
      <c r="B36" s="26" t="s">
        <v>298</v>
      </c>
      <c r="E36" s="6">
        <f>Input!A18/Input!A7</f>
        <v>56.895036289297103</v>
      </c>
      <c r="F36" s="6">
        <f>Input!B18/Input!B7</f>
        <v>43.333627087461082</v>
      </c>
      <c r="G36" s="6">
        <f>Input!C18/Input!C7</f>
        <v>45.213523863538285</v>
      </c>
      <c r="H36" s="6">
        <f>Input!D18/Input!D7</f>
        <v>47.491398364920101</v>
      </c>
      <c r="I36" s="6">
        <f>Input!E18/Input!E7</f>
        <v>41.282057643150864</v>
      </c>
      <c r="J36" s="6">
        <f>Input!F18/Input!F7</f>
        <v>42.420379598590259</v>
      </c>
      <c r="K36" s="6">
        <f>Input!G18/Input!G7</f>
        <v>49.73570696451474</v>
      </c>
      <c r="L36" s="6">
        <f>Input!H18/Input!H7</f>
        <v>48.567730883539504</v>
      </c>
      <c r="M36" s="6">
        <f>Input!I18/Input!I7</f>
        <v>45.254368040827224</v>
      </c>
      <c r="N36" s="6">
        <f>Input!J18/Input!J7</f>
        <v>44.696134070730068</v>
      </c>
      <c r="O36" s="6">
        <f>AVERAGE(E36:N36)</f>
        <v>46.488996280656927</v>
      </c>
    </row>
    <row r="37" spans="2:15" ht="13.15" customHeight="1" x14ac:dyDescent="0.2">
      <c r="B37" s="27" t="s">
        <v>313</v>
      </c>
      <c r="E37" s="8">
        <f t="shared" ref="E37:N37" si="8">+E33+E35-E36</f>
        <v>150.41537785863801</v>
      </c>
      <c r="F37" s="8">
        <f t="shared" si="8"/>
        <v>204.62796334559866</v>
      </c>
      <c r="G37" s="8">
        <f t="shared" si="8"/>
        <v>241.92953888073782</v>
      </c>
      <c r="H37" s="8">
        <f t="shared" si="8"/>
        <v>206.00369131673477</v>
      </c>
      <c r="I37" s="8">
        <f t="shared" si="8"/>
        <v>132.1881049875897</v>
      </c>
      <c r="J37" s="8">
        <f t="shared" si="8"/>
        <v>110.79182860265131</v>
      </c>
      <c r="K37" s="8">
        <f t="shared" si="8"/>
        <v>197.00150393316008</v>
      </c>
      <c r="L37" s="8">
        <f t="shared" si="8"/>
        <v>202.22829071643596</v>
      </c>
      <c r="M37" s="8">
        <f t="shared" si="8"/>
        <v>195.18082109498866</v>
      </c>
      <c r="N37" s="8">
        <f t="shared" si="8"/>
        <v>224.59910951769598</v>
      </c>
      <c r="O37" s="8">
        <f>AVERAGE(E37:N37)</f>
        <v>186.4966230254231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19.365889821390144</v>
      </c>
      <c r="F39" s="6">
        <f>(Input!B129+Input!B202)/Input!B7</f>
        <v>23.282189215963768</v>
      </c>
      <c r="G39" s="6">
        <f>(Input!C129+Input!C202)/Input!C7</f>
        <v>17.150280740256697</v>
      </c>
      <c r="H39" s="6">
        <f>(Input!D129+Input!D202)/Input!D7</f>
        <v>13.750957512696644</v>
      </c>
      <c r="I39" s="6">
        <f>(Input!E129+Input!E202)/Input!E7</f>
        <v>13.678396907916673</v>
      </c>
      <c r="J39" s="6">
        <f>(Input!F129+Input!F202)/Input!F7</f>
        <v>10.222986814574623</v>
      </c>
      <c r="K39" s="6">
        <f>(Input!G129+Input!G202)/Input!G7</f>
        <v>8.0985214201161355</v>
      </c>
      <c r="L39" s="6">
        <f>(Input!H129+Input!H202)/Input!H7</f>
        <v>8.1138661754896475</v>
      </c>
      <c r="M39" s="6">
        <f>(Input!I129+Input!I202)/Input!I7</f>
        <v>8.6602624528132512</v>
      </c>
      <c r="N39" s="6">
        <f>(Input!J129+Input!J202)/Input!J7</f>
        <v>8.211759967810055</v>
      </c>
      <c r="O39" s="6">
        <f>AVERAGE(E39:N39)</f>
        <v>13.053511102902766</v>
      </c>
    </row>
    <row r="40" spans="2:15" x14ac:dyDescent="0.2">
      <c r="B40" s="26" t="s">
        <v>285</v>
      </c>
      <c r="E40" s="6">
        <f>Input!A124/Input!A7</f>
        <v>44.666481601032928</v>
      </c>
      <c r="F40" s="6">
        <f>Input!B124/Input!B7</f>
        <v>43.271411689782056</v>
      </c>
      <c r="G40" s="6">
        <f>Input!C124/Input!C7</f>
        <v>45.474911783199971</v>
      </c>
      <c r="H40" s="6">
        <f>Input!D124/Input!D7</f>
        <v>40.561650563607081</v>
      </c>
      <c r="I40" s="6">
        <f>Input!E124/Input!E7</f>
        <v>32.470417875798027</v>
      </c>
      <c r="J40" s="6">
        <f>Input!F124/Input!F7</f>
        <v>36.978892799310792</v>
      </c>
      <c r="K40" s="6">
        <f>Input!G124/Input!G7</f>
        <v>37.79912732813515</v>
      </c>
      <c r="L40" s="6">
        <f>Input!H124/Input!H7</f>
        <v>33.392872626456509</v>
      </c>
      <c r="M40" s="6">
        <f>Input!I124/Input!I7</f>
        <v>35.756855361353743</v>
      </c>
      <c r="N40" s="6">
        <f>Input!J124/Input!J7</f>
        <v>34.783790636064985</v>
      </c>
      <c r="O40" s="6">
        <f>AVERAGE(E40:N40)</f>
        <v>38.515641226474123</v>
      </c>
    </row>
    <row r="41" spans="2:15" s="4" customFormat="1" x14ac:dyDescent="0.2">
      <c r="B41" s="27" t="s">
        <v>301</v>
      </c>
      <c r="E41" s="8">
        <f t="shared" ref="E41:N41" si="9">+E37+E39-E40</f>
        <v>125.11478607899522</v>
      </c>
      <c r="F41" s="8">
        <f t="shared" si="9"/>
        <v>184.63874087178039</v>
      </c>
      <c r="G41" s="8">
        <f t="shared" si="9"/>
        <v>213.60490783779454</v>
      </c>
      <c r="H41" s="8">
        <f t="shared" si="9"/>
        <v>179.19299826582431</v>
      </c>
      <c r="I41" s="8">
        <f t="shared" si="9"/>
        <v>113.39608401970833</v>
      </c>
      <c r="J41" s="8">
        <f t="shared" si="9"/>
        <v>84.035922617915134</v>
      </c>
      <c r="K41" s="8">
        <f t="shared" si="9"/>
        <v>167.30089802514107</v>
      </c>
      <c r="L41" s="8">
        <f t="shared" si="9"/>
        <v>176.94928426546909</v>
      </c>
      <c r="M41" s="8">
        <f t="shared" si="9"/>
        <v>168.08422818644817</v>
      </c>
      <c r="N41" s="8">
        <f t="shared" si="9"/>
        <v>198.02707884944104</v>
      </c>
      <c r="O41" s="8">
        <f>AVERAGE(E41:N41)</f>
        <v>161.03449290185171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5.7207547391278828</v>
      </c>
      <c r="F43" s="6">
        <f>(Input!B137+Input!B139+Input!B205+Input!B208)/Input!B7</f>
        <v>19.731198981035945</v>
      </c>
      <c r="G43" s="6">
        <f>(Input!C137+Input!C139+Input!C205+Input!C208)/Input!C7</f>
        <v>19.96776776357158</v>
      </c>
      <c r="H43" s="6">
        <f>(Input!D137+Input!D139+Input!D205+Input!D208)/Input!D7</f>
        <v>14.682685370989718</v>
      </c>
      <c r="I43" s="6">
        <f>(Input!E137+Input!E139+Input!E205+Input!E208)/Input!E7</f>
        <v>15.845985354589345</v>
      </c>
      <c r="J43" s="6">
        <f>(Input!F137+Input!F139+Input!F205+Input!F208)/Input!F7</f>
        <v>14.009612947815638</v>
      </c>
      <c r="K43" s="6">
        <f>(Input!G137+Input!G139+Input!G205+Input!G208)/Input!G7</f>
        <v>16.058427456741288</v>
      </c>
      <c r="L43" s="6">
        <f>(Input!H137+Input!H139+Input!H205+Input!H208)/Input!H7</f>
        <v>18.452711983330254</v>
      </c>
      <c r="M43" s="6">
        <f>(Input!I137+Input!I139+Input!I205+Input!I208)/Input!I7</f>
        <v>19.626932726967709</v>
      </c>
      <c r="N43" s="6">
        <f>(Input!J137+Input!J139+Input!J205+Input!J208)/Input!J7</f>
        <v>16.77014416482486</v>
      </c>
      <c r="O43" s="6">
        <f>AVERAGE(E43:N43)</f>
        <v>16.086622148899423</v>
      </c>
    </row>
    <row r="44" spans="2:15" ht="13.15" customHeight="1" x14ac:dyDescent="0.2">
      <c r="B44" s="26" t="s">
        <v>300</v>
      </c>
      <c r="E44" s="6">
        <f>(Input!A19+Input!A20)/Input!A7</f>
        <v>30.492656063540508</v>
      </c>
      <c r="F44" s="6">
        <f>(Input!B19+Input!B20)/Input!B7</f>
        <v>26.84523252193603</v>
      </c>
      <c r="G44" s="6">
        <f>(Input!C19+Input!C20)/Input!C7</f>
        <v>30.368952248264637</v>
      </c>
      <c r="H44" s="6">
        <f>(Input!D19+Input!D20)/Input!D7</f>
        <v>27.973819150253931</v>
      </c>
      <c r="I44" s="6">
        <f>(Input!E19+Input!E20)/Input!E7</f>
        <v>27.927397661179782</v>
      </c>
      <c r="J44" s="6">
        <f>(Input!F19+Input!F20)/Input!F7</f>
        <v>27.511508055825608</v>
      </c>
      <c r="K44" s="6">
        <f>(Input!G19+Input!G20)/Input!G7</f>
        <v>31.866585062383926</v>
      </c>
      <c r="L44" s="6">
        <f>(Input!H19+Input!H20)/Input!H7</f>
        <v>36.000034032605313</v>
      </c>
      <c r="M44" s="6">
        <f>(Input!I19+Input!I20)/Input!I7</f>
        <v>37.214263775969009</v>
      </c>
      <c r="N44" s="6">
        <f>(Input!J19+Input!J20)/Input!J7</f>
        <v>35.516230905916302</v>
      </c>
      <c r="O44" s="6">
        <f>AVERAGE(E44:N44)</f>
        <v>31.171667947787505</v>
      </c>
    </row>
    <row r="45" spans="2:15" ht="13.15" customHeight="1" x14ac:dyDescent="0.2">
      <c r="B45" s="27" t="s">
        <v>314</v>
      </c>
      <c r="E45" s="8">
        <f t="shared" ref="E45:N45" si="10">+E41+E43-E44</f>
        <v>100.34288475458258</v>
      </c>
      <c r="F45" s="8">
        <f t="shared" si="10"/>
        <v>177.52470733088032</v>
      </c>
      <c r="G45" s="8">
        <f t="shared" si="10"/>
        <v>203.20372335310148</v>
      </c>
      <c r="H45" s="8">
        <f t="shared" si="10"/>
        <v>165.9018644865601</v>
      </c>
      <c r="I45" s="8">
        <f t="shared" si="10"/>
        <v>101.31467171311789</v>
      </c>
      <c r="J45" s="8">
        <f t="shared" si="10"/>
        <v>70.534027509905172</v>
      </c>
      <c r="K45" s="8">
        <f t="shared" si="10"/>
        <v>151.49274041949843</v>
      </c>
      <c r="L45" s="8">
        <f t="shared" si="10"/>
        <v>159.40196221619402</v>
      </c>
      <c r="M45" s="8">
        <f t="shared" si="10"/>
        <v>150.49689713744687</v>
      </c>
      <c r="N45" s="8">
        <f t="shared" si="10"/>
        <v>179.28099210834961</v>
      </c>
      <c r="O45" s="8">
        <f>AVERAGE(E45:N45)</f>
        <v>145.94944710296366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2.1376628127628758</v>
      </c>
      <c r="F47" s="6">
        <f>(Input!B142+Input!B141+Input!B147-Input!B143-Input!B144-Input!B207-Input!B208-SUM(Input!B136:B139)-SUM(Input!B202:'Input'!B205))/Input!B7</f>
        <v>1.3726426549674422</v>
      </c>
      <c r="G47" s="6">
        <f>(Input!C142+Input!C141+Input!C147-Input!C143-Input!C144-Input!C207-Input!C208-SUM(Input!C136:C139)-SUM(Input!C202:'Input'!C205))/Input!C7</f>
        <v>3.3709212521730558</v>
      </c>
      <c r="H47" s="6">
        <f>(Input!D142+Input!D141+Input!D147-Input!D143-Input!D144-Input!D207-Input!D208-SUM(Input!D136:D139)-SUM(Input!D202:'Input'!D205))/Input!D7</f>
        <v>4.5793778025517149</v>
      </c>
      <c r="I47" s="6">
        <f>(Input!E142+Input!E141+Input!E147-Input!E143-Input!E144-Input!E207-Input!E208-SUM(Input!E136:E139)-SUM(Input!E202:'Input'!E205))/Input!E7</f>
        <v>3.798271816845928</v>
      </c>
      <c r="J47" s="6">
        <f>(Input!F142+Input!F141+Input!F147-Input!F143-Input!F144-Input!F207-Input!F208-SUM(Input!F136:F139)-SUM(Input!F202:'Input'!F205))/Input!F7</f>
        <v>2.346218451239138</v>
      </c>
      <c r="K47" s="6">
        <f>(Input!G142+Input!G141+Input!G147-Input!G143-Input!G144-Input!G207-Input!G208-SUM(Input!G136:G139)-SUM(Input!G202:'Input'!G205))/Input!G7</f>
        <v>2.0065117092568876</v>
      </c>
      <c r="L47" s="6">
        <f>(Input!H142+Input!H141+Input!H147-Input!H143-Input!H144-Input!H207-Input!H208-SUM(Input!H136:H139)-SUM(Input!H202:'Input'!H205))/Input!H7</f>
        <v>1.1363332325045261</v>
      </c>
      <c r="M47" s="6">
        <f>(Input!I142+Input!I141+Input!I147-Input!I143-Input!I144-Input!I207-Input!I208-SUM(Input!I136:I139)-SUM(Input!I202:'Input'!I205))/Input!I7</f>
        <v>1.8841823352014642</v>
      </c>
      <c r="N47" s="6">
        <f>(Input!J142+Input!J141+Input!J147-Input!J143-Input!J144-Input!J207-Input!J208-SUM(Input!J136:J139)-SUM(Input!J202:'Input'!J205))/Input!J7</f>
        <v>2.1784684399118603</v>
      </c>
      <c r="O47" s="6">
        <f>AVERAGE(E47:N47)</f>
        <v>2.4810590507414894</v>
      </c>
    </row>
    <row r="48" spans="2:15" x14ac:dyDescent="0.2">
      <c r="B48" s="26" t="s">
        <v>287</v>
      </c>
      <c r="E48" s="6">
        <f>Input!A127/Input!A7</f>
        <v>101.7331425944402</v>
      </c>
      <c r="F48" s="6">
        <f>Input!B127/Input!B7</f>
        <v>104.65079549957544</v>
      </c>
      <c r="G48" s="6">
        <f>Input!C127/Input!C7</f>
        <v>102.78716941817599</v>
      </c>
      <c r="H48" s="6">
        <f>Input!D127/Input!D7</f>
        <v>105.89346451133409</v>
      </c>
      <c r="I48" s="6">
        <f>Input!E127/Input!E7</f>
        <v>110.07945258764401</v>
      </c>
      <c r="J48" s="6">
        <f>Input!F127/Input!F7</f>
        <v>121.10228049637902</v>
      </c>
      <c r="K48" s="6">
        <f>Input!G127/Input!G7</f>
        <v>123.72291754716377</v>
      </c>
      <c r="L48" s="6">
        <f>Input!H127/Input!H7</f>
        <v>117.06942962968604</v>
      </c>
      <c r="M48" s="6">
        <f>Input!I127/Input!I7</f>
        <v>120.73538165567074</v>
      </c>
      <c r="N48" s="6">
        <f>Input!J127/Input!J7</f>
        <v>117.50126453601274</v>
      </c>
      <c r="O48" s="16">
        <f>AVERAGE(E48:N48)</f>
        <v>112.52752984760821</v>
      </c>
    </row>
    <row r="49" spans="2:15" s="4" customFormat="1" x14ac:dyDescent="0.2">
      <c r="B49" s="27" t="s">
        <v>288</v>
      </c>
      <c r="E49" s="8">
        <f t="shared" ref="E49:N49" si="11">+E45+E47-E48</f>
        <v>0.74740497290525809</v>
      </c>
      <c r="F49" s="8">
        <f t="shared" si="11"/>
        <v>74.246554486272331</v>
      </c>
      <c r="G49" s="8">
        <f t="shared" si="11"/>
        <v>103.78747518709854</v>
      </c>
      <c r="H49" s="8">
        <f t="shared" si="11"/>
        <v>64.587777777777717</v>
      </c>
      <c r="I49" s="8">
        <f t="shared" si="11"/>
        <v>-4.9665090576801987</v>
      </c>
      <c r="J49" s="8">
        <f t="shared" si="11"/>
        <v>-48.222034535234712</v>
      </c>
      <c r="K49" s="8">
        <f t="shared" si="11"/>
        <v>29.776334581591556</v>
      </c>
      <c r="L49" s="8">
        <f t="shared" si="11"/>
        <v>43.468865819012493</v>
      </c>
      <c r="M49" s="8">
        <f t="shared" si="11"/>
        <v>31.645697816977602</v>
      </c>
      <c r="N49" s="8">
        <f t="shared" si="11"/>
        <v>63.95819601224872</v>
      </c>
      <c r="O49" s="8">
        <f>AVERAGE(E49:N49)</f>
        <v>35.902976306096932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78.076132449026943</v>
      </c>
      <c r="F7" s="6">
        <f>Input!B132/Input!B$34</f>
        <v>81.075834131996487</v>
      </c>
      <c r="G7" s="6">
        <f>Input!C132/Input!C$34</f>
        <v>92.658037900995566</v>
      </c>
      <c r="H7" s="6">
        <f>Input!D132/Input!D$34</f>
        <v>84.61747765595122</v>
      </c>
      <c r="I7" s="6">
        <f>Input!E132/Input!E$34</f>
        <v>67.089017817762553</v>
      </c>
      <c r="J7" s="6">
        <f>Input!F132/Input!F$34</f>
        <v>68.622270605537693</v>
      </c>
      <c r="K7" s="6">
        <f>Input!G132/Input!G$34</f>
        <v>82.774274268077832</v>
      </c>
      <c r="L7" s="6">
        <f>Input!H132/Input!H$34</f>
        <v>81.337452282888464</v>
      </c>
      <c r="M7" s="6">
        <f>Input!I132/Input!I$34</f>
        <v>81.602381732214425</v>
      </c>
      <c r="N7" s="6">
        <f>Input!J132/Input!J$34</f>
        <v>86.030170640833106</v>
      </c>
      <c r="O7" s="6">
        <f>AVERAGE(E7:N7)</f>
        <v>80.388304948528429</v>
      </c>
    </row>
    <row r="8" spans="1:15" ht="12" customHeight="1" x14ac:dyDescent="0.2">
      <c r="B8" t="s">
        <v>180</v>
      </c>
      <c r="E8" s="6">
        <f>Input!A133/Input!A$34</f>
        <v>-2.9806409403287847E-2</v>
      </c>
      <c r="F8" s="6">
        <f>Input!B133/Input!B$34</f>
        <v>5.6050855902655759E-2</v>
      </c>
      <c r="G8" s="6">
        <f>Input!C133/Input!C$34</f>
        <v>7.0363604550342587E-2</v>
      </c>
      <c r="H8" s="6">
        <f>Input!D133/Input!D$34</f>
        <v>4.0630550994119143E-2</v>
      </c>
      <c r="I8" s="6">
        <f>Input!E133/Input!E$34</f>
        <v>-2.5888727137390835E-2</v>
      </c>
      <c r="J8" s="6">
        <f>Input!F133/Input!F$34</f>
        <v>-1.3126671502191189E-2</v>
      </c>
      <c r="K8" s="6">
        <f>Input!G133/Input!G$34</f>
        <v>-6.5963277184436703E-2</v>
      </c>
      <c r="L8" s="6">
        <f>Input!H133/Input!H$34</f>
        <v>8.8750474085066852E-2</v>
      </c>
      <c r="M8" s="6">
        <f>Input!I133/Input!I$34</f>
        <v>1.6793142316774107E-2</v>
      </c>
      <c r="N8" s="6">
        <f>Input!J133/Input!J$34</f>
        <v>-7.2833941268987373E-2</v>
      </c>
      <c r="O8" s="6">
        <f>AVERAGE(E8:N8)</f>
        <v>6.4969601352664521E-3</v>
      </c>
    </row>
    <row r="9" spans="1:15" ht="12" customHeight="1" x14ac:dyDescent="0.2">
      <c r="B9" t="s">
        <v>181</v>
      </c>
      <c r="E9" s="6">
        <f>Input!A134/Input!A$34</f>
        <v>0.36393184206433271</v>
      </c>
      <c r="F9" s="6">
        <f>Input!B134/Input!B$34</f>
        <v>0.44229053413639141</v>
      </c>
      <c r="G9" s="6">
        <f>Input!C134/Input!C$34</f>
        <v>0.34003318365852409</v>
      </c>
      <c r="H9" s="6">
        <f>Input!D134/Input!D$34</f>
        <v>0.36017642903526081</v>
      </c>
      <c r="I9" s="6">
        <f>Input!E134/Input!E$34</f>
        <v>0.51737243970711522</v>
      </c>
      <c r="J9" s="6">
        <f>Input!F134/Input!F$34</f>
        <v>0.32239659755110539</v>
      </c>
      <c r="K9" s="6">
        <f>Input!G134/Input!G$34</f>
        <v>0.34116365746023436</v>
      </c>
      <c r="L9" s="6">
        <f>Input!H134/Input!H$34</f>
        <v>0.50023819433415129</v>
      </c>
      <c r="M9" s="6">
        <f>Input!I134/Input!I$34</f>
        <v>0.37617236035054763</v>
      </c>
      <c r="N9" s="6">
        <f>Input!J134/Input!J$34</f>
        <v>0.41257927186560445</v>
      </c>
      <c r="O9" s="6">
        <f>AVERAGE(E9:N9)</f>
        <v>0.39763545101632675</v>
      </c>
    </row>
    <row r="10" spans="1:15" ht="12" customHeight="1" x14ac:dyDescent="0.2">
      <c r="B10" t="s">
        <v>182</v>
      </c>
      <c r="E10" s="6">
        <f>Input!A135/Input!A$34</f>
        <v>-0.26794338976210225</v>
      </c>
      <c r="F10" s="6">
        <f>Input!B135/Input!B$34</f>
        <v>-0.12940285173826543</v>
      </c>
      <c r="G10" s="6">
        <f>Input!C135/Input!C$34</f>
        <v>-0.23757915163488383</v>
      </c>
      <c r="H10" s="6">
        <f>Input!D135/Input!D$34</f>
        <v>-0.14447875237347066</v>
      </c>
      <c r="I10" s="6">
        <f>Input!E135/Input!E$34</f>
        <v>-0.22607514076950316</v>
      </c>
      <c r="J10" s="6">
        <f>Input!F135/Input!F$34</f>
        <v>-0.14937803720285683</v>
      </c>
      <c r="K10" s="6">
        <f>Input!G135/Input!G$34</f>
        <v>-0.12138241670427347</v>
      </c>
      <c r="L10" s="6">
        <f>Input!H135/Input!H$34</f>
        <v>-0.10741320331042108</v>
      </c>
      <c r="M10" s="6">
        <f>Input!I135/Input!I$34</f>
        <v>-0.1708724294197394</v>
      </c>
      <c r="N10" s="6">
        <f>Input!J135/Input!J$34</f>
        <v>-0.14236855904067594</v>
      </c>
      <c r="O10" s="6">
        <f>AVERAGE(E10:N10)</f>
        <v>-0.16968939319561921</v>
      </c>
    </row>
    <row r="11" spans="1:15" ht="12.75" customHeight="1" x14ac:dyDescent="0.2">
      <c r="B11" s="28" t="s">
        <v>68</v>
      </c>
      <c r="E11" s="8">
        <f>Input!A27/Input!A$34</f>
        <v>78.142314491925887</v>
      </c>
      <c r="F11" s="8">
        <f>Input!B27/Input!B$34</f>
        <v>81.444772670297255</v>
      </c>
      <c r="G11" s="8">
        <f>Input!C27/Input!C$34</f>
        <v>92.830855537569562</v>
      </c>
      <c r="H11" s="8">
        <f>Input!D27/Input!D$34</f>
        <v>84.873805883607133</v>
      </c>
      <c r="I11" s="8">
        <f>Input!E27/Input!E$34</f>
        <v>67.354426389562775</v>
      </c>
      <c r="J11" s="8">
        <f>Input!F27/Input!F$34</f>
        <v>68.782162494383741</v>
      </c>
      <c r="K11" s="8">
        <f>Input!G27/Input!G$34</f>
        <v>82.928092231649359</v>
      </c>
      <c r="L11" s="8">
        <f>Input!H27/Input!H$34</f>
        <v>81.819027747997282</v>
      </c>
      <c r="M11" s="8">
        <f>Input!I27/Input!I$34</f>
        <v>81.824474805462017</v>
      </c>
      <c r="N11" s="8">
        <f>Input!J27/Input!J$34</f>
        <v>86.227547412389058</v>
      </c>
      <c r="O11" s="8">
        <f>AVERAGE(E11:N11)</f>
        <v>80.622747966484411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1.8707275442700406E-2</v>
      </c>
      <c r="F13" s="8">
        <f>Input!B28/Input!B34</f>
        <v>6.3354576122859399E-2</v>
      </c>
      <c r="G13" s="8">
        <f>Input!C28/Input!C34</f>
        <v>0.15873985830819082</v>
      </c>
      <c r="H13" s="8">
        <f>Input!D28/Input!D34</f>
        <v>0.13491189787571542</v>
      </c>
      <c r="I13" s="8">
        <f>Input!E28/Input!E34</f>
        <v>6.6944680653276162E-2</v>
      </c>
      <c r="J13" s="8">
        <f>Input!F28/Input!F34</f>
        <v>8.4687015668369933E-2</v>
      </c>
      <c r="K13" s="8">
        <f>Input!G28/Input!G34</f>
        <v>0.11452744508829532</v>
      </c>
      <c r="L13" s="8">
        <f>Input!H28/Input!H34</f>
        <v>0.15139560340653083</v>
      </c>
      <c r="M13" s="8">
        <f>Input!I28/Input!I34</f>
        <v>0.31602516460608687</v>
      </c>
      <c r="N13" s="8">
        <f>Input!J28/Input!J34</f>
        <v>0.29055047605226414</v>
      </c>
      <c r="O13" s="8">
        <f>AVERAGE(E13:N13)</f>
        <v>0.13998439932242893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0.22204344625681008</v>
      </c>
      <c r="F15" s="16">
        <f>Input!B136/Input!B$34</f>
        <v>0.33695931924248335</v>
      </c>
      <c r="G15" s="16">
        <f>Input!C136/Input!C$34</f>
        <v>0.30336562547864077</v>
      </c>
      <c r="H15" s="16">
        <f>Input!D136/Input!D$34</f>
        <v>0.28161553524311439</v>
      </c>
      <c r="I15" s="16">
        <f>Input!E136/Input!E$34</f>
        <v>0.23088616571594237</v>
      </c>
      <c r="J15" s="16">
        <f>Input!F136/Input!F$34</f>
        <v>0.21661315534707426</v>
      </c>
      <c r="K15" s="16">
        <f>Input!G136/Input!G$34</f>
        <v>0.25151130166210123</v>
      </c>
      <c r="L15" s="16">
        <f>Input!H136/Input!H$34</f>
        <v>0.23798634907162916</v>
      </c>
      <c r="M15" s="16">
        <f>Input!I136/Input!I$34</f>
        <v>0.24944015199400113</v>
      </c>
      <c r="N15" s="16">
        <f>Input!J136/Input!J$34</f>
        <v>0.27102048061056355</v>
      </c>
      <c r="O15" s="6">
        <f t="shared" ref="O15:O26" si="1">AVERAGE(E15:N15)</f>
        <v>0.26014415306223604</v>
      </c>
    </row>
    <row r="16" spans="1:15" ht="12" customHeight="1" x14ac:dyDescent="0.2">
      <c r="B16" t="s">
        <v>184</v>
      </c>
      <c r="E16" s="16">
        <f>Input!A137/Input!A$34</f>
        <v>0.26996753592507888</v>
      </c>
      <c r="F16" s="16">
        <f>Input!B137/Input!B$34</f>
        <v>0.89358568995688858</v>
      </c>
      <c r="G16" s="16">
        <f>Input!C137/Input!C$34</f>
        <v>0.92251575658234886</v>
      </c>
      <c r="H16" s="16">
        <f>Input!D137/Input!D$34</f>
        <v>0.99776775491943159</v>
      </c>
      <c r="I16" s="16">
        <f>Input!E137/Input!E$34</f>
        <v>1.0216384520186574</v>
      </c>
      <c r="J16" s="16">
        <f>Input!F137/Input!F$34</f>
        <v>0.77857105472301991</v>
      </c>
      <c r="K16" s="16">
        <f>Input!G137/Input!G$34</f>
        <v>0.70398217223916149</v>
      </c>
      <c r="L16" s="16">
        <f>Input!H137/Input!H$34</f>
        <v>0.99411323882670666</v>
      </c>
      <c r="M16" s="16">
        <f>Input!I137/Input!I$34</f>
        <v>1.0328524804259358</v>
      </c>
      <c r="N16" s="16">
        <f>Input!J137/Input!J$34</f>
        <v>0.8409311386973215</v>
      </c>
      <c r="O16" s="6">
        <f t="shared" si="1"/>
        <v>0.84559252743145508</v>
      </c>
    </row>
    <row r="17" spans="2:15" ht="12" customHeight="1" x14ac:dyDescent="0.2">
      <c r="B17" t="s">
        <v>185</v>
      </c>
      <c r="E17" s="16">
        <f>Input!A138/Input!A$34</f>
        <v>1.3434773007752587</v>
      </c>
      <c r="F17" s="16">
        <f>Input!B138/Input!B$34</f>
        <v>1.0580684086752676</v>
      </c>
      <c r="G17" s="16">
        <f>Input!C138/Input!C$34</f>
        <v>0.85769843972438597</v>
      </c>
      <c r="H17" s="16">
        <f>Input!D138/Input!D$34</f>
        <v>0.89859197139102864</v>
      </c>
      <c r="I17" s="16">
        <f>Input!E138/Input!E$34</f>
        <v>0.92008227145248977</v>
      </c>
      <c r="J17" s="16">
        <f>Input!F138/Input!F$34</f>
        <v>0.87505229072219104</v>
      </c>
      <c r="K17" s="16">
        <f>Input!G138/Input!G$34</f>
        <v>0.768658613052844</v>
      </c>
      <c r="L17" s="16">
        <f>Input!H138/Input!H$34</f>
        <v>0.82927500316380698</v>
      </c>
      <c r="M17" s="16">
        <f>Input!I138/Input!I$34</f>
        <v>0.86827004862258628</v>
      </c>
      <c r="N17" s="16">
        <f>Input!J138/Input!J$34</f>
        <v>0.87572446745319921</v>
      </c>
      <c r="O17" s="6">
        <f t="shared" si="1"/>
        <v>0.92948988150330591</v>
      </c>
    </row>
    <row r="18" spans="2:15" ht="12" customHeight="1" x14ac:dyDescent="0.2">
      <c r="B18" t="s">
        <v>186</v>
      </c>
      <c r="E18" s="16">
        <f>Input!A139/Input!A$34</f>
        <v>0.35353916055272672</v>
      </c>
      <c r="F18" s="16">
        <f>Input!B139/Input!B$34</f>
        <v>2.0911508045861438</v>
      </c>
      <c r="G18" s="16">
        <f>Input!C139/Input!C$34</f>
        <v>2.0435517870276305</v>
      </c>
      <c r="H18" s="16">
        <f>Input!D139/Input!D$34</f>
        <v>1.1160821751366796</v>
      </c>
      <c r="I18" s="16">
        <f>Input!E139/Input!E$34</f>
        <v>1.2608828435590116</v>
      </c>
      <c r="J18" s="16">
        <f>Input!F139/Input!F$34</f>
        <v>0.93634766246032419</v>
      </c>
      <c r="K18" s="16">
        <f>Input!G139/Input!G$34</f>
        <v>1.1653336575528124</v>
      </c>
      <c r="L18" s="16">
        <f>Input!H139/Input!H$34</f>
        <v>1.5054018968068195</v>
      </c>
      <c r="M18" s="16">
        <f>Input!I139/Input!I$34</f>
        <v>1.751530043646071</v>
      </c>
      <c r="N18" s="16">
        <f>Input!J139/Input!J$34</f>
        <v>1.0844423826517284</v>
      </c>
      <c r="O18" s="6">
        <f t="shared" si="1"/>
        <v>1.3308262413979948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2.0343345674689317E-8</v>
      </c>
      <c r="H19" s="16">
        <f t="shared" si="2"/>
        <v>-2.0968907943341719E-8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6.3155615179200097E-3</v>
      </c>
      <c r="M19" s="16">
        <f t="shared" si="2"/>
        <v>1.2965220557364265E-2</v>
      </c>
      <c r="N19" s="16">
        <f t="shared" si="2"/>
        <v>9.6722727273723663E-3</v>
      </c>
      <c r="O19" s="6">
        <f t="shared" si="1"/>
        <v>2.8953054177094373E-3</v>
      </c>
    </row>
    <row r="20" spans="2:15" ht="12.75" customHeight="1" x14ac:dyDescent="0.2">
      <c r="B20" s="28" t="s">
        <v>187</v>
      </c>
      <c r="E20" s="8">
        <f>Input!A141/Input!A$34</f>
        <v>2.1890274435098744</v>
      </c>
      <c r="F20" s="8">
        <f>Input!B141/Input!B$34</f>
        <v>4.3797642224607838</v>
      </c>
      <c r="G20" s="8">
        <f>Input!C141/Input!C$34</f>
        <v>4.1271316291563513</v>
      </c>
      <c r="H20" s="8">
        <f>Input!D141/Input!D$34</f>
        <v>3.2940574157213462</v>
      </c>
      <c r="I20" s="8">
        <f>Input!E141/Input!E$34</f>
        <v>3.4334897327461014</v>
      </c>
      <c r="J20" s="8">
        <f>Input!F141/Input!F$34</f>
        <v>2.8065841632526096</v>
      </c>
      <c r="K20" s="8">
        <f>Input!G141/Input!G$34</f>
        <v>2.8894857445069189</v>
      </c>
      <c r="L20" s="8">
        <f>Input!H141/Input!H$34</f>
        <v>3.5730920493868825</v>
      </c>
      <c r="M20" s="8">
        <f>Input!I141/Input!I$34</f>
        <v>3.9150579452459584</v>
      </c>
      <c r="N20" s="8">
        <f>Input!J141/Input!J$34</f>
        <v>3.0817907421401851</v>
      </c>
      <c r="O20" s="8">
        <f t="shared" si="1"/>
        <v>3.3689481088127011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3.1988493003194582E-3</v>
      </c>
      <c r="F22" s="16">
        <f>Input!B202/Input!B$34</f>
        <v>3.4427470284075917E-2</v>
      </c>
      <c r="G22" s="16">
        <f>Input!C202/Input!C$34</f>
        <v>5.13730507184222E-2</v>
      </c>
      <c r="H22" s="16">
        <f>Input!D202/Input!D$34</f>
        <v>8.8517182845688797E-2</v>
      </c>
      <c r="I22" s="16">
        <f>Input!E202/Input!E$34</f>
        <v>4.9015733681722316E-2</v>
      </c>
      <c r="J22" s="16">
        <f>Input!F202/Input!F$34</f>
        <v>3.6557729698719212E-2</v>
      </c>
      <c r="K22" s="16">
        <f>Input!G202/Input!G$34</f>
        <v>1.9387757876086639E-2</v>
      </c>
      <c r="L22" s="16">
        <f>Input!H202/Input!H$34</f>
        <v>2.5048448529281689E-2</v>
      </c>
      <c r="M22" s="16">
        <f>Input!I202/Input!I$34</f>
        <v>6.8635462586420296E-2</v>
      </c>
      <c r="N22" s="16">
        <f>Input!J202/Input!J$34</f>
        <v>4.3622505992474501E-3</v>
      </c>
      <c r="O22" s="6">
        <f t="shared" si="1"/>
        <v>3.80523936119984E-2</v>
      </c>
    </row>
    <row r="23" spans="2:15" ht="12" customHeight="1" x14ac:dyDescent="0.2">
      <c r="B23" t="s">
        <v>305</v>
      </c>
      <c r="E23" s="16">
        <f>Input!A203/Input!A$34</f>
        <v>2.970190304183459</v>
      </c>
      <c r="F23" s="16">
        <f>Input!B203/Input!B$34</f>
        <v>2.2868308257344818</v>
      </c>
      <c r="G23" s="16">
        <f>Input!C203/Input!C$34</f>
        <v>2.3735736644649541</v>
      </c>
      <c r="H23" s="16">
        <f>Input!D203/Input!D$34</f>
        <v>2.2912059378243366</v>
      </c>
      <c r="I23" s="16">
        <f>Input!E203/Input!E$34</f>
        <v>2.3350494327588414</v>
      </c>
      <c r="J23" s="16">
        <f>Input!F203/Input!F$34</f>
        <v>3.2441363040889177</v>
      </c>
      <c r="K23" s="16">
        <f>Input!G203/Input!G$34</f>
        <v>3.286243227650715</v>
      </c>
      <c r="L23" s="16">
        <f>Input!H203/Input!H$34</f>
        <v>2.1879938625059023</v>
      </c>
      <c r="M23" s="16">
        <f>Input!I203/Input!I$34</f>
        <v>2.2958283198965366</v>
      </c>
      <c r="N23" s="16">
        <f>Input!J203/Input!J$34</f>
        <v>2.2612325949490115</v>
      </c>
      <c r="O23" s="6">
        <f t="shared" si="1"/>
        <v>2.5532284474057159</v>
      </c>
    </row>
    <row r="24" spans="2:15" ht="12" customHeight="1" x14ac:dyDescent="0.2">
      <c r="B24" t="s">
        <v>306</v>
      </c>
      <c r="E24" s="16">
        <f>Input!A204/Input!A$34</f>
        <v>0.13432816011860413</v>
      </c>
      <c r="F24" s="16">
        <f>Input!B204/Input!B$34</f>
        <v>0.33185781410940951</v>
      </c>
      <c r="G24" s="16">
        <f>Input!C204/Input!C$34</f>
        <v>0.21165375471129</v>
      </c>
      <c r="H24" s="16">
        <f>Input!D204/Input!D$34</f>
        <v>0.11144248975081725</v>
      </c>
      <c r="I24" s="16">
        <f>Input!E204/Input!E$34</f>
        <v>0.34732950078698505</v>
      </c>
      <c r="J24" s="16">
        <f>Input!F204/Input!F$34</f>
        <v>0.16624745301551266</v>
      </c>
      <c r="K24" s="16">
        <f>Input!G204/Input!G$34</f>
        <v>0.14855507908011406</v>
      </c>
      <c r="L24" s="16">
        <f>Input!H204/Input!H$34</f>
        <v>0.15234146021894127</v>
      </c>
      <c r="M24" s="16">
        <f>Input!I204/Input!I$34</f>
        <v>0.22808032987527138</v>
      </c>
      <c r="N24" s="16">
        <f>Input!J204/Input!J$34</f>
        <v>9.8070411379017119E-2</v>
      </c>
      <c r="O24" s="6">
        <f t="shared" si="1"/>
        <v>0.19299064530459625</v>
      </c>
    </row>
    <row r="25" spans="2:15" ht="12" customHeight="1" x14ac:dyDescent="0.2">
      <c r="B25" t="s">
        <v>307</v>
      </c>
      <c r="E25" s="16">
        <f>Input!A205/Input!A$34</f>
        <v>0.28018524753106627</v>
      </c>
      <c r="F25" s="16">
        <f>Input!B205/Input!B$34</f>
        <v>0.27697731705762224</v>
      </c>
      <c r="G25" s="16">
        <f>Input!C205/Input!C$34</f>
        <v>0.29737505946105636</v>
      </c>
      <c r="H25" s="16">
        <f>Input!D205/Input!D$34</f>
        <v>0.33757362393220031</v>
      </c>
      <c r="I25" s="16">
        <f>Input!E205/Input!E$34</f>
        <v>0.35819656535453448</v>
      </c>
      <c r="J25" s="16">
        <f>Input!F205/Input!F$34</f>
        <v>0.30865903238141013</v>
      </c>
      <c r="K25" s="16">
        <f>Input!G205/Input!G$34</f>
        <v>0.43508807268590244</v>
      </c>
      <c r="L25" s="16">
        <f>Input!H205/Input!H$34</f>
        <v>0.5725726212787845</v>
      </c>
      <c r="M25" s="16">
        <f>Input!I205/Input!I$34</f>
        <v>0.51017140686663998</v>
      </c>
      <c r="N25" s="16">
        <f>Input!J205/Input!J$34</f>
        <v>0.55075500276991807</v>
      </c>
      <c r="O25" s="6">
        <f t="shared" si="1"/>
        <v>0.39275539493191347</v>
      </c>
    </row>
    <row r="26" spans="2:15" ht="12" customHeight="1" x14ac:dyDescent="0.2">
      <c r="B26" t="s">
        <v>308</v>
      </c>
      <c r="E26" s="16">
        <f>E27-SUM(E22:E25)</f>
        <v>0.30485486661870542</v>
      </c>
      <c r="F26" s="16">
        <f t="shared" ref="F26:N26" si="3">F27-SUM(F22:F25)</f>
        <v>0.20433751624554519</v>
      </c>
      <c r="G26" s="16">
        <f t="shared" si="3"/>
        <v>0.22203789342784441</v>
      </c>
      <c r="H26" s="16">
        <f t="shared" si="3"/>
        <v>0.29443005418198043</v>
      </c>
      <c r="I26" s="16">
        <f t="shared" si="3"/>
        <v>0.1915718366695911</v>
      </c>
      <c r="J26" s="16">
        <f t="shared" si="3"/>
        <v>0.2417586334405688</v>
      </c>
      <c r="K26" s="16">
        <f t="shared" si="3"/>
        <v>0.22074625782193547</v>
      </c>
      <c r="L26" s="16">
        <f t="shared" si="3"/>
        <v>0.14890131818490193</v>
      </c>
      <c r="M26" s="16">
        <f t="shared" si="3"/>
        <v>0.25652407626446783</v>
      </c>
      <c r="N26" s="16">
        <f t="shared" si="3"/>
        <v>0.25969053237250606</v>
      </c>
      <c r="O26" s="6">
        <f t="shared" si="1"/>
        <v>0.23448529852280467</v>
      </c>
    </row>
    <row r="27" spans="2:15" ht="12.75" customHeight="1" x14ac:dyDescent="0.2">
      <c r="B27" s="28" t="s">
        <v>188</v>
      </c>
      <c r="E27" s="8">
        <f>Input!A142/Input!A$34</f>
        <v>3.6927574277521544</v>
      </c>
      <c r="F27" s="8">
        <f>Input!B142/Input!B$34</f>
        <v>3.134430943431135</v>
      </c>
      <c r="G27" s="8">
        <f>Input!C142/Input!C$34</f>
        <v>3.156013422783567</v>
      </c>
      <c r="H27" s="8">
        <f>Input!D142/Input!D$34</f>
        <v>3.1231692885350233</v>
      </c>
      <c r="I27" s="8">
        <f>Input!E142/Input!E$34</f>
        <v>3.281163069251674</v>
      </c>
      <c r="J27" s="8">
        <f>Input!F142/Input!F$34</f>
        <v>3.9973591526251284</v>
      </c>
      <c r="K27" s="8">
        <f>Input!G142/Input!G$34</f>
        <v>4.1100203951147538</v>
      </c>
      <c r="L27" s="8">
        <f>Input!H142/Input!H$34</f>
        <v>3.0868577107178119</v>
      </c>
      <c r="M27" s="8">
        <f>Input!I142/Input!I$34</f>
        <v>3.3592395954893361</v>
      </c>
      <c r="N27" s="8">
        <f>Input!J142/Input!J$34</f>
        <v>3.1741107920697003</v>
      </c>
      <c r="O27" s="8">
        <f>AVERAGE(E27:N27)</f>
        <v>3.4115121797770285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1.762795950203508</v>
      </c>
      <c r="F29" s="16">
        <f>Input!B143/Input!B$34</f>
        <v>2.7126274856016659</v>
      </c>
      <c r="G29" s="16">
        <f>Input!C143/Input!C$34</f>
        <v>1.7619639368222755</v>
      </c>
      <c r="H29" s="16">
        <f>Input!D143/Input!D$34</f>
        <v>1.2057684374993185</v>
      </c>
      <c r="I29" s="16">
        <f>Input!E143/Input!E$34</f>
        <v>1.2789553480038802</v>
      </c>
      <c r="J29" s="16">
        <f>Input!F143/Input!F$34</f>
        <v>0.5087089144031427</v>
      </c>
      <c r="K29" s="16">
        <f>Input!G143/Input!G$34</f>
        <v>0.27795777657246573</v>
      </c>
      <c r="L29" s="16">
        <f>Input!H143/Input!H$34</f>
        <v>0.36151747267121931</v>
      </c>
      <c r="M29" s="16">
        <f>Input!I143/Input!I$34</f>
        <v>0.24037924968659036</v>
      </c>
      <c r="N29" s="16">
        <f>Input!J143/Input!J$34</f>
        <v>0.1831906827349423</v>
      </c>
      <c r="O29" s="16">
        <f t="shared" ref="O29:O35" si="4">AVERAGE(E29:N29)</f>
        <v>1.0293865254199006</v>
      </c>
    </row>
    <row r="30" spans="2:15" ht="12" customHeight="1" x14ac:dyDescent="0.2">
      <c r="B30" t="s">
        <v>309</v>
      </c>
      <c r="E30" s="16">
        <f>Input!A207/Input!A$34</f>
        <v>1.2609514191648834</v>
      </c>
      <c r="F30" s="16">
        <f>Input!B207/Input!B$34</f>
        <v>0.94360834301186003</v>
      </c>
      <c r="G30" s="16">
        <f>Input!C207/Input!C$34</f>
        <v>1.0930404336403829</v>
      </c>
      <c r="H30" s="16">
        <f>Input!D207/Input!D$34</f>
        <v>1.1361280106528762</v>
      </c>
      <c r="I30" s="16">
        <f>Input!E207/Input!E$34</f>
        <v>1.7534464243258796</v>
      </c>
      <c r="J30" s="16">
        <f>Input!F207/Input!F$34</f>
        <v>1.2125427399022177</v>
      </c>
      <c r="K30" s="16">
        <f>Input!G207/Input!G$34</f>
        <v>0.49686709274171093</v>
      </c>
      <c r="L30" s="16">
        <f>Input!H207/Input!H$34</f>
        <v>0.629539771533279</v>
      </c>
      <c r="M30" s="16">
        <f>Input!I207/Input!I$34</f>
        <v>0.17220938789918186</v>
      </c>
      <c r="N30" s="16">
        <f>Input!J207/Input!J$34</f>
        <v>0.37377029268983236</v>
      </c>
      <c r="O30" s="16">
        <f t="shared" si="4"/>
        <v>0.9072103915562103</v>
      </c>
    </row>
    <row r="31" spans="2:15" ht="12" customHeight="1" x14ac:dyDescent="0.2">
      <c r="B31" t="s">
        <v>190</v>
      </c>
      <c r="E31" s="16">
        <f>Input!A144/Input!A$34</f>
        <v>0.75562888330016065</v>
      </c>
      <c r="F31" s="16">
        <f>Input!B144/Input!B$34</f>
        <v>0.31300560949698086</v>
      </c>
      <c r="G31" s="16">
        <f>Input!C144/Input!C$34</f>
        <v>0.59880456804943705</v>
      </c>
      <c r="H31" s="16">
        <f>Input!D144/Input!D$34</f>
        <v>0.63070838674114149</v>
      </c>
      <c r="I31" s="16">
        <f>Input!E144/Input!E$34</f>
        <v>0.6141222767759662</v>
      </c>
      <c r="J31" s="16">
        <f>Input!F144/Input!F$34</f>
        <v>0.48207195507264267</v>
      </c>
      <c r="K31" s="16">
        <f>Input!G144/Input!G$34</f>
        <v>0.48404626718261606</v>
      </c>
      <c r="L31" s="16">
        <f>Input!H144/Input!H$34</f>
        <v>0.66968703484503367</v>
      </c>
      <c r="M31" s="16">
        <f>Input!I144/Input!I$34</f>
        <v>0.57898966397262264</v>
      </c>
      <c r="N31" s="16">
        <f>Input!J144/Input!J$34</f>
        <v>0.65646326512362441</v>
      </c>
      <c r="O31" s="16">
        <f t="shared" si="4"/>
        <v>0.57835279105602255</v>
      </c>
    </row>
    <row r="32" spans="2:15" ht="12" customHeight="1" x14ac:dyDescent="0.2">
      <c r="B32" t="s">
        <v>310</v>
      </c>
      <c r="E32" s="16">
        <f>Input!A208/Input!A$34</f>
        <v>2.0383693803360373E-2</v>
      </c>
      <c r="F32" s="16">
        <f>Input!B208/Input!B$34</f>
        <v>1.6745412888639455E-2</v>
      </c>
      <c r="G32" s="16">
        <f>Input!C208/Input!C$34</f>
        <v>3.1214585413906624E-2</v>
      </c>
      <c r="H32" s="16">
        <f>Input!D208/Input!D$34</f>
        <v>3.4090684151716254E-2</v>
      </c>
      <c r="I32" s="16">
        <f>Input!E208/Input!E$34</f>
        <v>4.1133322822365426E-2</v>
      </c>
      <c r="J32" s="16">
        <f>Input!F208/Input!F$34</f>
        <v>3.8887089037852721E-2</v>
      </c>
      <c r="K32" s="16">
        <f>Input!G208/Input!G$34</f>
        <v>3.6453144946092329E-2</v>
      </c>
      <c r="L32" s="16">
        <f>Input!H208/Input!H$34</f>
        <v>3.7308098821197566E-2</v>
      </c>
      <c r="M32" s="16">
        <f>Input!I208/Input!I$34</f>
        <v>8.9765379016418664E-2</v>
      </c>
      <c r="N32" s="16">
        <f>Input!J208/Input!J$34</f>
        <v>0.28867326720938991</v>
      </c>
      <c r="O32" s="16">
        <f t="shared" si="4"/>
        <v>6.346546781109394E-2</v>
      </c>
    </row>
    <row r="33" spans="2:15" ht="12" customHeight="1" x14ac:dyDescent="0.2">
      <c r="B33" t="s">
        <v>191</v>
      </c>
      <c r="E33" s="16">
        <f>Input!A145/Input!A$34</f>
        <v>2.2247248118702212E-2</v>
      </c>
      <c r="F33" s="16">
        <f>Input!B145/Input!B$34</f>
        <v>0</v>
      </c>
      <c r="G33" s="16">
        <f>Input!C145/Input!C$34</f>
        <v>9.4289372658620772E-3</v>
      </c>
      <c r="H33" s="16">
        <f>Input!D145/Input!D$34</f>
        <v>2.3471840518203779E-2</v>
      </c>
      <c r="I33" s="16">
        <f>Input!E145/Input!E$34</f>
        <v>7.786869588537404E-2</v>
      </c>
      <c r="J33" s="16">
        <f>Input!F145/Input!F$34</f>
        <v>8.181641955129941E-2</v>
      </c>
      <c r="K33" s="16">
        <f>Input!G145/Input!G$34</f>
        <v>3.6256949056004052E-2</v>
      </c>
      <c r="L33" s="16">
        <f>Input!H145/Input!H$34</f>
        <v>7.3765595236035559E-3</v>
      </c>
      <c r="M33" s="16">
        <f>Input!I145/Input!I$34</f>
        <v>2.4803493404605421E-2</v>
      </c>
      <c r="N33" s="16">
        <f>Input!J145/Input!J$34</f>
        <v>1.9293321010566813E-2</v>
      </c>
      <c r="O33" s="16">
        <f t="shared" si="4"/>
        <v>3.0256346433422138E-2</v>
      </c>
    </row>
    <row r="34" spans="2:15" ht="12" customHeight="1" x14ac:dyDescent="0.2">
      <c r="B34" t="s">
        <v>192</v>
      </c>
      <c r="E34" s="16">
        <f>E35-SUM(E29:E33)</f>
        <v>1.8195353378221313E-2</v>
      </c>
      <c r="F34" s="16">
        <f t="shared" ref="F34:N34" si="5">F35-SUM(F29:F33)</f>
        <v>2.3735444674401585E-2</v>
      </c>
      <c r="G34" s="16">
        <f t="shared" si="5"/>
        <v>0.32473102079266924</v>
      </c>
      <c r="H34" s="16">
        <f t="shared" si="5"/>
        <v>0.45730432612053251</v>
      </c>
      <c r="I34" s="16">
        <f t="shared" si="5"/>
        <v>0.37339735605129132</v>
      </c>
      <c r="J34" s="16">
        <f t="shared" si="5"/>
        <v>2.183013967021008E-2</v>
      </c>
      <c r="K34" s="16">
        <f t="shared" si="5"/>
        <v>3.548851362243477E-2</v>
      </c>
      <c r="L34" s="16">
        <f t="shared" si="5"/>
        <v>2.8885723677854358E-2</v>
      </c>
      <c r="M34" s="16">
        <f t="shared" si="5"/>
        <v>3.0601310609648102E-2</v>
      </c>
      <c r="N34" s="16">
        <f t="shared" si="5"/>
        <v>7.0496030592765324E-2</v>
      </c>
      <c r="O34" s="16">
        <f t="shared" si="4"/>
        <v>0.13846652191900286</v>
      </c>
    </row>
    <row r="35" spans="2:15" ht="12.75" customHeight="1" x14ac:dyDescent="0.2">
      <c r="B35" s="28" t="s">
        <v>193</v>
      </c>
      <c r="E35" s="8">
        <f>Input!A147/Input!A$34</f>
        <v>3.8402025479688358</v>
      </c>
      <c r="F35" s="8">
        <f>Input!B147/Input!B$34</f>
        <v>4.0097222956735479</v>
      </c>
      <c r="G35" s="8">
        <f>Input!C147/Input!C$34</f>
        <v>3.8191834819845334</v>
      </c>
      <c r="H35" s="8">
        <f>Input!D147/Input!D$34</f>
        <v>3.4874716856837886</v>
      </c>
      <c r="I35" s="8">
        <f>Input!E147/Input!E$34</f>
        <v>4.1389234238647568</v>
      </c>
      <c r="J35" s="8">
        <f>Input!F147/Input!F$34</f>
        <v>2.3458572576373653</v>
      </c>
      <c r="K35" s="8">
        <f>Input!G147/Input!G$34</f>
        <v>1.3670697441213238</v>
      </c>
      <c r="L35" s="8">
        <f>Input!H147/Input!H$34</f>
        <v>1.7343146610721873</v>
      </c>
      <c r="M35" s="8">
        <f>Input!I147/Input!I$34</f>
        <v>1.1367484845890672</v>
      </c>
      <c r="N35" s="8">
        <f>Input!J147/Input!J$34</f>
        <v>1.5918868593611211</v>
      </c>
      <c r="O35" s="8">
        <f t="shared" si="4"/>
        <v>2.7471380441956526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87.883009186599438</v>
      </c>
      <c r="F37" s="30">
        <f t="shared" ref="F37:N37" si="6">+F11+F13+F20+F27+F35</f>
        <v>93.032044707985591</v>
      </c>
      <c r="G37" s="30">
        <f t="shared" si="6"/>
        <v>104.09192392980222</v>
      </c>
      <c r="H37" s="30">
        <f t="shared" si="6"/>
        <v>94.913416171422995</v>
      </c>
      <c r="I37" s="30">
        <f t="shared" si="6"/>
        <v>78.274947296078579</v>
      </c>
      <c r="J37" s="30">
        <f t="shared" si="6"/>
        <v>78.0166500835672</v>
      </c>
      <c r="K37" s="30">
        <f t="shared" si="6"/>
        <v>91.409195560480654</v>
      </c>
      <c r="L37" s="30">
        <f t="shared" si="6"/>
        <v>90.364687772580695</v>
      </c>
      <c r="M37" s="30">
        <f t="shared" si="6"/>
        <v>90.551545995392473</v>
      </c>
      <c r="N37" s="30">
        <f t="shared" si="6"/>
        <v>94.365886282012326</v>
      </c>
      <c r="O37" s="7">
        <f>AVERAGE(E37:N37)</f>
        <v>90.290330698592214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84.109863742887327</v>
      </c>
      <c r="F39" s="30">
        <f>Input!B24/Input!B$6</f>
        <v>78.599007333097944</v>
      </c>
      <c r="G39" s="30">
        <f>Input!C24/Input!C$6</f>
        <v>77.536573771431918</v>
      </c>
      <c r="H39" s="30">
        <f>Input!D24/Input!D$6</f>
        <v>77.954388307314019</v>
      </c>
      <c r="I39" s="30">
        <f>Input!E24/Input!E$6</f>
        <v>77.152680798262978</v>
      </c>
      <c r="J39" s="30">
        <f>Input!F24/Input!F$6</f>
        <v>81.463814084461504</v>
      </c>
      <c r="K39" s="30">
        <f>Input!G24/Input!G$6</f>
        <v>78.705587107839008</v>
      </c>
      <c r="L39" s="30">
        <f>Input!H24/Input!H$6</f>
        <v>82.613649756433873</v>
      </c>
      <c r="M39" s="30">
        <f>Input!I24/Input!I$6</f>
        <v>85.441123793930075</v>
      </c>
      <c r="N39" s="30">
        <f>Input!J24/Input!J$6</f>
        <v>80.828221066448663</v>
      </c>
      <c r="O39" s="7">
        <f>AVERAGE(E39:N39)</f>
        <v>80.440490976210725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3.7731454437121101</v>
      </c>
      <c r="F41" s="11">
        <f t="shared" ref="F41:N41" si="7">+F37-F39</f>
        <v>14.433037374887647</v>
      </c>
      <c r="G41" s="11">
        <f t="shared" si="7"/>
        <v>26.555350158370302</v>
      </c>
      <c r="H41" s="11">
        <f t="shared" si="7"/>
        <v>16.959027864108975</v>
      </c>
      <c r="I41" s="11">
        <f t="shared" si="7"/>
        <v>1.1222664978156018</v>
      </c>
      <c r="J41" s="11">
        <f t="shared" si="7"/>
        <v>-3.4471640008943041</v>
      </c>
      <c r="K41" s="11">
        <f t="shared" si="7"/>
        <v>12.703608452641646</v>
      </c>
      <c r="L41" s="11">
        <f t="shared" si="7"/>
        <v>7.751038016146822</v>
      </c>
      <c r="M41" s="11">
        <f t="shared" si="7"/>
        <v>5.1104222014623986</v>
      </c>
      <c r="N41" s="11">
        <f t="shared" si="7"/>
        <v>13.537665215563663</v>
      </c>
      <c r="O41" s="11">
        <f>AVERAGE(E41:N41)</f>
        <v>9.8498397223814855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2.4713051645145998</v>
      </c>
      <c r="F43" s="8">
        <f>(Input!B25+Input!B26)/Input!B$6</f>
        <v>2.7113963392795895</v>
      </c>
      <c r="G43" s="8">
        <f>(Input!C25+Input!C26)/Input!C$6</f>
        <v>3.042208319389808</v>
      </c>
      <c r="H43" s="8">
        <f>(Input!D25+Input!D26)/Input!D$6</f>
        <v>3.3866291948504506</v>
      </c>
      <c r="I43" s="8">
        <f>(Input!E25+Input!E26)/Input!E$6</f>
        <v>3.531170251740968</v>
      </c>
      <c r="J43" s="8">
        <f>(Input!F25+Input!F26)/Input!F$6</f>
        <v>3.3511331423512436</v>
      </c>
      <c r="K43" s="8">
        <f>(Input!G25+Input!G26)/Input!G$6</f>
        <v>3.2600532516282237</v>
      </c>
      <c r="L43" s="8">
        <f>(Input!H25+Input!H26)/Input!H$6</f>
        <v>3.8635917310069243</v>
      </c>
      <c r="M43" s="8">
        <f>(Input!I25+Input!I26)/Input!I$6</f>
        <v>4.0434353645118843</v>
      </c>
      <c r="N43" s="8">
        <f>(Input!J25+Input!J26)/Input!J$6</f>
        <v>3.9145002200700443</v>
      </c>
      <c r="O43" s="8">
        <f>AVERAGE(E43:N43)</f>
        <v>3.3575422979343741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1.3018402791975103</v>
      </c>
      <c r="F45" s="11">
        <f t="shared" ref="F45:N45" si="8">+F41-F43</f>
        <v>11.721641035608057</v>
      </c>
      <c r="G45" s="11">
        <f t="shared" si="8"/>
        <v>23.513141838980495</v>
      </c>
      <c r="H45" s="11">
        <f t="shared" si="8"/>
        <v>13.572398669258526</v>
      </c>
      <c r="I45" s="11">
        <f t="shared" si="8"/>
        <v>-2.4089037539253662</v>
      </c>
      <c r="J45" s="11">
        <f t="shared" si="8"/>
        <v>-6.7982971432455477</v>
      </c>
      <c r="K45" s="11">
        <f t="shared" si="8"/>
        <v>9.4435552010134227</v>
      </c>
      <c r="L45" s="11">
        <f t="shared" si="8"/>
        <v>3.8874462851398977</v>
      </c>
      <c r="M45" s="11">
        <f t="shared" si="8"/>
        <v>1.0669868369505142</v>
      </c>
      <c r="N45" s="11">
        <f t="shared" si="8"/>
        <v>9.6231649954936191</v>
      </c>
      <c r="O45" s="11">
        <f>AVERAGE(E45:N45)</f>
        <v>6.4922974244471119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78.079586810491122</v>
      </c>
      <c r="F7" s="6">
        <f>Input!B149/Input!B$153</f>
        <v>81.123609591643344</v>
      </c>
      <c r="G7" s="6">
        <f>Input!C149/Input!C$153</f>
        <v>91.236603052677708</v>
      </c>
      <c r="H7" s="6">
        <f>Input!D149/Input!D$153</f>
        <v>83.5156546906655</v>
      </c>
      <c r="I7" s="6">
        <f>Input!E149/Input!E$153</f>
        <v>67.027578681756623</v>
      </c>
      <c r="J7" s="6">
        <f>Input!F149/Input!F$153</f>
        <v>68.510787748233838</v>
      </c>
      <c r="K7" s="6">
        <f>Input!G149/Input!G$153</f>
        <v>81.871245703799275</v>
      </c>
      <c r="L7" s="6">
        <f>Input!H149/Input!H$153</f>
        <v>81.397758971621258</v>
      </c>
      <c r="M7" s="6">
        <f>Input!I149/Input!I$153</f>
        <v>81.429731783888542</v>
      </c>
      <c r="N7" s="6">
        <f>Input!J149/Input!J$153</f>
        <v>85.654344989709756</v>
      </c>
      <c r="O7" s="6">
        <f>AVERAGE(E7:N7)</f>
        <v>79.984690202448704</v>
      </c>
    </row>
    <row r="8" spans="1:15" ht="12" customHeight="1" x14ac:dyDescent="0.2">
      <c r="B8" t="s">
        <v>180</v>
      </c>
      <c r="E8" s="6">
        <f>Input!A150/Input!A$153</f>
        <v>-2.6508128938936726E-2</v>
      </c>
      <c r="F8" s="6">
        <f>Input!B150/Input!B$153</f>
        <v>0.10818696678191858</v>
      </c>
      <c r="G8" s="6">
        <f>Input!C150/Input!C$153</f>
        <v>8.9352570583671076E-2</v>
      </c>
      <c r="H8" s="6">
        <f>Input!D150/Input!D$153</f>
        <v>-9.6918370573905715E-3</v>
      </c>
      <c r="I8" s="6">
        <f>Input!E150/Input!E$153</f>
        <v>-3.1952134417831173E-2</v>
      </c>
      <c r="J8" s="6">
        <f>Input!F150/Input!F$153</f>
        <v>-1.1592424866098332E-2</v>
      </c>
      <c r="K8" s="6">
        <f>Input!G150/Input!G$153</f>
        <v>-3.0803501919000054E-2</v>
      </c>
      <c r="L8" s="6">
        <f>Input!H150/Input!H$153</f>
        <v>6.7116160287226945E-2</v>
      </c>
      <c r="M8" s="6">
        <f>Input!I150/Input!I$153</f>
        <v>3.0053308161127341E-2</v>
      </c>
      <c r="N8" s="6">
        <f>Input!J150/Input!J$153</f>
        <v>-7.7280220654132092E-2</v>
      </c>
      <c r="O8" s="6">
        <f>AVERAGE(E8:N8)</f>
        <v>1.0688075796055496E-2</v>
      </c>
    </row>
    <row r="9" spans="1:15" ht="12" customHeight="1" x14ac:dyDescent="0.2">
      <c r="B9" t="s">
        <v>181</v>
      </c>
      <c r="E9" s="6">
        <f>Input!A151/Input!A$153</f>
        <v>0.37009524096554397</v>
      </c>
      <c r="F9" s="6">
        <f>Input!B151/Input!B$153</f>
        <v>0.38499078243097662</v>
      </c>
      <c r="G9" s="6">
        <f>Input!C151/Input!C$153</f>
        <v>0.28501394269237051</v>
      </c>
      <c r="H9" s="6">
        <f>Input!D151/Input!D$153</f>
        <v>0.30342758922012608</v>
      </c>
      <c r="I9" s="6">
        <f>Input!E151/Input!E$153</f>
        <v>0.49014849386488707</v>
      </c>
      <c r="J9" s="6">
        <f>Input!F151/Input!F$153</f>
        <v>0.31932638839373484</v>
      </c>
      <c r="K9" s="6">
        <f>Input!G151/Input!G$153</f>
        <v>0.37537257523646073</v>
      </c>
      <c r="L9" s="6">
        <f>Input!H151/Input!H$153</f>
        <v>0.48836225702084934</v>
      </c>
      <c r="M9" s="6">
        <f>Input!I151/Input!I$153</f>
        <v>0.38249402510502684</v>
      </c>
      <c r="N9" s="6">
        <f>Input!J151/Input!J$153</f>
        <v>0.38560996619873428</v>
      </c>
      <c r="O9" s="6">
        <f>AVERAGE(E9:N9)</f>
        <v>0.37848412611287108</v>
      </c>
    </row>
    <row r="10" spans="1:15" ht="12" customHeight="1" x14ac:dyDescent="0.2">
      <c r="B10" t="s">
        <v>182</v>
      </c>
      <c r="E10" s="6">
        <f>Input!A152/Input!A$153</f>
        <v>-0.28035906189487525</v>
      </c>
      <c r="F10" s="6">
        <f>Input!B152/Input!B$153</f>
        <v>-0.12963966070269153</v>
      </c>
      <c r="G10" s="6">
        <f>Input!C152/Input!C$153</f>
        <v>-0.24478300682650894</v>
      </c>
      <c r="H10" s="6">
        <f>Input!D152/Input!D$153</f>
        <v>-0.13642267827062241</v>
      </c>
      <c r="I10" s="6">
        <f>Input!E152/Input!E$153</f>
        <v>-0.21882769900304339</v>
      </c>
      <c r="J10" s="6">
        <f>Input!F152/Input!F$153</f>
        <v>-0.1739709223029888</v>
      </c>
      <c r="K10" s="6">
        <f>Input!G152/Input!G$153</f>
        <v>-0.13429044802630374</v>
      </c>
      <c r="L10" s="6">
        <f>Input!H152/Input!H$153</f>
        <v>-0.10666818091172008</v>
      </c>
      <c r="M10" s="6">
        <f>Input!I152/Input!I$153</f>
        <v>-0.1580961460782323</v>
      </c>
      <c r="N10" s="6">
        <f>Input!J152/Input!J$153</f>
        <v>-0.14984674224214733</v>
      </c>
      <c r="O10" s="6">
        <f>AVERAGE(E10:N10)</f>
        <v>-0.17329045462591339</v>
      </c>
    </row>
    <row r="11" spans="1:15" ht="12.75" customHeight="1" x14ac:dyDescent="0.2">
      <c r="B11" s="28" t="s">
        <v>68</v>
      </c>
      <c r="E11" s="8">
        <f>Input!A35/Input!A$153</f>
        <v>78.142814860622863</v>
      </c>
      <c r="F11" s="8">
        <f>Input!B35/Input!B$153</f>
        <v>81.487147680153541</v>
      </c>
      <c r="G11" s="8">
        <f>Input!C35/Input!C$153</f>
        <v>91.366186559127243</v>
      </c>
      <c r="H11" s="8">
        <f>Input!D35/Input!D$153</f>
        <v>83.672967764557612</v>
      </c>
      <c r="I11" s="8">
        <f>Input!E35/Input!E$153</f>
        <v>67.266947342200638</v>
      </c>
      <c r="J11" s="8">
        <f>Input!F35/Input!F$153</f>
        <v>68.644550789458492</v>
      </c>
      <c r="K11" s="8">
        <f>Input!G35/Input!G$153</f>
        <v>82.081524329090428</v>
      </c>
      <c r="L11" s="8">
        <f>Input!H35/Input!H$153</f>
        <v>81.846569208017627</v>
      </c>
      <c r="M11" s="8">
        <f>Input!I35/Input!I$153</f>
        <v>81.684182971076453</v>
      </c>
      <c r="N11" s="8">
        <f>Input!J35/Input!J$153</f>
        <v>85.812827993012206</v>
      </c>
      <c r="O11" s="8">
        <f>AVERAGE(E11:N11)</f>
        <v>80.20057194973171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2.2696306322445958E-2</v>
      </c>
      <c r="F13" s="8">
        <f>Input!B28/Input!B$34/Input!B$5*Input!B$6</f>
        <v>7.3872418915078591E-2</v>
      </c>
      <c r="G13" s="8">
        <f>Input!C28/Input!C$34/Input!C$5*Input!C$6</f>
        <v>0.1944082080782652</v>
      </c>
      <c r="H13" s="8">
        <f>Input!D28/Input!D$34/Input!D$5*Input!D$6</f>
        <v>0.16075575222361085</v>
      </c>
      <c r="I13" s="8">
        <f>Input!E28/Input!E$34/Input!E$5*Input!E$6</f>
        <v>7.9121355745420105E-2</v>
      </c>
      <c r="J13" s="8">
        <f>Input!F28/Input!F$34/Input!F$5*Input!F$6</f>
        <v>0.11357935469804779</v>
      </c>
      <c r="K13" s="8">
        <f>Input!G28/Input!G$34/Input!G$5*Input!G$6</f>
        <v>0.15265516079339217</v>
      </c>
      <c r="L13" s="8">
        <f>Input!H28/Input!H$34/Input!H$5*Input!H$6</f>
        <v>0.17140655521462825</v>
      </c>
      <c r="M13" s="8">
        <f>Input!I28/Input!I$34/Input!I$5*Input!I$6</f>
        <v>0.35028937525123693</v>
      </c>
      <c r="N13" s="8">
        <f>Input!J28/Input!J$34/Input!J$5*Input!J$6</f>
        <v>0.33771672466491287</v>
      </c>
      <c r="O13" s="8">
        <f>AVERAGE(E13:N13)</f>
        <v>0.16565012119070385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0.26939070248749508</v>
      </c>
      <c r="F15" s="16">
        <f>Input!B136/Input!B$34/Input!B$5*Input!B$6</f>
        <v>0.39289979527523</v>
      </c>
      <c r="G15" s="16">
        <f>Input!C136/Input!C$34/Input!C$5*Input!C$6</f>
        <v>0.37153093287599043</v>
      </c>
      <c r="H15" s="16">
        <f>Input!D136/Input!D$34/Input!D$5*Input!D$6</f>
        <v>0.33556208102243762</v>
      </c>
      <c r="I15" s="16">
        <f>Input!E136/Input!E$34/Input!E$5*Input!E$6</f>
        <v>0.27288241987323736</v>
      </c>
      <c r="J15" s="16">
        <f>Input!F136/Input!F$34/Input!F$5*Input!F$6</f>
        <v>0.29051422120921017</v>
      </c>
      <c r="K15" s="16">
        <f>Input!G136/Input!G$34/Input!G$5*Input!G$6</f>
        <v>0.33524277230652494</v>
      </c>
      <c r="L15" s="16">
        <f>Input!H136/Input!H$34/Input!H$5*Input!H$6</f>
        <v>0.26944256877088624</v>
      </c>
      <c r="M15" s="16">
        <f>Input!I136/Input!I$34/Input!I$5*Input!I$6</f>
        <v>0.27648505495903575</v>
      </c>
      <c r="N15" s="16">
        <f>Input!J136/Input!J$34/Input!J$5*Input!J$6</f>
        <v>0.31501634508575366</v>
      </c>
      <c r="O15" s="6">
        <f t="shared" ref="O15:O26" si="1">AVERAGE(E15:N15)</f>
        <v>0.31289668938658011</v>
      </c>
    </row>
    <row r="16" spans="1:15" ht="12" customHeight="1" x14ac:dyDescent="0.2">
      <c r="B16" t="s">
        <v>184</v>
      </c>
      <c r="E16" s="16">
        <f>Input!A137/Input!A$34/Input!A$5*Input!A$6</f>
        <v>0.32753384699119231</v>
      </c>
      <c r="F16" s="16">
        <f>Input!B137/Input!B$34/Input!B$5*Input!B$6</f>
        <v>1.04193478142768</v>
      </c>
      <c r="G16" s="16">
        <f>Input!C137/Input!C$34/Input!C$5*Input!C$6</f>
        <v>1.1298021623085042</v>
      </c>
      <c r="H16" s="16">
        <f>Input!D137/Input!D$34/Input!D$5*Input!D$6</f>
        <v>1.1889011162996068</v>
      </c>
      <c r="I16" s="16">
        <f>Input!E137/Input!E$34/Input!E$5*Input!E$6</f>
        <v>1.2074659049316512</v>
      </c>
      <c r="J16" s="16">
        <f>Input!F137/Input!F$34/Input!F$5*Input!F$6</f>
        <v>1.0441931066304766</v>
      </c>
      <c r="K16" s="16">
        <f>Input!G137/Input!G$34/Input!G$5*Input!G$6</f>
        <v>0.93834723734559022</v>
      </c>
      <c r="L16" s="16">
        <f>Input!H137/Input!H$34/Input!H$5*Input!H$6</f>
        <v>1.1255117184809365</v>
      </c>
      <c r="M16" s="16">
        <f>Input!I137/Input!I$34/Input!I$5*Input!I$6</f>
        <v>1.1448368377437845</v>
      </c>
      <c r="N16" s="16">
        <f>Input!J137/Input!J$34/Input!J$5*Input!J$6</f>
        <v>0.97744293414446093</v>
      </c>
      <c r="O16" s="6">
        <f t="shared" si="1"/>
        <v>1.0125969646303885</v>
      </c>
    </row>
    <row r="17" spans="2:15" ht="12" customHeight="1" x14ac:dyDescent="0.2">
      <c r="B17" t="s">
        <v>185</v>
      </c>
      <c r="E17" s="16">
        <f>Input!A138/Input!A$34/Input!A$5*Input!A$6</f>
        <v>1.6299526058213958</v>
      </c>
      <c r="F17" s="16">
        <f>Input!B138/Input!B$34/Input!B$5*Input!B$6</f>
        <v>1.2337241839467969</v>
      </c>
      <c r="G17" s="16">
        <f>Input!C138/Input!C$34/Input!C$5*Input!C$6</f>
        <v>1.0504205970413043</v>
      </c>
      <c r="H17" s="16">
        <f>Input!D138/Input!D$34/Input!D$5*Input!D$6</f>
        <v>1.0707271232381379</v>
      </c>
      <c r="I17" s="16">
        <f>Input!E138/Input!E$34/Input!E$5*Input!E$6</f>
        <v>1.0874375081671859</v>
      </c>
      <c r="J17" s="16">
        <f>Input!F138/Input!F$34/Input!F$5*Input!F$6</f>
        <v>1.1735904698362833</v>
      </c>
      <c r="K17" s="16">
        <f>Input!G138/Input!G$34/Input!G$5*Input!G$6</f>
        <v>1.0245553289025549</v>
      </c>
      <c r="L17" s="16">
        <f>Input!H138/Input!H$34/Input!H$5*Input!H$6</f>
        <v>0.93888572996550057</v>
      </c>
      <c r="M17" s="16">
        <f>Input!I138/Input!I$34/Input!I$5*Input!I$6</f>
        <v>0.96240998168760639</v>
      </c>
      <c r="N17" s="16">
        <f>Input!J138/Input!J$34/Input!J$5*Input!J$6</f>
        <v>1.0178844064396599</v>
      </c>
      <c r="O17" s="6">
        <f t="shared" si="1"/>
        <v>1.1189587935046426</v>
      </c>
    </row>
    <row r="18" spans="2:15" ht="12" customHeight="1" x14ac:dyDescent="0.2">
      <c r="B18" t="s">
        <v>186</v>
      </c>
      <c r="E18" s="16">
        <f>Input!A139/Input!A$34/Input!A$5*Input!A$6</f>
        <v>0.4289257999895475</v>
      </c>
      <c r="F18" s="16">
        <f>Input!B139/Input!B$34/Input!B$5*Input!B$6</f>
        <v>2.4383142892696723</v>
      </c>
      <c r="G18" s="16">
        <f>Input!C139/Input!C$34/Input!C$5*Input!C$6</f>
        <v>2.5027314832287395</v>
      </c>
      <c r="H18" s="16">
        <f>Input!D139/Input!D$34/Input!D$5*Input!D$6</f>
        <v>1.3298799619048003</v>
      </c>
      <c r="I18" s="16">
        <f>Input!E139/Input!E$34/Input!E$5*Input!E$6</f>
        <v>1.4902268416997402</v>
      </c>
      <c r="J18" s="16">
        <f>Input!F139/Input!F$34/Input!F$5*Input!F$6</f>
        <v>1.2557977446239146</v>
      </c>
      <c r="K18" s="16">
        <f>Input!G139/Input!G$34/Input!G$5*Input!G$6</f>
        <v>1.5532887923460463</v>
      </c>
      <c r="L18" s="16">
        <f>Input!H139/Input!H$34/Input!H$5*Input!H$6</f>
        <v>1.7043807583522812</v>
      </c>
      <c r="M18" s="16">
        <f>Input!I139/Input!I$34/Input!I$5*Input!I$6</f>
        <v>1.9414351559228229</v>
      </c>
      <c r="N18" s="16">
        <f>Input!J139/Input!J$34/Input!J$5*Input!J$6</f>
        <v>1.2604843555344156</v>
      </c>
      <c r="O18" s="6">
        <f t="shared" si="1"/>
        <v>1.5905465182871981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2.4914430518663266E-8</v>
      </c>
      <c r="H19" s="16">
        <f t="shared" si="2"/>
        <v>-2.4985733038107583E-8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7.1503307868585608E-3</v>
      </c>
      <c r="M19" s="16">
        <f t="shared" si="2"/>
        <v>1.4370941044187013E-2</v>
      </c>
      <c r="N19" s="16">
        <f t="shared" si="2"/>
        <v>1.124241236819179E-2</v>
      </c>
      <c r="O19" s="6">
        <f t="shared" si="1"/>
        <v>3.2763684127934843E-3</v>
      </c>
    </row>
    <row r="20" spans="2:15" ht="12.75" customHeight="1" x14ac:dyDescent="0.2">
      <c r="B20" s="28" t="s">
        <v>187</v>
      </c>
      <c r="E20" s="8">
        <f>Input!A141/Input!A$34/Input!A$5*Input!A$6</f>
        <v>2.6558029552896305</v>
      </c>
      <c r="F20" s="8">
        <f>Input!B141/Input!B$34/Input!B$5*Input!B$6</f>
        <v>5.10687304991938</v>
      </c>
      <c r="G20" s="8">
        <f>Input!C141/Input!C$34/Input!C$5*Input!C$6</f>
        <v>5.0544852003689691</v>
      </c>
      <c r="H20" s="8">
        <f>Input!D141/Input!D$34/Input!D$5*Input!D$6</f>
        <v>3.9250702574792498</v>
      </c>
      <c r="I20" s="8">
        <f>Input!E141/Input!E$34/Input!E$5*Input!E$6</f>
        <v>4.058012674671815</v>
      </c>
      <c r="J20" s="8">
        <f>Input!F141/Input!F$34/Input!F$5*Input!F$6</f>
        <v>3.7640955422998852</v>
      </c>
      <c r="K20" s="8">
        <f>Input!G141/Input!G$34/Input!G$5*Input!G$6</f>
        <v>3.8514341309007158</v>
      </c>
      <c r="L20" s="8">
        <f>Input!H141/Input!H$34/Input!H$5*Input!H$6</f>
        <v>4.0453711063564626</v>
      </c>
      <c r="M20" s="8">
        <f>Input!I141/Input!I$34/Input!I$5*Input!I$6</f>
        <v>4.3395379713574362</v>
      </c>
      <c r="N20" s="8">
        <f>Input!J141/Input!J$34/Input!J$5*Input!J$6</f>
        <v>3.5820704535724817</v>
      </c>
      <c r="O20" s="8">
        <f t="shared" si="1"/>
        <v>4.0382753342216029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3.8809533660724353E-3</v>
      </c>
      <c r="F22" s="16">
        <f>Input!B202/Input!B$34/Input!B$5*Input!B$6</f>
        <v>4.0142964607319531E-2</v>
      </c>
      <c r="G22" s="16">
        <f>Input!C202/Input!C$34/Input!C$5*Input!C$6</f>
        <v>6.2916414567361106E-2</v>
      </c>
      <c r="H22" s="16">
        <f>Input!D202/Input!D$34/Input!D$5*Input!D$6</f>
        <v>0.10547362046735381</v>
      </c>
      <c r="I22" s="16">
        <f>Input!E202/Input!E$34/Input!E$5*Input!E$6</f>
        <v>5.793128391844124E-2</v>
      </c>
      <c r="J22" s="16">
        <f>Input!F202/Input!F$34/Input!F$5*Input!F$6</f>
        <v>4.9029987839765227E-2</v>
      </c>
      <c r="K22" s="16">
        <f>Input!G202/Input!G$34/Input!G$5*Input!G$6</f>
        <v>2.5842201349341336E-2</v>
      </c>
      <c r="L22" s="16">
        <f>Input!H202/Input!H$34/Input!H$5*Input!H$6</f>
        <v>2.8359266578872701E-2</v>
      </c>
      <c r="M22" s="16">
        <f>Input!I202/Input!I$34/Input!I$5*Input!I$6</f>
        <v>7.6077084998736014E-2</v>
      </c>
      <c r="N22" s="16">
        <f>Input!J202/Input!J$34/Input!J$5*Input!J$6</f>
        <v>5.0703926029031952E-3</v>
      </c>
      <c r="O22" s="6">
        <f t="shared" si="1"/>
        <v>4.5472417029616657E-2</v>
      </c>
    </row>
    <row r="23" spans="2:15" ht="12" customHeight="1" x14ac:dyDescent="0.2">
      <c r="B23" t="s">
        <v>305</v>
      </c>
      <c r="E23" s="16">
        <f>Input!A210/Input!A$36</f>
        <v>3.3039737191739982</v>
      </c>
      <c r="F23" s="16">
        <f>Input!B210/Input!B$36</f>
        <v>2.5876556895918079</v>
      </c>
      <c r="G23" s="16">
        <f>Input!C210/Input!C$36</f>
        <v>2.5669752825637033</v>
      </c>
      <c r="H23" s="16">
        <f>Input!D210/Input!D$36</f>
        <v>2.4579011186675741</v>
      </c>
      <c r="I23" s="16">
        <f>Input!E210/Input!E$36</f>
        <v>2.3215713777182723</v>
      </c>
      <c r="J23" s="16">
        <f>Input!F210/Input!F$36</f>
        <v>2.9713873859891087</v>
      </c>
      <c r="K23" s="16">
        <f>Input!G210/Input!G$36</f>
        <v>2.4297003348205135</v>
      </c>
      <c r="L23" s="16">
        <f>Input!H210/Input!H$36</f>
        <v>2.2340268129687475</v>
      </c>
      <c r="M23" s="16">
        <f>Input!I210/Input!I$36</f>
        <v>2.2693216962039098</v>
      </c>
      <c r="N23" s="16">
        <f>Input!J210/Input!J$36</f>
        <v>2.3494203779730638</v>
      </c>
      <c r="O23" s="6">
        <f t="shared" si="1"/>
        <v>2.5491933795670696</v>
      </c>
    </row>
    <row r="24" spans="2:15" ht="12" customHeight="1" x14ac:dyDescent="0.2">
      <c r="B24" t="s">
        <v>306</v>
      </c>
      <c r="E24" s="16">
        <f>Input!A204/Input!A$34/Input!A$5*Input!A$6</f>
        <v>0.16297151763871814</v>
      </c>
      <c r="F24" s="16">
        <f>Input!B204/Input!B$34/Input!B$5*Input!B$6</f>
        <v>0.38695136112333811</v>
      </c>
      <c r="G24" s="16">
        <f>Input!C204/Input!C$34/Input!C$5*Input!C$6</f>
        <v>0.25921169153730694</v>
      </c>
      <c r="H24" s="16">
        <f>Input!D204/Input!D$34/Input!D$5*Input!D$6</f>
        <v>0.13279052145622089</v>
      </c>
      <c r="I24" s="16">
        <f>Input!E204/Input!E$34/Input!E$5*Input!E$6</f>
        <v>0.41050581949861509</v>
      </c>
      <c r="J24" s="16">
        <f>Input!F204/Input!F$34/Input!F$5*Input!F$6</f>
        <v>0.22296544853626668</v>
      </c>
      <c r="K24" s="16">
        <f>Input!G204/Input!G$34/Input!G$5*Input!G$6</f>
        <v>0.19801104849729645</v>
      </c>
      <c r="L24" s="16">
        <f>Input!H204/Input!H$34/Input!H$5*Input!H$6</f>
        <v>0.17247743213769329</v>
      </c>
      <c r="M24" s="16">
        <f>Input!I204/Input!I$34/Input!I$5*Input!I$6</f>
        <v>0.2528093494032026</v>
      </c>
      <c r="N24" s="16">
        <f>Input!J204/Input!J$34/Input!J$5*Input!J$6</f>
        <v>0.11399058286693235</v>
      </c>
      <c r="O24" s="6">
        <f t="shared" si="1"/>
        <v>0.23126847726955907</v>
      </c>
    </row>
    <row r="25" spans="2:15" ht="12" customHeight="1" x14ac:dyDescent="0.2">
      <c r="B25" t="s">
        <v>307</v>
      </c>
      <c r="E25" s="16">
        <f>Input!A205/Input!A$34/Input!A$5*Input!A$6</f>
        <v>0.33993032413903856</v>
      </c>
      <c r="F25" s="16">
        <f>Input!B205/Input!B$34/Input!B$5*Input!B$6</f>
        <v>0.32295984990849846</v>
      </c>
      <c r="G25" s="16">
        <f>Input!C205/Input!C$34/Input!C$5*Input!C$6</f>
        <v>0.36419430540721653</v>
      </c>
      <c r="H25" s="16">
        <f>Input!D205/Input!D$34/Input!D$5*Input!D$6</f>
        <v>0.40223955559548469</v>
      </c>
      <c r="I25" s="16">
        <f>Input!E205/Input!E$34/Input!E$5*Input!E$6</f>
        <v>0.42334951183035907</v>
      </c>
      <c r="J25" s="16">
        <f>Input!F205/Input!F$34/Input!F$5*Input!F$6</f>
        <v>0.41396303132096407</v>
      </c>
      <c r="K25" s="16">
        <f>Input!G205/Input!G$34/Input!G$5*Input!G$6</f>
        <v>0.57993470162499483</v>
      </c>
      <c r="L25" s="16">
        <f>Input!H205/Input!H$34/Input!H$5*Input!H$6</f>
        <v>0.64825330733067232</v>
      </c>
      <c r="M25" s="16">
        <f>Input!I205/Input!I$34/Input!I$5*Input!I$6</f>
        <v>0.56548542140658975</v>
      </c>
      <c r="N25" s="16">
        <f>Input!J205/Input!J$34/Input!J$5*Input!J$6</f>
        <v>0.64016131776983987</v>
      </c>
      <c r="O25" s="6">
        <f t="shared" si="1"/>
        <v>0.47004713263336584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0.36986034967301362</v>
      </c>
      <c r="F26" s="16">
        <f>(Input!B142-SUM(Input!B202:'Input'!B205))/Input!B$34/Input!B$5*Input!B$6</f>
        <v>0.23826071491481629</v>
      </c>
      <c r="G26" s="16">
        <f>(Input!C142-SUM(Input!C202:'Input'!C205))/Input!C$34/Input!C$5*Input!C$6</f>
        <v>0.27192911375146839</v>
      </c>
      <c r="H26" s="16">
        <f>(Input!D142-SUM(Input!D202:'Input'!D205))/Input!D$34/Input!D$5*Input!D$6</f>
        <v>0.3508313616703076</v>
      </c>
      <c r="I26" s="16">
        <f>(Input!E142-SUM(Input!E202:'Input'!E205))/Input!E$34/Input!E$5*Input!E$6</f>
        <v>0.22641714460395165</v>
      </c>
      <c r="J26" s="16">
        <f>(Input!F142-SUM(Input!F202:'Input'!F205))/Input!F$34/Input!F$5*Input!F$6</f>
        <v>0.32423848404800193</v>
      </c>
      <c r="K26" s="16">
        <f>(Input!G142-SUM(Input!G202:'Input'!G205))/Input!G$34/Input!G$5*Input!G$6</f>
        <v>0.29423563457970742</v>
      </c>
      <c r="L26" s="16">
        <f>(Input!H142-SUM(Input!H202:'Input'!H205))/Input!H$34/Input!H$5*Input!H$6</f>
        <v>0.16858258392390271</v>
      </c>
      <c r="M26" s="16">
        <f>(Input!I142-SUM(Input!I202:'Input'!I205))/Input!I$34/Input!I$5*Input!I$6</f>
        <v>0.28433703538635979</v>
      </c>
      <c r="N26" s="16">
        <f>(Input!J142-SUM(Input!J202:'Input'!J205))/Input!J$34/Input!J$5*Input!J$6</f>
        <v>0.30184715995287076</v>
      </c>
      <c r="O26" s="6">
        <f t="shared" si="1"/>
        <v>0.28305395825044</v>
      </c>
    </row>
    <row r="27" spans="2:15" ht="12.75" customHeight="1" x14ac:dyDescent="0.2">
      <c r="B27" s="28" t="s">
        <v>188</v>
      </c>
      <c r="E27" s="8">
        <f>SUM(E22:E26)</f>
        <v>4.1806168639908412</v>
      </c>
      <c r="F27" s="8">
        <f t="shared" ref="F27:N27" si="3">SUM(F22:F26)</f>
        <v>3.5759705801457806</v>
      </c>
      <c r="G27" s="8">
        <f t="shared" si="3"/>
        <v>3.5252268078270563</v>
      </c>
      <c r="H27" s="8">
        <f t="shared" si="3"/>
        <v>3.4492361778569407</v>
      </c>
      <c r="I27" s="8">
        <f t="shared" si="3"/>
        <v>3.4397751375696388</v>
      </c>
      <c r="J27" s="8">
        <f t="shared" si="3"/>
        <v>3.9815843377341062</v>
      </c>
      <c r="K27" s="8">
        <f t="shared" si="3"/>
        <v>3.5277239208718534</v>
      </c>
      <c r="L27" s="8">
        <f t="shared" si="3"/>
        <v>3.2516994029398889</v>
      </c>
      <c r="M27" s="8">
        <f t="shared" si="3"/>
        <v>3.4480305873987982</v>
      </c>
      <c r="N27" s="8">
        <f t="shared" si="3"/>
        <v>3.4104898311656098</v>
      </c>
      <c r="O27" s="8">
        <f>AVERAGE(E27:N27)</f>
        <v>3.5790353647500517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2.138684331255599</v>
      </c>
      <c r="F29" s="16">
        <f>Input!B143/Input!B$34/Input!B$5*Input!B$6</f>
        <v>3.1629657436003122</v>
      </c>
      <c r="G29" s="16">
        <f>Input!C143/Input!C$34/Input!C$5*Input!C$6</f>
        <v>2.1578717236291594</v>
      </c>
      <c r="H29" s="16">
        <f>Input!D143/Input!D$34/Input!D$5*Input!D$6</f>
        <v>1.4367466118982055</v>
      </c>
      <c r="I29" s="16">
        <f>Input!E143/Input!E$34/Input!E$5*Input!E$6</f>
        <v>1.5115865828985828</v>
      </c>
      <c r="J29" s="16">
        <f>Input!F143/Input!F$34/Input!F$5*Input!F$6</f>
        <v>0.68226315180726582</v>
      </c>
      <c r="K29" s="16">
        <f>Input!G143/Input!G$34/Input!G$5*Input!G$6</f>
        <v>0.37049363184283624</v>
      </c>
      <c r="L29" s="16">
        <f>Input!H143/Input!H$34/Input!H$5*Input!H$6</f>
        <v>0.40930161276928562</v>
      </c>
      <c r="M29" s="16">
        <f>Input!I143/Input!I$34/Input!I$5*Input!I$6</f>
        <v>0.26644174776724416</v>
      </c>
      <c r="N29" s="16">
        <f>Input!J143/Input!J$34/Input!J$5*Input!J$6</f>
        <v>0.21292877644862426</v>
      </c>
      <c r="O29" s="16">
        <f t="shared" ref="O29:O35" si="4">AVERAGE(E29:N29)</f>
        <v>1.2349283913917115</v>
      </c>
    </row>
    <row r="30" spans="2:15" ht="11.25" customHeight="1" x14ac:dyDescent="0.2">
      <c r="B30" t="s">
        <v>309</v>
      </c>
      <c r="E30" s="16">
        <f>Input!A211/Input!A$36</f>
        <v>1.272319165946123</v>
      </c>
      <c r="F30" s="16">
        <f>Input!B211/Input!B$36</f>
        <v>0.8551109980769267</v>
      </c>
      <c r="G30" s="16">
        <f>Input!C211/Input!C$36</f>
        <v>1.0103553711035127</v>
      </c>
      <c r="H30" s="16">
        <f>Input!D211/Input!D$36</f>
        <v>1.0251221022085217</v>
      </c>
      <c r="I30" s="16">
        <f>Input!E211/Input!E$36</f>
        <v>1.7813215844007864</v>
      </c>
      <c r="J30" s="16">
        <f>Input!F211/Input!F$36</f>
        <v>1.228801855191324</v>
      </c>
      <c r="K30" s="16">
        <f>Input!G211/Input!G$36</f>
        <v>0.48395909230442025</v>
      </c>
      <c r="L30" s="16">
        <f>Input!H211/Input!H$36</f>
        <v>0.64989249857835896</v>
      </c>
      <c r="M30" s="16">
        <f>Input!I211/Input!I$36</f>
        <v>0.14215657866426584</v>
      </c>
      <c r="N30" s="16">
        <f>Input!J211/Input!J$36</f>
        <v>0.34398584273302862</v>
      </c>
      <c r="O30" s="6">
        <f t="shared" si="4"/>
        <v>0.87930250892072692</v>
      </c>
    </row>
    <row r="31" spans="2:15" ht="11.25" customHeight="1" x14ac:dyDescent="0.2">
      <c r="B31" t="s">
        <v>190</v>
      </c>
      <c r="E31" s="16">
        <f>Input!A144/Input!A$34/Input!A$5*Input!A$6</f>
        <v>0.91675480237610718</v>
      </c>
      <c r="F31" s="16">
        <f>Input!B144/Input!B$34/Input!B$5*Input!B$6</f>
        <v>0.36496939799092892</v>
      </c>
      <c r="G31" s="16">
        <f>Input!C144/Input!C$34/Input!C$5*Input!C$6</f>
        <v>0.73335408198209229</v>
      </c>
      <c r="H31" s="16">
        <f>Input!D144/Input!D$34/Input!D$5*Input!D$6</f>
        <v>0.75152749861776869</v>
      </c>
      <c r="I31" s="16">
        <f>Input!E144/Input!E$34/Input!E$5*Input!E$6</f>
        <v>0.72582596044695069</v>
      </c>
      <c r="J31" s="16">
        <f>Input!F144/Input!F$34/Input!F$5*Input!F$6</f>
        <v>0.64653856489156092</v>
      </c>
      <c r="K31" s="16">
        <f>Input!G144/Input!G$34/Input!G$5*Input!G$6</f>
        <v>0.64519173278715958</v>
      </c>
      <c r="L31" s="16">
        <f>Input!H144/Input!H$34/Input!H$5*Input!H$6</f>
        <v>0.75820397113153049</v>
      </c>
      <c r="M31" s="16">
        <f>Input!I144/Input!I$34/Input!I$5*Input!I$6</f>
        <v>0.64176511994762597</v>
      </c>
      <c r="N31" s="16">
        <f>Input!J144/Input!J$34/Input!J$5*Input!J$6</f>
        <v>0.76302963523799439</v>
      </c>
      <c r="O31" s="6">
        <f t="shared" si="4"/>
        <v>0.69471607654097189</v>
      </c>
    </row>
    <row r="32" spans="2:15" ht="11.25" customHeight="1" x14ac:dyDescent="0.2">
      <c r="B32" t="s">
        <v>310</v>
      </c>
      <c r="E32" s="16">
        <f>Input!A208/Input!A$34/Input!A$5*Input!A$6</f>
        <v>2.4730194408108256E-2</v>
      </c>
      <c r="F32" s="16">
        <f>Input!B208/Input!B$34/Input!B$5*Input!B$6</f>
        <v>1.9525411288628145E-2</v>
      </c>
      <c r="G32" s="16">
        <f>Input!C208/Input!C$34/Input!C$5*Input!C$6</f>
        <v>3.8228405145996146E-2</v>
      </c>
      <c r="H32" s="16">
        <f>Input!D208/Input!D$34/Input!D$5*Input!D$6</f>
        <v>4.0621128758230464E-2</v>
      </c>
      <c r="I32" s="16">
        <f>Input!E208/Input!E$34/Input!E$5*Input!E$6</f>
        <v>4.8615128734060389E-2</v>
      </c>
      <c r="J32" s="16">
        <f>Input!F208/Input!F$34/Input!F$5*Input!F$6</f>
        <v>5.2154045624900627E-2</v>
      </c>
      <c r="K32" s="16">
        <f>Input!G208/Input!G$34/Input!G$5*Input!G$6</f>
        <v>4.8588883641649254E-2</v>
      </c>
      <c r="L32" s="16">
        <f>Input!H208/Input!H$34/Input!H$5*Input!H$6</f>
        <v>4.22393554149443E-2</v>
      </c>
      <c r="M32" s="16">
        <f>Input!I208/Input!I$34/Input!I$5*Input!I$6</f>
        <v>9.9497957936499584E-2</v>
      </c>
      <c r="N32" s="16">
        <f>Input!J208/Input!J$34/Input!J$5*Input!J$6</f>
        <v>0.33553478082320509</v>
      </c>
      <c r="O32" s="6">
        <f t="shared" si="4"/>
        <v>7.497352917762222E-2</v>
      </c>
    </row>
    <row r="33" spans="2:15" ht="11.25" customHeight="1" x14ac:dyDescent="0.2">
      <c r="B33" t="s">
        <v>191</v>
      </c>
      <c r="E33" s="16">
        <f>Input!A145/Input!A$34/Input!A$5*Input!A$6</f>
        <v>2.6991122233705558E-2</v>
      </c>
      <c r="F33" s="16">
        <f>Input!B145/Input!B$34/Input!B$5*Input!B$6</f>
        <v>0</v>
      </c>
      <c r="G33" s="16">
        <f>Input!C145/Input!C$34/Input!C$5*Input!C$6</f>
        <v>1.1547589984487466E-2</v>
      </c>
      <c r="H33" s="16">
        <f>Input!D145/Input!D$34/Input!D$5*Input!D$6</f>
        <v>2.79681291123225E-2</v>
      </c>
      <c r="I33" s="16">
        <f>Input!E145/Input!E$34/Input!E$5*Input!E$6</f>
        <v>9.2032357589222402E-2</v>
      </c>
      <c r="J33" s="16">
        <f>Input!F145/Input!F$34/Input!F$5*Input!F$6</f>
        <v>0.10972940849316143</v>
      </c>
      <c r="K33" s="16">
        <f>Input!G145/Input!G$34/Input!G$5*Input!G$6</f>
        <v>4.8327371520032129E-2</v>
      </c>
      <c r="L33" s="16">
        <f>Input!H145/Input!H$34/Input!H$5*Input!H$6</f>
        <v>8.3515678713692552E-3</v>
      </c>
      <c r="M33" s="16">
        <f>Input!I145/Input!I$34/Input!I$5*Input!I$6</f>
        <v>2.7492747989158278E-2</v>
      </c>
      <c r="N33" s="16">
        <f>Input!J145/Input!J$34/Input!J$5*Input!J$6</f>
        <v>2.2425284818412522E-2</v>
      </c>
      <c r="O33" s="6">
        <f t="shared" si="4"/>
        <v>3.7486557961187161E-2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2.2075224967001122E-2</v>
      </c>
      <c r="F34" s="16">
        <f>(Input!B147-Input!B143-Input!B144-Input!B145-Input!B207-Input!B208)/Input!B$34/Input!B$5*Input!B$6</f>
        <v>2.7675896824292449E-2</v>
      </c>
      <c r="G34" s="16">
        <f>(Input!C147-Input!C143-Input!C144-Input!C145-Input!C207-Input!C208)/Input!C$34/Input!C$5*Input!C$6</f>
        <v>0.39769706570584223</v>
      </c>
      <c r="H34" s="16">
        <f>(Input!D147-Input!D143-Input!D144-Input!D145-Input!D207-Input!D208)/Input!D$34/Input!D$5*Input!D$6</f>
        <v>0.54490598752336206</v>
      </c>
      <c r="I34" s="16">
        <f>(Input!E147-Input!E143-Input!E144-Input!E145-Input!E207-Input!E208)/Input!E$34/Input!E$5*Input!E$6</f>
        <v>0.44131519867199043</v>
      </c>
      <c r="J34" s="16">
        <f>(Input!F147-Input!F143-Input!F144-Input!F145-Input!F207-Input!F208)/Input!F$34/Input!F$5*Input!F$6</f>
        <v>2.9277843328664673E-2</v>
      </c>
      <c r="K34" s="16">
        <f>(Input!G147-Input!G143-Input!G144-Input!G145-Input!G207-Input!G208)/Input!G$34/Input!G$5*Input!G$6</f>
        <v>4.7303113670042918E-2</v>
      </c>
      <c r="L34" s="16">
        <f>(Input!H147-Input!H143-Input!H144-Input!H145-Input!H207-Input!H208)/Input!H$34/Input!H$5*Input!H$6</f>
        <v>3.2703739600730204E-2</v>
      </c>
      <c r="M34" s="16">
        <f>(Input!I147-Input!I143-Input!I144-Input!I145-Input!I207-Input!I208)/Input!I$34/Input!I$5*Input!I$6</f>
        <v>3.3919178520748265E-2</v>
      </c>
      <c r="N34" s="16">
        <f>(Input!J147-Input!J143-Input!J144-Input!J145-Input!J207-Input!J208)/Input!J$34/Input!J$5*Input!J$6</f>
        <v>8.1939939927627936E-2</v>
      </c>
      <c r="O34" s="6">
        <f t="shared" si="4"/>
        <v>0.16588131887403021</v>
      </c>
    </row>
    <row r="35" spans="2:15" ht="12.75" customHeight="1" x14ac:dyDescent="0.2">
      <c r="B35" s="28" t="s">
        <v>193</v>
      </c>
      <c r="E35" s="8">
        <f>SUM(E29:E34)</f>
        <v>4.4015548411866448</v>
      </c>
      <c r="F35" s="8">
        <f t="shared" ref="F35:N35" si="5">SUM(F29:F34)</f>
        <v>4.4302474477810883</v>
      </c>
      <c r="G35" s="8">
        <f t="shared" si="5"/>
        <v>4.3490542375510906</v>
      </c>
      <c r="H35" s="8">
        <f t="shared" si="5"/>
        <v>3.8268914581184115</v>
      </c>
      <c r="I35" s="8">
        <f t="shared" si="5"/>
        <v>4.6006968127415933</v>
      </c>
      <c r="J35" s="8">
        <f t="shared" si="5"/>
        <v>2.7487648693368771</v>
      </c>
      <c r="K35" s="8">
        <f t="shared" si="5"/>
        <v>1.6438638257661404</v>
      </c>
      <c r="L35" s="8">
        <f t="shared" si="5"/>
        <v>1.9006927453662188</v>
      </c>
      <c r="M35" s="8">
        <f t="shared" si="5"/>
        <v>1.2112733308255421</v>
      </c>
      <c r="N35" s="8">
        <f t="shared" si="5"/>
        <v>1.7598442599888928</v>
      </c>
      <c r="O35" s="8">
        <f t="shared" si="4"/>
        <v>3.0872883828662494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89.403485827412425</v>
      </c>
      <c r="F37" s="30">
        <f t="shared" ref="F37:N37" si="6">+F11+F13+F20+F27+F35</f>
        <v>94.674111176914863</v>
      </c>
      <c r="G37" s="30">
        <f t="shared" si="6"/>
        <v>104.48936101295263</v>
      </c>
      <c r="H37" s="30">
        <f t="shared" si="6"/>
        <v>95.034921410235825</v>
      </c>
      <c r="I37" s="30">
        <f t="shared" si="6"/>
        <v>79.444553322929096</v>
      </c>
      <c r="J37" s="30">
        <f t="shared" si="6"/>
        <v>79.252574893527409</v>
      </c>
      <c r="K37" s="30">
        <f t="shared" si="6"/>
        <v>91.257201367422525</v>
      </c>
      <c r="L37" s="30">
        <f t="shared" si="6"/>
        <v>91.215739017894819</v>
      </c>
      <c r="M37" s="30">
        <f t="shared" si="6"/>
        <v>91.033314235909472</v>
      </c>
      <c r="N37" s="30">
        <f t="shared" si="6"/>
        <v>94.902949262404107</v>
      </c>
      <c r="O37" s="7">
        <f>AVERAGE(E37:N37)</f>
        <v>91.070821152760331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93.265552301355825</v>
      </c>
      <c r="F39" s="30">
        <f>(Input!B24-Input!B125)/Input!B$5+Input!B131/Input!B5</f>
        <v>85.491389264995973</v>
      </c>
      <c r="G39" s="30">
        <f>(Input!C24-Input!C125)/Input!C$5+Input!C131/Input!C5</f>
        <v>86.848899369599536</v>
      </c>
      <c r="H39" s="30">
        <f>(Input!D24-Input!D125)/Input!D$5+Input!D131/Input!D5</f>
        <v>85.968500392526295</v>
      </c>
      <c r="I39" s="30">
        <f>(Input!E24-Input!E125)/Input!E$5+Input!E131/Input!E5</f>
        <v>84.236095590518588</v>
      </c>
      <c r="J39" s="30">
        <f>(Input!F24-Input!F125)/Input!F$5+Input!F131/Input!F5</f>
        <v>93.714274586959903</v>
      </c>
      <c r="K39" s="30">
        <f>(Input!G24-Input!G125)/Input!G$5+Input!G131/Input!G5</f>
        <v>89.94021669585824</v>
      </c>
      <c r="L39" s="30">
        <f>(Input!H24-Input!H125)/Input!H$5+Input!H131/Input!H5</f>
        <v>88.214724046921518</v>
      </c>
      <c r="M39" s="30">
        <f>(Input!I24-Input!I125)/Input!I$5+Input!I131/Input!I5</f>
        <v>90.183025439099566</v>
      </c>
      <c r="N39" s="30">
        <f>(Input!J24-Input!J125)/Input!J$5+Input!J131/Input!J5</f>
        <v>87.437878405441893</v>
      </c>
      <c r="O39" s="7">
        <f>AVERAGE(E39:N39)</f>
        <v>88.530055609327732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-3.8620664739434005</v>
      </c>
      <c r="F41" s="11">
        <f t="shared" ref="F41:N41" si="7">+F37-F39</f>
        <v>9.1827219119188896</v>
      </c>
      <c r="G41" s="11">
        <f t="shared" si="7"/>
        <v>17.640461643353092</v>
      </c>
      <c r="H41" s="11">
        <f t="shared" si="7"/>
        <v>9.0664210177095299</v>
      </c>
      <c r="I41" s="11">
        <f t="shared" si="7"/>
        <v>-4.7915422675894916</v>
      </c>
      <c r="J41" s="11">
        <f t="shared" si="7"/>
        <v>-14.461699693432493</v>
      </c>
      <c r="K41" s="11">
        <f t="shared" si="7"/>
        <v>1.3169846715642848</v>
      </c>
      <c r="L41" s="11">
        <f t="shared" si="7"/>
        <v>3.0010149709733014</v>
      </c>
      <c r="M41" s="11">
        <f t="shared" si="7"/>
        <v>0.85028879680990599</v>
      </c>
      <c r="N41" s="11">
        <f t="shared" si="7"/>
        <v>7.465070856962214</v>
      </c>
      <c r="O41" s="11">
        <f>AVERAGE(E41:N41)</f>
        <v>2.5407655434325833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2.9982719398057629</v>
      </c>
      <c r="F43" s="8">
        <f>(Input!B25+Input!B26)/Input!B$5</f>
        <v>3.1615302078834633</v>
      </c>
      <c r="G43" s="8">
        <f>(Input!C25+Input!C26)/Input!C$5</f>
        <v>3.7257830155367224</v>
      </c>
      <c r="H43" s="8">
        <f>(Input!D25+Input!D26)/Input!D$5</f>
        <v>4.0353751766368351</v>
      </c>
      <c r="I43" s="8">
        <f>(Input!E25+Input!E26)/Input!E$5</f>
        <v>4.1734604595797542</v>
      </c>
      <c r="J43" s="8">
        <f>(Input!F25+Input!F26)/Input!F$5</f>
        <v>4.4944261739719602</v>
      </c>
      <c r="K43" s="8">
        <f>(Input!G25+Input!G26)/Input!G$5</f>
        <v>4.3453685091695862</v>
      </c>
      <c r="L43" s="8">
        <f>(Input!H25+Input!H26)/Input!H$5</f>
        <v>4.3742680399333969</v>
      </c>
      <c r="M43" s="8">
        <f>(Input!I25+Input!I26)/Input!I$5</f>
        <v>4.4818343800851395</v>
      </c>
      <c r="N43" s="8">
        <f>(Input!J25+Input!J26)/Input!J$5</f>
        <v>4.5499570710885227</v>
      </c>
      <c r="O43" s="8">
        <f>AVERAGE(E43:N43)</f>
        <v>4.0340274973691148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-6.8603384137491634</v>
      </c>
      <c r="F45" s="11">
        <f t="shared" ref="F45:N45" si="8">+F41-F43</f>
        <v>6.0211917040354264</v>
      </c>
      <c r="G45" s="11">
        <f t="shared" si="8"/>
        <v>13.91467862781637</v>
      </c>
      <c r="H45" s="11">
        <f t="shared" si="8"/>
        <v>5.0310458410726948</v>
      </c>
      <c r="I45" s="11">
        <f t="shared" si="8"/>
        <v>-8.9650027271692458</v>
      </c>
      <c r="J45" s="11">
        <f t="shared" si="8"/>
        <v>-18.956125867404452</v>
      </c>
      <c r="K45" s="11">
        <f t="shared" si="8"/>
        <v>-3.0283838376053014</v>
      </c>
      <c r="L45" s="11">
        <f t="shared" si="8"/>
        <v>-1.3732530689600955</v>
      </c>
      <c r="M45" s="11">
        <f t="shared" si="8"/>
        <v>-3.6315455832752335</v>
      </c>
      <c r="N45" s="11">
        <f t="shared" si="8"/>
        <v>2.9151137858736913</v>
      </c>
      <c r="O45" s="11">
        <f>AVERAGE(E45:N45)</f>
        <v>-1.4932619539365306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483.35264608642922</v>
      </c>
      <c r="F7" s="6">
        <f>Input!B132/Input!B$7</f>
        <v>487.94976733654124</v>
      </c>
      <c r="G7" s="6">
        <f>Input!C132/Input!C$7</f>
        <v>561.56804073631122</v>
      </c>
      <c r="H7" s="6">
        <f>Input!D132/Input!D$7</f>
        <v>499.86106788058959</v>
      </c>
      <c r="I7" s="6">
        <f>Input!E132/Input!E$7</f>
        <v>396.40215692569865</v>
      </c>
      <c r="J7" s="6">
        <f>Input!F132/Input!F$7</f>
        <v>466.12743780650948</v>
      </c>
      <c r="K7" s="6">
        <f>Input!G132/Input!G$7</f>
        <v>567.83675879785153</v>
      </c>
      <c r="L7" s="6">
        <f>Input!H132/Input!H$7</f>
        <v>482.69717014849056</v>
      </c>
      <c r="M7" s="6">
        <f>Input!I132/Input!I$7</f>
        <v>473.24271439380709</v>
      </c>
      <c r="N7" s="6">
        <f>Input!J132/Input!J$7</f>
        <v>521.82343367120222</v>
      </c>
      <c r="O7" s="6">
        <f>AVERAGE(E7:N7)</f>
        <v>494.08611937834303</v>
      </c>
    </row>
    <row r="8" spans="1:15" ht="12" customHeight="1" x14ac:dyDescent="0.2">
      <c r="B8" t="s">
        <v>180</v>
      </c>
      <c r="E8" s="6">
        <f>Input!A133/Input!A$7</f>
        <v>-0.18452510906352096</v>
      </c>
      <c r="F8" s="6">
        <f>Input!B133/Input!B$7</f>
        <v>0.33733852250212282</v>
      </c>
      <c r="G8" s="6">
        <f>Input!C133/Input!C$7</f>
        <v>0.42644925838706887</v>
      </c>
      <c r="H8" s="6">
        <f>Input!D133/Input!D$7</f>
        <v>0.24001697014740492</v>
      </c>
      <c r="I8" s="6">
        <f>Input!E133/Input!E$7</f>
        <v>-0.15296612785715169</v>
      </c>
      <c r="J8" s="6">
        <f>Input!F133/Input!F$7</f>
        <v>-8.9164956219771843E-2</v>
      </c>
      <c r="K8" s="6">
        <f>Input!G133/Input!G$7</f>
        <v>-0.45251225513359744</v>
      </c>
      <c r="L8" s="6">
        <f>Input!H133/Input!H$7</f>
        <v>0.52668975346319258</v>
      </c>
      <c r="M8" s="6">
        <f>Input!I133/Input!I$7</f>
        <v>9.7389709521852497E-2</v>
      </c>
      <c r="N8" s="6">
        <f>Input!J133/Input!J$7</f>
        <v>-0.44178056416350286</v>
      </c>
      <c r="O8" s="6">
        <f>AVERAGE(E8:N8)</f>
        <v>3.0693520158409694E-2</v>
      </c>
    </row>
    <row r="9" spans="1:15" ht="12" customHeight="1" x14ac:dyDescent="0.2">
      <c r="B9" t="s">
        <v>181</v>
      </c>
      <c r="E9" s="6">
        <f>Input!A134/Input!A$7</f>
        <v>2.2530242385116495</v>
      </c>
      <c r="F9" s="6">
        <f>Input!B134/Input!B$7</f>
        <v>2.6618975375035379</v>
      </c>
      <c r="G9" s="6">
        <f>Input!C134/Input!C$7</f>
        <v>2.0608224937428337</v>
      </c>
      <c r="H9" s="6">
        <f>Input!D134/Input!D$7</f>
        <v>2.1276712498451626</v>
      </c>
      <c r="I9" s="6">
        <f>Input!E134/Input!E$7</f>
        <v>3.0569466911991703</v>
      </c>
      <c r="J9" s="6">
        <f>Input!F134/Input!F$7</f>
        <v>2.1899289931380674</v>
      </c>
      <c r="K9" s="6">
        <f>Input!G134/Input!G$7</f>
        <v>2.3404042763870017</v>
      </c>
      <c r="L9" s="6">
        <f>Input!H134/Input!H$7</f>
        <v>2.968663930675929</v>
      </c>
      <c r="M9" s="6">
        <f>Input!I134/Input!I$7</f>
        <v>2.1815641297874109</v>
      </c>
      <c r="N9" s="6">
        <f>Input!J134/Input!J$7</f>
        <v>2.502535223431114</v>
      </c>
      <c r="O9" s="6">
        <f>AVERAGE(E9:N9)</f>
        <v>2.4343458764221877</v>
      </c>
    </row>
    <row r="10" spans="1:15" ht="12" customHeight="1" x14ac:dyDescent="0.2">
      <c r="B10" t="s">
        <v>182</v>
      </c>
      <c r="E10" s="6">
        <f>Input!A135/Input!A$7</f>
        <v>-1.6587802492321535</v>
      </c>
      <c r="F10" s="6">
        <f>Input!B135/Input!B$7</f>
        <v>-0.77880285876026034</v>
      </c>
      <c r="G10" s="6">
        <f>Input!C135/Input!C$7</f>
        <v>-1.4398843503026866</v>
      </c>
      <c r="H10" s="6">
        <f>Input!D135/Input!D$7</f>
        <v>-0.8534797473058342</v>
      </c>
      <c r="I10" s="6">
        <f>Input!E135/Input!E$7</f>
        <v>-1.3357875304083675</v>
      </c>
      <c r="J10" s="6">
        <f>Input!F135/Input!F$7</f>
        <v>-1.014673532827026</v>
      </c>
      <c r="K10" s="6">
        <f>Input!G135/Input!G$7</f>
        <v>-0.83269105873618188</v>
      </c>
      <c r="L10" s="6">
        <f>Input!H135/Input!H$7</f>
        <v>-0.63744373372058971</v>
      </c>
      <c r="M10" s="6">
        <f>Input!I135/Input!I$7</f>
        <v>-0.99095308981329289</v>
      </c>
      <c r="N10" s="6">
        <f>Input!J135/Input!J$7</f>
        <v>-0.86354879656794981</v>
      </c>
      <c r="O10" s="6">
        <f>AVERAGE(E10:N10)</f>
        <v>-1.040604494767434</v>
      </c>
    </row>
    <row r="11" spans="1:15" ht="12.75" customHeight="1" x14ac:dyDescent="0.2">
      <c r="B11" s="28" t="s">
        <v>68</v>
      </c>
      <c r="E11" s="8">
        <f>Input!A27/Input!A$7</f>
        <v>483.76236496664512</v>
      </c>
      <c r="F11" s="8">
        <f>Input!B27/Input!B$7</f>
        <v>490.17020053778657</v>
      </c>
      <c r="G11" s="8">
        <f>Input!C27/Input!C$7</f>
        <v>562.61542813813855</v>
      </c>
      <c r="H11" s="8">
        <f>Input!D27/Input!D$7</f>
        <v>501.37527635327638</v>
      </c>
      <c r="I11" s="8">
        <f>Input!E27/Input!E$7</f>
        <v>397.97034995863226</v>
      </c>
      <c r="J11" s="8">
        <f>Input!F27/Input!F$7</f>
        <v>467.21352831060074</v>
      </c>
      <c r="K11" s="8">
        <f>Input!G27/Input!G$7</f>
        <v>568.89195976036865</v>
      </c>
      <c r="L11" s="8">
        <f>Input!H27/Input!H$7</f>
        <v>485.55508009890917</v>
      </c>
      <c r="M11" s="8">
        <f>Input!I27/Input!I$7</f>
        <v>474.53071514330304</v>
      </c>
      <c r="N11" s="8">
        <f>Input!J27/Input!J$7</f>
        <v>523.020639533902</v>
      </c>
      <c r="O11" s="8">
        <f>AVERAGE(E11:N11)</f>
        <v>495.51055428015627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0.11581274331435726</v>
      </c>
      <c r="F13" s="8">
        <f>Input!B28/Input!B$7</f>
        <v>0.38129549957543163</v>
      </c>
      <c r="G13" s="8">
        <f>Input!C28/Input!C$7</f>
        <v>0.96206689928119649</v>
      </c>
      <c r="H13" s="8">
        <f>Input!D28/Input!D$7</f>
        <v>0.79696544035674466</v>
      </c>
      <c r="I13" s="8">
        <f>Input!E28/Input!E$7</f>
        <v>0.39554932638520146</v>
      </c>
      <c r="J13" s="8">
        <f>Input!F28/Input!F$7</f>
        <v>0.57524971529857027</v>
      </c>
      <c r="K13" s="8">
        <f>Input!G28/Input!G$7</f>
        <v>0.78566551972074095</v>
      </c>
      <c r="L13" s="8">
        <f>Input!H28/Input!H$7</f>
        <v>0.89845731930590089</v>
      </c>
      <c r="M13" s="8">
        <f>Input!I28/Input!I$7</f>
        <v>1.8327480588215885</v>
      </c>
      <c r="N13" s="8">
        <f>Input!J28/Input!J$7</f>
        <v>1.7623590182260118</v>
      </c>
      <c r="O13" s="8">
        <f>AVERAGE(E13:N13)</f>
        <v>0.85061695402857429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1.3746235107694114</v>
      </c>
      <c r="F15" s="16">
        <f>Input!B136/Input!B$7</f>
        <v>2.0279682988961221</v>
      </c>
      <c r="G15" s="16">
        <f>Input!C136/Input!C$7</f>
        <v>1.8385932163685008</v>
      </c>
      <c r="H15" s="16">
        <f>Input!D136/Input!D$7</f>
        <v>1.6635882571534746</v>
      </c>
      <c r="I15" s="16">
        <f>Input!E136/Input!E$7</f>
        <v>1.3642139514207037</v>
      </c>
      <c r="J15" s="16">
        <f>Input!F136/Input!F$7</f>
        <v>1.4713785219599993</v>
      </c>
      <c r="K15" s="16">
        <f>Input!G136/Input!G$7</f>
        <v>1.7253834431009225</v>
      </c>
      <c r="L15" s="16">
        <f>Input!H136/Input!H$7</f>
        <v>1.4123301628788953</v>
      </c>
      <c r="M15" s="16">
        <f>Input!I136/Input!I$7</f>
        <v>1.4465966814035236</v>
      </c>
      <c r="N15" s="16">
        <f>Input!J136/Input!J$7</f>
        <v>1.6438981433369177</v>
      </c>
      <c r="O15" s="6">
        <f t="shared" ref="O15:O26" si="1">AVERAGE(E15:N15)</f>
        <v>1.5968574187288471</v>
      </c>
    </row>
    <row r="16" spans="1:15" ht="12" customHeight="1" x14ac:dyDescent="0.2">
      <c r="B16" t="s">
        <v>184</v>
      </c>
      <c r="E16" s="16">
        <f>Input!A137/Input!A$7</f>
        <v>1.6713113054365476</v>
      </c>
      <c r="F16" s="16">
        <f>Input!B137/Input!B$7</f>
        <v>5.3779888196999721</v>
      </c>
      <c r="G16" s="16">
        <f>Input!C137/Input!C$7</f>
        <v>5.5910461489143968</v>
      </c>
      <c r="H16" s="16">
        <f>Input!D137/Input!D$7</f>
        <v>5.8941163136380528</v>
      </c>
      <c r="I16" s="16">
        <f>Input!E137/Input!E$7</f>
        <v>6.0364527481754982</v>
      </c>
      <c r="J16" s="16">
        <f>Input!F137/Input!F$7</f>
        <v>5.2885648884236511</v>
      </c>
      <c r="K16" s="16">
        <f>Input!G137/Input!G$7</f>
        <v>4.8293622441328967</v>
      </c>
      <c r="L16" s="16">
        <f>Input!H137/Input!H$7</f>
        <v>5.899565743956213</v>
      </c>
      <c r="M16" s="16">
        <f>Input!I137/Input!I$7</f>
        <v>5.9898976111892734</v>
      </c>
      <c r="N16" s="16">
        <f>Input!J137/Input!J$7</f>
        <v>5.1007404844991813</v>
      </c>
      <c r="O16" s="6">
        <f t="shared" si="1"/>
        <v>5.1679046308065688</v>
      </c>
    </row>
    <row r="17" spans="2:15" ht="12" customHeight="1" x14ac:dyDescent="0.2">
      <c r="B17" t="s">
        <v>185</v>
      </c>
      <c r="E17" s="16">
        <f>Input!A138/Input!A$7</f>
        <v>8.3171807813447582</v>
      </c>
      <c r="F17" s="16">
        <f>Input!B138/Input!B$7</f>
        <v>6.3679176337390322</v>
      </c>
      <c r="G17" s="16">
        <f>Input!C138/Input!C$7</f>
        <v>5.1982110052153327</v>
      </c>
      <c r="H17" s="16">
        <f>Input!D138/Input!D$7</f>
        <v>5.3082549238201411</v>
      </c>
      <c r="I17" s="16">
        <f>Input!E138/Input!E$7</f>
        <v>5.4363979204998705</v>
      </c>
      <c r="J17" s="16">
        <f>Input!F138/Input!F$7</f>
        <v>5.9439286782815399</v>
      </c>
      <c r="K17" s="16">
        <f>Input!G138/Input!G$7</f>
        <v>5.2730467203420224</v>
      </c>
      <c r="L17" s="16">
        <f>Input!H138/Input!H$7</f>
        <v>4.9213331136788225</v>
      </c>
      <c r="M17" s="16">
        <f>Input!I138/Input!I$7</f>
        <v>5.0354225687359113</v>
      </c>
      <c r="N17" s="16">
        <f>Input!J138/Input!J$7</f>
        <v>5.311782426471404</v>
      </c>
      <c r="O17" s="6">
        <f t="shared" si="1"/>
        <v>5.7113475772128828</v>
      </c>
    </row>
    <row r="18" spans="2:15" ht="12" customHeight="1" x14ac:dyDescent="0.2">
      <c r="B18" t="s">
        <v>186</v>
      </c>
      <c r="E18" s="16">
        <f>Input!A139/Input!A$7</f>
        <v>2.1886853688596748</v>
      </c>
      <c r="F18" s="16">
        <f>Input!B139/Input!B$7</f>
        <v>12.585458533823946</v>
      </c>
      <c r="G18" s="16">
        <f>Input!C139/Input!C$7</f>
        <v>12.385254417004697</v>
      </c>
      <c r="H18" s="16">
        <f>Input!D139/Input!D$7</f>
        <v>6.5930354267310793</v>
      </c>
      <c r="I18" s="16">
        <f>Input!E139/Input!E$7</f>
        <v>7.4500521109889979</v>
      </c>
      <c r="J18" s="16">
        <f>Input!F139/Input!F$7</f>
        <v>6.360287016843829</v>
      </c>
      <c r="K18" s="16">
        <f>Input!G139/Input!G$7</f>
        <v>7.9942626241548167</v>
      </c>
      <c r="L18" s="16">
        <f>Input!H139/Input!H$7</f>
        <v>8.9338086592330228</v>
      </c>
      <c r="M18" s="16">
        <f>Input!I139/Input!I$7</f>
        <v>10.157777439848218</v>
      </c>
      <c r="N18" s="16">
        <f>Input!J139/Input!J$7</f>
        <v>6.5777789758946907</v>
      </c>
      <c r="O18" s="6">
        <f t="shared" si="1"/>
        <v>8.1226400573382964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1.2329392262699912E-7</v>
      </c>
      <c r="H19" s="16">
        <f t="shared" si="2"/>
        <v>-1.2386969316935392E-7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3.7479704453932783E-2</v>
      </c>
      <c r="M19" s="16">
        <f t="shared" si="2"/>
        <v>7.5190160373214354E-2</v>
      </c>
      <c r="N19" s="16">
        <f t="shared" si="2"/>
        <v>5.8668005984472416E-2</v>
      </c>
      <c r="O19" s="6">
        <f t="shared" si="1"/>
        <v>1.7133787023584902E-2</v>
      </c>
    </row>
    <row r="20" spans="2:15" ht="12.75" customHeight="1" x14ac:dyDescent="0.2">
      <c r="B20" s="28" t="s">
        <v>187</v>
      </c>
      <c r="E20" s="8">
        <f>Input!A141/Input!A$7</f>
        <v>13.551800966410392</v>
      </c>
      <c r="F20" s="8">
        <f>Input!B141/Input!B$7</f>
        <v>26.359333286159071</v>
      </c>
      <c r="G20" s="8">
        <f>Input!C141/Input!C$7</f>
        <v>25.013104910796848</v>
      </c>
      <c r="H20" s="8">
        <f>Input!D141/Input!D$7</f>
        <v>19.458994797473057</v>
      </c>
      <c r="I20" s="8">
        <f>Input!E141/Input!E$7</f>
        <v>20.287116731085071</v>
      </c>
      <c r="J20" s="8">
        <f>Input!F141/Input!F$7</f>
        <v>19.06415910550902</v>
      </c>
      <c r="K20" s="8">
        <f>Input!G141/Input!G$7</f>
        <v>19.822055031730656</v>
      </c>
      <c r="L20" s="8">
        <f>Input!H141/Input!H$7</f>
        <v>21.204517384200887</v>
      </c>
      <c r="M20" s="8">
        <f>Input!I141/Input!I$7</f>
        <v>22.70488446155014</v>
      </c>
      <c r="N20" s="8">
        <f>Input!J141/Input!J$7</f>
        <v>18.692868036186667</v>
      </c>
      <c r="O20" s="8">
        <f t="shared" si="1"/>
        <v>20.61588347111018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1.9803392217853159E-2</v>
      </c>
      <c r="F22" s="6">
        <f>Input!B202/Input!B$7</f>
        <v>0.20719954712708746</v>
      </c>
      <c r="G22" s="6">
        <f>Input!C202/Input!C$7</f>
        <v>0.31135413712749826</v>
      </c>
      <c r="H22" s="6">
        <f>Input!D202/Input!D$7</f>
        <v>0.52289780750650316</v>
      </c>
      <c r="I22" s="6">
        <f>Input!E202/Input!E$7</f>
        <v>0.28961435398426788</v>
      </c>
      <c r="J22" s="6">
        <f>Input!F202/Input!F$7</f>
        <v>0.24832406048528194</v>
      </c>
      <c r="K22" s="6">
        <f>Input!G202/Input!G$7</f>
        <v>0.13300124573801597</v>
      </c>
      <c r="L22" s="6">
        <f>Input!H202/Input!H$7</f>
        <v>0.14865003614378047</v>
      </c>
      <c r="M22" s="6">
        <f>Input!I202/Input!I$7</f>
        <v>0.39804270327136065</v>
      </c>
      <c r="N22" s="6">
        <f>Input!J202/Input!J$7</f>
        <v>2.6459607940765097E-2</v>
      </c>
      <c r="O22" s="6">
        <f t="shared" si="1"/>
        <v>0.23053468915424138</v>
      </c>
    </row>
    <row r="23" spans="2:15" ht="12" customHeight="1" x14ac:dyDescent="0.2">
      <c r="B23" t="s">
        <v>305</v>
      </c>
      <c r="E23" s="6">
        <f>Input!A203/Input!A$7</f>
        <v>18.387813251951407</v>
      </c>
      <c r="F23" s="6">
        <f>Input!B203/Input!B$7</f>
        <v>13.763146334559865</v>
      </c>
      <c r="G23" s="6">
        <f>Input!C203/Input!C$7</f>
        <v>14.385401876533468</v>
      </c>
      <c r="H23" s="6">
        <f>Input!D203/Input!D$7</f>
        <v>13.534847392543044</v>
      </c>
      <c r="I23" s="6">
        <f>Input!E203/Input!E$7</f>
        <v>13.796872599745619</v>
      </c>
      <c r="J23" s="6">
        <f>Input!F203/Input!F$7</f>
        <v>22.036300022955178</v>
      </c>
      <c r="K23" s="6">
        <f>Input!G203/Input!G$7</f>
        <v>22.543836469856188</v>
      </c>
      <c r="L23" s="6">
        <f>Input!H203/Input!H$7</f>
        <v>12.98465117963932</v>
      </c>
      <c r="M23" s="6">
        <f>Input!I203/Input!I$7</f>
        <v>13.314366600908855</v>
      </c>
      <c r="N23" s="6">
        <f>Input!J203/Input!J$7</f>
        <v>13.715701692046641</v>
      </c>
      <c r="O23" s="6">
        <f t="shared" si="1"/>
        <v>15.846293742073959</v>
      </c>
    </row>
    <row r="24" spans="2:15" ht="12" customHeight="1" x14ac:dyDescent="0.2">
      <c r="B24" t="s">
        <v>306</v>
      </c>
      <c r="E24" s="6">
        <f>Input!A204/Input!A$7</f>
        <v>0.83159692470215385</v>
      </c>
      <c r="F24" s="6">
        <f>Input!B204/Input!B$7</f>
        <v>1.9972652136994058</v>
      </c>
      <c r="G24" s="6">
        <f>Input!C204/Input!C$7</f>
        <v>1.2827595645258731</v>
      </c>
      <c r="H24" s="6">
        <f>Input!D204/Input!D$7</f>
        <v>0.65832453858540818</v>
      </c>
      <c r="I24" s="6">
        <f>Input!E204/Input!E$7</f>
        <v>2.0522310171521716</v>
      </c>
      <c r="J24" s="6">
        <f>Input!F204/Input!F$7</f>
        <v>1.1292616614426847</v>
      </c>
      <c r="K24" s="6">
        <f>Input!G204/Input!G$7</f>
        <v>1.0190972419113347</v>
      </c>
      <c r="L24" s="6">
        <f>Input!H204/Input!H$7</f>
        <v>0.90407050725194438</v>
      </c>
      <c r="M24" s="6">
        <f>Input!I204/Input!I$7</f>
        <v>1.3227230886987407</v>
      </c>
      <c r="N24" s="6">
        <f>Input!J204/Input!J$7</f>
        <v>0.59485455423537537</v>
      </c>
      <c r="O24" s="6">
        <f t="shared" si="1"/>
        <v>1.1792184312205092</v>
      </c>
    </row>
    <row r="25" spans="2:15" ht="12" customHeight="1" x14ac:dyDescent="0.2">
      <c r="B25" t="s">
        <v>307</v>
      </c>
      <c r="E25" s="6">
        <f>Input!A205/Input!A$7</f>
        <v>1.7345669738051921</v>
      </c>
      <c r="F25" s="6">
        <f>Input!B205/Input!B$7</f>
        <v>1.6669704217378998</v>
      </c>
      <c r="G25" s="6">
        <f>Input!C205/Input!C$7</f>
        <v>1.8022864857533873</v>
      </c>
      <c r="H25" s="6">
        <f>Input!D205/Input!D$7</f>
        <v>1.9941496345844174</v>
      </c>
      <c r="I25" s="6">
        <f>Input!E205/Input!E$7</f>
        <v>2.1164401526283942</v>
      </c>
      <c r="J25" s="6">
        <f>Input!F205/Input!F$7</f>
        <v>2.0966144467416203</v>
      </c>
      <c r="K25" s="6">
        <f>Input!G205/Input!G$7</f>
        <v>2.984731707649003</v>
      </c>
      <c r="L25" s="6">
        <f>Input!H205/Input!H$7</f>
        <v>3.3979326403602701</v>
      </c>
      <c r="M25" s="6">
        <f>Input!I205/Input!I$7</f>
        <v>2.9586746889810938</v>
      </c>
      <c r="N25" s="6">
        <f>Input!J205/Input!J$7</f>
        <v>3.3406520586462949</v>
      </c>
      <c r="O25" s="6">
        <f t="shared" si="1"/>
        <v>2.4093019210887574</v>
      </c>
    </row>
    <row r="26" spans="2:15" ht="12" customHeight="1" x14ac:dyDescent="0.2">
      <c r="B26" t="s">
        <v>308</v>
      </c>
      <c r="E26" s="16">
        <f>E27-SUM(E22:E25)</f>
        <v>1.8872913120879495</v>
      </c>
      <c r="F26" s="16">
        <f t="shared" ref="F26:N26" si="3">F27-SUM(F22:F25)</f>
        <v>1.2297923860741555</v>
      </c>
      <c r="G26" s="16">
        <f t="shared" si="3"/>
        <v>1.3456942064186848</v>
      </c>
      <c r="H26" s="16">
        <f t="shared" si="3"/>
        <v>1.7392875015483682</v>
      </c>
      <c r="I26" s="16">
        <f t="shared" si="3"/>
        <v>1.1319213148763296</v>
      </c>
      <c r="J26" s="16">
        <f t="shared" si="3"/>
        <v>1.6421830898169318</v>
      </c>
      <c r="K26" s="16">
        <f t="shared" si="3"/>
        <v>1.5143332957822579</v>
      </c>
      <c r="L26" s="16">
        <f t="shared" si="3"/>
        <v>0.88365498183120295</v>
      </c>
      <c r="M26" s="16">
        <f t="shared" si="3"/>
        <v>1.4876790061978795</v>
      </c>
      <c r="N26" s="16">
        <f t="shared" si="3"/>
        <v>1.5751753633068404</v>
      </c>
      <c r="O26" s="6">
        <f t="shared" si="1"/>
        <v>1.4437012457940601</v>
      </c>
    </row>
    <row r="27" spans="2:15" ht="12.75" customHeight="1" x14ac:dyDescent="0.2">
      <c r="B27" s="28" t="s">
        <v>188</v>
      </c>
      <c r="E27" s="8">
        <f>Input!A142/Input!A$7</f>
        <v>22.861071854764557</v>
      </c>
      <c r="F27" s="8">
        <f>Input!B142/Input!B$7</f>
        <v>18.864373903198413</v>
      </c>
      <c r="G27" s="8">
        <f>Input!C142/Input!C$7</f>
        <v>19.127496270358911</v>
      </c>
      <c r="H27" s="8">
        <f>Input!D142/Input!D$7</f>
        <v>18.449506874767742</v>
      </c>
      <c r="I27" s="8">
        <f>Input!E142/Input!E$7</f>
        <v>19.387079438386785</v>
      </c>
      <c r="J27" s="8">
        <f>Input!F142/Input!F$7</f>
        <v>27.152683281441696</v>
      </c>
      <c r="K27" s="8">
        <f>Input!G142/Input!G$7</f>
        <v>28.194999960936801</v>
      </c>
      <c r="L27" s="8">
        <f>Input!H142/Input!H$7</f>
        <v>18.318959345226517</v>
      </c>
      <c r="M27" s="8">
        <f>Input!I142/Input!I$7</f>
        <v>19.481486088057931</v>
      </c>
      <c r="N27" s="8">
        <f>Input!J142/Input!J$7</f>
        <v>19.252843276175916</v>
      </c>
      <c r="O27" s="8">
        <f>AVERAGE(E27:N27)</f>
        <v>21.109050029331527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10.913092904513174</v>
      </c>
      <c r="F29" s="16">
        <f>Input!B143/Input!B$7</f>
        <v>16.32577653552222</v>
      </c>
      <c r="G29" s="16">
        <f>Input!C143/Input!C$7</f>
        <v>10.678648698632671</v>
      </c>
      <c r="H29" s="16">
        <f>Input!D143/Input!D$7</f>
        <v>7.1228393410132531</v>
      </c>
      <c r="I29" s="16">
        <f>Input!E143/Input!E$7</f>
        <v>7.556835307047332</v>
      </c>
      <c r="J29" s="16">
        <f>Input!F143/Input!F$7</f>
        <v>3.455484360509232</v>
      </c>
      <c r="K29" s="16">
        <f>Input!G143/Input!G$7</f>
        <v>1.906807934315357</v>
      </c>
      <c r="L29" s="16">
        <f>Input!H143/Input!H$7</f>
        <v>2.1454257063611442</v>
      </c>
      <c r="M29" s="16">
        <f>Input!I143/Input!I$7</f>
        <v>1.394049121984392</v>
      </c>
      <c r="N29" s="16">
        <f>Input!J143/Input!J$7</f>
        <v>1.111158915171875</v>
      </c>
      <c r="O29" s="16">
        <f t="shared" ref="O29:O35" si="4">AVERAGE(E29:N29)</f>
        <v>6.2610118825070655</v>
      </c>
    </row>
    <row r="30" spans="2:15" ht="12" customHeight="1" x14ac:dyDescent="0.2">
      <c r="B30" t="s">
        <v>309</v>
      </c>
      <c r="E30" s="16">
        <f>Input!A207/Input!A$7</f>
        <v>7.8062806893988306</v>
      </c>
      <c r="F30" s="16">
        <f>Input!B207/Input!B$7</f>
        <v>5.6790469855646766</v>
      </c>
      <c r="G30" s="16">
        <f>Input!C207/Input!C$7</f>
        <v>6.6245367230941845</v>
      </c>
      <c r="H30" s="16">
        <f>Input!D207/Input!D$7</f>
        <v>6.7114522482348571</v>
      </c>
      <c r="I30" s="16">
        <f>Input!E207/Input!E$7</f>
        <v>10.360413183339302</v>
      </c>
      <c r="J30" s="16">
        <f>Input!F207/Input!F$7</f>
        <v>8.2363850043734228</v>
      </c>
      <c r="K30" s="16">
        <f>Input!G207/Input!G$7</f>
        <v>3.4085396941326316</v>
      </c>
      <c r="L30" s="16">
        <f>Input!H207/Input!H$7</f>
        <v>3.7360042352712073</v>
      </c>
      <c r="M30" s="16">
        <f>Input!I207/Input!I$7</f>
        <v>0.99870661178670095</v>
      </c>
      <c r="N30" s="16">
        <f>Input!J207/Input!J$7</f>
        <v>2.267136006854837</v>
      </c>
      <c r="O30" s="6">
        <f t="shared" si="4"/>
        <v>5.5828501382050657</v>
      </c>
    </row>
    <row r="31" spans="2:15" ht="12" customHeight="1" x14ac:dyDescent="0.2">
      <c r="B31" t="s">
        <v>190</v>
      </c>
      <c r="E31" s="16">
        <f>Input!A144/Input!A$7</f>
        <v>4.6779368898800788</v>
      </c>
      <c r="F31" s="16">
        <f>Input!B144/Input!B$7</f>
        <v>1.8838044155108973</v>
      </c>
      <c r="G31" s="16">
        <f>Input!C144/Input!C$7</f>
        <v>3.6291455731317885</v>
      </c>
      <c r="H31" s="16">
        <f>Input!D144/Input!D$7</f>
        <v>3.725785457698501</v>
      </c>
      <c r="I31" s="16">
        <f>Input!E144/Input!E$7</f>
        <v>3.6286027586717871</v>
      </c>
      <c r="J31" s="16">
        <f>Input!F144/Input!F$7</f>
        <v>3.2745486745559869</v>
      </c>
      <c r="K31" s="16">
        <f>Input!G144/Input!G$7</f>
        <v>3.3205880195941009</v>
      </c>
      <c r="L31" s="16">
        <f>Input!H144/Input!H$7</f>
        <v>3.974258198800714</v>
      </c>
      <c r="M31" s="16">
        <f>Input!I144/Input!I$7</f>
        <v>3.3577774859994474</v>
      </c>
      <c r="N31" s="16">
        <f>Input!J144/Input!J$7</f>
        <v>3.9818346579360124</v>
      </c>
      <c r="O31" s="6">
        <f t="shared" si="4"/>
        <v>3.5454282131779316</v>
      </c>
    </row>
    <row r="32" spans="2:15" ht="12" customHeight="1" x14ac:dyDescent="0.2">
      <c r="B32" t="s">
        <v>310</v>
      </c>
      <c r="E32" s="16">
        <f>Input!A208/Input!A$7</f>
        <v>0.12619109102646869</v>
      </c>
      <c r="F32" s="16">
        <f>Input!B208/Input!B$7</f>
        <v>0.10078120577412963</v>
      </c>
      <c r="G32" s="16">
        <f>Input!C208/Input!C$7</f>
        <v>0.18918071189909624</v>
      </c>
      <c r="H32" s="16">
        <f>Input!D208/Input!D$7</f>
        <v>0.20138399603616994</v>
      </c>
      <c r="I32" s="16">
        <f>Input!E208/Input!E$7</f>
        <v>0.24304034279645845</v>
      </c>
      <c r="J32" s="16">
        <f>Input!F208/Input!F$7</f>
        <v>0.26414659580653882</v>
      </c>
      <c r="K32" s="16">
        <f>Input!G208/Input!G$7</f>
        <v>0.25007088080457085</v>
      </c>
      <c r="L32" s="16">
        <f>Input!H208/Input!H$7</f>
        <v>0.22140493978074696</v>
      </c>
      <c r="M32" s="16">
        <f>Input!I208/Input!I$7</f>
        <v>0.52058298694912453</v>
      </c>
      <c r="N32" s="16">
        <f>Input!J208/Input!J$7</f>
        <v>1.7509726457846948</v>
      </c>
      <c r="O32" s="6">
        <f t="shared" si="4"/>
        <v>0.38677553966579986</v>
      </c>
    </row>
    <row r="33" spans="2:15" ht="12" customHeight="1" x14ac:dyDescent="0.2">
      <c r="B33" t="s">
        <v>191</v>
      </c>
      <c r="E33" s="16">
        <f>Input!A145/Input!A$7</f>
        <v>0.13772795743099164</v>
      </c>
      <c r="F33" s="16">
        <f>Input!B145/Input!B$7</f>
        <v>0</v>
      </c>
      <c r="G33" s="16">
        <f>Input!C145/Input!C$7</f>
        <v>5.7145499155436638E-2</v>
      </c>
      <c r="H33" s="16">
        <f>Input!D145/Input!D$7</f>
        <v>0.13865527065527064</v>
      </c>
      <c r="I33" s="16">
        <f>Input!E145/Input!E$7</f>
        <v>0.46009496054630095</v>
      </c>
      <c r="J33" s="16">
        <f>Input!F145/Input!F$7</f>
        <v>0.55575074504853283</v>
      </c>
      <c r="K33" s="16">
        <f>Input!G145/Input!G$7</f>
        <v>0.24872496458479976</v>
      </c>
      <c r="L33" s="16">
        <f>Input!H145/Input!H$7</f>
        <v>4.3776197895792852E-2</v>
      </c>
      <c r="M33" s="16">
        <f>Input!I145/Input!I$7</f>
        <v>0.14384472972570708</v>
      </c>
      <c r="N33" s="16">
        <f>Input!J145/Input!J$7</f>
        <v>0.11702530567661359</v>
      </c>
      <c r="O33" s="6">
        <f t="shared" si="4"/>
        <v>0.1902745630719446</v>
      </c>
    </row>
    <row r="34" spans="2:15" ht="12" customHeight="1" x14ac:dyDescent="0.2">
      <c r="B34" t="s">
        <v>192</v>
      </c>
      <c r="E34" s="16">
        <f>E35-SUM(E29:E33)</f>
        <v>0.11264354324393011</v>
      </c>
      <c r="F34" s="16">
        <f t="shared" ref="F34:N34" si="5">F35-SUM(F29:F33)</f>
        <v>0.14285026889328734</v>
      </c>
      <c r="G34" s="16">
        <f t="shared" si="5"/>
        <v>1.9680814233050192</v>
      </c>
      <c r="H34" s="16">
        <f t="shared" si="5"/>
        <v>2.7014351542177657</v>
      </c>
      <c r="I34" s="16">
        <f t="shared" si="5"/>
        <v>2.2062555414232996</v>
      </c>
      <c r="J34" s="16">
        <f t="shared" si="5"/>
        <v>0.14828461637368129</v>
      </c>
      <c r="K34" s="16">
        <f t="shared" si="5"/>
        <v>0.24345344888983611</v>
      </c>
      <c r="L34" s="16">
        <f t="shared" si="5"/>
        <v>0.17142234832359904</v>
      </c>
      <c r="M34" s="16">
        <f t="shared" si="5"/>
        <v>0.1774684389046568</v>
      </c>
      <c r="N34" s="16">
        <f t="shared" si="5"/>
        <v>0.42759976494393648</v>
      </c>
      <c r="O34" s="6">
        <f t="shared" si="4"/>
        <v>0.82994945485190108</v>
      </c>
    </row>
    <row r="35" spans="2:15" ht="12.75" customHeight="1" x14ac:dyDescent="0.2">
      <c r="B35" s="28" t="s">
        <v>193</v>
      </c>
      <c r="E35" s="8">
        <f>Input!A147/Input!A$7</f>
        <v>23.773873075493476</v>
      </c>
      <c r="F35" s="8">
        <f>Input!B147/Input!B$7</f>
        <v>24.132259411265213</v>
      </c>
      <c r="G35" s="8">
        <f>Input!C147/Input!C$7</f>
        <v>23.146738629218195</v>
      </c>
      <c r="H35" s="8">
        <f>Input!D147/Input!D$7</f>
        <v>20.601551467855817</v>
      </c>
      <c r="I35" s="8">
        <f>Input!E147/Input!E$7</f>
        <v>24.455242093824477</v>
      </c>
      <c r="J35" s="8">
        <f>Input!F147/Input!F$7</f>
        <v>15.934599996667394</v>
      </c>
      <c r="K35" s="8">
        <f>Input!G147/Input!G$7</f>
        <v>9.3781849423212957</v>
      </c>
      <c r="L35" s="8">
        <f>Input!H147/Input!H$7</f>
        <v>10.292291626433204</v>
      </c>
      <c r="M35" s="8">
        <f>Input!I147/Input!I$7</f>
        <v>6.5924293753500285</v>
      </c>
      <c r="N35" s="8">
        <f>Input!J147/Input!J$7</f>
        <v>9.655727296367969</v>
      </c>
      <c r="O35" s="8">
        <f t="shared" si="4"/>
        <v>16.796289791479708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544.06492360662787</v>
      </c>
      <c r="F37" s="30">
        <f t="shared" ref="F37:N37" si="6">+F11+F13+F20+F27+F35</f>
        <v>559.90746263798462</v>
      </c>
      <c r="G37" s="30">
        <f t="shared" si="6"/>
        <v>630.86483484779387</v>
      </c>
      <c r="H37" s="30">
        <f t="shared" si="6"/>
        <v>560.68229493372985</v>
      </c>
      <c r="I37" s="30">
        <f t="shared" si="6"/>
        <v>462.49533754831378</v>
      </c>
      <c r="J37" s="30">
        <f t="shared" si="6"/>
        <v>529.94022040951745</v>
      </c>
      <c r="K37" s="30">
        <f t="shared" si="6"/>
        <v>627.07286521507808</v>
      </c>
      <c r="L37" s="30">
        <f t="shared" si="6"/>
        <v>536.26930577407563</v>
      </c>
      <c r="M37" s="30">
        <f t="shared" si="6"/>
        <v>525.14226312708274</v>
      </c>
      <c r="N37" s="30">
        <f t="shared" si="6"/>
        <v>572.38443716085851</v>
      </c>
      <c r="O37" s="7">
        <f>AVERAGE(E37:N37)</f>
        <v>554.88239452610628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498.26097834379954</v>
      </c>
      <c r="F39" s="30">
        <f>Input!B24/Input!B$7</f>
        <v>444.47948881969995</v>
      </c>
      <c r="G39" s="30">
        <f>Input!C24/Input!C$7</f>
        <v>450.92990148815767</v>
      </c>
      <c r="H39" s="30">
        <f>Input!D24/Input!D$7</f>
        <v>439.68776923076922</v>
      </c>
      <c r="I39" s="30">
        <f>Input!E24/Input!E$7</f>
        <v>435.13859497906918</v>
      </c>
      <c r="J39" s="30">
        <f>Input!F24/Input!F$7</f>
        <v>521.35480339000503</v>
      </c>
      <c r="K39" s="30">
        <f>Input!G24/Input!G$7</f>
        <v>513.23217111495694</v>
      </c>
      <c r="L39" s="30">
        <f>Input!H24/Input!H$7</f>
        <v>460.76365716914717</v>
      </c>
      <c r="M39" s="30">
        <f>Input!I24/Input!I$7</f>
        <v>468.7034595423321</v>
      </c>
      <c r="N39" s="30">
        <f>Input!J24/Input!J$7</f>
        <v>465.10843456617152</v>
      </c>
      <c r="O39" s="7">
        <f>AVERAGE(E39:N39)</f>
        <v>469.76592586441086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45.803945262828336</v>
      </c>
      <c r="F41" s="11">
        <f t="shared" ref="F41:N41" si="7">+F37-F39</f>
        <v>115.42797381828467</v>
      </c>
      <c r="G41" s="11">
        <f t="shared" si="7"/>
        <v>179.9349333596362</v>
      </c>
      <c r="H41" s="11">
        <f t="shared" si="7"/>
        <v>120.99452570296063</v>
      </c>
      <c r="I41" s="11">
        <f t="shared" si="7"/>
        <v>27.356742569244602</v>
      </c>
      <c r="J41" s="11">
        <f t="shared" si="7"/>
        <v>8.5854170195124198</v>
      </c>
      <c r="K41" s="11">
        <f t="shared" si="7"/>
        <v>113.84069410012114</v>
      </c>
      <c r="L41" s="11">
        <f t="shared" si="7"/>
        <v>75.505648604928467</v>
      </c>
      <c r="M41" s="11">
        <f t="shared" si="7"/>
        <v>56.438803584750644</v>
      </c>
      <c r="N41" s="11">
        <f t="shared" si="7"/>
        <v>107.27600259468699</v>
      </c>
      <c r="O41" s="11">
        <f>AVERAGE(E41:N41)</f>
        <v>85.116468661695393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14.639839779329773</v>
      </c>
      <c r="F43" s="8">
        <f>(Input!B25+Input!B26)/Input!B$7</f>
        <v>15.333018822530425</v>
      </c>
      <c r="G43" s="8">
        <f>(Input!C25+Input!C26)/Input!C$7</f>
        <v>17.692588555858308</v>
      </c>
      <c r="H43" s="8">
        <f>(Input!D25+Input!D26)/Input!D$7</f>
        <v>19.10167558528428</v>
      </c>
      <c r="I43" s="8">
        <f>(Input!E25+Input!E26)/Input!E$7</f>
        <v>19.915684666773689</v>
      </c>
      <c r="J43" s="8">
        <f>(Input!F25+Input!F26)/Input!F$7</f>
        <v>21.446692377462739</v>
      </c>
      <c r="K43" s="8">
        <f>(Input!G25+Input!G26)/Input!G$7</f>
        <v>21.258518864626861</v>
      </c>
      <c r="L43" s="8">
        <f>(Input!H25+Input!H26)/Input!H$7</f>
        <v>21.548529341527921</v>
      </c>
      <c r="M43" s="8">
        <f>(Input!I25+Input!I26)/Input!I$7</f>
        <v>22.18103016005939</v>
      </c>
      <c r="N43" s="8">
        <f>(Input!J25+Input!J26)/Input!J$7</f>
        <v>22.525140915435298</v>
      </c>
      <c r="O43" s="8">
        <f>AVERAGE(E43:N43)</f>
        <v>19.564271906888866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31.164105483498563</v>
      </c>
      <c r="F45" s="11">
        <f t="shared" ref="F45:N45" si="8">+F41-F43</f>
        <v>100.09495499575425</v>
      </c>
      <c r="G45" s="11">
        <f t="shared" si="8"/>
        <v>162.24234480377788</v>
      </c>
      <c r="H45" s="11">
        <f t="shared" si="8"/>
        <v>101.89285011767635</v>
      </c>
      <c r="I45" s="11">
        <f t="shared" si="8"/>
        <v>7.4410579024709129</v>
      </c>
      <c r="J45" s="11">
        <f t="shared" si="8"/>
        <v>-12.861275357950319</v>
      </c>
      <c r="K45" s="11">
        <f t="shared" si="8"/>
        <v>92.582175235494276</v>
      </c>
      <c r="L45" s="11">
        <f t="shared" si="8"/>
        <v>53.957119263400543</v>
      </c>
      <c r="M45" s="11">
        <f t="shared" si="8"/>
        <v>34.257773424691251</v>
      </c>
      <c r="N45" s="11">
        <f t="shared" si="8"/>
        <v>84.750861679251685</v>
      </c>
      <c r="O45" s="11">
        <f>AVERAGE(E45:N45)</f>
        <v>65.552196754806531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398.36137371128979</v>
      </c>
      <c r="F7" s="6">
        <f>Input!B149/Input!B$7</f>
        <v>418.91826719501842</v>
      </c>
      <c r="G7" s="6">
        <f>Input!C149/Input!C$7</f>
        <v>450.65647786257665</v>
      </c>
      <c r="H7" s="6">
        <f>Input!D149/Input!D$7</f>
        <v>414.40062331227551</v>
      </c>
      <c r="I7" s="6">
        <f>Input!E149/Input!E$7</f>
        <v>334.94052950692139</v>
      </c>
      <c r="J7" s="6">
        <f>Input!F149/Input!F$7</f>
        <v>344.70768045991929</v>
      </c>
      <c r="K7" s="6">
        <f>Input!G149/Input!G$7</f>
        <v>421.47350318012241</v>
      </c>
      <c r="L7" s="6">
        <f>Input!H149/Input!H$7</f>
        <v>426.57336033791722</v>
      </c>
      <c r="M7" s="6">
        <f>Input!I149/Input!I$7</f>
        <v>427.67020262005144</v>
      </c>
      <c r="N7" s="6">
        <f>Input!J149/Input!J$7</f>
        <v>448.51608037740192</v>
      </c>
      <c r="O7" s="6">
        <f>AVERAGE(E7:N7)</f>
        <v>408.62180985634939</v>
      </c>
    </row>
    <row r="8" spans="1:15" ht="12" customHeight="1" x14ac:dyDescent="0.2">
      <c r="B8" t="s">
        <v>180</v>
      </c>
      <c r="E8" s="6">
        <f>Input!A150/Input!A$7</f>
        <v>-0.13524424359802023</v>
      </c>
      <c r="F8" s="6">
        <f>Input!B150/Input!B$7</f>
        <v>0.5586720917067648</v>
      </c>
      <c r="G8" s="6">
        <f>Input!C150/Input!C$7</f>
        <v>0.44135043830988696</v>
      </c>
      <c r="H8" s="6">
        <f>Input!D150/Input!D$7</f>
        <v>-4.8090424873033569E-2</v>
      </c>
      <c r="I8" s="6">
        <f>Input!E150/Input!E$7</f>
        <v>-0.15966658845902124</v>
      </c>
      <c r="J8" s="6">
        <f>Input!F150/Input!F$7</f>
        <v>-5.8326549990686108E-2</v>
      </c>
      <c r="K8" s="6">
        <f>Input!G150/Input!G$7</f>
        <v>-0.15857655215100874</v>
      </c>
      <c r="L8" s="6">
        <f>Input!H150/Input!H$7</f>
        <v>0.3517291678347349</v>
      </c>
      <c r="M8" s="6">
        <f>Input!I150/Input!I$7</f>
        <v>0.15784043627680494</v>
      </c>
      <c r="N8" s="6">
        <f>Input!J150/Input!J$7</f>
        <v>-0.40466623920428307</v>
      </c>
      <c r="O8" s="6">
        <f>AVERAGE(E8:N8)</f>
        <v>5.4502153585213861E-2</v>
      </c>
    </row>
    <row r="9" spans="1:15" ht="12" customHeight="1" x14ac:dyDescent="0.2">
      <c r="B9" t="s">
        <v>181</v>
      </c>
      <c r="E9" s="6">
        <f>Input!A151/Input!A$7</f>
        <v>1.8882227047753193</v>
      </c>
      <c r="F9" s="6">
        <f>Input!B151/Input!B$7</f>
        <v>1.9880731672799321</v>
      </c>
      <c r="G9" s="6">
        <f>Input!C151/Input!C$7</f>
        <v>1.4078053682172931</v>
      </c>
      <c r="H9" s="6">
        <f>Input!D151/Input!D$7</f>
        <v>1.5055929642016599</v>
      </c>
      <c r="I9" s="6">
        <f>Input!E151/Input!E$7</f>
        <v>2.4492992183351654</v>
      </c>
      <c r="J9" s="6">
        <f>Input!F151/Input!F$7</f>
        <v>1.6066704568826866</v>
      </c>
      <c r="K9" s="6">
        <f>Input!G151/Input!G$7</f>
        <v>1.9324195317002901</v>
      </c>
      <c r="L9" s="6">
        <f>Input!H151/Input!H$7</f>
        <v>2.559312832091893</v>
      </c>
      <c r="M9" s="6">
        <f>Input!I151/Input!I$7</f>
        <v>2.0088644974511829</v>
      </c>
      <c r="N9" s="6">
        <f>Input!J151/Input!J$7</f>
        <v>2.0191885258675049</v>
      </c>
      <c r="O9" s="6">
        <f>AVERAGE(E9:N9)</f>
        <v>1.936544926680293</v>
      </c>
    </row>
    <row r="10" spans="1:15" ht="12" customHeight="1" x14ac:dyDescent="0.2">
      <c r="B10" t="s">
        <v>182</v>
      </c>
      <c r="E10" s="6">
        <f>Input!A152/Input!A$7</f>
        <v>-1.4303894986012482</v>
      </c>
      <c r="F10" s="6">
        <f>Input!B152/Input!B$7</f>
        <v>-0.6694527313897537</v>
      </c>
      <c r="G10" s="6">
        <f>Input!C152/Input!C$7</f>
        <v>-1.2090876249892117</v>
      </c>
      <c r="H10" s="6">
        <f>Input!D152/Input!D$7</f>
        <v>-0.67692270531400967</v>
      </c>
      <c r="I10" s="6">
        <f>Input!E152/Input!E$7</f>
        <v>-1.0934941529494573</v>
      </c>
      <c r="J10" s="6">
        <f>Input!F152/Input!F$7</f>
        <v>-0.87532365435517956</v>
      </c>
      <c r="K10" s="6">
        <f>Input!G152/Input!G$7</f>
        <v>-0.69132776821359454</v>
      </c>
      <c r="L10" s="6">
        <f>Input!H152/Input!H$7</f>
        <v>-0.55900561572597085</v>
      </c>
      <c r="M10" s="6">
        <f>Input!I152/Input!I$7</f>
        <v>-0.83032338858943155</v>
      </c>
      <c r="N10" s="6">
        <f>Input!J152/Input!J$7</f>
        <v>-0.78464990300077631</v>
      </c>
      <c r="O10" s="6">
        <f>AVERAGE(E10:N10)</f>
        <v>-0.88199770431286328</v>
      </c>
    </row>
    <row r="11" spans="1:15" ht="12.75" customHeight="1" x14ac:dyDescent="0.2">
      <c r="B11" s="28" t="s">
        <v>68</v>
      </c>
      <c r="E11" s="8">
        <f>Input!A35/Input!A$7</f>
        <v>398.68396267386584</v>
      </c>
      <c r="F11" s="8">
        <f>Input!B35/Input!B$7</f>
        <v>420.79555972261534</v>
      </c>
      <c r="G11" s="8">
        <f>Input!C35/Input!C$7</f>
        <v>451.29654604411456</v>
      </c>
      <c r="H11" s="8">
        <f>Input!D35/Input!D$7</f>
        <v>415.1812031462901</v>
      </c>
      <c r="I11" s="8">
        <f>Input!E35/Input!E$7</f>
        <v>336.1366679838481</v>
      </c>
      <c r="J11" s="8">
        <f>Input!F35/Input!F$7</f>
        <v>345.38070071245613</v>
      </c>
      <c r="K11" s="8">
        <f>Input!G35/Input!G$7</f>
        <v>422.55601839145811</v>
      </c>
      <c r="L11" s="8">
        <f>Input!H35/Input!H$7</f>
        <v>428.92539672211791</v>
      </c>
      <c r="M11" s="8">
        <f>Input!I35/Input!I$7</f>
        <v>429.00658416518996</v>
      </c>
      <c r="N11" s="8">
        <f>Input!J35/Input!J$7</f>
        <v>449.34595276106438</v>
      </c>
      <c r="O11" s="8">
        <f>AVERAGE(E11:N11)</f>
        <v>409.73085923230212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0.11581274331435726</v>
      </c>
      <c r="F13" s="8">
        <f>Input!B28/Input!B7</f>
        <v>0.38129549957543163</v>
      </c>
      <c r="G13" s="8">
        <f>Input!C28/Input!C7</f>
        <v>0.96206689928119649</v>
      </c>
      <c r="H13" s="8">
        <f>Input!D28/Input!D7</f>
        <v>0.79696544035674466</v>
      </c>
      <c r="I13" s="8">
        <f>Input!E28/Input!E7</f>
        <v>0.39554932638520146</v>
      </c>
      <c r="J13" s="8">
        <f>Input!F28/Input!F7</f>
        <v>0.57524971529857027</v>
      </c>
      <c r="K13" s="8">
        <f>Input!G28/Input!G7</f>
        <v>0.78566551972074095</v>
      </c>
      <c r="L13" s="8">
        <f>Input!H28/Input!H7</f>
        <v>0.89845731930590089</v>
      </c>
      <c r="M13" s="8">
        <f>Input!I28/Input!I7</f>
        <v>1.8327480588215885</v>
      </c>
      <c r="N13" s="8">
        <f>Input!J28/Input!J7</f>
        <v>1.7623590182260118</v>
      </c>
      <c r="O13" s="8">
        <f>AVERAGE(E13:N13)</f>
        <v>0.85061695402857429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1.3746235107694114</v>
      </c>
      <c r="F15" s="16">
        <f>Input!B136/Input!B$7</f>
        <v>2.0279682988961221</v>
      </c>
      <c r="G15" s="16">
        <f>Input!C136/Input!C$7</f>
        <v>1.8385932163685008</v>
      </c>
      <c r="H15" s="16">
        <f>Input!D136/Input!D$7</f>
        <v>1.6635882571534746</v>
      </c>
      <c r="I15" s="16">
        <f>Input!E136/Input!E$7</f>
        <v>1.3642139514207037</v>
      </c>
      <c r="J15" s="16">
        <f>Input!F136/Input!F$7</f>
        <v>1.4713785219599993</v>
      </c>
      <c r="K15" s="16">
        <f>Input!G136/Input!G$7</f>
        <v>1.7253834431009225</v>
      </c>
      <c r="L15" s="16">
        <f>Input!H136/Input!H$7</f>
        <v>1.4123301628788953</v>
      </c>
      <c r="M15" s="16">
        <f>Input!I136/Input!I$7</f>
        <v>1.4465966814035236</v>
      </c>
      <c r="N15" s="16">
        <f>Input!J136/Input!J$7</f>
        <v>1.6438981433369177</v>
      </c>
      <c r="O15" s="6">
        <f t="shared" ref="O15:O26" si="1">AVERAGE(E15:N15)</f>
        <v>1.5968574187288471</v>
      </c>
    </row>
    <row r="16" spans="1:15" ht="12" customHeight="1" x14ac:dyDescent="0.2">
      <c r="B16" t="s">
        <v>184</v>
      </c>
      <c r="E16" s="16">
        <f>Input!A137/Input!A$7</f>
        <v>1.6713113054365476</v>
      </c>
      <c r="F16" s="16">
        <f>Input!B137/Input!B$7</f>
        <v>5.3779888196999721</v>
      </c>
      <c r="G16" s="16">
        <f>Input!C137/Input!C$7</f>
        <v>5.5910461489143968</v>
      </c>
      <c r="H16" s="16">
        <f>Input!D137/Input!D$7</f>
        <v>5.8941163136380528</v>
      </c>
      <c r="I16" s="16">
        <f>Input!E137/Input!E$7</f>
        <v>6.0364527481754982</v>
      </c>
      <c r="J16" s="16">
        <f>Input!F137/Input!F$7</f>
        <v>5.2885648884236511</v>
      </c>
      <c r="K16" s="16">
        <f>Input!G137/Input!G$7</f>
        <v>4.8293622441328967</v>
      </c>
      <c r="L16" s="16">
        <f>Input!H137/Input!H$7</f>
        <v>5.899565743956213</v>
      </c>
      <c r="M16" s="16">
        <f>Input!I137/Input!I$7</f>
        <v>5.9898976111892734</v>
      </c>
      <c r="N16" s="16">
        <f>Input!J137/Input!J$7</f>
        <v>5.1007404844991813</v>
      </c>
      <c r="O16" s="6">
        <f t="shared" si="1"/>
        <v>5.1679046308065688</v>
      </c>
    </row>
    <row r="17" spans="2:15" ht="12" customHeight="1" x14ac:dyDescent="0.2">
      <c r="B17" t="s">
        <v>185</v>
      </c>
      <c r="E17" s="16">
        <f>Input!A138/Input!A$7</f>
        <v>8.3171807813447582</v>
      </c>
      <c r="F17" s="16">
        <f>Input!B138/Input!B$7</f>
        <v>6.3679176337390322</v>
      </c>
      <c r="G17" s="16">
        <f>Input!C138/Input!C$7</f>
        <v>5.1982110052153327</v>
      </c>
      <c r="H17" s="16">
        <f>Input!D138/Input!D$7</f>
        <v>5.3082549238201411</v>
      </c>
      <c r="I17" s="16">
        <f>Input!E138/Input!E$7</f>
        <v>5.4363979204998705</v>
      </c>
      <c r="J17" s="16">
        <f>Input!F138/Input!F$7</f>
        <v>5.9439286782815399</v>
      </c>
      <c r="K17" s="16">
        <f>Input!G138/Input!G$7</f>
        <v>5.2730467203420224</v>
      </c>
      <c r="L17" s="16">
        <f>Input!H138/Input!H$7</f>
        <v>4.9213331136788225</v>
      </c>
      <c r="M17" s="16">
        <f>Input!I138/Input!I$7</f>
        <v>5.0354225687359113</v>
      </c>
      <c r="N17" s="16">
        <f>Input!J138/Input!J$7</f>
        <v>5.311782426471404</v>
      </c>
      <c r="O17" s="6">
        <f t="shared" si="1"/>
        <v>5.7113475772128828</v>
      </c>
    </row>
    <row r="18" spans="2:15" ht="12" customHeight="1" x14ac:dyDescent="0.2">
      <c r="B18" t="s">
        <v>186</v>
      </c>
      <c r="E18" s="16">
        <f>Input!A139/Input!A$7</f>
        <v>2.1886853688596748</v>
      </c>
      <c r="F18" s="16">
        <f>Input!B139/Input!B$7</f>
        <v>12.585458533823946</v>
      </c>
      <c r="G18" s="16">
        <f>Input!C139/Input!C$7</f>
        <v>12.385254417004697</v>
      </c>
      <c r="H18" s="16">
        <f>Input!D139/Input!D$7</f>
        <v>6.5930354267310793</v>
      </c>
      <c r="I18" s="16">
        <f>Input!E139/Input!E$7</f>
        <v>7.4500521109889979</v>
      </c>
      <c r="J18" s="16">
        <f>Input!F139/Input!F$7</f>
        <v>6.360287016843829</v>
      </c>
      <c r="K18" s="16">
        <f>Input!G139/Input!G$7</f>
        <v>7.9942626241548167</v>
      </c>
      <c r="L18" s="16">
        <f>Input!H139/Input!H$7</f>
        <v>8.9338086592330228</v>
      </c>
      <c r="M18" s="16">
        <f>Input!I139/Input!I$7</f>
        <v>10.157777439848218</v>
      </c>
      <c r="N18" s="16">
        <f>Input!J139/Input!J$7</f>
        <v>6.5777789758946907</v>
      </c>
      <c r="O18" s="6">
        <f t="shared" si="1"/>
        <v>8.1226400573382964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1.2329392262699912E-7</v>
      </c>
      <c r="H19" s="16">
        <f t="shared" si="2"/>
        <v>-1.2386969316935392E-7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3.7479704453932783E-2</v>
      </c>
      <c r="M19" s="16">
        <f t="shared" si="2"/>
        <v>7.5190160373214354E-2</v>
      </c>
      <c r="N19" s="16">
        <f t="shared" si="2"/>
        <v>5.8668005984472416E-2</v>
      </c>
      <c r="O19" s="6">
        <f t="shared" si="1"/>
        <v>1.7133787023584902E-2</v>
      </c>
    </row>
    <row r="20" spans="2:15" ht="12.75" customHeight="1" x14ac:dyDescent="0.2">
      <c r="B20" s="28" t="s">
        <v>187</v>
      </c>
      <c r="E20" s="8">
        <f>Input!A141/Input!A$7</f>
        <v>13.551800966410392</v>
      </c>
      <c r="F20" s="8">
        <f>Input!B141/Input!B$7</f>
        <v>26.359333286159071</v>
      </c>
      <c r="G20" s="8">
        <f>Input!C141/Input!C$7</f>
        <v>25.013104910796848</v>
      </c>
      <c r="H20" s="8">
        <f>Input!D141/Input!D$7</f>
        <v>19.458994797473057</v>
      </c>
      <c r="I20" s="8">
        <f>Input!E141/Input!E$7</f>
        <v>20.287116731085071</v>
      </c>
      <c r="J20" s="8">
        <f>Input!F141/Input!F$7</f>
        <v>19.06415910550902</v>
      </c>
      <c r="K20" s="8">
        <f>Input!G141/Input!G$7</f>
        <v>19.822055031730656</v>
      </c>
      <c r="L20" s="8">
        <f>Input!H141/Input!H$7</f>
        <v>21.204517384200887</v>
      </c>
      <c r="M20" s="8">
        <f>Input!I141/Input!I$7</f>
        <v>22.70488446155014</v>
      </c>
      <c r="N20" s="8">
        <f>Input!J141/Input!J$7</f>
        <v>18.692868036186667</v>
      </c>
      <c r="O20" s="8">
        <f t="shared" si="1"/>
        <v>20.61588347111018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1.9803392217853159E-2</v>
      </c>
      <c r="F22" s="16">
        <f>Input!B202/Input!B$7</f>
        <v>0.20719954712708746</v>
      </c>
      <c r="G22" s="16">
        <f>Input!C202/Input!C$7</f>
        <v>0.31135413712749826</v>
      </c>
      <c r="H22" s="16">
        <f>Input!D202/Input!D$7</f>
        <v>0.52289780750650316</v>
      </c>
      <c r="I22" s="16">
        <f>Input!E202/Input!E$7</f>
        <v>0.28961435398426788</v>
      </c>
      <c r="J22" s="16">
        <f>Input!F202/Input!F$7</f>
        <v>0.24832406048528194</v>
      </c>
      <c r="K22" s="16">
        <f>Input!G202/Input!G$7</f>
        <v>0.13300124573801597</v>
      </c>
      <c r="L22" s="16">
        <f>Input!H202/Input!H$7</f>
        <v>0.14865003614378047</v>
      </c>
      <c r="M22" s="16">
        <f>Input!I202/Input!I$7</f>
        <v>0.39804270327136065</v>
      </c>
      <c r="N22" s="16">
        <f>Input!J202/Input!J$7</f>
        <v>2.6459607940765097E-2</v>
      </c>
      <c r="O22" s="6">
        <f t="shared" si="1"/>
        <v>0.23053468915424138</v>
      </c>
    </row>
    <row r="23" spans="2:15" ht="12" customHeight="1" x14ac:dyDescent="0.2">
      <c r="B23" t="s">
        <v>305</v>
      </c>
      <c r="E23" s="16">
        <f>Input!A210/Input!A$7</f>
        <v>16.85684586341139</v>
      </c>
      <c r="F23" s="16">
        <f>Input!B210/Input!B$7</f>
        <v>13.362524341919048</v>
      </c>
      <c r="G23" s="16">
        <f>Input!C210/Input!C$7</f>
        <v>12.679385256513001</v>
      </c>
      <c r="H23" s="16">
        <f>Input!D210/Input!D$7</f>
        <v>12.195986002725133</v>
      </c>
      <c r="I23" s="16">
        <f>Input!E210/Input!E$7</f>
        <v>11.601020980229931</v>
      </c>
      <c r="J23" s="16">
        <f>Input!F210/Input!F$7</f>
        <v>14.950347050980643</v>
      </c>
      <c r="K23" s="16">
        <f>Input!G210/Input!G$7</f>
        <v>12.508107125908754</v>
      </c>
      <c r="L23" s="16">
        <f>Input!H210/Input!H$7</f>
        <v>11.70764792243058</v>
      </c>
      <c r="M23" s="16">
        <f>Input!I210/Input!I$7</f>
        <v>11.918512158195339</v>
      </c>
      <c r="N23" s="16">
        <f>Input!J210/Input!J$7</f>
        <v>12.302386335291651</v>
      </c>
      <c r="O23" s="6">
        <f t="shared" si="1"/>
        <v>13.008276303760548</v>
      </c>
    </row>
    <row r="24" spans="2:15" ht="12" customHeight="1" x14ac:dyDescent="0.2">
      <c r="B24" t="s">
        <v>306</v>
      </c>
      <c r="E24" s="16">
        <f>Input!A204/Input!A$7</f>
        <v>0.83159692470215385</v>
      </c>
      <c r="F24" s="16">
        <f>Input!B204/Input!B$7</f>
        <v>1.9972652136994058</v>
      </c>
      <c r="G24" s="16">
        <f>Input!C204/Input!C$7</f>
        <v>1.2827595645258731</v>
      </c>
      <c r="H24" s="16">
        <f>Input!D204/Input!D$7</f>
        <v>0.65832453858540818</v>
      </c>
      <c r="I24" s="16">
        <f>Input!E204/Input!E$7</f>
        <v>2.0522310171521716</v>
      </c>
      <c r="J24" s="16">
        <f>Input!F204/Input!F$7</f>
        <v>1.1292616614426847</v>
      </c>
      <c r="K24" s="16">
        <f>Input!G204/Input!G$7</f>
        <v>1.0190972419113347</v>
      </c>
      <c r="L24" s="16">
        <f>Input!H204/Input!H$7</f>
        <v>0.90407050725194438</v>
      </c>
      <c r="M24" s="16">
        <f>Input!I204/Input!I$7</f>
        <v>1.3227230886987407</v>
      </c>
      <c r="N24" s="16">
        <f>Input!J204/Input!J$7</f>
        <v>0.59485455423537537</v>
      </c>
      <c r="O24" s="6">
        <f t="shared" si="1"/>
        <v>1.1792184312205092</v>
      </c>
    </row>
    <row r="25" spans="2:15" ht="12" customHeight="1" x14ac:dyDescent="0.2">
      <c r="B25" t="s">
        <v>307</v>
      </c>
      <c r="E25" s="16">
        <f>Input!A205/Input!A$7</f>
        <v>1.7345669738051921</v>
      </c>
      <c r="F25" s="16">
        <f>Input!B205/Input!B$7</f>
        <v>1.6669704217378998</v>
      </c>
      <c r="G25" s="16">
        <f>Input!C205/Input!C$7</f>
        <v>1.8022864857533873</v>
      </c>
      <c r="H25" s="16">
        <f>Input!D205/Input!D$7</f>
        <v>1.9941496345844174</v>
      </c>
      <c r="I25" s="16">
        <f>Input!E205/Input!E$7</f>
        <v>2.1164401526283942</v>
      </c>
      <c r="J25" s="16">
        <f>Input!F205/Input!F$7</f>
        <v>2.0966144467416203</v>
      </c>
      <c r="K25" s="16">
        <f>Input!G205/Input!G$7</f>
        <v>2.984731707649003</v>
      </c>
      <c r="L25" s="16">
        <f>Input!H205/Input!H$7</f>
        <v>3.3979326403602701</v>
      </c>
      <c r="M25" s="16">
        <f>Input!I205/Input!I$7</f>
        <v>2.9586746889810938</v>
      </c>
      <c r="N25" s="16">
        <f>Input!J205/Input!J$7</f>
        <v>3.3406520586462949</v>
      </c>
      <c r="O25" s="6">
        <f t="shared" si="1"/>
        <v>2.4093019210887574</v>
      </c>
    </row>
    <row r="26" spans="2:15" ht="12" customHeight="1" x14ac:dyDescent="0.2">
      <c r="B26" t="s">
        <v>308</v>
      </c>
      <c r="E26" s="16">
        <f>(Input!A142-SUM(Input!A202:'Input'!A205))/Input!A$7</f>
        <v>1.8872913120879535</v>
      </c>
      <c r="F26" s="16">
        <f>(Input!B142-SUM(Input!B202:'Input'!B205))/Input!B$7</f>
        <v>1.2297923860741597</v>
      </c>
      <c r="G26" s="16">
        <f>(Input!C142-SUM(Input!C202:'Input'!C205))/Input!C$7</f>
        <v>1.3456942064186812</v>
      </c>
      <c r="H26" s="16">
        <f>(Input!D142-SUM(Input!D202:'Input'!D205))/Input!D$7</f>
        <v>1.7392875015483702</v>
      </c>
      <c r="I26" s="16">
        <f>(Input!E142-SUM(Input!E202:'Input'!E205))/Input!E$7</f>
        <v>1.1319213148763303</v>
      </c>
      <c r="J26" s="16">
        <f>(Input!F142-SUM(Input!F202:'Input'!F205))/Input!F$7</f>
        <v>1.6421830898169296</v>
      </c>
      <c r="K26" s="16">
        <f>(Input!G142-SUM(Input!G202:'Input'!G205))/Input!G$7</f>
        <v>1.5143332957822564</v>
      </c>
      <c r="L26" s="16">
        <f>(Input!H142-SUM(Input!H202:'Input'!H205))/Input!H$7</f>
        <v>0.8836549818312045</v>
      </c>
      <c r="M26" s="16">
        <f>(Input!I142-SUM(Input!I202:'Input'!I205))/Input!I$7</f>
        <v>1.4876790061978793</v>
      </c>
      <c r="N26" s="16">
        <f>(Input!J142-SUM(Input!J202:'Input'!J205))/Input!J$7</f>
        <v>1.5751753633068435</v>
      </c>
      <c r="O26" s="6">
        <f t="shared" si="1"/>
        <v>1.443701245794061</v>
      </c>
    </row>
    <row r="27" spans="2:15" ht="12.75" customHeight="1" x14ac:dyDescent="0.2">
      <c r="B27" s="28" t="s">
        <v>188</v>
      </c>
      <c r="E27" s="8">
        <f>SUM(E22:E26)</f>
        <v>21.33010446622454</v>
      </c>
      <c r="F27" s="8">
        <f t="shared" ref="F27:N27" si="3">SUM(F22:F26)</f>
        <v>18.463751910557601</v>
      </c>
      <c r="G27" s="8">
        <f t="shared" si="3"/>
        <v>17.421479650338441</v>
      </c>
      <c r="H27" s="8">
        <f t="shared" si="3"/>
        <v>17.110645484949831</v>
      </c>
      <c r="I27" s="8">
        <f t="shared" si="3"/>
        <v>17.191227818871095</v>
      </c>
      <c r="J27" s="8">
        <f t="shared" si="3"/>
        <v>20.066730309467157</v>
      </c>
      <c r="K27" s="8">
        <f t="shared" si="3"/>
        <v>18.159270616989367</v>
      </c>
      <c r="L27" s="8">
        <f t="shared" si="3"/>
        <v>17.041956088017777</v>
      </c>
      <c r="M27" s="8">
        <f t="shared" si="3"/>
        <v>18.085631645344414</v>
      </c>
      <c r="N27" s="8">
        <f t="shared" si="3"/>
        <v>17.839527919420931</v>
      </c>
      <c r="O27" s="8">
        <f>AVERAGE(E27:N27)</f>
        <v>18.271032591018116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10.913092904513174</v>
      </c>
      <c r="F29" s="16">
        <f>Input!B143/Input!B$7</f>
        <v>16.32577653552222</v>
      </c>
      <c r="G29" s="16">
        <f>Input!C143/Input!C$7</f>
        <v>10.678648698632671</v>
      </c>
      <c r="H29" s="16">
        <f>Input!D143/Input!D$7</f>
        <v>7.1228393410132531</v>
      </c>
      <c r="I29" s="16">
        <f>Input!E143/Input!E$7</f>
        <v>7.556835307047332</v>
      </c>
      <c r="J29" s="16">
        <f>Input!F143/Input!F$7</f>
        <v>3.455484360509232</v>
      </c>
      <c r="K29" s="16">
        <f>Input!G143/Input!G$7</f>
        <v>1.906807934315357</v>
      </c>
      <c r="L29" s="16">
        <f>Input!H143/Input!H$7</f>
        <v>2.1454257063611442</v>
      </c>
      <c r="M29" s="16">
        <f>Input!I143/Input!I$7</f>
        <v>1.394049121984392</v>
      </c>
      <c r="N29" s="16">
        <f>Input!J143/Input!J$7</f>
        <v>1.111158915171875</v>
      </c>
      <c r="O29" s="16">
        <f t="shared" ref="O29:O35" si="4">AVERAGE(E29:N29)</f>
        <v>6.2610118825070655</v>
      </c>
    </row>
    <row r="30" spans="2:15" ht="12" customHeight="1" x14ac:dyDescent="0.2">
      <c r="B30" t="s">
        <v>309</v>
      </c>
      <c r="E30" s="16">
        <f>Input!A211/Input!A$7</f>
        <v>6.4913615822524795</v>
      </c>
      <c r="F30" s="16">
        <f>Input!B211/Input!B$7</f>
        <v>4.4157503538069625</v>
      </c>
      <c r="G30" s="16">
        <f>Input!C211/Input!C$7</f>
        <v>4.9905759059020802</v>
      </c>
      <c r="H30" s="16">
        <f>Input!D211/Input!D$7</f>
        <v>5.0866060943887037</v>
      </c>
      <c r="I30" s="16">
        <f>Input!E211/Input!E$7</f>
        <v>8.9013627888023112</v>
      </c>
      <c r="J30" s="16">
        <f>Input!F211/Input!F$7</f>
        <v>6.1826385474419894</v>
      </c>
      <c r="K30" s="16">
        <f>Input!G211/Input!G$7</f>
        <v>2.4914233596417676</v>
      </c>
      <c r="L30" s="16">
        <f>Input!H211/Input!H$7</f>
        <v>3.4058286662518147</v>
      </c>
      <c r="M30" s="16">
        <f>Input!I211/Input!I$7</f>
        <v>0.74660851919395033</v>
      </c>
      <c r="N30" s="16">
        <f>Input!J211/Input!J$7</f>
        <v>1.801230112264359</v>
      </c>
      <c r="O30" s="6">
        <f t="shared" si="4"/>
        <v>4.4513385929946407</v>
      </c>
    </row>
    <row r="31" spans="2:15" ht="12" customHeight="1" x14ac:dyDescent="0.2">
      <c r="B31" t="s">
        <v>190</v>
      </c>
      <c r="E31" s="16">
        <f>Input!A144/Input!A$7</f>
        <v>4.6779368898800788</v>
      </c>
      <c r="F31" s="16">
        <f>Input!B144/Input!B$7</f>
        <v>1.8838044155108973</v>
      </c>
      <c r="G31" s="16">
        <f>Input!C144/Input!C$7</f>
        <v>3.6291455731317885</v>
      </c>
      <c r="H31" s="16">
        <f>Input!D144/Input!D$7</f>
        <v>3.725785457698501</v>
      </c>
      <c r="I31" s="16">
        <f>Input!E144/Input!E$7</f>
        <v>3.6286027586717871</v>
      </c>
      <c r="J31" s="16">
        <f>Input!F144/Input!F$7</f>
        <v>3.2745486745559869</v>
      </c>
      <c r="K31" s="16">
        <f>Input!G144/Input!G$7</f>
        <v>3.3205880195941009</v>
      </c>
      <c r="L31" s="16">
        <f>Input!H144/Input!H$7</f>
        <v>3.974258198800714</v>
      </c>
      <c r="M31" s="16">
        <f>Input!I144/Input!I$7</f>
        <v>3.3577774859994474</v>
      </c>
      <c r="N31" s="16">
        <f>Input!J144/Input!J$7</f>
        <v>3.9818346579360124</v>
      </c>
      <c r="O31" s="6">
        <f t="shared" si="4"/>
        <v>3.5454282131779316</v>
      </c>
    </row>
    <row r="32" spans="2:15" ht="12" customHeight="1" x14ac:dyDescent="0.2">
      <c r="B32" t="s">
        <v>310</v>
      </c>
      <c r="E32" s="16">
        <f>Input!A208/Input!A$7</f>
        <v>0.12619109102646869</v>
      </c>
      <c r="F32" s="16">
        <f>Input!B208/Input!B$7</f>
        <v>0.10078120577412963</v>
      </c>
      <c r="G32" s="16">
        <f>Input!C208/Input!C$7</f>
        <v>0.18918071189909624</v>
      </c>
      <c r="H32" s="16">
        <f>Input!D208/Input!D$7</f>
        <v>0.20138399603616994</v>
      </c>
      <c r="I32" s="16">
        <f>Input!E208/Input!E$7</f>
        <v>0.24304034279645845</v>
      </c>
      <c r="J32" s="16">
        <f>Input!F208/Input!F$7</f>
        <v>0.26414659580653882</v>
      </c>
      <c r="K32" s="16">
        <f>Input!G208/Input!G$7</f>
        <v>0.25007088080457085</v>
      </c>
      <c r="L32" s="16">
        <f>Input!H208/Input!H$7</f>
        <v>0.22140493978074696</v>
      </c>
      <c r="M32" s="16">
        <f>Input!I208/Input!I$7</f>
        <v>0.52058298694912453</v>
      </c>
      <c r="N32" s="16">
        <f>Input!J208/Input!J$7</f>
        <v>1.7509726457846948</v>
      </c>
      <c r="O32" s="6">
        <f t="shared" si="4"/>
        <v>0.38677553966579986</v>
      </c>
    </row>
    <row r="33" spans="2:15" ht="12" customHeight="1" x14ac:dyDescent="0.2">
      <c r="B33" t="s">
        <v>191</v>
      </c>
      <c r="E33" s="16">
        <f>Input!A145/Input!A$7</f>
        <v>0.13772795743099164</v>
      </c>
      <c r="F33" s="16">
        <f>Input!B145/Input!B$7</f>
        <v>0</v>
      </c>
      <c r="G33" s="16">
        <f>Input!C145/Input!C$7</f>
        <v>5.7145499155436638E-2</v>
      </c>
      <c r="H33" s="16">
        <f>Input!D145/Input!D$7</f>
        <v>0.13865527065527064</v>
      </c>
      <c r="I33" s="16">
        <f>Input!E145/Input!E$7</f>
        <v>0.46009496054630095</v>
      </c>
      <c r="J33" s="16">
        <f>Input!F145/Input!F$7</f>
        <v>0.55575074504853283</v>
      </c>
      <c r="K33" s="16">
        <f>Input!G145/Input!G$7</f>
        <v>0.24872496458479976</v>
      </c>
      <c r="L33" s="16">
        <f>Input!H145/Input!H$7</f>
        <v>4.3776197895792852E-2</v>
      </c>
      <c r="M33" s="16">
        <f>Input!I145/Input!I$7</f>
        <v>0.14384472972570708</v>
      </c>
      <c r="N33" s="16">
        <f>Input!J145/Input!J$7</f>
        <v>0.11702530567661359</v>
      </c>
      <c r="O33" s="6">
        <f t="shared" si="4"/>
        <v>0.1902745630719446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0.11264354324393304</v>
      </c>
      <c r="F34" s="16">
        <f>(Input!B147-Input!B143-Input!B144-Input!B145-Input!B207-Input!B208)/Input!B$7</f>
        <v>0.14285026889328933</v>
      </c>
      <c r="G34" s="16">
        <f>(Input!C147-Input!C143-Input!C144-Input!C145-Input!C207-Input!C208)/Input!C$7</f>
        <v>1.9680814233050161</v>
      </c>
      <c r="H34" s="16">
        <f>(Input!D147-Input!D143-Input!D144-Input!D145-Input!D207-Input!D208)/Input!D$7</f>
        <v>2.7014351542177653</v>
      </c>
      <c r="I34" s="16">
        <f>(Input!E147-Input!E143-Input!E144-Input!E145-Input!E207-Input!E208)/Input!E$7</f>
        <v>2.2062555414232974</v>
      </c>
      <c r="J34" s="16">
        <f>(Input!F147-Input!F143-Input!F144-Input!F145-Input!F207-Input!F208)/Input!F$7</f>
        <v>0.14828461637368312</v>
      </c>
      <c r="K34" s="16">
        <f>(Input!G147-Input!G143-Input!G144-Input!G145-Input!G207-Input!G208)/Input!G$7</f>
        <v>0.24345344888983445</v>
      </c>
      <c r="L34" s="16">
        <f>(Input!H147-Input!H143-Input!H144-Input!H145-Input!H207-Input!H208)/Input!H$7</f>
        <v>0.17142234832359951</v>
      </c>
      <c r="M34" s="16">
        <f>(Input!I147-Input!I143-Input!I144-Input!I145-Input!I207-Input!I208)/Input!I$7</f>
        <v>0.17746843890465613</v>
      </c>
      <c r="N34" s="16">
        <f>(Input!J147-Input!J143-Input!J144-Input!J145-Input!J207-Input!J208)/Input!J$7</f>
        <v>0.4275997649439362</v>
      </c>
      <c r="O34" s="6">
        <f t="shared" si="4"/>
        <v>0.82994945485190108</v>
      </c>
    </row>
    <row r="35" spans="2:15" ht="12.75" customHeight="1" x14ac:dyDescent="0.2">
      <c r="B35" s="28" t="s">
        <v>193</v>
      </c>
      <c r="E35" s="8">
        <f>SUM(E29:E34)</f>
        <v>22.458953968347132</v>
      </c>
      <c r="F35" s="8">
        <f t="shared" ref="F35:N35" si="5">SUM(F29:F34)</f>
        <v>22.868962779507502</v>
      </c>
      <c r="G35" s="8">
        <f t="shared" si="5"/>
        <v>21.512777812026087</v>
      </c>
      <c r="H35" s="8">
        <f t="shared" si="5"/>
        <v>18.976705314009664</v>
      </c>
      <c r="I35" s="8">
        <f t="shared" si="5"/>
        <v>22.996191699287483</v>
      </c>
      <c r="J35" s="8">
        <f t="shared" si="5"/>
        <v>13.880853539735963</v>
      </c>
      <c r="K35" s="8">
        <f t="shared" si="5"/>
        <v>8.4610686078304305</v>
      </c>
      <c r="L35" s="8">
        <f t="shared" si="5"/>
        <v>9.9621160574138123</v>
      </c>
      <c r="M35" s="8">
        <f t="shared" si="5"/>
        <v>6.3403312827572771</v>
      </c>
      <c r="N35" s="8">
        <f t="shared" si="5"/>
        <v>9.1898214017774897</v>
      </c>
      <c r="O35" s="8">
        <f t="shared" si="4"/>
        <v>15.664778246269288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456.14063481816225</v>
      </c>
      <c r="F37" s="30">
        <f t="shared" ref="F37:N37" si="6">+F11+F13+F20+F27+F35</f>
        <v>488.86890319841501</v>
      </c>
      <c r="G37" s="30">
        <f t="shared" si="6"/>
        <v>516.2059753165571</v>
      </c>
      <c r="H37" s="30">
        <f t="shared" si="6"/>
        <v>471.52451418307942</v>
      </c>
      <c r="I37" s="30">
        <f t="shared" si="6"/>
        <v>397.00675355947692</v>
      </c>
      <c r="J37" s="30">
        <f t="shared" si="6"/>
        <v>398.96769338246685</v>
      </c>
      <c r="K37" s="30">
        <f t="shared" si="6"/>
        <v>469.78407816772932</v>
      </c>
      <c r="L37" s="30">
        <f t="shared" si="6"/>
        <v>478.03244357105632</v>
      </c>
      <c r="M37" s="30">
        <f t="shared" si="6"/>
        <v>477.97017961366339</v>
      </c>
      <c r="N37" s="30">
        <f t="shared" si="6"/>
        <v>496.83052913667547</v>
      </c>
      <c r="O37" s="7">
        <f>AVERAGE(E37:N37)</f>
        <v>465.13317049472818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455.393229845257</v>
      </c>
      <c r="F39" s="30">
        <f>(Input!B24-Input!B125)/Input!B$7+Input!B131/Input!B7</f>
        <v>414.62234885366547</v>
      </c>
      <c r="G39" s="30">
        <f>(Input!C24-Input!C125)/Input!C$7+Input!C131/Input!C7</f>
        <v>412.41850012945861</v>
      </c>
      <c r="H39" s="30">
        <f>(Input!D24-Input!D125)/Input!D$7+Input!D131/Input!D7</f>
        <v>406.9367365291713</v>
      </c>
      <c r="I39" s="30">
        <f>(Input!E24-Input!E125)/Input!E$7+Input!E131/Input!E7</f>
        <v>401.97326261715716</v>
      </c>
      <c r="J39" s="30">
        <f>(Input!F24-Input!F125)/Input!F$7+Input!F131/Input!F7</f>
        <v>447.18972804205248</v>
      </c>
      <c r="K39" s="30">
        <f>(Input!G24-Input!G125)/Input!G$7+Input!G131/Input!G7</f>
        <v>440.00774371214811</v>
      </c>
      <c r="L39" s="30">
        <f>(Input!H24-Input!H125)/Input!H$7+Input!H131/Input!H7</f>
        <v>434.56357775204378</v>
      </c>
      <c r="M39" s="30">
        <f>(Input!I24-Input!I125)/Input!I$7+Input!I131/Input!I7</f>
        <v>446.32448179668586</v>
      </c>
      <c r="N39" s="30">
        <f>(Input!J24-Input!J125)/Input!J$7+Input!J131/Input!J7</f>
        <v>432.87233300381104</v>
      </c>
      <c r="O39" s="7">
        <f>AVERAGE(E39:N39)</f>
        <v>429.23019422814514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0.74740497290525809</v>
      </c>
      <c r="F41" s="11">
        <f t="shared" ref="F41:N41" si="7">+F37-F39</f>
        <v>74.246554344749541</v>
      </c>
      <c r="G41" s="11">
        <f t="shared" si="7"/>
        <v>103.78747518709849</v>
      </c>
      <c r="H41" s="11">
        <f t="shared" si="7"/>
        <v>64.58777765390812</v>
      </c>
      <c r="I41" s="11">
        <f t="shared" si="7"/>
        <v>-4.9665090576802413</v>
      </c>
      <c r="J41" s="11">
        <f t="shared" si="7"/>
        <v>-48.222034659585631</v>
      </c>
      <c r="K41" s="11">
        <f t="shared" si="7"/>
        <v>29.776334455581207</v>
      </c>
      <c r="L41" s="11">
        <f t="shared" si="7"/>
        <v>43.468865819012535</v>
      </c>
      <c r="M41" s="11">
        <f t="shared" si="7"/>
        <v>31.645697816977531</v>
      </c>
      <c r="N41" s="11">
        <f t="shared" si="7"/>
        <v>63.95819613286443</v>
      </c>
      <c r="O41" s="11">
        <f>AVERAGE(E41:N41)</f>
        <v>35.902976266583124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14.639839779329773</v>
      </c>
      <c r="F43" s="8">
        <f>(Input!B25+Input!B26)/Input!B$7</f>
        <v>15.333018822530425</v>
      </c>
      <c r="G43" s="8">
        <f>(Input!C25+Input!C26)/Input!C$7</f>
        <v>17.692588555858308</v>
      </c>
      <c r="H43" s="8">
        <f>(Input!D25+Input!D26)/Input!D$7</f>
        <v>19.10167558528428</v>
      </c>
      <c r="I43" s="8">
        <f>(Input!E25+Input!E26)/Input!E$7</f>
        <v>19.915684666773689</v>
      </c>
      <c r="J43" s="8">
        <f>(Input!F25+Input!F26)/Input!F$7</f>
        <v>21.446692377462739</v>
      </c>
      <c r="K43" s="8">
        <f>(Input!G25+Input!G26)/Input!G$7</f>
        <v>21.258518864626861</v>
      </c>
      <c r="L43" s="8">
        <f>(Input!H25+Input!H26)/Input!H$7</f>
        <v>21.548529341527921</v>
      </c>
      <c r="M43" s="8">
        <f>(Input!I25+Input!I26)/Input!I$7</f>
        <v>22.18103016005939</v>
      </c>
      <c r="N43" s="8">
        <f>(Input!J25+Input!J26)/Input!J$7</f>
        <v>22.525140915435298</v>
      </c>
      <c r="O43" s="8">
        <f>AVERAGE(E43:N43)</f>
        <v>19.564271906888866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-13.892434806424514</v>
      </c>
      <c r="F45" s="11">
        <f t="shared" ref="F45:N45" si="8">+F41-F43</f>
        <v>58.913535522219114</v>
      </c>
      <c r="G45" s="11">
        <f t="shared" si="8"/>
        <v>86.094886631240186</v>
      </c>
      <c r="H45" s="11">
        <f t="shared" si="8"/>
        <v>45.486102068623836</v>
      </c>
      <c r="I45" s="11">
        <f t="shared" si="8"/>
        <v>-24.882193724453931</v>
      </c>
      <c r="J45" s="11">
        <f t="shared" si="8"/>
        <v>-69.66872703704837</v>
      </c>
      <c r="K45" s="11">
        <f t="shared" si="8"/>
        <v>8.5178155909543456</v>
      </c>
      <c r="L45" s="11">
        <f t="shared" si="8"/>
        <v>21.920336477484614</v>
      </c>
      <c r="M45" s="11">
        <f t="shared" si="8"/>
        <v>9.4646676569181416</v>
      </c>
      <c r="N45" s="11">
        <f t="shared" si="8"/>
        <v>41.433055217429128</v>
      </c>
      <c r="O45" s="11">
        <f>AVERAGE(E45:N45)</f>
        <v>16.338704359694255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5: Kalkalpen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83.900421959321179</v>
      </c>
      <c r="F7" s="6">
        <f>(Input!B$132+Input!B$28+Input!B$141)/Input!B$6</f>
        <v>91.014670500351897</v>
      </c>
      <c r="G7" s="6">
        <f>(Input!C$132+Input!C$28+Input!C$141)/Input!C$6</f>
        <v>101.02698333635259</v>
      </c>
      <c r="H7" s="6">
        <f>(Input!D$132+Input!D$28+Input!D$141)/Input!D$6</f>
        <v>92.214083748846008</v>
      </c>
      <c r="I7" s="6">
        <f>(Input!E$132+Input!E$28+Input!E$141)/Input!E$6</f>
        <v>73.951638822036259</v>
      </c>
      <c r="J7" s="6">
        <f>(Input!F$132+Input!F$28+Input!F$141)/Input!F$6</f>
        <v>75.9030507146595</v>
      </c>
      <c r="K7" s="6">
        <f>(Input!G$132+Input!G$28+Input!G$141)/Input!G$6</f>
        <v>90.239604674313881</v>
      </c>
      <c r="L7" s="6">
        <f>(Input!H$132+Input!H$28+Input!H$141)/Input!H$6</f>
        <v>90.509270240666169</v>
      </c>
      <c r="M7" s="6">
        <f>(Input!I$132+Input!I$28+Input!I$141)/Input!I$6</f>
        <v>90.741622185612499</v>
      </c>
      <c r="N7" s="6">
        <f>(Input!J$132+Input!J$28+Input!J$141)/Input!J$6</f>
        <v>94.239141265265047</v>
      </c>
      <c r="O7" s="6">
        <f>AVERAGE(E7:N7)</f>
        <v>88.37404874474251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84.249598771257098</v>
      </c>
      <c r="F8" s="6">
        <f>(Input!B$132+Input!B$133+Input!B$134+Input!B$28+Input!B$141)/Input!B$6</f>
        <v>91.545036879462145</v>
      </c>
      <c r="G8" s="6">
        <f>(Input!C$132+Input!C$133+Input!C$134+Input!C$28+Input!C$141)/Input!C$6</f>
        <v>101.45466517572976</v>
      </c>
      <c r="H8" s="6">
        <f>(Input!D$132+Input!D$133+Input!D$134+Input!D$28+Input!D$141)/Input!D$6</f>
        <v>92.633862737046798</v>
      </c>
      <c r="I8" s="6">
        <f>(Input!E$132+Input!E$133+Input!E$134+Input!E$28+Input!E$141)/Input!E$6</f>
        <v>74.466531980292345</v>
      </c>
      <c r="J8" s="6">
        <f>(Input!F$132+Input!F$133+Input!F$134+Input!F$28+Input!F$141)/Input!F$6</f>
        <v>76.231303662222373</v>
      </c>
      <c r="K8" s="6">
        <f>(Input!G$132+Input!G$133+Input!G$134+Input!G$28+Input!G$141)/Input!G$6</f>
        <v>90.529118189427635</v>
      </c>
      <c r="L8" s="6">
        <f>(Input!H$132+Input!H$133+Input!H$134+Input!H$28+Input!H$141)/Input!H$6</f>
        <v>91.135977491863969</v>
      </c>
      <c r="M8" s="6">
        <f>(Input!I$132+Input!I$133+Input!I$134+Input!I$28+Input!I$141)/Input!I$6</f>
        <v>91.157058370562382</v>
      </c>
      <c r="N8" s="6">
        <f>(Input!J$132+Input!J$133+Input!J$134+Input!J$28+Input!J$141)/Input!J$6</f>
        <v>94.597266641594459</v>
      </c>
      <c r="O8" s="6">
        <f>AVERAGE(E8:N8)</f>
        <v>88.80004198994591</v>
      </c>
    </row>
    <row r="9" spans="1:15" ht="12" customHeight="1" x14ac:dyDescent="0.2">
      <c r="B9" s="19" t="s">
        <v>209</v>
      </c>
      <c r="E9" s="6">
        <f>(Input!A$148-Input!A$154+Input!A$155)/Input!A$6</f>
        <v>27.520772699900643</v>
      </c>
      <c r="F9" s="6">
        <f>(Input!B$148-Input!B$154+Input!B$155)/Input!B$6</f>
        <v>39.248299388421742</v>
      </c>
      <c r="G9" s="6">
        <f>(Input!C$148-Input!C$154+Input!C$155)/Input!C$6</f>
        <v>50.059797481187232</v>
      </c>
      <c r="H9" s="6">
        <f>(Input!D$148-Input!D$154+Input!D$155)/Input!D$6</f>
        <v>41.378505277042613</v>
      </c>
      <c r="I9" s="6">
        <f>(Input!E$148-Input!E$154+Input!E$155)/Input!E$6</f>
        <v>25.361871896403432</v>
      </c>
      <c r="J9" s="6">
        <f>(Input!F$148-Input!F$154+Input!F$155)/Input!F$6</f>
        <v>21.419510911961368</v>
      </c>
      <c r="K9" s="6">
        <f>(Input!G$148-Input!G$154+Input!G$155)/Input!G$6</f>
        <v>37.525288880788253</v>
      </c>
      <c r="L9" s="6">
        <f>(Input!H$148-Input!H$154+Input!H$155)/Input!H$6</f>
        <v>36.004740844408801</v>
      </c>
      <c r="M9" s="6">
        <f>(Input!I$148-Input!I$154+Input!I$155)/Input!I$6</f>
        <v>33.591613949263078</v>
      </c>
      <c r="N9" s="6">
        <f>(Input!J$148-Input!J$154+Input!J$155)/Input!J$6</f>
        <v>40.916778161975159</v>
      </c>
      <c r="O9" s="6">
        <f>AVERAGE(E9:N9)</f>
        <v>35.302717949135236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11.628431257451989</v>
      </c>
      <c r="F10" s="6">
        <f>(Input!B$132+Input!B$135+Input!B$28+Input!B$141+Input!B$142+Input!B$147-Input!B$156+Input!B$157)/Input!B$6</f>
        <v>24.145470194904377</v>
      </c>
      <c r="G10" s="6">
        <f>(Input!C$132+Input!C$135+Input!C$28+Input!C$141+Input!C$142+Input!C$147-Input!C$156+Input!C$157)/Input!C$6</f>
        <v>35.385772018305495</v>
      </c>
      <c r="H10" s="6">
        <f>(Input!D$132+Input!D$135+Input!D$28+Input!D$141+Input!D$142+Input!D$147-Input!D$156+Input!D$157)/Input!D$6</f>
        <v>26.621328979810404</v>
      </c>
      <c r="I10" s="6">
        <f>(Input!E$132+Input!E$135+Input!E$28+Input!E$141+Input!E$142+Input!E$147-Input!E$156+Input!E$157)/Input!E$6</f>
        <v>10.063923823384652</v>
      </c>
      <c r="J10" s="6">
        <f>(Input!F$132+Input!F$135+Input!F$28+Input!F$141+Input!F$142+Input!F$147-Input!F$156+Input!F$157)/Input!F$6</f>
        <v>6.3306710920168605</v>
      </c>
      <c r="K10" s="6">
        <f>(Input!G$132+Input!G$135+Input!G$28+Input!G$141+Input!G$142+Input!G$147-Input!G$156+Input!G$157)/Input!G$6</f>
        <v>22.816415701566399</v>
      </c>
      <c r="L10" s="6">
        <f>(Input!H$132+Input!H$135+Input!H$28+Input!H$141+Input!H$142+Input!H$147-Input!H$156+Input!H$157)/Input!H$6</f>
        <v>19.708348577009279</v>
      </c>
      <c r="M10" s="6">
        <f>(Input!I$132+Input!I$135+Input!I$28+Input!I$141+Input!I$142+Input!I$147-Input!I$156+Input!I$157)/Input!I$6</f>
        <v>17.07085597207686</v>
      </c>
      <c r="N10" s="6">
        <f>(Input!J$132+Input!J$135+Input!J$28+Input!J$141+Input!J$142+Input!J$147-Input!J$156+Input!J$157)/Input!J$6</f>
        <v>25.201203193507929</v>
      </c>
      <c r="O10" s="6">
        <f>AVERAGE(E10:N10)</f>
        <v>19.897242081003419</v>
      </c>
    </row>
    <row r="11" spans="1:15" ht="12" customHeight="1" x14ac:dyDescent="0.2">
      <c r="B11" t="s">
        <v>211</v>
      </c>
      <c r="E11" s="6">
        <f>Input!A$148/Input!A34-Input!A$24/Input!A$6</f>
        <v>3.7731454437121243</v>
      </c>
      <c r="F11" s="6">
        <f>Input!B$148/Input!B34-Input!B$24/Input!B$6</f>
        <v>14.433037351372761</v>
      </c>
      <c r="G11" s="6">
        <f>Input!C$148/Input!C34-Input!C$24/Input!C$6</f>
        <v>26.555350158370274</v>
      </c>
      <c r="H11" s="6">
        <f>Input!D$148/Input!D34-Input!D$24/Input!D$6</f>
        <v>16.959027843140063</v>
      </c>
      <c r="I11" s="6">
        <f>Input!E$148/Input!E34-Input!E$24/Input!E$6</f>
        <v>1.1222664978156018</v>
      </c>
      <c r="J11" s="6">
        <f>Input!F$148/Input!F34-Input!F$24/Input!F$6</f>
        <v>-3.4471639825876252</v>
      </c>
      <c r="K11" s="6">
        <f>Input!G$148/Input!G34-Input!G$24/Input!G$6</f>
        <v>12.703608452641646</v>
      </c>
      <c r="L11" s="6">
        <f>Input!H$148/Input!H34-Input!H$24/Input!H$6</f>
        <v>7.7510380161468078</v>
      </c>
      <c r="M11" s="6">
        <f>Input!I$148/Input!I34-Input!I$24/Input!I$6</f>
        <v>5.1104222014623844</v>
      </c>
      <c r="N11" s="6">
        <f>Input!J$148/Input!J34-Input!J$24/Input!J$6</f>
        <v>13.537665235448927</v>
      </c>
      <c r="O11" s="6">
        <f>AVERAGE(E11:N11)</f>
        <v>9.8498397217522964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497.02025979615394</v>
      </c>
      <c r="F15" s="6">
        <f>(Input!B$132+Input!B$28+Input!B$141)/Input!B$7</f>
        <v>514.69039612227584</v>
      </c>
      <c r="G15" s="6">
        <f>(Input!C$132+Input!C$28+Input!C$141)/Input!C$7</f>
        <v>587.54321254638933</v>
      </c>
      <c r="H15" s="6">
        <f>(Input!D$132+Input!D$28+Input!D$141)/Input!D$7</f>
        <v>520.1170281184194</v>
      </c>
      <c r="I15" s="6">
        <f>(Input!E$132+Input!E$28+Input!E$141)/Input!E$7</f>
        <v>417.08482298316886</v>
      </c>
      <c r="J15" s="6">
        <f>(Input!F$132+Input!F$28+Input!F$141)/Input!F$7</f>
        <v>485.76684662731708</v>
      </c>
      <c r="K15" s="6">
        <f>(Input!G$132+Input!G$28+Input!G$141)/Input!G$7</f>
        <v>588.44447934930281</v>
      </c>
      <c r="L15" s="6">
        <f>(Input!H$132+Input!H$28+Input!H$141)/Input!H$7</f>
        <v>504.8001448519974</v>
      </c>
      <c r="M15" s="6">
        <f>(Input!I$132+Input!I$28+Input!I$141)/Input!I$7</f>
        <v>497.78034691417884</v>
      </c>
      <c r="N15" s="6">
        <f>(Input!J$132+Input!J$28+Input!J$141)/Input!J$7</f>
        <v>542.27866072561494</v>
      </c>
      <c r="O15" s="6">
        <f>AVERAGE(E15:N15)</f>
        <v>515.55261980348189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499.08875892560206</v>
      </c>
      <c r="F16" s="6">
        <f>(Input!B$132+Input!B$133+Input!B$134+Input!B$28+Input!B$141)/Input!B$7</f>
        <v>517.68963218228146</v>
      </c>
      <c r="G16" s="6">
        <f>(Input!C$132+Input!C$133+Input!C$134+Input!C$28+Input!C$141)/Input!C$7</f>
        <v>590.03048429851924</v>
      </c>
      <c r="H16" s="6">
        <f>(Input!D$132+Input!D$133+Input!D$134+Input!D$28+Input!D$141)/Input!D$7</f>
        <v>522.484716338412</v>
      </c>
      <c r="I16" s="6">
        <f>(Input!E$132+Input!E$133+Input!E$134+Input!E$28+Input!E$141)/Input!E$7</f>
        <v>419.98880354651089</v>
      </c>
      <c r="J16" s="6">
        <f>(Input!F$132+Input!F$133+Input!F$134+Input!F$28+Input!F$141)/Input!F$7</f>
        <v>487.86761066423531</v>
      </c>
      <c r="K16" s="6">
        <f>(Input!G$132+Input!G$133+Input!G$134+Input!G$28+Input!G$141)/Input!G$7</f>
        <v>590.3323713705563</v>
      </c>
      <c r="L16" s="6">
        <f>(Input!H$132+Input!H$133+Input!H$134+Input!H$28+Input!H$141)/Input!H$7</f>
        <v>508.29549853613645</v>
      </c>
      <c r="M16" s="6">
        <f>(Input!I$132+Input!I$133+Input!I$134+Input!I$28+Input!I$141)/Input!I$7</f>
        <v>500.05930075348812</v>
      </c>
      <c r="N16" s="6">
        <f>(Input!J$132+Input!J$133+Input!J$134+Input!J$28+Input!J$141)/Input!J$7</f>
        <v>544.33941538488261</v>
      </c>
      <c r="O16" s="6">
        <f>AVERAGE(E16:N16)</f>
        <v>518.01765920006233</v>
      </c>
    </row>
    <row r="17" spans="2:15" ht="12" customHeight="1" x14ac:dyDescent="0.2">
      <c r="B17" s="19" t="s">
        <v>209</v>
      </c>
      <c r="E17" s="6">
        <f>(Input!A$148-Input!A$154+Input!A$155)/Input!A$7</f>
        <v>163.03114189017347</v>
      </c>
      <c r="F17" s="6">
        <f>(Input!B$148-Input!B$154+Input!B$155)/Input!B$7</f>
        <v>221.95018284743841</v>
      </c>
      <c r="G17" s="6">
        <f>(Input!C$148-Input!C$154+Input!C$155)/Input!C$7</f>
        <v>291.13305436028946</v>
      </c>
      <c r="H17" s="6">
        <f>(Input!D$148-Input!D$154+Input!D$155)/Input!D$7</f>
        <v>233.38805004335433</v>
      </c>
      <c r="I17" s="6">
        <f>(Input!E$148-Input!E$154+Input!E$155)/Input!E$7</f>
        <v>143.04012756078586</v>
      </c>
      <c r="J17" s="6">
        <f>(Input!F$148-Input!F$154+Input!F$155)/Input!F$7</f>
        <v>137.08129217516864</v>
      </c>
      <c r="K17" s="6">
        <f>(Input!G$148-Input!G$154+Input!G$155)/Input!G$7</f>
        <v>244.69908924781669</v>
      </c>
      <c r="L17" s="6">
        <f>(Input!H$148-Input!H$154+Input!H$155)/Input!H$7</f>
        <v>200.81035174947198</v>
      </c>
      <c r="M17" s="6">
        <f>(Input!I$148-Input!I$154+Input!I$155)/Input!I$7</f>
        <v>184.27315759098889</v>
      </c>
      <c r="N17" s="6">
        <f>(Input!J$148-Input!J$154+Input!J$155)/Input!J$7</f>
        <v>235.4467089256172</v>
      </c>
      <c r="O17" s="6">
        <f>AVERAGE(E17:N17)</f>
        <v>205.48531563911047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68.886017371911507</v>
      </c>
      <c r="F18" s="6">
        <f>(Input!B$132+Input!B$135+Input!B$28+Input!B$141+Input!B$142+Input!B$147-Input!B$156+Input!B$157)/Input!B$7</f>
        <v>136.54327979054639</v>
      </c>
      <c r="G18" s="6">
        <f>(Input!C$132+Input!C$135+Input!C$28+Input!C$141+Input!C$142+Input!C$147-Input!C$156+Input!C$157)/Input!C$7</f>
        <v>205.79323942446396</v>
      </c>
      <c r="H18" s="6">
        <f>(Input!D$132+Input!D$135+Input!D$28+Input!D$141+Input!D$142+Input!D$147-Input!D$156+Input!D$157)/Input!D$7</f>
        <v>150.1528394648829</v>
      </c>
      <c r="I18" s="6">
        <f>(Input!E$132+Input!E$135+Input!E$28+Input!E$141+Input!E$142+Input!E$147-Input!E$156+Input!E$157)/Input!E$7</f>
        <v>56.760201034810621</v>
      </c>
      <c r="J18" s="6">
        <f>(Input!F$132+Input!F$135+Input!F$28+Input!F$141+Input!F$142+Input!F$147-Input!F$156+Input!F$157)/Input!F$7</f>
        <v>40.515237588596833</v>
      </c>
      <c r="K18" s="6">
        <f>(Input!G$132+Input!G$135+Input!G$28+Input!G$141+Input!G$142+Input!G$147-Input!G$156+Input!G$157)/Input!G$7</f>
        <v>148.78382841527647</v>
      </c>
      <c r="L18" s="6">
        <f>(Input!H$132+Input!H$135+Input!H$28+Input!H$141+Input!H$142+Input!H$147-Input!H$156+Input!H$157)/Input!H$7</f>
        <v>109.91998046182363</v>
      </c>
      <c r="M18" s="6">
        <f>(Input!I$132+Input!I$135+Input!I$28+Input!I$141+Input!I$142+Input!I$147-Input!I$156+Input!I$157)/Input!I$7</f>
        <v>93.645412140865645</v>
      </c>
      <c r="N18" s="6">
        <f>(Input!J$132+Input!J$135+Input!J$28+Input!J$141+Input!J$142+Input!J$147-Input!J$156+Input!J$157)/Input!J$7</f>
        <v>145.01484768395969</v>
      </c>
      <c r="O18" s="6">
        <f>AVERAGE(E18:N18)</f>
        <v>115.60148833771377</v>
      </c>
    </row>
    <row r="19" spans="2:15" ht="12" customHeight="1" x14ac:dyDescent="0.2">
      <c r="B19" t="s">
        <v>211</v>
      </c>
      <c r="E19" s="6">
        <f>(Input!A$148-Input!A$24)/Input!A$7</f>
        <v>45.803945262828407</v>
      </c>
      <c r="F19" s="6">
        <f>(Input!B$148-Input!B$24)/Input!B$7</f>
        <v>115.42797367676192</v>
      </c>
      <c r="G19" s="6">
        <f>(Input!C$148-Input!C$24)/Input!C$7</f>
        <v>179.93493335963595</v>
      </c>
      <c r="H19" s="6">
        <f>(Input!D$148-Input!D$24)/Input!D$7</f>
        <v>120.99452557909076</v>
      </c>
      <c r="I19" s="6">
        <f>(Input!E$148-Input!E$24)/Input!E$7</f>
        <v>27.356742569244606</v>
      </c>
      <c r="J19" s="6">
        <f>(Input!F$148-Input!F$24)/Input!F$7</f>
        <v>8.5854171438633049</v>
      </c>
      <c r="K19" s="6">
        <f>(Input!G$148-Input!G$24)/Input!G$7</f>
        <v>113.84069410012123</v>
      </c>
      <c r="L19" s="6">
        <f>(Input!H$148-Input!H$24)/Input!H$7</f>
        <v>75.505648604928453</v>
      </c>
      <c r="M19" s="6">
        <f>(Input!I$148-Input!I$24)/Input!I$7</f>
        <v>56.43880358475063</v>
      </c>
      <c r="N19" s="6">
        <f>(Input!J$148-Input!J$24)/Input!J$7</f>
        <v>107.27600271530282</v>
      </c>
      <c r="O19" s="6">
        <f>AVERAGE(E19:N19)</f>
        <v>85.11646865965281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109.19276187653284</v>
      </c>
      <c r="F23" s="16">
        <f>Input!B148/Input!B24*100</f>
        <v>125.96924640623506</v>
      </c>
      <c r="G23" s="16">
        <f>Input!C148/Input!C24*100</f>
        <v>139.9030831102163</v>
      </c>
      <c r="H23" s="16">
        <f>Input!D148/Input!D24*100</f>
        <v>127.51828321055415</v>
      </c>
      <c r="I23" s="16">
        <f>Input!E148/Input!E24*100</f>
        <v>106.28690327286654</v>
      </c>
      <c r="J23" s="16">
        <f>Input!F148/Input!F24*100</f>
        <v>101.64675132712662</v>
      </c>
      <c r="K23" s="16">
        <f>Input!G148/Input!G24*100</f>
        <v>122.18112980969435</v>
      </c>
      <c r="L23" s="16">
        <f>Input!H148/Input!H24*100</f>
        <v>116.38706686825566</v>
      </c>
      <c r="M23" s="16">
        <f>Input!I148/Input!I24*100</f>
        <v>112.04147365156226</v>
      </c>
      <c r="N23" s="16">
        <f>Input!J148/Input!J24*100</f>
        <v>123.06472958620158</v>
      </c>
      <c r="O23" s="16">
        <f>AVERAGE(E23:N23)</f>
        <v>118.41914291192452</v>
      </c>
    </row>
    <row r="24" spans="2:15" ht="12" customHeight="1" x14ac:dyDescent="0.2">
      <c r="B24" t="s">
        <v>215</v>
      </c>
      <c r="E24" s="16">
        <f>+E11/E7*100</f>
        <v>4.49717099818821</v>
      </c>
      <c r="F24" s="16">
        <f t="shared" ref="F24:N24" si="1">+F11/F7*100</f>
        <v>15.857924081939029</v>
      </c>
      <c r="G24" s="16">
        <f t="shared" si="1"/>
        <v>26.28540344509609</v>
      </c>
      <c r="H24" s="16">
        <f t="shared" si="1"/>
        <v>18.390930271919874</v>
      </c>
      <c r="I24" s="16">
        <f t="shared" si="1"/>
        <v>1.5175681238333647</v>
      </c>
      <c r="J24" s="16">
        <f t="shared" si="1"/>
        <v>-4.541535485242175</v>
      </c>
      <c r="K24" s="16">
        <f t="shared" si="1"/>
        <v>14.077641960523399</v>
      </c>
      <c r="L24" s="16">
        <f t="shared" si="1"/>
        <v>8.5638056693382065</v>
      </c>
      <c r="M24" s="16">
        <f t="shared" si="1"/>
        <v>5.6318391476504432</v>
      </c>
      <c r="N24" s="16">
        <f t="shared" si="1"/>
        <v>14.365225588530144</v>
      </c>
      <c r="O24" s="6">
        <f>AVERAGE(E24:N24)</f>
        <v>10.46459738017766</v>
      </c>
    </row>
    <row r="25" spans="2:15" ht="12" customHeight="1" x14ac:dyDescent="0.2">
      <c r="B25" t="s">
        <v>216</v>
      </c>
      <c r="E25" s="16">
        <f>+E9/E8*100</f>
        <v>32.66576114459756</v>
      </c>
      <c r="F25" s="16">
        <f t="shared" ref="F25:N25" si="2">+F9/F8*100</f>
        <v>42.873213804152151</v>
      </c>
      <c r="G25" s="16">
        <f t="shared" si="2"/>
        <v>49.34203606554572</v>
      </c>
      <c r="H25" s="16">
        <f t="shared" si="2"/>
        <v>44.668875996784088</v>
      </c>
      <c r="I25" s="16">
        <f t="shared" si="2"/>
        <v>34.058081156667107</v>
      </c>
      <c r="J25" s="16">
        <f t="shared" si="2"/>
        <v>28.098051434185489</v>
      </c>
      <c r="K25" s="16">
        <f t="shared" si="2"/>
        <v>41.451070806045486</v>
      </c>
      <c r="L25" s="16">
        <f t="shared" si="2"/>
        <v>39.506616196247052</v>
      </c>
      <c r="M25" s="16">
        <f t="shared" si="2"/>
        <v>36.850261021708128</v>
      </c>
      <c r="N25" s="16">
        <f t="shared" si="2"/>
        <v>43.253657969842472</v>
      </c>
      <c r="O25" s="6">
        <f>AVERAGE(E25:N25)</f>
        <v>39.276762559577534</v>
      </c>
    </row>
    <row r="26" spans="2:15" ht="12" customHeight="1" x14ac:dyDescent="0.2">
      <c r="B26" t="s">
        <v>217</v>
      </c>
      <c r="E26" s="16">
        <f>+E10/E8*100</f>
        <v>13.802358025495057</v>
      </c>
      <c r="F26" s="16">
        <f t="shared" ref="F26:N26" si="3">+F10/F8*100</f>
        <v>26.375509823319916</v>
      </c>
      <c r="G26" s="16">
        <f t="shared" si="3"/>
        <v>34.878407963807042</v>
      </c>
      <c r="H26" s="16">
        <f t="shared" si="3"/>
        <v>28.738226166146703</v>
      </c>
      <c r="I26" s="16">
        <f t="shared" si="3"/>
        <v>13.514693857433944</v>
      </c>
      <c r="J26" s="16">
        <f t="shared" si="3"/>
        <v>8.3045557243357546</v>
      </c>
      <c r="K26" s="16">
        <f t="shared" si="3"/>
        <v>25.203399920260129</v>
      </c>
      <c r="L26" s="16">
        <f t="shared" si="3"/>
        <v>21.625212259086936</v>
      </c>
      <c r="M26" s="16">
        <f t="shared" si="3"/>
        <v>18.726861394190845</v>
      </c>
      <c r="N26" s="16">
        <f t="shared" si="3"/>
        <v>26.640519423239816</v>
      </c>
      <c r="O26" s="6">
        <f>AVERAGE(E26:N26)</f>
        <v>21.780974455731617</v>
      </c>
    </row>
    <row r="27" spans="2:15" ht="12" customHeight="1" x14ac:dyDescent="0.2">
      <c r="B27" t="s">
        <v>218</v>
      </c>
      <c r="E27" s="16">
        <f>+E11/E8*100</f>
        <v>4.4785322407961248</v>
      </c>
      <c r="F27" s="16">
        <f t="shared" ref="F27:N27" si="4">+F11/F8*100</f>
        <v>15.766051162748255</v>
      </c>
      <c r="G27" s="16">
        <f t="shared" si="4"/>
        <v>26.174597405031815</v>
      </c>
      <c r="H27" s="16">
        <f t="shared" si="4"/>
        <v>18.30759005622</v>
      </c>
      <c r="I27" s="16">
        <f t="shared" si="4"/>
        <v>1.5070750147362992</v>
      </c>
      <c r="J27" s="16">
        <f t="shared" si="4"/>
        <v>-4.5219795766078725</v>
      </c>
      <c r="K27" s="16">
        <f t="shared" si="4"/>
        <v>14.03262144458315</v>
      </c>
      <c r="L27" s="16">
        <f t="shared" si="4"/>
        <v>8.5049156540168447</v>
      </c>
      <c r="M27" s="16">
        <f t="shared" si="4"/>
        <v>5.6061727888234572</v>
      </c>
      <c r="N27" s="16">
        <f t="shared" si="4"/>
        <v>14.310841862629896</v>
      </c>
      <c r="O27" s="6">
        <f>AVERAGE(E27:N27)</f>
        <v>10.416641805297797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40.978566386453224</v>
      </c>
      <c r="F31" s="17">
        <f>Input!B14/(Input!B97+Input!B98)*2</f>
        <v>37.382415277202369</v>
      </c>
      <c r="G31" s="17">
        <f>Input!C14/(Input!C97+Input!C98)*2</f>
        <v>36.49977270684164</v>
      </c>
      <c r="H31" s="17">
        <f>Input!D14/(Input!D97+Input!D98)*2</f>
        <v>36.370909608944253</v>
      </c>
      <c r="I31" s="17">
        <f>Input!E14/(Input!E97+Input!E98)*2</f>
        <v>37.366072310852005</v>
      </c>
      <c r="J31" s="17">
        <f>Input!F14/(Input!F97+Input!F98)*2</f>
        <v>42.531451652434775</v>
      </c>
      <c r="K31" s="17">
        <f>Input!G14/(Input!G97+Input!G98)*2</f>
        <v>38.476747065942419</v>
      </c>
      <c r="L31" s="17">
        <f>Input!H14/(Input!H97+Input!H98)*2</f>
        <v>38.737702831875012</v>
      </c>
      <c r="M31" s="17">
        <f>Input!I14/(Input!I97+Input!I98)*2</f>
        <v>40.004306938006891</v>
      </c>
      <c r="N31" s="17">
        <f>Input!J14/(Input!J97+Input!J98)*2</f>
        <v>39.20183191846111</v>
      </c>
      <c r="O31" s="6">
        <f t="shared" ref="O31:O37" si="5">AVERAGE(E31:N31)</f>
        <v>38.754977669701375</v>
      </c>
    </row>
    <row r="32" spans="2:15" x14ac:dyDescent="0.2">
      <c r="B32" t="s">
        <v>221</v>
      </c>
      <c r="E32" s="17">
        <f>'DB-fm'!E9</f>
        <v>37.728491780888781</v>
      </c>
      <c r="F32" s="17">
        <f>'DB-fm'!F9</f>
        <v>44.64385001264101</v>
      </c>
      <c r="G32" s="17">
        <f>'DB-fm'!G9</f>
        <v>57.25055905616734</v>
      </c>
      <c r="H32" s="17">
        <f>'DB-fm'!H9</f>
        <v>49.692089285563505</v>
      </c>
      <c r="I32" s="17">
        <f>'DB-fm'!I9</f>
        <v>31.836439040446479</v>
      </c>
      <c r="J32" s="17">
        <f>'DB-fm'!J9</f>
        <v>27.402998070889566</v>
      </c>
      <c r="K32" s="17">
        <f>'DB-fm'!K9</f>
        <v>45.289411673187018</v>
      </c>
      <c r="L32" s="17">
        <f>'DB-fm'!L9</f>
        <v>44.163152830595408</v>
      </c>
      <c r="M32" s="17">
        <f>'DB-fm'!M9</f>
        <v>42.412162083091459</v>
      </c>
      <c r="N32" s="17">
        <f>'DB-fm'!N9</f>
        <v>48.438569335007237</v>
      </c>
      <c r="O32" s="6">
        <f t="shared" si="5"/>
        <v>42.885772316847785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5.2925214453132394</v>
      </c>
      <c r="F33" s="17">
        <f>(Input!B24-Input!B125-Input!B28-Input!B141-Input!B142-Input!B147+Input!B203+Input!B207)/F32/Input!B7</f>
        <v>3.7587707626624756</v>
      </c>
      <c r="G33" s="17">
        <f>(Input!C24-Input!C125-Input!C28-Input!C141-Input!C142-Input!C147+Input!C203+Input!C207)/G32/Input!C7</f>
        <v>3.0847749282218855</v>
      </c>
      <c r="H33" s="17">
        <f>(Input!D24-Input!D125-Input!D28-Input!D141-Input!D142-Input!D147+Input!D203+Input!D207)/H32/Input!D7</f>
        <v>3.6798536025216722</v>
      </c>
      <c r="I33" s="17">
        <f>(Input!E24-Input!E125-Input!E28-Input!E141-Input!E142-Input!E147+Input!E203+Input!E207)/I32/Input!E7</f>
        <v>5.383504849378169</v>
      </c>
      <c r="J33" s="17">
        <f>(Input!F24-Input!F125-Input!F28-Input!F141-Input!F142-Input!F147+Input!F203+Input!F207)/J32/Input!F7</f>
        <v>7.1364108955148406</v>
      </c>
      <c r="K33" s="17">
        <f>(Input!G24-Input!G125-Input!G28-Input!G141-Input!G142-Input!G147+Input!G203+Input!G207)/K32/Input!G7</f>
        <v>4.6566250243949456</v>
      </c>
      <c r="L33" s="17">
        <f>(Input!H24-Input!H125-Input!H28-Input!H141-Input!H142-Input!H147+Input!H203+Input!H207)/L32/Input!H7</f>
        <v>4.5521319024296902</v>
      </c>
      <c r="M33" s="17">
        <f>(Input!I24-Input!I125-Input!I28-Input!I141-Input!I142-Input!I147+Input!I203+Input!I207)/M32/Input!I7</f>
        <v>4.7784028002555532</v>
      </c>
      <c r="N33" s="17">
        <f>(Input!J24-Input!J125-Input!J28-Input!J141-Input!J142-Input!J147+Input!J203+Input!J207)/N32/Input!J7</f>
        <v>4.1107006840548648</v>
      </c>
      <c r="O33" s="6">
        <f t="shared" si="5"/>
        <v>4.6433696894747341</v>
      </c>
    </row>
    <row r="34" spans="1:15" x14ac:dyDescent="0.2">
      <c r="B34" t="s">
        <v>223</v>
      </c>
      <c r="E34" s="17">
        <f>E33*Input!A7/Input!A5*100</f>
        <v>108.39202327000741</v>
      </c>
      <c r="F34" s="17">
        <f>F33*Input!B7/Input!B5*100</f>
        <v>77.502463462739286</v>
      </c>
      <c r="G34" s="17">
        <f>G33*Input!C7/Input!C5*100</f>
        <v>64.960545473810981</v>
      </c>
      <c r="H34" s="17">
        <f>H33*Input!D7/Input!D5*100</f>
        <v>77.739724009937348</v>
      </c>
      <c r="I34" s="17">
        <f>I33*Input!E7/Input!E5*100</f>
        <v>112.81482408847261</v>
      </c>
      <c r="J34" s="17">
        <f>J33*Input!F7/Input!F5*100</f>
        <v>149.55253403422535</v>
      </c>
      <c r="K34" s="17">
        <f>K33*Input!G7/Input!G5*100</f>
        <v>95.184202948806984</v>
      </c>
      <c r="L34" s="17">
        <f>L33*Input!H7/Input!H5*100</f>
        <v>92.406515445974776</v>
      </c>
      <c r="M34" s="17">
        <f>M33*Input!I7/Input!I5*100</f>
        <v>96.551015879521714</v>
      </c>
      <c r="N34" s="17">
        <f>N33*Input!J7/Input!J5*100</f>
        <v>83.033938454641685</v>
      </c>
      <c r="O34" s="6">
        <f t="shared" si="5"/>
        <v>95.813778706813821</v>
      </c>
    </row>
    <row r="35" spans="1:15" x14ac:dyDescent="0.2">
      <c r="B35" t="s">
        <v>224</v>
      </c>
      <c r="E35" s="17">
        <f>Input!A6/E33/Input!A7*100</f>
        <v>111.93021050905958</v>
      </c>
      <c r="F35" s="17">
        <f>Input!B6/F33/Input!B7*100</f>
        <v>150.44883300626543</v>
      </c>
      <c r="G35" s="17">
        <f>Input!C6/G33/Input!C7*100</f>
        <v>188.52933946138705</v>
      </c>
      <c r="H35" s="17">
        <f>Input!D6/H33/Input!D7*100</f>
        <v>153.27568853552526</v>
      </c>
      <c r="I35" s="17">
        <f>Input!E6/I33/Input!E7*100</f>
        <v>104.76385615081476</v>
      </c>
      <c r="J35" s="17">
        <f>Input!F6/J33/Input!F7*100</f>
        <v>89.678594261821985</v>
      </c>
      <c r="K35" s="17">
        <f>Input!G6/K33/Input!G7*100</f>
        <v>140.03514357128205</v>
      </c>
      <c r="L35" s="17">
        <f>Input!H6/L33/Input!H7*100</f>
        <v>122.52129258414186</v>
      </c>
      <c r="M35" s="17">
        <f>Input!I6/M33/Input!I7*100</f>
        <v>114.8017348184332</v>
      </c>
      <c r="N35" s="17">
        <f>Input!J6/N33/Input!J7*100</f>
        <v>139.98301378191741</v>
      </c>
      <c r="O35" s="6">
        <f t="shared" si="5"/>
        <v>131.59677066806483</v>
      </c>
    </row>
    <row r="36" spans="1:15" x14ac:dyDescent="0.2">
      <c r="B36" t="s">
        <v>225</v>
      </c>
      <c r="E36" s="17">
        <f>(Input!A5-E33*Input!A7)/Input!A5*100</f>
        <v>-8.3920232700074013</v>
      </c>
      <c r="F36" s="17">
        <f>(Input!B5-F33*Input!B7)/Input!B5*100</f>
        <v>22.497536537260714</v>
      </c>
      <c r="G36" s="17">
        <f>(Input!C5-G33*Input!C7)/Input!C5*100</f>
        <v>35.039454526189026</v>
      </c>
      <c r="H36" s="17">
        <f>(Input!D5-H33*Input!D7)/Input!D5*100</f>
        <v>22.260275990062649</v>
      </c>
      <c r="I36" s="17">
        <f>(Input!E5-I33*Input!E7)/Input!E5*100</f>
        <v>-12.814824088472601</v>
      </c>
      <c r="J36" s="17">
        <f>(Input!F5-J33*Input!F7)/Input!F5*100</f>
        <v>-49.552534034225353</v>
      </c>
      <c r="K36" s="17">
        <f>(Input!G5-K33*Input!G7)/Input!G5*100</f>
        <v>4.815797051193015</v>
      </c>
      <c r="L36" s="17">
        <f>(Input!H5-L33*Input!H7)/Input!H5*100</f>
        <v>7.593484554025216</v>
      </c>
      <c r="M36" s="17">
        <f>(Input!I5-M33*Input!I7)/Input!I5*100</f>
        <v>3.4489841204782872</v>
      </c>
      <c r="N36" s="17">
        <f>(Input!J5-N33*Input!J7)/Input!J5*100</f>
        <v>16.966061545358311</v>
      </c>
      <c r="O36" s="6">
        <f t="shared" si="5"/>
        <v>4.1862212931861862</v>
      </c>
    </row>
    <row r="37" spans="1:15" x14ac:dyDescent="0.2">
      <c r="B37" t="s">
        <v>226</v>
      </c>
      <c r="E37" s="17">
        <f>(Input!A6-E33*Input!A7)/Input!A6*100</f>
        <v>10.658615269998029</v>
      </c>
      <c r="F37" s="17">
        <f>(Input!B6-F33*Input!B7)/Input!B6*100</f>
        <v>33.532219558103513</v>
      </c>
      <c r="G37" s="17">
        <f>(Input!C6-G33*Input!C7)/Input!C6*100</f>
        <v>46.957857972827014</v>
      </c>
      <c r="H37" s="17">
        <f>(Input!D6-H33*Input!D7)/Input!D6*100</f>
        <v>34.758081366033053</v>
      </c>
      <c r="I37" s="17">
        <f>(Input!E6-I33*Input!E7)/Input!E6*100</f>
        <v>4.5472325340495852</v>
      </c>
      <c r="J37" s="17">
        <f>(Input!F6-J33*Input!F7)/Input!F6*100</f>
        <v>-11.509330429560546</v>
      </c>
      <c r="K37" s="17">
        <f>(Input!G6-K33*Input!G7)/Input!G6*100</f>
        <v>28.589354465083243</v>
      </c>
      <c r="L37" s="17">
        <f>(Input!H6-L33*Input!H7)/Input!H6*100</f>
        <v>18.381533616840766</v>
      </c>
      <c r="M37" s="17">
        <f>(Input!I6-M33*Input!I7)/Input!I6*100</f>
        <v>12.893302389413503</v>
      </c>
      <c r="N37" s="17">
        <f>(Input!J6-N33*Input!J7)/Input!J6*100</f>
        <v>28.562761082003725</v>
      </c>
      <c r="O37" s="6">
        <f t="shared" si="5"/>
        <v>20.737162782479185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5: Kalkalpen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0.67059642687489285</v>
      </c>
      <c r="F44" s="17">
        <f>(Input!B124-Input!B28-Input!B138-Input!B202-Input!B143)/F$32/Kenndat!F$12</f>
        <v>0.44774862535731774</v>
      </c>
      <c r="G44" s="17">
        <f>(Input!C124-Input!C28-Input!C138-Input!C202-Input!C143)/G$32/Kenndat!G$12</f>
        <v>0.49474854935747553</v>
      </c>
      <c r="H44" s="17">
        <f>(Input!D124-Input!D28-Input!D138-Input!D202-Input!D143)/H$32/Kenndat!H$12</f>
        <v>0.53953644204490026</v>
      </c>
      <c r="I44" s="17">
        <f>(Input!E124-Input!E28-Input!E138-Input!E202-Input!E143)/I$32/Kenndat!I$12</f>
        <v>0.59026767861842555</v>
      </c>
      <c r="J44" s="17">
        <f>(Input!F124-Input!F28-Input!F138-Input!F202-Input!F143)/J$32/Kenndat!J$12</f>
        <v>0.97638608430802298</v>
      </c>
      <c r="K44" s="17">
        <f>(Input!G124-Input!G28-Input!G138-Input!G202-Input!G143)/K$32/Kenndat!K$12</f>
        <v>0.65579579885783457</v>
      </c>
      <c r="L44" s="17">
        <f>(Input!H124-Input!H28-Input!H138-Input!H202-Input!H143)/L$32/Kenndat!L$12</f>
        <v>0.57240040238825585</v>
      </c>
      <c r="M44" s="17">
        <f>(Input!I124-Input!I28-Input!I138-Input!I202-Input!I143)/M$32/Kenndat!M$12</f>
        <v>0.63888732801346959</v>
      </c>
      <c r="N44" s="17">
        <f>(Input!J124-Input!J28-Input!J138-Input!J202-Input!J143)/N$32/Kenndat!N$12</f>
        <v>0.54857174836191847</v>
      </c>
      <c r="O44" s="6">
        <f t="shared" ref="O44:O60" si="7">AVERAGE(E44:N44)</f>
        <v>0.61349390841825135</v>
      </c>
    </row>
    <row r="45" spans="1:15" ht="12.75" customHeight="1" x14ac:dyDescent="0.2">
      <c r="B45" t="s">
        <v>61</v>
      </c>
      <c r="E45" s="17">
        <f>(Input!A18-Input!A136-Input!A204-Input!A144)/E$32/Kenndat!E$12</f>
        <v>1.3255467314831353</v>
      </c>
      <c r="F45" s="17">
        <f>(Input!B18-Input!B136-Input!B204-Input!B144)/F$32/Kenndat!F$12</f>
        <v>0.83829215331468487</v>
      </c>
      <c r="G45" s="17">
        <f>(Input!C18-Input!C136-Input!C204-Input!C144)/G$32/Kenndat!G$12</f>
        <v>0.6718366797392642</v>
      </c>
      <c r="H45" s="17">
        <f>(Input!D18-Input!D136-Input!D204-Input!D144)/H$32/Kenndat!H$12</f>
        <v>0.83401001461862245</v>
      </c>
      <c r="I45" s="17">
        <f>(Input!E18-Input!E136-Input!E204-Input!E144)/I$32/Kenndat!I$12</f>
        <v>1.0754032469652124</v>
      </c>
      <c r="J45" s="17">
        <f>(Input!F18-Input!F136-Input!F204-Input!F144)/J$32/Kenndat!J$12</f>
        <v>1.3336201625125772</v>
      </c>
      <c r="K45" s="17">
        <f>(Input!G18-Input!G136-Input!G204-Input!G144)/K$32/Kenndat!K$12</f>
        <v>0.96425713310298966</v>
      </c>
      <c r="L45" s="17">
        <f>(Input!H18-Input!H136-Input!H204-Input!H144)/L$32/Kenndat!L$12</f>
        <v>0.95729288569540694</v>
      </c>
      <c r="M45" s="17">
        <f>(Input!I18-Input!I136-Input!I204-Input!I144)/M$32/Kenndat!M$12</f>
        <v>0.9225483649729912</v>
      </c>
      <c r="N45" s="17">
        <f>(Input!J18-Input!J136-Input!J204-Input!J144)/N$32/Kenndat!N$12</f>
        <v>0.79431633187016826</v>
      </c>
      <c r="O45" s="6">
        <f t="shared" si="7"/>
        <v>0.97171237042750536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0.65658339772173802</v>
      </c>
      <c r="F46" s="17">
        <f>(Input!B19+Input!B20-Input!B137-Input!B205-Input!B139-Input!B208)/F$32/Kenndat!F$12</f>
        <v>0.15935080730908582</v>
      </c>
      <c r="G46" s="17">
        <f>(Input!C19+Input!C20-Input!C137-Input!C205-Input!C139-Input!C208)/G$32/Kenndat!G$12</f>
        <v>0.18167830421513739</v>
      </c>
      <c r="H46" s="17">
        <f>(Input!D19+Input!D20-Input!D137-Input!D205-Input!D139-Input!D208)/H$32/Kenndat!H$12</f>
        <v>0.26746981200336728</v>
      </c>
      <c r="I46" s="17">
        <f>(Input!E19+Input!E20-Input!E137-Input!E205-Input!E139-Input!E208)/I$32/Kenndat!I$12</f>
        <v>0.37948378244318254</v>
      </c>
      <c r="J46" s="17">
        <f>(Input!F19+Input!F20-Input!F137-Input!F205-Input!F139-Input!F208)/J$32/Kenndat!J$12</f>
        <v>0.4927159821374853</v>
      </c>
      <c r="K46" s="17">
        <f>(Input!G19+Input!G20-Input!G137-Input!G205-Input!G139-Input!G208)/K$32/Kenndat!K$12</f>
        <v>0.34904753719734549</v>
      </c>
      <c r="L46" s="17">
        <f>(Input!H19+Input!H20-Input!H137-Input!H205-Input!H139-Input!H208)/L$32/Kenndat!L$12</f>
        <v>0.39732946867685143</v>
      </c>
      <c r="M46" s="17">
        <f>(Input!I19+Input!I20-Input!I137-Input!I205-Input!I139-Input!I208)/M$32/Kenndat!M$12</f>
        <v>0.41467659711724225</v>
      </c>
      <c r="N46" s="17">
        <f>(Input!J19+Input!J20-Input!J137-Input!J205-Input!J139-Input!J208)/N$32/Kenndat!N$12</f>
        <v>0.38700744052618785</v>
      </c>
      <c r="O46" s="6">
        <f t="shared" si="7"/>
        <v>0.36853431293476235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2.6397948892334737</v>
      </c>
      <c r="F47" s="17">
        <f>(Input!B127-(Input!B142+Input!B141+Input!B147-Input!B143-Input!B144-Input!B207-Input!B208-SUM(Input!B136:B139)-SUM(Input!B202:'Input'!B205)))/F$32/Kenndat!F$12</f>
        <v>2.3133791735113465</v>
      </c>
      <c r="G47" s="17">
        <f>(Input!C127-(Input!C142+Input!C141+Input!C147-Input!C143-Input!C144-Input!C207-Input!C208-SUM(Input!C136:C139)-SUM(Input!C202:'Input'!C205)))/G$32/Kenndat!G$12</f>
        <v>1.7365113949100082</v>
      </c>
      <c r="H47" s="17">
        <f>(Input!D127-(Input!D142+Input!D141+Input!D147-Input!D143-Input!D144-Input!D207-Input!D208-SUM(Input!D136:D139)-SUM(Input!D202:'Input'!D205)))/H$32/Kenndat!H$12</f>
        <v>2.0388373313620369</v>
      </c>
      <c r="I47" s="17">
        <f>(Input!E127-(Input!E142+Input!E141+Input!E147-Input!E143-Input!E144-Input!E207-Input!E208-SUM(Input!E136:E139)-SUM(Input!E202:'Input'!E205)))/I$32/Kenndat!I$12</f>
        <v>3.3383501413513486</v>
      </c>
      <c r="J47" s="17">
        <f>(Input!F127-(Input!F142+Input!F141+Input!F147-Input!F143-Input!F144-Input!F207-Input!F208-SUM(Input!F136:F139)-SUM(Input!F202:'Input'!F205)))/J$32/Kenndat!J$12</f>
        <v>4.3336886620188997</v>
      </c>
      <c r="K47" s="17">
        <f>(Input!G127-(Input!G142+Input!G141+Input!G147-Input!G143-Input!G144-Input!G207-Input!G208-SUM(Input!G136:G139)-SUM(Input!G202:'Input'!G205)))/K$32/Kenndat!K$12</f>
        <v>2.6875245524544411</v>
      </c>
      <c r="L47" s="17">
        <f>(Input!H127-(Input!H142+Input!H141+Input!H147-Input!H143-Input!H144-Input!H207-Input!H208-SUM(Input!H136:H139)-SUM(Input!H202:'Input'!H205)))/L$32/Kenndat!L$12</f>
        <v>2.6251091456691746</v>
      </c>
      <c r="M47" s="17">
        <f>(Input!I127-(Input!I142+Input!I141+Input!I147-Input!I143-Input!I144-Input!I207-Input!I208-SUM(Input!I136:I139)-SUM(Input!I202:'Input'!I205)))/M$32/Kenndat!M$12</f>
        <v>2.8022905101518489</v>
      </c>
      <c r="N47" s="17">
        <f>(Input!J127-(Input!J142+Input!J141+Input!J147-Input!J143-Input!J144-Input!J207-Input!J208-SUM(Input!J136:J139)-SUM(Input!J202:'Input'!J205)))/N$32/Kenndat!N$12</f>
        <v>2.3808051657866671</v>
      </c>
      <c r="O47" s="6">
        <f t="shared" si="7"/>
        <v>2.6896290966449246</v>
      </c>
    </row>
    <row r="48" spans="1:15" ht="12.75" customHeight="1" x14ac:dyDescent="0.2">
      <c r="B48" s="4" t="s">
        <v>317</v>
      </c>
      <c r="E48" s="33">
        <f>SUM(E44:E47)</f>
        <v>5.2925214453132394</v>
      </c>
      <c r="F48" s="33">
        <f t="shared" ref="F48:N48" si="8">SUM(F44:F47)</f>
        <v>3.7587707594924353</v>
      </c>
      <c r="G48" s="33">
        <f t="shared" si="8"/>
        <v>3.0847749282218855</v>
      </c>
      <c r="H48" s="33">
        <f t="shared" si="8"/>
        <v>3.679853600028927</v>
      </c>
      <c r="I48" s="33">
        <f t="shared" si="8"/>
        <v>5.383504849378169</v>
      </c>
      <c r="J48" s="33">
        <f t="shared" si="8"/>
        <v>7.1364108909769843</v>
      </c>
      <c r="K48" s="33">
        <f t="shared" si="8"/>
        <v>4.6566250216126104</v>
      </c>
      <c r="L48" s="33">
        <f t="shared" si="8"/>
        <v>4.5521319024296885</v>
      </c>
      <c r="M48" s="33">
        <f t="shared" si="8"/>
        <v>4.7784028002555523</v>
      </c>
      <c r="N48" s="33">
        <f t="shared" si="8"/>
        <v>4.1107006865449414</v>
      </c>
      <c r="O48" s="8">
        <f t="shared" si="7"/>
        <v>4.6433696884254427</v>
      </c>
    </row>
    <row r="49" spans="2:15" ht="12.75" customHeight="1" x14ac:dyDescent="0.2">
      <c r="B49" t="s">
        <v>318</v>
      </c>
      <c r="E49" s="17">
        <f>(Input!A212/E$32/Kenndat!E$12)*(-1)</f>
        <v>0.25674955512941056</v>
      </c>
      <c r="F49" s="17">
        <f>(Input!B212/F$32/Kenndat!F$12)*(-1)</f>
        <v>0.23293338637919811</v>
      </c>
      <c r="G49" s="17">
        <f>(Input!C212/G$32/Kenndat!G$12)*(-1)</f>
        <v>0.31926230686188845</v>
      </c>
      <c r="H49" s="17">
        <f>(Input!D212/H$32/Kenndat!H$12)*(-1)</f>
        <v>0.21846575282626413</v>
      </c>
      <c r="I49" s="17">
        <f>(Input!E212/I$32/Kenndat!I$12)*(-1)</f>
        <v>0.2760975270728539</v>
      </c>
      <c r="J49" s="17">
        <f>(Input!F212/J$32/Kenndat!J$12)*(-1)</f>
        <v>0.46315612429076752</v>
      </c>
      <c r="K49" s="17">
        <f>(Input!G212/K$32/Kenndat!K$12)*(-1)</f>
        <v>0.2546002127116832</v>
      </c>
      <c r="L49" s="17">
        <f>(Input!H212/L$32/Kenndat!L$12)*(-1)</f>
        <v>0.30499710070934782</v>
      </c>
      <c r="M49" s="17">
        <f>(Input!I212/M$32/Kenndat!M$12)*(-1)</f>
        <v>0.36322032173542484</v>
      </c>
      <c r="N49" s="17">
        <f>(Input!J212/N$32/Kenndat!N$12)*(-1)</f>
        <v>0.34400520469380674</v>
      </c>
      <c r="O49" s="6">
        <f t="shared" si="7"/>
        <v>0.30334874924106459</v>
      </c>
    </row>
    <row r="50" spans="2:15" ht="12.75" customHeight="1" x14ac:dyDescent="0.2">
      <c r="B50" s="4" t="s">
        <v>319</v>
      </c>
      <c r="E50" s="33">
        <f>E48+E49</f>
        <v>5.5492710004426495</v>
      </c>
      <c r="F50" s="33">
        <f t="shared" ref="F50:N50" si="9">F48+F49</f>
        <v>3.9917041458716334</v>
      </c>
      <c r="G50" s="33">
        <f t="shared" si="9"/>
        <v>3.404037235083774</v>
      </c>
      <c r="H50" s="33">
        <f t="shared" si="9"/>
        <v>3.8983193528551912</v>
      </c>
      <c r="I50" s="33">
        <f t="shared" si="9"/>
        <v>5.6596023764510228</v>
      </c>
      <c r="J50" s="33">
        <f t="shared" si="9"/>
        <v>7.5995670152677519</v>
      </c>
      <c r="K50" s="33">
        <f t="shared" si="9"/>
        <v>4.9112252343242933</v>
      </c>
      <c r="L50" s="33">
        <f t="shared" si="9"/>
        <v>4.8571290031390362</v>
      </c>
      <c r="M50" s="33">
        <f t="shared" si="9"/>
        <v>5.1416231219909774</v>
      </c>
      <c r="N50" s="33">
        <f t="shared" si="9"/>
        <v>4.4547058912387483</v>
      </c>
      <c r="O50" s="8">
        <f t="shared" si="7"/>
        <v>4.9467184376665072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13.733964851663474</v>
      </c>
      <c r="F54" s="17">
        <f>F44*Kenndat!F$12/Kenndat!F$15*100</f>
        <v>9.2321728746944984</v>
      </c>
      <c r="G54" s="17">
        <f>G44*Kenndat!G$12/Kenndat!G$15*100</f>
        <v>10.418632278356796</v>
      </c>
      <c r="H54" s="17">
        <f>H44*Kenndat!H$12/Kenndat!H$15*100</f>
        <v>11.3981203135722</v>
      </c>
      <c r="I54" s="17">
        <f>I44*Kenndat!I$12/Kenndat!I$15*100</f>
        <v>12.369440762394866</v>
      </c>
      <c r="J54" s="17">
        <f>J44*Kenndat!J$12/Kenndat!J$15*100</f>
        <v>20.461407735895968</v>
      </c>
      <c r="K54" s="17">
        <f>K44*Kenndat!K$12/Kenndat!K$15*100</f>
        <v>13.404858687235569</v>
      </c>
      <c r="L54" s="17">
        <f>L44*Kenndat!L$12/Kenndat!L$15*100</f>
        <v>11.619506586867738</v>
      </c>
      <c r="M54" s="17">
        <f>M44*Kenndat!M$12/Kenndat!M$15*100</f>
        <v>12.909171355113621</v>
      </c>
      <c r="N54" s="17">
        <f>N44*Kenndat!N$12/Kenndat!N$15*100</f>
        <v>11.080853677360757</v>
      </c>
      <c r="O54" s="6">
        <f t="shared" si="7"/>
        <v>12.66281291231555</v>
      </c>
    </row>
    <row r="55" spans="2:15" ht="12.75" customHeight="1" x14ac:dyDescent="0.2">
      <c r="B55" t="s">
        <v>61</v>
      </c>
      <c r="E55" s="17">
        <f>E45*Kenndat!E$12/Kenndat!E$15*100</f>
        <v>27.147493618875373</v>
      </c>
      <c r="F55" s="17">
        <f>F45*Kenndat!F$12/Kenndat!F$15*100</f>
        <v>17.284828228618011</v>
      </c>
      <c r="G55" s="17">
        <f>G45*Kenndat!G$12/Kenndat!G$15*100</f>
        <v>14.147831916649142</v>
      </c>
      <c r="H55" s="17">
        <f>H45*Kenndat!H$12/Kenndat!H$15*100</f>
        <v>17.619099932004342</v>
      </c>
      <c r="I55" s="17">
        <f>I45*Kenndat!I$12/Kenndat!I$15*100</f>
        <v>22.535770195241142</v>
      </c>
      <c r="J55" s="17">
        <f>J45*Kenndat!J$12/Kenndat!J$15*100</f>
        <v>27.947700554664141</v>
      </c>
      <c r="K55" s="17">
        <f>K45*Kenndat!K$12/Kenndat!K$15*100</f>
        <v>19.709993003792565</v>
      </c>
      <c r="L55" s="17">
        <f>L45*Kenndat!L$12/Kenndat!L$15*100</f>
        <v>19.432675002479392</v>
      </c>
      <c r="M55" s="17">
        <f>M45*Kenndat!M$12/Kenndat!M$15*100</f>
        <v>18.640743687696308</v>
      </c>
      <c r="N55" s="17">
        <f>N45*Kenndat!N$12/Kenndat!N$15*100</f>
        <v>16.044761826094565</v>
      </c>
      <c r="O55" s="6">
        <f t="shared" si="7"/>
        <v>20.0510897966115</v>
      </c>
    </row>
    <row r="56" spans="2:15" ht="12.75" customHeight="1" x14ac:dyDescent="0.2">
      <c r="B56" t="s">
        <v>316</v>
      </c>
      <c r="E56" s="17">
        <f>E46*Kenndat!E$12/Kenndat!E$15*100</f>
        <v>13.446974879540244</v>
      </c>
      <c r="F56" s="17">
        <f>F46*Kenndat!F$12/Kenndat!F$15*100</f>
        <v>3.2856699439905235</v>
      </c>
      <c r="G56" s="17">
        <f>G46*Kenndat!G$12/Kenndat!G$15*100</f>
        <v>3.8258615351801759</v>
      </c>
      <c r="H56" s="17">
        <f>H46*Kenndat!H$12/Kenndat!H$15*100</f>
        <v>5.6505045069952997</v>
      </c>
      <c r="I56" s="17">
        <f>I46*Kenndat!I$12/Kenndat!I$15*100</f>
        <v>7.9523279645045459</v>
      </c>
      <c r="J56" s="17">
        <f>J46*Kenndat!J$12/Kenndat!J$15*100</f>
        <v>10.32548780706202</v>
      </c>
      <c r="K56" s="17">
        <f>K46*Kenndat!K$12/Kenndat!K$15*100</f>
        <v>7.1347405997523481</v>
      </c>
      <c r="L56" s="17">
        <f>L46*Kenndat!L$12/Kenndat!L$15*100</f>
        <v>8.0656344041418109</v>
      </c>
      <c r="M56" s="17">
        <f>M46*Kenndat!M$12/Kenndat!M$15*100</f>
        <v>8.3788345995008306</v>
      </c>
      <c r="N56" s="17">
        <f>N46*Kenndat!N$12/Kenndat!N$15*100</f>
        <v>7.8173417302769002</v>
      </c>
      <c r="O56" s="6">
        <f t="shared" si="7"/>
        <v>7.5883377970944697</v>
      </c>
    </row>
    <row r="57" spans="2:15" ht="12.75" customHeight="1" x14ac:dyDescent="0.2">
      <c r="B57" t="s">
        <v>65</v>
      </c>
      <c r="E57" s="17">
        <f>E47*Kenndat!E$12/Kenndat!E$15*100</f>
        <v>54.063589919928312</v>
      </c>
      <c r="F57" s="17">
        <f>F47*Kenndat!F$12/Kenndat!F$15*100</f>
        <v>47.699792350072876</v>
      </c>
      <c r="G57" s="17">
        <f>G47*Kenndat!G$12/Kenndat!G$15*100</f>
        <v>36.568219743624866</v>
      </c>
      <c r="H57" s="17">
        <f>H47*Kenndat!H$12/Kenndat!H$15*100</f>
        <v>43.071999204704362</v>
      </c>
      <c r="I57" s="17">
        <f>I47*Kenndat!I$12/Kenndat!I$15*100</f>
        <v>69.957285166332056</v>
      </c>
      <c r="J57" s="17">
        <f>J47*Kenndat!J$12/Kenndat!J$15*100</f>
        <v>90.817937841506705</v>
      </c>
      <c r="K57" s="17">
        <f>K47*Kenndat!K$12/Kenndat!K$15*100</f>
        <v>54.934610601153921</v>
      </c>
      <c r="L57" s="17">
        <f>L47*Kenndat!L$12/Kenndat!L$15*100</f>
        <v>53.288699452485822</v>
      </c>
      <c r="M57" s="17">
        <f>M47*Kenndat!M$12/Kenndat!M$15*100</f>
        <v>56.62226623721093</v>
      </c>
      <c r="N57" s="17">
        <f>N47*Kenndat!N$12/Kenndat!N$15*100</f>
        <v>48.090981271207689</v>
      </c>
      <c r="O57" s="6">
        <f t="shared" si="7"/>
        <v>55.511538178822754</v>
      </c>
    </row>
    <row r="58" spans="2:15" ht="12.75" customHeight="1" x14ac:dyDescent="0.2">
      <c r="B58" s="4" t="s">
        <v>317</v>
      </c>
      <c r="E58" s="33">
        <f>E48*Kenndat!E$12/Kenndat!E$15*100</f>
        <v>108.39202327000741</v>
      </c>
      <c r="F58" s="33">
        <f>F48*Kenndat!F$12/Kenndat!F$15*100</f>
        <v>77.502463397375919</v>
      </c>
      <c r="G58" s="33">
        <f>G48*Kenndat!G$12/Kenndat!G$15*100</f>
        <v>64.960545473810981</v>
      </c>
      <c r="H58" s="33">
        <f>H48*Kenndat!H$12/Kenndat!H$15*100</f>
        <v>77.739723957276212</v>
      </c>
      <c r="I58" s="33">
        <f>I48*Kenndat!I$12/Kenndat!I$15*100</f>
        <v>112.81482408847261</v>
      </c>
      <c r="J58" s="33">
        <f>J48*Kenndat!J$12/Kenndat!J$15*100</f>
        <v>149.55253393912881</v>
      </c>
      <c r="K58" s="33">
        <f>K48*Kenndat!K$12/Kenndat!K$15*100</f>
        <v>95.18420289193439</v>
      </c>
      <c r="L58" s="33">
        <f>L48*Kenndat!L$12/Kenndat!L$15*100</f>
        <v>92.406515445974762</v>
      </c>
      <c r="M58" s="33">
        <f>M48*Kenndat!M$12/Kenndat!M$15*100</f>
        <v>96.5510158795217</v>
      </c>
      <c r="N58" s="33">
        <f>N48*Kenndat!N$12/Kenndat!N$15*100</f>
        <v>83.033938504939897</v>
      </c>
      <c r="O58" s="8">
        <f t="shared" si="7"/>
        <v>95.813778684844266</v>
      </c>
    </row>
    <row r="59" spans="2:15" ht="12.75" customHeight="1" x14ac:dyDescent="0.2">
      <c r="B59" t="s">
        <v>318</v>
      </c>
      <c r="E59" s="17">
        <f>E49*Kenndat!E$12/Kenndat!E$15*100</f>
        <v>5.2582883303752039</v>
      </c>
      <c r="F59" s="17">
        <f>F49*Kenndat!F$12/Kenndat!F$15*100</f>
        <v>4.8028763675703372</v>
      </c>
      <c r="G59" s="17">
        <f>G49*Kenndat!G$12/Kenndat!G$15*100</f>
        <v>6.7231658988262266</v>
      </c>
      <c r="H59" s="17">
        <f>H49*Kenndat!H$12/Kenndat!H$15*100</f>
        <v>4.6152562478841013</v>
      </c>
      <c r="I59" s="17">
        <f>I49*Kenndat!I$12/Kenndat!I$15*100</f>
        <v>5.7858021529569355</v>
      </c>
      <c r="J59" s="17">
        <f>J49*Kenndat!J$12/Kenndat!J$15*100</f>
        <v>9.7060235257316769</v>
      </c>
      <c r="K59" s="17">
        <f>K49*Kenndat!K$12/Kenndat!K$15*100</f>
        <v>5.2041807512098526</v>
      </c>
      <c r="L59" s="17">
        <f>L49*Kenndat!L$12/Kenndat!L$15*100</f>
        <v>6.1913230771351069</v>
      </c>
      <c r="M59" s="17">
        <f>M49*Kenndat!M$12/Kenndat!M$15*100</f>
        <v>7.3391240792355248</v>
      </c>
      <c r="N59" s="17">
        <f>N49*Kenndat!N$12/Kenndat!N$15*100</f>
        <v>6.9487197414835489</v>
      </c>
      <c r="O59" s="6">
        <f t="shared" si="7"/>
        <v>6.2574760172408528</v>
      </c>
    </row>
    <row r="60" spans="2:15" ht="12.75" customHeight="1" x14ac:dyDescent="0.2">
      <c r="B60" s="4" t="s">
        <v>319</v>
      </c>
      <c r="E60" s="33">
        <f>E50*Kenndat!E$12/Kenndat!E$15*100</f>
        <v>113.65031160038259</v>
      </c>
      <c r="F60" s="33">
        <f>F50*Kenndat!F$12/Kenndat!F$15*100</f>
        <v>82.305339764946254</v>
      </c>
      <c r="G60" s="33">
        <f>G50*Kenndat!G$12/Kenndat!G$15*100</f>
        <v>71.683711372637219</v>
      </c>
      <c r="H60" s="33">
        <f>H50*Kenndat!H$12/Kenndat!H$15*100</f>
        <v>82.354980205160302</v>
      </c>
      <c r="I60" s="33">
        <f>I50*Kenndat!I$12/Kenndat!I$15*100</f>
        <v>118.60062624142952</v>
      </c>
      <c r="J60" s="33">
        <f>J50*Kenndat!J$12/Kenndat!J$15*100</f>
        <v>159.2585574648605</v>
      </c>
      <c r="K60" s="33">
        <f>K50*Kenndat!K$12/Kenndat!K$15*100</f>
        <v>100.38838364314424</v>
      </c>
      <c r="L60" s="33">
        <f>L50*Kenndat!L$12/Kenndat!L$15*100</f>
        <v>98.597838523109843</v>
      </c>
      <c r="M60" s="33">
        <f>M50*Kenndat!M$12/Kenndat!M$15*100</f>
        <v>103.89013995875722</v>
      </c>
      <c r="N60" s="33">
        <f>N50*Kenndat!N$12/Kenndat!N$15*100</f>
        <v>89.982658246423455</v>
      </c>
      <c r="O60" s="8">
        <f t="shared" si="7"/>
        <v>102.07125470208511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2025-12-17T15:35:44Z</dcterms:modified>
</cp:coreProperties>
</file>