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3A20B44E-8644-4571-9B9A-4D117A4DFA16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G26" i="20" s="1"/>
  <c r="H10" i="20"/>
  <c r="H26" i="20" s="1"/>
  <c r="I10" i="20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K19" i="18" s="1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I21" i="13" s="1"/>
  <c r="J20" i="13"/>
  <c r="K20" i="13"/>
  <c r="L20" i="13"/>
  <c r="L22" i="13" s="1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N19" i="18" l="1"/>
  <c r="N30" i="4"/>
  <c r="N26" i="20"/>
  <c r="M13" i="13"/>
  <c r="L13" i="13"/>
  <c r="K33" i="23"/>
  <c r="K19" i="17"/>
  <c r="K15" i="12"/>
  <c r="K30" i="4"/>
  <c r="K36" i="3"/>
  <c r="K24" i="3"/>
  <c r="K10" i="4"/>
  <c r="K13" i="13"/>
  <c r="J30" i="4"/>
  <c r="I26" i="20"/>
  <c r="I34" i="18"/>
  <c r="H26" i="18"/>
  <c r="H19" i="16"/>
  <c r="H24" i="20"/>
  <c r="G27" i="19"/>
  <c r="G26" i="18"/>
  <c r="G33" i="23"/>
  <c r="O7" i="18"/>
  <c r="G13" i="13"/>
  <c r="O17" i="16"/>
  <c r="F30" i="5"/>
  <c r="F19" i="5"/>
  <c r="F12" i="12"/>
  <c r="E19" i="16"/>
  <c r="E24" i="20"/>
  <c r="E15" i="8"/>
  <c r="E10" i="8"/>
  <c r="E13" i="13"/>
  <c r="N26" i="16"/>
  <c r="N19" i="4"/>
  <c r="E33" i="25"/>
  <c r="H34" i="18"/>
  <c r="E29" i="2"/>
  <c r="M24" i="7"/>
  <c r="L13" i="7"/>
  <c r="H22" i="13"/>
  <c r="E25" i="20"/>
  <c r="N36" i="3"/>
  <c r="N28" i="11" s="1"/>
  <c r="N10" i="4"/>
  <c r="J24" i="2"/>
  <c r="H13" i="7"/>
  <c r="J10" i="4"/>
  <c r="K27" i="19"/>
  <c r="E15" i="4"/>
  <c r="J36" i="6"/>
  <c r="J15" i="5"/>
  <c r="K24" i="6"/>
  <c r="N24" i="3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E41" i="25" s="1"/>
  <c r="N25" i="20"/>
  <c r="J25" i="20"/>
  <c r="F25" i="20"/>
  <c r="F20" i="12"/>
  <c r="F21" i="12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K26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E26" i="11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20"/>
  <c r="L20" i="12"/>
  <c r="I34" i="16"/>
  <c r="O39" i="17"/>
  <c r="K27" i="11"/>
  <c r="J13" i="14"/>
  <c r="J17" i="14" s="1"/>
  <c r="J21" i="14" s="1"/>
  <c r="J25" i="14" s="1"/>
  <c r="K27" i="13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I13" i="14"/>
  <c r="I17" i="14" s="1"/>
  <c r="I21" i="14" s="1"/>
  <c r="I25" i="14" s="1"/>
  <c r="O16" i="7"/>
  <c r="N16" i="13"/>
  <c r="N10" i="13"/>
  <c r="N13" i="13"/>
  <c r="J32" i="20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M26" i="10"/>
  <c r="M27" i="10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M31" i="6"/>
  <c r="M38" i="6" s="1"/>
  <c r="M42" i="6" s="1"/>
  <c r="K37" i="19"/>
  <c r="K41" i="19" s="1"/>
  <c r="K45" i="19" s="1"/>
  <c r="K32" i="20"/>
  <c r="K31" i="6"/>
  <c r="H37" i="17"/>
  <c r="H41" i="17" s="1"/>
  <c r="H45" i="17" s="1"/>
  <c r="G26" i="11"/>
  <c r="F37" i="19"/>
  <c r="F41" i="19" s="1"/>
  <c r="F45" i="19" s="1"/>
  <c r="F31" i="6"/>
  <c r="F30" i="13"/>
  <c r="F27" i="13"/>
  <c r="E30" i="13"/>
  <c r="H31" i="7"/>
  <c r="H12" i="10" s="1"/>
  <c r="N27" i="11"/>
  <c r="E28" i="11"/>
  <c r="I18" i="13"/>
  <c r="I46" i="20"/>
  <c r="I56" i="20" s="1"/>
  <c r="I45" i="20"/>
  <c r="I55" i="20" s="1"/>
  <c r="I37" i="19"/>
  <c r="I41" i="19" s="1"/>
  <c r="I45" i="19" s="1"/>
  <c r="G28" i="11"/>
  <c r="I27" i="11"/>
  <c r="I49" i="20"/>
  <c r="I59" i="20" s="1"/>
  <c r="I35" i="20"/>
  <c r="I47" i="20"/>
  <c r="I57" i="20" s="1"/>
  <c r="N26" i="11"/>
  <c r="N31" i="6"/>
  <c r="N38" i="6" s="1"/>
  <c r="N42" i="6" s="1"/>
  <c r="J26" i="13"/>
  <c r="M13" i="14"/>
  <c r="M17" i="14" s="1"/>
  <c r="M21" i="14" s="1"/>
  <c r="M25" i="14" s="1"/>
  <c r="I44" i="20"/>
  <c r="I54" i="20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1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I11" i="10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I22" i="11"/>
  <c r="I16" i="11"/>
  <c r="I18" i="11"/>
  <c r="O36" i="2"/>
  <c r="O36" i="5"/>
  <c r="J11" i="10"/>
  <c r="J12" i="10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M22" i="10"/>
  <c r="K11" i="11"/>
  <c r="J38" i="7"/>
  <c r="J42" i="7" s="1"/>
  <c r="O27" i="11"/>
  <c r="I48" i="20"/>
  <c r="I38" i="3"/>
  <c r="I42" i="3" s="1"/>
  <c r="I12" i="11"/>
  <c r="I10" i="11"/>
  <c r="I9" i="11"/>
  <c r="H16" i="11"/>
  <c r="H22" i="11"/>
  <c r="H38" i="7"/>
  <c r="H42" i="7" s="1"/>
  <c r="H9" i="10"/>
  <c r="F18" i="11"/>
  <c r="E9" i="11"/>
  <c r="I19" i="11"/>
  <c r="K9" i="11"/>
  <c r="L21" i="11"/>
  <c r="E38" i="3"/>
  <c r="E42" i="3" s="1"/>
  <c r="L22" i="11"/>
  <c r="H20" i="11"/>
  <c r="H17" i="11"/>
  <c r="H10" i="10"/>
  <c r="L20" i="11"/>
  <c r="L17" i="11"/>
  <c r="H18" i="11"/>
  <c r="H38" i="3"/>
  <c r="H42" i="3" s="1"/>
  <c r="H19" i="11"/>
  <c r="F19" i="10"/>
  <c r="N18" i="11"/>
  <c r="E11" i="11"/>
  <c r="N35" i="20"/>
  <c r="K10" i="11"/>
  <c r="E12" i="11"/>
  <c r="I21" i="11"/>
  <c r="K12" i="11"/>
  <c r="M16" i="11"/>
  <c r="N22" i="11"/>
  <c r="L33" i="20"/>
  <c r="L35" i="20" s="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4" i="20" l="1"/>
  <c r="L37" i="20"/>
  <c r="L36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<sst xmlns="http://schemas.openxmlformats.org/spreadsheetml/2006/main" count="985" uniqueCount="340">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</sst>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4</v>
      </c>
      <c r="B1">
        <v>5</v>
      </c>
      <c r="C1">
        <v>5</v>
      </c>
      <c r="D1">
        <v>5</v>
      </c>
      <c r="E1">
        <v>5</v>
      </c>
      <c r="F1">
        <v>5</v>
      </c>
      <c r="G1">
        <v>5</v>
      </c>
      <c r="H1">
        <v>5</v>
      </c>
      <c r="I1">
        <v>3</v>
      </c>
      <c r="J1">
        <v>4</v>
      </c>
      <c r="K1">
        <v>5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3.25</v>
      </c>
      <c r="B4">
        <v>4.5999999999999996</v>
      </c>
      <c r="C4">
        <v>4.5999999999999996</v>
      </c>
      <c r="D4">
        <v>4.5999999999999996</v>
      </c>
      <c r="E4">
        <v>4.5999999999999996</v>
      </c>
      <c r="F4">
        <v>4.5999999999999996</v>
      </c>
      <c r="G4">
        <v>4.5999999999999996</v>
      </c>
      <c r="H4">
        <v>4.5999999999999996</v>
      </c>
      <c r="I4">
        <v>4</v>
      </c>
      <c r="J4">
        <v>3.25</v>
      </c>
      <c r="K4" t="s">
        <v>22</v>
      </c>
      <c r="N4" s="13">
        <v>33</v>
      </c>
      <c r="O4" s="4" t="s">
        <v>328</v>
      </c>
    </row>
    <row r="5" spans="1:15" x14ac:dyDescent="0.2">
      <c r="A5">
        <v>66000</v>
      </c>
      <c r="B5">
        <v>72600</v>
      </c>
      <c r="C5">
        <v>72600</v>
      </c>
      <c r="D5">
        <v>72600</v>
      </c>
      <c r="E5">
        <v>77600</v>
      </c>
      <c r="F5">
        <v>80400</v>
      </c>
      <c r="G5">
        <v>81400</v>
      </c>
      <c r="H5">
        <v>82400</v>
      </c>
      <c r="I5">
        <v>48700</v>
      </c>
      <c r="J5">
        <v>68700</v>
      </c>
      <c r="K5">
        <v>68063</v>
      </c>
      <c r="L5" t="s">
        <v>23</v>
      </c>
      <c r="N5" s="13">
        <v>34</v>
      </c>
      <c r="O5" s="4" t="s">
        <v>329</v>
      </c>
    </row>
    <row r="6" spans="1:15" x14ac:dyDescent="0.2">
      <c r="A6">
        <v>64973</v>
      </c>
      <c r="B6">
        <v>69697</v>
      </c>
      <c r="C6">
        <v>79688</v>
      </c>
      <c r="D6">
        <v>78303</v>
      </c>
      <c r="E6">
        <v>75945.36</v>
      </c>
      <c r="F6">
        <v>85053.95</v>
      </c>
      <c r="G6">
        <v>84356.57</v>
      </c>
      <c r="H6">
        <v>81895</v>
      </c>
      <c r="I6">
        <v>48068.51</v>
      </c>
      <c r="J6">
        <v>80494</v>
      </c>
      <c r="K6">
        <v>76646.509999999995</v>
      </c>
      <c r="L6" t="s">
        <v>24</v>
      </c>
      <c r="N6" s="13">
        <v>35</v>
      </c>
      <c r="O6" s="4" t="s">
        <v>330</v>
      </c>
    </row>
    <row r="7" spans="1:15" x14ac:dyDescent="0.2">
      <c r="A7">
        <v>10141</v>
      </c>
      <c r="B7">
        <v>10891</v>
      </c>
      <c r="C7">
        <v>10891</v>
      </c>
      <c r="D7">
        <v>10890</v>
      </c>
      <c r="E7">
        <v>10890</v>
      </c>
      <c r="F7">
        <v>10773</v>
      </c>
      <c r="G7">
        <v>10773</v>
      </c>
      <c r="H7">
        <v>10639</v>
      </c>
      <c r="I7">
        <v>5971</v>
      </c>
      <c r="J7">
        <v>8426</v>
      </c>
      <c r="K7">
        <v>8958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10574.57</v>
      </c>
      <c r="F8">
        <v>9699.16</v>
      </c>
      <c r="G8">
        <v>0</v>
      </c>
      <c r="H8">
        <v>172.08</v>
      </c>
      <c r="I8">
        <v>4051.26</v>
      </c>
      <c r="J8">
        <v>0</v>
      </c>
      <c r="K8" t="s">
        <v>26</v>
      </c>
      <c r="N8" s="13">
        <v>41</v>
      </c>
      <c r="O8" s="4" t="s">
        <v>332</v>
      </c>
    </row>
    <row r="9" spans="1:15" x14ac:dyDescent="0.2">
      <c r="A9">
        <v>283273.28000000003</v>
      </c>
      <c r="B9">
        <v>358533.91</v>
      </c>
      <c r="C9">
        <v>388410.99</v>
      </c>
      <c r="D9">
        <v>372796.3</v>
      </c>
      <c r="E9">
        <v>398629.29</v>
      </c>
      <c r="F9">
        <v>345840.6</v>
      </c>
      <c r="G9">
        <v>296347.74</v>
      </c>
      <c r="H9">
        <v>356874.67</v>
      </c>
      <c r="I9">
        <v>238230.2</v>
      </c>
      <c r="J9">
        <v>288700.90000000002</v>
      </c>
      <c r="K9" t="s">
        <v>27</v>
      </c>
      <c r="N9" s="13">
        <v>42</v>
      </c>
      <c r="O9" s="4" t="s">
        <v>333</v>
      </c>
    </row>
    <row r="10" spans="1:15" x14ac:dyDescent="0.2">
      <c r="A10">
        <v>387009.54</v>
      </c>
      <c r="B10">
        <v>339532.1</v>
      </c>
      <c r="C10">
        <v>353969.72</v>
      </c>
      <c r="D10">
        <v>458747.36</v>
      </c>
      <c r="E10">
        <v>483061.55</v>
      </c>
      <c r="F10">
        <v>489873.72</v>
      </c>
      <c r="G10">
        <v>523442.49</v>
      </c>
      <c r="H10">
        <v>336964.7</v>
      </c>
      <c r="I10">
        <v>206086.31</v>
      </c>
      <c r="J10">
        <v>195089.76</v>
      </c>
      <c r="K10" t="s">
        <v>28</v>
      </c>
      <c r="N10" s="13">
        <v>43</v>
      </c>
      <c r="O10" s="4" t="s">
        <v>334</v>
      </c>
    </row>
    <row r="11" spans="1:15" x14ac:dyDescent="0.2">
      <c r="A11">
        <v>149519.26</v>
      </c>
      <c r="B11">
        <v>36274.839999999997</v>
      </c>
      <c r="C11">
        <v>21882.34</v>
      </c>
      <c r="D11">
        <v>74983.48</v>
      </c>
      <c r="E11">
        <v>64141.37</v>
      </c>
      <c r="F11">
        <v>72700.850000000006</v>
      </c>
      <c r="G11">
        <v>122213.89</v>
      </c>
      <c r="H11">
        <v>99744.26</v>
      </c>
      <c r="I11">
        <v>125071.18</v>
      </c>
      <c r="J11">
        <v>116655.26</v>
      </c>
      <c r="K11" t="s">
        <v>29</v>
      </c>
      <c r="O11" s="4" t="s">
        <v>335</v>
      </c>
    </row>
    <row r="12" spans="1:15" x14ac:dyDescent="0.2">
      <c r="A12">
        <v>171773.72</v>
      </c>
      <c r="B12">
        <v>162831.56</v>
      </c>
      <c r="C12">
        <v>154304.31</v>
      </c>
      <c r="D12">
        <v>209251.54</v>
      </c>
      <c r="E12">
        <v>211920.74</v>
      </c>
      <c r="F12">
        <v>194605.13</v>
      </c>
      <c r="G12">
        <v>241212.03</v>
      </c>
      <c r="H12">
        <v>232425.45</v>
      </c>
      <c r="I12">
        <v>311596.23</v>
      </c>
      <c r="J12">
        <v>338733.51</v>
      </c>
      <c r="K12" t="s">
        <v>30</v>
      </c>
      <c r="O12" s="4" t="s">
        <v>336</v>
      </c>
    </row>
    <row r="13" spans="1:15" x14ac:dyDescent="0.2">
      <c r="A13">
        <v>51548.27</v>
      </c>
      <c r="B13">
        <v>53747.25</v>
      </c>
      <c r="C13">
        <v>41369.5</v>
      </c>
      <c r="D13">
        <v>46863.48</v>
      </c>
      <c r="E13">
        <v>46057.82</v>
      </c>
      <c r="F13">
        <v>44752.23</v>
      </c>
      <c r="G13">
        <v>27176.17</v>
      </c>
      <c r="H13">
        <v>22049.75</v>
      </c>
      <c r="I13">
        <v>34007.040000000001</v>
      </c>
      <c r="J13">
        <v>37628.75</v>
      </c>
      <c r="K13" t="s">
        <v>31</v>
      </c>
    </row>
    <row r="14" spans="1:15" x14ac:dyDescent="0.2">
      <c r="A14">
        <v>1840397.18</v>
      </c>
      <c r="B14">
        <v>1850390.13</v>
      </c>
      <c r="C14">
        <v>1858948.5</v>
      </c>
      <c r="D14">
        <v>2097546.12</v>
      </c>
      <c r="E14">
        <v>2016174.68</v>
      </c>
      <c r="F14">
        <v>2152627.73</v>
      </c>
      <c r="G14">
        <v>2021980.45</v>
      </c>
      <c r="H14">
        <v>2112683.39</v>
      </c>
      <c r="I14">
        <v>1368156.84</v>
      </c>
      <c r="J14">
        <v>2542022.12</v>
      </c>
      <c r="K14" t="s">
        <v>32</v>
      </c>
    </row>
    <row r="15" spans="1:15" x14ac:dyDescent="0.2">
      <c r="A15">
        <v>426820.9</v>
      </c>
      <c r="B15">
        <v>407745.18</v>
      </c>
      <c r="C15">
        <v>394058.32</v>
      </c>
      <c r="D15">
        <v>414546.23</v>
      </c>
      <c r="E15">
        <v>407792.98</v>
      </c>
      <c r="F15">
        <v>384344.95</v>
      </c>
      <c r="G15">
        <v>408456.71</v>
      </c>
      <c r="H15">
        <v>417078.56</v>
      </c>
      <c r="I15">
        <v>106244.56</v>
      </c>
      <c r="J15">
        <v>288816.82</v>
      </c>
      <c r="K15" t="s">
        <v>33</v>
      </c>
    </row>
    <row r="16" spans="1:15" x14ac:dyDescent="0.2">
      <c r="A16">
        <v>324002.46000000002</v>
      </c>
      <c r="B16">
        <v>262515.09000000003</v>
      </c>
      <c r="C16">
        <v>230276.05</v>
      </c>
      <c r="D16">
        <v>237969.84</v>
      </c>
      <c r="E16">
        <v>306783.14</v>
      </c>
      <c r="F16">
        <v>352410.16</v>
      </c>
      <c r="G16">
        <v>412054.8</v>
      </c>
      <c r="H16">
        <v>384926.53</v>
      </c>
      <c r="I16">
        <v>902.3</v>
      </c>
      <c r="J16">
        <v>41920.49</v>
      </c>
      <c r="K16" t="s">
        <v>34</v>
      </c>
    </row>
    <row r="17" spans="1:11" x14ac:dyDescent="0.2">
      <c r="A17">
        <v>47314.04</v>
      </c>
      <c r="B17">
        <v>41240.54</v>
      </c>
      <c r="C17">
        <v>37731.68</v>
      </c>
      <c r="D17">
        <v>33870.75</v>
      </c>
      <c r="E17">
        <v>33596.61</v>
      </c>
      <c r="F17">
        <v>38958.42</v>
      </c>
      <c r="G17">
        <v>33853.65</v>
      </c>
      <c r="H17">
        <v>34680.74</v>
      </c>
      <c r="I17">
        <v>20171.46</v>
      </c>
      <c r="J17">
        <v>32684.6</v>
      </c>
      <c r="K17" t="s">
        <v>35</v>
      </c>
    </row>
    <row r="18" spans="1:11" x14ac:dyDescent="0.2">
      <c r="A18">
        <v>281881.53000000003</v>
      </c>
      <c r="B18">
        <v>316883.17</v>
      </c>
      <c r="C18">
        <v>229284.37</v>
      </c>
      <c r="D18">
        <v>279436.23</v>
      </c>
      <c r="E18">
        <v>259778.67</v>
      </c>
      <c r="F18">
        <v>181730.75</v>
      </c>
      <c r="G18">
        <v>309196.73</v>
      </c>
      <c r="H18">
        <v>356093.81</v>
      </c>
      <c r="I18">
        <v>163894.01999999999</v>
      </c>
      <c r="J18">
        <v>331015.43</v>
      </c>
      <c r="K18" t="s">
        <v>36</v>
      </c>
    </row>
    <row r="19" spans="1:11" x14ac:dyDescent="0.2">
      <c r="A19">
        <v>203643.36</v>
      </c>
      <c r="B19">
        <v>317107.09999999998</v>
      </c>
      <c r="C19">
        <v>300166.65999999997</v>
      </c>
      <c r="D19">
        <v>239477.55</v>
      </c>
      <c r="E19">
        <v>296382.11</v>
      </c>
      <c r="F19">
        <v>296010.64</v>
      </c>
      <c r="G19">
        <v>240591.03</v>
      </c>
      <c r="H19">
        <v>307798.95</v>
      </c>
      <c r="I19">
        <v>162468.56</v>
      </c>
      <c r="J19">
        <v>812352.14</v>
      </c>
      <c r="K19" t="s">
        <v>37</v>
      </c>
    </row>
    <row r="20" spans="1:11" x14ac:dyDescent="0.2">
      <c r="A20">
        <v>0</v>
      </c>
      <c r="B20">
        <v>0</v>
      </c>
      <c r="C20">
        <v>5129.5</v>
      </c>
      <c r="D20">
        <v>0</v>
      </c>
      <c r="E20">
        <v>0</v>
      </c>
      <c r="F20">
        <v>0</v>
      </c>
      <c r="G20">
        <v>987.02</v>
      </c>
      <c r="H20">
        <v>2358.9299999999998</v>
      </c>
      <c r="I20">
        <v>2108.54</v>
      </c>
      <c r="J20">
        <v>0</v>
      </c>
      <c r="K20" t="s">
        <v>38</v>
      </c>
    </row>
    <row r="21" spans="1:11" x14ac:dyDescent="0.2">
      <c r="A21">
        <v>56224.78</v>
      </c>
      <c r="B21">
        <v>72043.19</v>
      </c>
      <c r="C21">
        <v>73829.2</v>
      </c>
      <c r="D21">
        <v>79049.17</v>
      </c>
      <c r="E21">
        <v>71499.02</v>
      </c>
      <c r="F21">
        <v>81265.45</v>
      </c>
      <c r="G21">
        <v>126450.44</v>
      </c>
      <c r="H21">
        <v>115742.18</v>
      </c>
      <c r="I21">
        <v>46249.120000000003</v>
      </c>
      <c r="J21">
        <v>98799.91</v>
      </c>
      <c r="K21" t="s">
        <v>39</v>
      </c>
    </row>
    <row r="22" spans="1:11" x14ac:dyDescent="0.2">
      <c r="A22">
        <v>869417.48</v>
      </c>
      <c r="B22">
        <v>1201680.3500000001</v>
      </c>
      <c r="C22">
        <v>1203440.48</v>
      </c>
      <c r="D22">
        <v>1311884.79</v>
      </c>
      <c r="E22">
        <v>1291191.1000000001</v>
      </c>
      <c r="F22">
        <v>1292275.76</v>
      </c>
      <c r="G22">
        <v>1281026.67</v>
      </c>
      <c r="H22">
        <v>1306773.7</v>
      </c>
      <c r="I22">
        <v>748374.79</v>
      </c>
      <c r="J22">
        <v>1144002.76</v>
      </c>
      <c r="K22" t="s">
        <v>40</v>
      </c>
    </row>
    <row r="23" spans="1:11" x14ac:dyDescent="0.2">
      <c r="A23">
        <v>112713.17</v>
      </c>
      <c r="B23">
        <v>139248.51999999999</v>
      </c>
      <c r="C23">
        <v>160283.1</v>
      </c>
      <c r="D23">
        <v>171971.98</v>
      </c>
      <c r="E23">
        <v>177007.96</v>
      </c>
      <c r="F23">
        <v>180264.76</v>
      </c>
      <c r="G23">
        <v>186802.68</v>
      </c>
      <c r="H23">
        <v>171993.74</v>
      </c>
      <c r="I23">
        <v>109620.76</v>
      </c>
      <c r="J23">
        <v>208524.12</v>
      </c>
      <c r="K23" t="s">
        <v>41</v>
      </c>
    </row>
    <row r="24" spans="1:11" x14ac:dyDescent="0.2">
      <c r="A24">
        <v>5205538.97</v>
      </c>
      <c r="B24">
        <v>5559772.9299999997</v>
      </c>
      <c r="C24">
        <v>5453084.6900000004</v>
      </c>
      <c r="D24">
        <v>6028394.8200000003</v>
      </c>
      <c r="E24">
        <v>6074591.5999999996</v>
      </c>
      <c r="F24">
        <v>6117360.2999999998</v>
      </c>
      <c r="G24">
        <v>6231792.5</v>
      </c>
      <c r="H24">
        <v>6258361.4299999997</v>
      </c>
      <c r="I24">
        <v>3647233.18</v>
      </c>
      <c r="J24">
        <v>6476946.5700000003</v>
      </c>
      <c r="K24" t="s">
        <v>42</v>
      </c>
    </row>
    <row r="25" spans="1:11" x14ac:dyDescent="0.2">
      <c r="A25">
        <v>50289.87</v>
      </c>
      <c r="B25">
        <v>56621.46</v>
      </c>
      <c r="C25">
        <v>47166.07</v>
      </c>
      <c r="D25">
        <v>52398</v>
      </c>
      <c r="E25">
        <v>52737.77</v>
      </c>
      <c r="F25">
        <v>64462.94</v>
      </c>
      <c r="G25">
        <v>69377.17</v>
      </c>
      <c r="H25">
        <v>75261.33</v>
      </c>
      <c r="I25">
        <v>43501.77</v>
      </c>
      <c r="J25">
        <v>68039.89</v>
      </c>
      <c r="K25" t="s">
        <v>43</v>
      </c>
    </row>
    <row r="26" spans="1:11" x14ac:dyDescent="0.2">
      <c r="A26">
        <v>97403.93</v>
      </c>
      <c r="B26">
        <v>121151.75</v>
      </c>
      <c r="C26">
        <v>130626.09</v>
      </c>
      <c r="D26">
        <v>141777.1</v>
      </c>
      <c r="E26">
        <v>145685.74</v>
      </c>
      <c r="F26">
        <v>148509.15</v>
      </c>
      <c r="G26">
        <v>149916.62</v>
      </c>
      <c r="H26">
        <v>152916.53</v>
      </c>
      <c r="I26">
        <v>101714.04</v>
      </c>
      <c r="J26">
        <v>179943.04000000001</v>
      </c>
      <c r="K26" t="s">
        <v>44</v>
      </c>
    </row>
    <row r="27" spans="1:11" x14ac:dyDescent="0.2">
      <c r="A27" s="35">
        <v>4727033.6100000003</v>
      </c>
      <c r="B27" s="35">
        <v>5235992.25</v>
      </c>
      <c r="C27" s="35">
        <v>5999156.6399999997</v>
      </c>
      <c r="D27" s="35">
        <v>5980532.1100000003</v>
      </c>
      <c r="E27" s="35">
        <v>5292416.63</v>
      </c>
      <c r="F27" s="35">
        <v>6135377.9800000004</v>
      </c>
      <c r="G27" s="35">
        <v>6519259.3200000003</v>
      </c>
      <c r="H27" s="35">
        <v>6396411.4800000004</v>
      </c>
      <c r="I27" s="35">
        <v>4114471.12</v>
      </c>
      <c r="J27" s="35">
        <v>7842523.5300000003</v>
      </c>
      <c r="K27" t="s">
        <v>45</v>
      </c>
    </row>
    <row r="28" spans="1:11" x14ac:dyDescent="0.2">
      <c r="A28" s="35">
        <v>1063.5999999999999</v>
      </c>
      <c r="B28" s="35">
        <v>4470.55</v>
      </c>
      <c r="C28" s="35">
        <v>2201.69</v>
      </c>
      <c r="D28" s="35">
        <v>12689.76</v>
      </c>
      <c r="E28" s="35">
        <v>5762.57</v>
      </c>
      <c r="F28" s="35">
        <v>14857.81</v>
      </c>
      <c r="G28" s="35">
        <v>11178.01</v>
      </c>
      <c r="H28" s="35">
        <v>9464.7199999999993</v>
      </c>
      <c r="I28" s="35">
        <v>9246.56</v>
      </c>
      <c r="J28" s="35">
        <v>4714.7299999999996</v>
      </c>
      <c r="K28" t="s">
        <v>46</v>
      </c>
    </row>
    <row r="29" spans="1:11" x14ac:dyDescent="0.2">
      <c r="A29" s="35">
        <v>933896.86</v>
      </c>
      <c r="B29" s="35">
        <v>1133496.67</v>
      </c>
      <c r="C29" s="35">
        <v>1036305.83</v>
      </c>
      <c r="D29" s="35">
        <v>1028430.74</v>
      </c>
      <c r="E29" s="35">
        <v>1146962.81</v>
      </c>
      <c r="F29" s="35">
        <v>934111.68</v>
      </c>
      <c r="G29" s="35">
        <v>1086184.43</v>
      </c>
      <c r="H29" s="35">
        <v>875225.27</v>
      </c>
      <c r="I29" s="35">
        <v>479741.35</v>
      </c>
      <c r="J29" s="35">
        <v>1045225.01</v>
      </c>
      <c r="K29" t="s">
        <v>47</v>
      </c>
    </row>
    <row r="30" spans="1:11" x14ac:dyDescent="0.2">
      <c r="A30">
        <v>1937972.24</v>
      </c>
      <c r="B30">
        <v>2019078.06</v>
      </c>
      <c r="C30">
        <v>1693332.03</v>
      </c>
      <c r="D30">
        <v>1939567.21</v>
      </c>
      <c r="E30">
        <v>2051514.03</v>
      </c>
      <c r="F30">
        <v>2078934.4</v>
      </c>
      <c r="G30">
        <v>1938682.76</v>
      </c>
      <c r="H30">
        <v>2130437.0099999998</v>
      </c>
      <c r="I30">
        <v>1389016.35</v>
      </c>
      <c r="J30">
        <v>2137731.48</v>
      </c>
      <c r="K30" t="s">
        <v>76</v>
      </c>
    </row>
    <row r="31" spans="1:11" x14ac:dyDescent="0.2">
      <c r="A31">
        <v>363259.92</v>
      </c>
      <c r="B31">
        <v>392709</v>
      </c>
      <c r="C31">
        <v>351845.83</v>
      </c>
      <c r="D31">
        <v>373719.1</v>
      </c>
      <c r="E31">
        <v>410206.24</v>
      </c>
      <c r="F31">
        <v>384454.49</v>
      </c>
      <c r="G31">
        <v>395978.95</v>
      </c>
      <c r="H31">
        <v>410831.5</v>
      </c>
      <c r="I31">
        <v>101293.8</v>
      </c>
      <c r="J31">
        <v>214751.33</v>
      </c>
      <c r="K31" t="s">
        <v>77</v>
      </c>
    </row>
    <row r="32" spans="1:11" x14ac:dyDescent="0.2">
      <c r="A32">
        <v>249867.22</v>
      </c>
      <c r="B32">
        <v>244663.67</v>
      </c>
      <c r="C32">
        <v>201683.46</v>
      </c>
      <c r="D32">
        <v>210697.71</v>
      </c>
      <c r="E32">
        <v>319312.32</v>
      </c>
      <c r="F32">
        <v>354285.42</v>
      </c>
      <c r="G32">
        <v>399458.15</v>
      </c>
      <c r="H32">
        <v>363739.81</v>
      </c>
      <c r="I32">
        <v>913.95</v>
      </c>
      <c r="J32">
        <v>29278.16</v>
      </c>
      <c r="K32" t="s">
        <v>78</v>
      </c>
    </row>
    <row r="33" spans="1:12" x14ac:dyDescent="0.2">
      <c r="A33">
        <v>54465.13</v>
      </c>
      <c r="B33">
        <v>48551.63</v>
      </c>
      <c r="C33">
        <v>33655.11</v>
      </c>
      <c r="D33">
        <v>30438.85</v>
      </c>
      <c r="E33">
        <v>33190.160000000003</v>
      </c>
      <c r="F33">
        <v>42201.67</v>
      </c>
      <c r="G33">
        <v>30907.71</v>
      </c>
      <c r="H33">
        <v>33580.480000000003</v>
      </c>
      <c r="I33">
        <v>20782.22</v>
      </c>
      <c r="J33">
        <v>26787.84</v>
      </c>
      <c r="K33" t="s">
        <v>79</v>
      </c>
    </row>
    <row r="34" spans="1:12" x14ac:dyDescent="0.2">
      <c r="A34" s="35">
        <v>74557.600000000006</v>
      </c>
      <c r="B34" s="35">
        <v>73911.77</v>
      </c>
      <c r="C34" s="35">
        <v>81694.679999999993</v>
      </c>
      <c r="D34" s="35">
        <v>80693.27</v>
      </c>
      <c r="E34" s="35">
        <v>80360.850000000006</v>
      </c>
      <c r="F34" s="35">
        <v>88870.94</v>
      </c>
      <c r="G34" s="35">
        <v>88320.11</v>
      </c>
      <c r="H34" s="35">
        <v>85040.37</v>
      </c>
      <c r="I34" s="35">
        <v>51461.42</v>
      </c>
      <c r="J34" s="35">
        <v>88462.56</v>
      </c>
      <c r="K34" t="s">
        <v>80</v>
      </c>
    </row>
    <row r="35" spans="1:12" x14ac:dyDescent="0.2">
      <c r="A35" s="35">
        <v>4908002.8</v>
      </c>
      <c r="B35" s="35">
        <v>5540065.5499999998</v>
      </c>
      <c r="C35" s="35">
        <v>5509608.5599999996</v>
      </c>
      <c r="D35" s="35">
        <v>5543292.9500000002</v>
      </c>
      <c r="E35" s="35">
        <v>5402668.9299999997</v>
      </c>
      <c r="F35" s="35">
        <v>5801879.1799999997</v>
      </c>
      <c r="G35" s="35">
        <v>6293424.4100000001</v>
      </c>
      <c r="H35" s="35">
        <v>6443319.0700000003</v>
      </c>
      <c r="I35" s="35">
        <v>4156234.2</v>
      </c>
      <c r="J35" s="35">
        <v>6564490.6200000001</v>
      </c>
      <c r="K35" t="s">
        <v>117</v>
      </c>
    </row>
    <row r="36" spans="1:12" x14ac:dyDescent="0.2">
      <c r="A36" s="35">
        <v>75425.73</v>
      </c>
      <c r="B36" s="35">
        <v>77176.94</v>
      </c>
      <c r="C36" s="35">
        <v>74394.97</v>
      </c>
      <c r="D36" s="35">
        <v>74973.73</v>
      </c>
      <c r="E36" s="35">
        <v>81729.279999999999</v>
      </c>
      <c r="F36" s="35">
        <v>83884.44</v>
      </c>
      <c r="G36" s="35">
        <v>85191.21</v>
      </c>
      <c r="H36" s="35">
        <v>85743.22</v>
      </c>
      <c r="I36" s="35">
        <v>51988.36</v>
      </c>
      <c r="J36" s="35">
        <v>76269.91</v>
      </c>
      <c r="K36" t="s">
        <v>118</v>
      </c>
    </row>
    <row r="37" spans="1:12" x14ac:dyDescent="0.2">
      <c r="A37">
        <v>377880.18</v>
      </c>
      <c r="B37">
        <v>415356.34</v>
      </c>
      <c r="C37">
        <v>434845.62</v>
      </c>
      <c r="D37">
        <v>505815.23</v>
      </c>
      <c r="E37">
        <v>594005.93999999994</v>
      </c>
      <c r="F37">
        <v>593202.28</v>
      </c>
      <c r="G37">
        <v>580168.14</v>
      </c>
      <c r="H37">
        <v>573245.51</v>
      </c>
      <c r="I37">
        <v>404313.3</v>
      </c>
      <c r="J37">
        <v>668958.71</v>
      </c>
      <c r="K37" t="s">
        <v>146</v>
      </c>
      <c r="L37" t="s">
        <v>166</v>
      </c>
    </row>
    <row r="38" spans="1:12" x14ac:dyDescent="0.2">
      <c r="A38">
        <v>342751.09</v>
      </c>
      <c r="B38">
        <v>354370.3</v>
      </c>
      <c r="C38">
        <v>360986.04</v>
      </c>
      <c r="D38">
        <v>397583.91</v>
      </c>
      <c r="E38">
        <v>499513.61</v>
      </c>
      <c r="F38">
        <v>512068.16</v>
      </c>
      <c r="G38">
        <v>475548.15999999997</v>
      </c>
      <c r="H38">
        <v>525134.24</v>
      </c>
      <c r="I38">
        <v>308507.63</v>
      </c>
      <c r="J38">
        <v>575469.31999999995</v>
      </c>
      <c r="K38" t="s">
        <v>147</v>
      </c>
      <c r="L38" t="s">
        <v>166</v>
      </c>
    </row>
    <row r="39" spans="1:12" x14ac:dyDescent="0.2">
      <c r="A39">
        <v>1505.22</v>
      </c>
      <c r="B39">
        <v>7503.63</v>
      </c>
      <c r="C39">
        <v>9264.52</v>
      </c>
      <c r="D39">
        <v>9432.26</v>
      </c>
      <c r="E39">
        <v>9757.34</v>
      </c>
      <c r="F39">
        <v>7060.31</v>
      </c>
      <c r="G39">
        <v>5846.8</v>
      </c>
      <c r="H39">
        <v>5708.98</v>
      </c>
      <c r="I39">
        <v>4805.9399999999996</v>
      </c>
      <c r="J39">
        <v>37401.199999999997</v>
      </c>
      <c r="K39" t="s">
        <v>148</v>
      </c>
      <c r="L39" t="s">
        <v>166</v>
      </c>
    </row>
    <row r="40" spans="1:12" x14ac:dyDescent="0.2">
      <c r="A40">
        <v>459313.83</v>
      </c>
      <c r="B40">
        <v>532398.66</v>
      </c>
      <c r="C40">
        <v>526810.49</v>
      </c>
      <c r="D40">
        <v>647154.94999999995</v>
      </c>
      <c r="E40">
        <v>638222.05000000005</v>
      </c>
      <c r="F40">
        <v>656308.4</v>
      </c>
      <c r="G40">
        <v>642512.30000000005</v>
      </c>
      <c r="H40">
        <v>668498.63</v>
      </c>
      <c r="I40">
        <v>340997.95</v>
      </c>
      <c r="J40">
        <v>602797.94999999995</v>
      </c>
      <c r="K40" t="s">
        <v>149</v>
      </c>
      <c r="L40" t="s">
        <v>166</v>
      </c>
    </row>
    <row r="41" spans="1:12" x14ac:dyDescent="0.2">
      <c r="A41">
        <v>119372.58</v>
      </c>
      <c r="B41">
        <v>139373.91</v>
      </c>
      <c r="C41">
        <v>143388.98000000001</v>
      </c>
      <c r="D41">
        <v>178992.74</v>
      </c>
      <c r="E41">
        <v>178418.07</v>
      </c>
      <c r="F41">
        <v>183146.63</v>
      </c>
      <c r="G41">
        <v>184740.54</v>
      </c>
      <c r="H41">
        <v>192076.79</v>
      </c>
      <c r="I41">
        <v>99052.65</v>
      </c>
      <c r="J41">
        <v>161646.22</v>
      </c>
      <c r="K41" t="s">
        <v>150</v>
      </c>
      <c r="L41" t="s">
        <v>166</v>
      </c>
    </row>
    <row r="42" spans="1:12" x14ac:dyDescent="0.2">
      <c r="A42">
        <v>0</v>
      </c>
      <c r="B42">
        <v>0</v>
      </c>
      <c r="C42">
        <v>0</v>
      </c>
      <c r="D42">
        <v>0</v>
      </c>
      <c r="E42">
        <v>5267.35</v>
      </c>
      <c r="F42">
        <v>5247.88</v>
      </c>
      <c r="G42">
        <v>20062.29</v>
      </c>
      <c r="H42">
        <v>19968.599999999999</v>
      </c>
      <c r="I42">
        <v>0</v>
      </c>
      <c r="J42">
        <v>0</v>
      </c>
      <c r="K42" t="s">
        <v>151</v>
      </c>
      <c r="L42" t="s">
        <v>166</v>
      </c>
    </row>
    <row r="43" spans="1:12" x14ac:dyDescent="0.2">
      <c r="A43">
        <v>138521.54</v>
      </c>
      <c r="B43">
        <v>133006.35</v>
      </c>
      <c r="C43">
        <v>141767.53</v>
      </c>
      <c r="D43">
        <v>115945.39</v>
      </c>
      <c r="E43">
        <v>120659.82</v>
      </c>
      <c r="F43">
        <v>152122.44</v>
      </c>
      <c r="G43">
        <v>156455.35999999999</v>
      </c>
      <c r="H43">
        <v>163002.96</v>
      </c>
      <c r="I43">
        <v>49207.96</v>
      </c>
      <c r="J43">
        <v>104744.29</v>
      </c>
      <c r="K43" t="s">
        <v>152</v>
      </c>
      <c r="L43" t="s">
        <v>166</v>
      </c>
    </row>
    <row r="44" spans="1:12" x14ac:dyDescent="0.2">
      <c r="A44">
        <v>241789.49</v>
      </c>
      <c r="B44">
        <v>274291.90999999997</v>
      </c>
      <c r="C44">
        <v>272801.94</v>
      </c>
      <c r="D44">
        <v>281790.19</v>
      </c>
      <c r="E44">
        <v>360260.89</v>
      </c>
      <c r="F44">
        <v>271354.78999999998</v>
      </c>
      <c r="G44">
        <v>247919.22</v>
      </c>
      <c r="H44">
        <v>243983.84</v>
      </c>
      <c r="I44">
        <v>175020.7</v>
      </c>
      <c r="J44">
        <v>475716.86</v>
      </c>
      <c r="K44" t="s">
        <v>153</v>
      </c>
      <c r="L44" t="s">
        <v>166</v>
      </c>
    </row>
    <row r="45" spans="1:12" x14ac:dyDescent="0.2">
      <c r="A45">
        <v>2582864.4700000002</v>
      </c>
      <c r="B45">
        <v>2443122.6</v>
      </c>
      <c r="C45">
        <v>2340079.5699999998</v>
      </c>
      <c r="D45">
        <v>2689366.75</v>
      </c>
      <c r="E45">
        <v>2456748.02</v>
      </c>
      <c r="F45">
        <v>2529260.46</v>
      </c>
      <c r="G45">
        <v>2575311.91</v>
      </c>
      <c r="H45">
        <v>2475366.6</v>
      </c>
      <c r="I45">
        <v>1542316.8</v>
      </c>
      <c r="J45">
        <v>2466168.08</v>
      </c>
      <c r="K45" t="s">
        <v>154</v>
      </c>
      <c r="L45" t="s">
        <v>166</v>
      </c>
    </row>
    <row r="46" spans="1:12" x14ac:dyDescent="0.2">
      <c r="A46">
        <v>288865.48</v>
      </c>
      <c r="B46">
        <v>372291.14</v>
      </c>
      <c r="C46">
        <v>264459.03999999998</v>
      </c>
      <c r="D46">
        <v>264672.56</v>
      </c>
      <c r="E46">
        <v>272841.59000000003</v>
      </c>
      <c r="F46">
        <v>273381.34999999998</v>
      </c>
      <c r="G46">
        <v>343776.65</v>
      </c>
      <c r="H46">
        <v>376653.23</v>
      </c>
      <c r="I46">
        <v>180626.85</v>
      </c>
      <c r="J46">
        <v>577313.85</v>
      </c>
      <c r="K46" t="s">
        <v>155</v>
      </c>
      <c r="L46" t="s">
        <v>166</v>
      </c>
    </row>
    <row r="47" spans="1:12" x14ac:dyDescent="0.2">
      <c r="A47">
        <v>35652.879999999997</v>
      </c>
      <c r="B47">
        <v>32578.99</v>
      </c>
      <c r="C47">
        <v>48636.24</v>
      </c>
      <c r="D47">
        <v>30745.25</v>
      </c>
      <c r="E47">
        <v>25477.34</v>
      </c>
      <c r="F47">
        <v>19092.349999999999</v>
      </c>
      <c r="G47">
        <v>19667.27</v>
      </c>
      <c r="H47">
        <v>10710.12</v>
      </c>
      <c r="I47">
        <v>12931.53</v>
      </c>
      <c r="J47">
        <v>15271.62</v>
      </c>
      <c r="K47" t="s">
        <v>156</v>
      </c>
      <c r="L47" t="s">
        <v>166</v>
      </c>
    </row>
    <row r="48" spans="1:12" x14ac:dyDescent="0.2">
      <c r="A48">
        <v>25507.07</v>
      </c>
      <c r="B48">
        <v>39316.449999999997</v>
      </c>
      <c r="C48">
        <v>57505.61</v>
      </c>
      <c r="D48">
        <v>71667.710000000006</v>
      </c>
      <c r="E48">
        <v>75364.14</v>
      </c>
      <c r="F48">
        <v>36959.74</v>
      </c>
      <c r="G48">
        <v>107431.87</v>
      </c>
      <c r="H48">
        <v>115752.46</v>
      </c>
      <c r="I48">
        <v>2713.14</v>
      </c>
      <c r="J48">
        <v>14503.39</v>
      </c>
      <c r="K48" t="s">
        <v>157</v>
      </c>
      <c r="L48" t="s">
        <v>166</v>
      </c>
    </row>
    <row r="49" spans="1:12" x14ac:dyDescent="0.2">
      <c r="A49">
        <v>80869.429999999993</v>
      </c>
      <c r="B49">
        <v>248716.43</v>
      </c>
      <c r="C49">
        <v>303116.17</v>
      </c>
      <c r="D49">
        <v>306528.75</v>
      </c>
      <c r="E49">
        <v>287910.58</v>
      </c>
      <c r="F49">
        <v>271667.26</v>
      </c>
      <c r="G49">
        <v>267618.3</v>
      </c>
      <c r="H49">
        <v>271224.26</v>
      </c>
      <c r="I49">
        <v>208018</v>
      </c>
      <c r="J49">
        <v>183447.58</v>
      </c>
      <c r="K49" t="s">
        <v>158</v>
      </c>
      <c r="L49" t="s">
        <v>166</v>
      </c>
    </row>
    <row r="50" spans="1:12" x14ac:dyDescent="0.2">
      <c r="A50">
        <v>153056.34</v>
      </c>
      <c r="B50">
        <v>178459.72</v>
      </c>
      <c r="C50">
        <v>192285.47</v>
      </c>
      <c r="D50">
        <v>165315.15</v>
      </c>
      <c r="E50">
        <v>172208.94</v>
      </c>
      <c r="F50">
        <v>173585.69</v>
      </c>
      <c r="G50">
        <v>181393.19</v>
      </c>
      <c r="H50">
        <v>169127.53</v>
      </c>
      <c r="I50">
        <v>110664.1</v>
      </c>
      <c r="J50">
        <v>209234.6</v>
      </c>
      <c r="K50" t="s">
        <v>159</v>
      </c>
      <c r="L50" t="s">
        <v>166</v>
      </c>
    </row>
    <row r="51" spans="1:12" x14ac:dyDescent="0.2">
      <c r="A51">
        <v>12960.57</v>
      </c>
      <c r="B51">
        <v>15324.99</v>
      </c>
      <c r="C51">
        <v>12492.22</v>
      </c>
      <c r="D51">
        <v>12654.21</v>
      </c>
      <c r="E51">
        <v>16377.1</v>
      </c>
      <c r="F51">
        <v>19707.11</v>
      </c>
      <c r="G51">
        <v>19130.03</v>
      </c>
      <c r="H51">
        <v>23695.599999999999</v>
      </c>
      <c r="I51">
        <v>4364.4399999999996</v>
      </c>
      <c r="J51">
        <v>4871.42</v>
      </c>
      <c r="K51" t="s">
        <v>160</v>
      </c>
      <c r="L51" t="s">
        <v>166</v>
      </c>
    </row>
    <row r="52" spans="1:12" x14ac:dyDescent="0.2">
      <c r="A52">
        <v>2864.73</v>
      </c>
      <c r="B52">
        <v>2837.64</v>
      </c>
      <c r="C52">
        <v>3951.33</v>
      </c>
      <c r="D52">
        <v>10513.45</v>
      </c>
      <c r="E52">
        <v>20031.32</v>
      </c>
      <c r="F52">
        <v>22901.68</v>
      </c>
      <c r="G52">
        <v>9732.74</v>
      </c>
      <c r="H52">
        <v>9200.64</v>
      </c>
      <c r="I52">
        <v>5035.8100000000004</v>
      </c>
      <c r="J52">
        <v>6022.29</v>
      </c>
      <c r="K52" t="s">
        <v>161</v>
      </c>
      <c r="L52" t="s">
        <v>166</v>
      </c>
    </row>
    <row r="53" spans="1:12" x14ac:dyDescent="0.2">
      <c r="A53">
        <v>47045.35</v>
      </c>
      <c r="B53">
        <v>40698.01</v>
      </c>
      <c r="C53">
        <v>36421.040000000001</v>
      </c>
      <c r="D53">
        <v>36062.080000000002</v>
      </c>
      <c r="E53">
        <v>42719.360000000001</v>
      </c>
      <c r="F53">
        <v>44922.85</v>
      </c>
      <c r="G53">
        <v>46315.19</v>
      </c>
      <c r="H53">
        <v>45205.57</v>
      </c>
      <c r="I53">
        <v>21391.01</v>
      </c>
      <c r="J53">
        <v>38970.879999999997</v>
      </c>
      <c r="K53" t="s">
        <v>162</v>
      </c>
      <c r="L53" t="s">
        <v>166</v>
      </c>
    </row>
    <row r="54" spans="1:12" x14ac:dyDescent="0.2">
      <c r="A54">
        <v>10593.87</v>
      </c>
      <c r="B54">
        <v>10302.540000000001</v>
      </c>
      <c r="C54">
        <v>12202.69</v>
      </c>
      <c r="D54">
        <v>12225.85</v>
      </c>
      <c r="E54">
        <v>12348.5</v>
      </c>
      <c r="F54">
        <v>11778.22</v>
      </c>
      <c r="G54">
        <v>12058.09</v>
      </c>
      <c r="H54">
        <v>13223.79</v>
      </c>
      <c r="I54">
        <v>7466.25</v>
      </c>
      <c r="J54">
        <v>20327.810000000001</v>
      </c>
      <c r="K54" t="s">
        <v>163</v>
      </c>
      <c r="L54" t="s">
        <v>166</v>
      </c>
    </row>
    <row r="55" spans="1:12" x14ac:dyDescent="0.2">
      <c r="A55">
        <v>79738.09</v>
      </c>
      <c r="B55">
        <v>88706.71</v>
      </c>
      <c r="C55">
        <v>89179.23</v>
      </c>
      <c r="D55">
        <v>88768.99</v>
      </c>
      <c r="E55">
        <v>92897.68</v>
      </c>
      <c r="F55">
        <v>87510.49</v>
      </c>
      <c r="G55">
        <v>88084.36</v>
      </c>
      <c r="H55">
        <v>98500.31</v>
      </c>
      <c r="I55">
        <v>56707.68</v>
      </c>
      <c r="J55">
        <v>95520.07</v>
      </c>
      <c r="K55" t="s">
        <v>164</v>
      </c>
      <c r="L55" t="s">
        <v>166</v>
      </c>
    </row>
    <row r="56" spans="1:12" x14ac:dyDescent="0.2">
      <c r="A56">
        <v>204386.76</v>
      </c>
      <c r="B56">
        <v>231116.6</v>
      </c>
      <c r="C56">
        <v>202890.95</v>
      </c>
      <c r="D56">
        <v>203159.4</v>
      </c>
      <c r="E56">
        <v>193561.95</v>
      </c>
      <c r="F56">
        <v>246082.22</v>
      </c>
      <c r="G56">
        <v>248020.1</v>
      </c>
      <c r="H56">
        <v>258081.78</v>
      </c>
      <c r="I56">
        <v>113091.43</v>
      </c>
      <c r="J56">
        <v>218560.44</v>
      </c>
      <c r="K56" t="s">
        <v>165</v>
      </c>
      <c r="L56" t="s">
        <v>166</v>
      </c>
    </row>
    <row r="57" spans="1:12" x14ac:dyDescent="0.2">
      <c r="A57">
        <v>209582.21</v>
      </c>
      <c r="B57">
        <v>203239.9</v>
      </c>
      <c r="C57">
        <v>230477.09</v>
      </c>
      <c r="D57">
        <v>272545.07</v>
      </c>
      <c r="E57">
        <v>302631.7</v>
      </c>
      <c r="F57">
        <v>348823.65</v>
      </c>
      <c r="G57">
        <v>336177.14</v>
      </c>
      <c r="H57">
        <v>346453.11</v>
      </c>
      <c r="I57">
        <v>237335.12</v>
      </c>
      <c r="J57">
        <v>449600.32</v>
      </c>
      <c r="K57" t="s">
        <v>146</v>
      </c>
      <c r="L57" t="s">
        <v>60</v>
      </c>
    </row>
    <row r="58" spans="1:12" x14ac:dyDescent="0.2">
      <c r="A58">
        <v>183706.07</v>
      </c>
      <c r="B58">
        <v>167419.23000000001</v>
      </c>
      <c r="C58">
        <v>191004.23</v>
      </c>
      <c r="D58">
        <v>206363.43</v>
      </c>
      <c r="E58">
        <v>254508.92</v>
      </c>
      <c r="F58">
        <v>301686.25</v>
      </c>
      <c r="G58">
        <v>271632.82</v>
      </c>
      <c r="H58">
        <v>304032.52</v>
      </c>
      <c r="I58">
        <v>182041.75</v>
      </c>
      <c r="J58">
        <v>388546.94</v>
      </c>
      <c r="K58" t="s">
        <v>147</v>
      </c>
      <c r="L58" t="s">
        <v>60</v>
      </c>
    </row>
    <row r="59" spans="1:12" x14ac:dyDescent="0.2">
      <c r="A59">
        <v>604.96</v>
      </c>
      <c r="B59">
        <v>2145.69</v>
      </c>
      <c r="C59">
        <v>3766.31</v>
      </c>
      <c r="D59">
        <v>5242.45</v>
      </c>
      <c r="E59">
        <v>5213.25</v>
      </c>
      <c r="F59">
        <v>5204.43</v>
      </c>
      <c r="G59">
        <v>3378.82</v>
      </c>
      <c r="H59">
        <v>4199.6899999999996</v>
      </c>
      <c r="I59">
        <v>3570.31</v>
      </c>
      <c r="J59">
        <v>32209.75</v>
      </c>
      <c r="K59" t="s">
        <v>148</v>
      </c>
      <c r="L59" t="s">
        <v>60</v>
      </c>
    </row>
    <row r="60" spans="1:12" x14ac:dyDescent="0.2">
      <c r="A60">
        <v>6544.58</v>
      </c>
      <c r="B60">
        <v>0</v>
      </c>
      <c r="C60">
        <v>0</v>
      </c>
      <c r="D60">
        <v>0</v>
      </c>
      <c r="E60">
        <v>2532.77</v>
      </c>
      <c r="F60">
        <v>2367.86</v>
      </c>
      <c r="G60">
        <v>25.08</v>
      </c>
      <c r="H60">
        <v>84.91</v>
      </c>
      <c r="I60">
        <v>92.77</v>
      </c>
      <c r="J60">
        <v>13.69</v>
      </c>
      <c r="K60" t="s">
        <v>149</v>
      </c>
      <c r="L60" t="s">
        <v>60</v>
      </c>
    </row>
    <row r="61" spans="1:12" x14ac:dyDescent="0.2">
      <c r="A61">
        <v>1879.2</v>
      </c>
      <c r="B61">
        <v>77.47</v>
      </c>
      <c r="C61">
        <v>588.87</v>
      </c>
      <c r="D61">
        <v>0</v>
      </c>
      <c r="E61">
        <v>1334.01</v>
      </c>
      <c r="F61">
        <v>649.77</v>
      </c>
      <c r="G61">
        <v>7.05</v>
      </c>
      <c r="H61">
        <v>23.91</v>
      </c>
      <c r="I61">
        <v>26.43</v>
      </c>
      <c r="J61">
        <v>3.92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82199.48</v>
      </c>
      <c r="B63">
        <v>58508.68</v>
      </c>
      <c r="C63">
        <v>70709.149999999994</v>
      </c>
      <c r="D63">
        <v>55764.08</v>
      </c>
      <c r="E63">
        <v>60813.79</v>
      </c>
      <c r="F63">
        <v>74764.479999999996</v>
      </c>
      <c r="G63">
        <v>87006</v>
      </c>
      <c r="H63">
        <v>87424.77</v>
      </c>
      <c r="I63">
        <v>10965.01</v>
      </c>
      <c r="J63">
        <v>28647.86</v>
      </c>
      <c r="K63" t="s">
        <v>152</v>
      </c>
      <c r="L63" t="s">
        <v>60</v>
      </c>
    </row>
    <row r="64" spans="1:12" x14ac:dyDescent="0.2">
      <c r="A64">
        <v>23083.75</v>
      </c>
      <c r="B64">
        <v>20652.21</v>
      </c>
      <c r="C64">
        <v>17321.189999999999</v>
      </c>
      <c r="D64">
        <v>19275.72</v>
      </c>
      <c r="E64">
        <v>87034.86</v>
      </c>
      <c r="F64">
        <v>21468.17</v>
      </c>
      <c r="G64">
        <v>28403.1</v>
      </c>
      <c r="H64">
        <v>18253.3</v>
      </c>
      <c r="I64">
        <v>17052.810000000001</v>
      </c>
      <c r="J64">
        <v>29983.07</v>
      </c>
      <c r="K64" t="s">
        <v>153</v>
      </c>
      <c r="L64" t="s">
        <v>60</v>
      </c>
    </row>
    <row r="65" spans="1:12" x14ac:dyDescent="0.2">
      <c r="A65">
        <v>1951260.38</v>
      </c>
      <c r="B65">
        <v>1938924.44</v>
      </c>
      <c r="C65">
        <v>1890804.88</v>
      </c>
      <c r="D65">
        <v>2095230.84</v>
      </c>
      <c r="E65">
        <v>1921835.92</v>
      </c>
      <c r="F65">
        <v>1998402.64</v>
      </c>
      <c r="G65">
        <v>1939434.16</v>
      </c>
      <c r="H65">
        <v>1979480.59</v>
      </c>
      <c r="I65">
        <v>1026533.62</v>
      </c>
      <c r="J65">
        <v>1903291.01</v>
      </c>
      <c r="K65" t="s">
        <v>154</v>
      </c>
      <c r="L65" t="s">
        <v>60</v>
      </c>
    </row>
    <row r="66" spans="1:12" x14ac:dyDescent="0.2">
      <c r="A66">
        <v>64600.45</v>
      </c>
      <c r="B66">
        <v>67416.98</v>
      </c>
      <c r="C66">
        <v>57680.92</v>
      </c>
      <c r="D66">
        <v>74395.86</v>
      </c>
      <c r="E66">
        <v>77009.039999999994</v>
      </c>
      <c r="F66">
        <v>77700.259999999995</v>
      </c>
      <c r="G66">
        <v>104149.85</v>
      </c>
      <c r="H66">
        <v>102457.69</v>
      </c>
      <c r="I66">
        <v>4081.35</v>
      </c>
      <c r="J66">
        <v>48463.38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0</v>
      </c>
      <c r="B68">
        <v>0</v>
      </c>
      <c r="C68">
        <v>2175.69</v>
      </c>
      <c r="D68">
        <v>3494.09</v>
      </c>
      <c r="E68">
        <v>2039.85</v>
      </c>
      <c r="F68">
        <v>1376.31</v>
      </c>
      <c r="G68">
        <v>2083.04</v>
      </c>
      <c r="H68">
        <v>2900.53</v>
      </c>
      <c r="I68">
        <v>0</v>
      </c>
      <c r="J68">
        <v>0</v>
      </c>
      <c r="K68" t="s">
        <v>157</v>
      </c>
      <c r="L68" t="s">
        <v>60</v>
      </c>
    </row>
    <row r="69" spans="1:12" x14ac:dyDescent="0.2">
      <c r="A69">
        <v>0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7921.4</v>
      </c>
      <c r="B71">
        <v>7295.71</v>
      </c>
      <c r="C71">
        <v>6661.62</v>
      </c>
      <c r="D71">
        <v>7200.7</v>
      </c>
      <c r="E71">
        <v>8488.83</v>
      </c>
      <c r="F71">
        <v>12857.66</v>
      </c>
      <c r="G71">
        <v>10193.65</v>
      </c>
      <c r="H71">
        <v>15449.82</v>
      </c>
      <c r="I71">
        <v>1297.51</v>
      </c>
      <c r="J71">
        <v>853.41</v>
      </c>
      <c r="K71" t="s">
        <v>160</v>
      </c>
      <c r="L71" t="s">
        <v>60</v>
      </c>
    </row>
    <row r="72" spans="1:12" x14ac:dyDescent="0.2">
      <c r="A72">
        <v>92.21</v>
      </c>
      <c r="B72">
        <v>0</v>
      </c>
      <c r="C72">
        <v>0</v>
      </c>
      <c r="D72">
        <v>0</v>
      </c>
      <c r="E72">
        <v>354.37</v>
      </c>
      <c r="F72">
        <v>351.71</v>
      </c>
      <c r="G72">
        <v>0</v>
      </c>
      <c r="H72">
        <v>0</v>
      </c>
      <c r="I72">
        <v>20.170000000000002</v>
      </c>
      <c r="J72">
        <v>0</v>
      </c>
      <c r="K72" t="s">
        <v>161</v>
      </c>
      <c r="L72" t="s">
        <v>60</v>
      </c>
    </row>
    <row r="73" spans="1:12" x14ac:dyDescent="0.2">
      <c r="A73">
        <v>18984.7</v>
      </c>
      <c r="B73">
        <v>9755.5300000000007</v>
      </c>
      <c r="C73">
        <v>6533.22</v>
      </c>
      <c r="D73">
        <v>4513.62</v>
      </c>
      <c r="E73">
        <v>10683.59</v>
      </c>
      <c r="F73">
        <v>10363.5</v>
      </c>
      <c r="G73">
        <v>10611.82</v>
      </c>
      <c r="H73">
        <v>9607.0300000000007</v>
      </c>
      <c r="I73">
        <v>1894.75</v>
      </c>
      <c r="J73">
        <v>2429.59</v>
      </c>
      <c r="K73" t="s">
        <v>162</v>
      </c>
      <c r="L73" t="s">
        <v>60</v>
      </c>
    </row>
    <row r="74" spans="1:12" x14ac:dyDescent="0.2">
      <c r="A74">
        <v>194.2</v>
      </c>
      <c r="B74">
        <v>216.63</v>
      </c>
      <c r="C74">
        <v>178.2</v>
      </c>
      <c r="D74">
        <v>191.52</v>
      </c>
      <c r="E74">
        <v>170.52</v>
      </c>
      <c r="F74">
        <v>279.95999999999998</v>
      </c>
      <c r="G74">
        <v>220.12</v>
      </c>
      <c r="H74">
        <v>303.85000000000002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493.5</v>
      </c>
      <c r="B75">
        <v>9054.7099999999991</v>
      </c>
      <c r="C75">
        <v>388.54</v>
      </c>
      <c r="D75">
        <v>1595.16</v>
      </c>
      <c r="E75">
        <v>823.33</v>
      </c>
      <c r="F75">
        <v>122.68</v>
      </c>
      <c r="G75">
        <v>328.36</v>
      </c>
      <c r="H75">
        <v>886.18</v>
      </c>
      <c r="I75">
        <v>0</v>
      </c>
      <c r="J75">
        <v>90.55</v>
      </c>
      <c r="K75" t="s">
        <v>164</v>
      </c>
      <c r="L75" t="s">
        <v>60</v>
      </c>
    </row>
    <row r="76" spans="1:12" x14ac:dyDescent="0.2">
      <c r="A76">
        <v>87387.49</v>
      </c>
      <c r="B76">
        <v>77183.78</v>
      </c>
      <c r="C76">
        <v>42724.63</v>
      </c>
      <c r="D76">
        <v>38120.410000000003</v>
      </c>
      <c r="E76">
        <v>28872.639999999999</v>
      </c>
      <c r="F76">
        <v>71921.919999999998</v>
      </c>
      <c r="G76">
        <v>82694.59</v>
      </c>
      <c r="H76">
        <v>77811.31</v>
      </c>
      <c r="I76">
        <v>10563.56</v>
      </c>
      <c r="J76">
        <v>21310.54</v>
      </c>
      <c r="K76" t="s">
        <v>165</v>
      </c>
      <c r="L76" t="s">
        <v>60</v>
      </c>
    </row>
    <row r="77" spans="1:12" x14ac:dyDescent="0.2">
      <c r="A77">
        <v>232845.67</v>
      </c>
      <c r="B77">
        <v>239406.58</v>
      </c>
      <c r="C77">
        <v>206473.15</v>
      </c>
      <c r="D77">
        <v>249943.75</v>
      </c>
      <c r="E77">
        <v>299178.88</v>
      </c>
      <c r="F77">
        <v>354669.67</v>
      </c>
      <c r="G77">
        <v>315715.81</v>
      </c>
      <c r="H77">
        <v>339999.3</v>
      </c>
      <c r="I77">
        <v>241785.61</v>
      </c>
      <c r="J77">
        <v>377618.43</v>
      </c>
      <c r="K77" t="s">
        <v>146</v>
      </c>
      <c r="L77" t="s">
        <v>167</v>
      </c>
    </row>
    <row r="78" spans="1:12" x14ac:dyDescent="0.2">
      <c r="A78">
        <v>207504.3</v>
      </c>
      <c r="B78">
        <v>195558.53</v>
      </c>
      <c r="C78">
        <v>171665.6</v>
      </c>
      <c r="D78">
        <v>189488.08</v>
      </c>
      <c r="E78">
        <v>251772.61</v>
      </c>
      <c r="F78">
        <v>298913.61</v>
      </c>
      <c r="G78">
        <v>258971.14</v>
      </c>
      <c r="H78">
        <v>302734.39</v>
      </c>
      <c r="I78">
        <v>186349.11</v>
      </c>
      <c r="J78">
        <v>331315</v>
      </c>
      <c r="K78" t="s">
        <v>147</v>
      </c>
      <c r="L78" t="s">
        <v>167</v>
      </c>
    </row>
    <row r="79" spans="1:12" x14ac:dyDescent="0.2">
      <c r="A79">
        <v>816.16</v>
      </c>
      <c r="B79">
        <v>2611.77</v>
      </c>
      <c r="C79">
        <v>3374.05</v>
      </c>
      <c r="D79">
        <v>5156.51</v>
      </c>
      <c r="E79">
        <v>5260.93</v>
      </c>
      <c r="F79">
        <v>4281.71</v>
      </c>
      <c r="G79">
        <v>3316.12</v>
      </c>
      <c r="H79">
        <v>4462.3100000000004</v>
      </c>
      <c r="I79">
        <v>3651.21</v>
      </c>
      <c r="J79">
        <v>26235.84</v>
      </c>
      <c r="K79" t="s">
        <v>148</v>
      </c>
      <c r="L79" t="s">
        <v>167</v>
      </c>
    </row>
    <row r="80" spans="1:12" x14ac:dyDescent="0.2">
      <c r="A80">
        <v>4687.93</v>
      </c>
      <c r="B80">
        <v>0</v>
      </c>
      <c r="C80">
        <v>0</v>
      </c>
      <c r="D80">
        <v>0</v>
      </c>
      <c r="E80">
        <v>2559.2199999999998</v>
      </c>
      <c r="F80">
        <v>1939</v>
      </c>
      <c r="G80">
        <v>24.61</v>
      </c>
      <c r="H80">
        <v>90.31</v>
      </c>
      <c r="I80">
        <v>93.97</v>
      </c>
      <c r="J80">
        <v>13.98</v>
      </c>
      <c r="K80" t="s">
        <v>149</v>
      </c>
      <c r="L80" t="s">
        <v>167</v>
      </c>
    </row>
    <row r="81" spans="1:12" x14ac:dyDescent="0.2">
      <c r="A81">
        <v>1346.08</v>
      </c>
      <c r="B81">
        <v>68.62</v>
      </c>
      <c r="C81">
        <v>516.16999999999996</v>
      </c>
      <c r="D81">
        <v>0</v>
      </c>
      <c r="E81">
        <v>1376.91</v>
      </c>
      <c r="F81">
        <v>532.09</v>
      </c>
      <c r="G81">
        <v>6.92</v>
      </c>
      <c r="H81">
        <v>25.43</v>
      </c>
      <c r="I81">
        <v>26.77</v>
      </c>
      <c r="J81">
        <v>4.01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88323.03</v>
      </c>
      <c r="B83">
        <v>61664.63</v>
      </c>
      <c r="C83">
        <v>62163.17</v>
      </c>
      <c r="D83">
        <v>49551.54</v>
      </c>
      <c r="E83">
        <v>62548.69</v>
      </c>
      <c r="F83">
        <v>75753.990000000005</v>
      </c>
      <c r="G83">
        <v>84186.3</v>
      </c>
      <c r="H83">
        <v>84658.15</v>
      </c>
      <c r="I83">
        <v>11518.77</v>
      </c>
      <c r="J83">
        <v>22863</v>
      </c>
      <c r="K83" t="s">
        <v>152</v>
      </c>
      <c r="L83" t="s">
        <v>167</v>
      </c>
    </row>
    <row r="84" spans="1:12" x14ac:dyDescent="0.2">
      <c r="A84">
        <v>29622.37</v>
      </c>
      <c r="B84">
        <v>24788.45</v>
      </c>
      <c r="C84">
        <v>15399.94</v>
      </c>
      <c r="D84">
        <v>17913.87</v>
      </c>
      <c r="E84">
        <v>90675.11</v>
      </c>
      <c r="F84">
        <v>19908.060000000001</v>
      </c>
      <c r="G84">
        <v>26281.41</v>
      </c>
      <c r="H84">
        <v>18422.68</v>
      </c>
      <c r="I84">
        <v>17520.87</v>
      </c>
      <c r="J84">
        <v>26048.09</v>
      </c>
      <c r="K84" t="s">
        <v>153</v>
      </c>
      <c r="L84" t="s">
        <v>167</v>
      </c>
    </row>
    <row r="85" spans="1:12" x14ac:dyDescent="0.2">
      <c r="A85">
        <v>1849654.24</v>
      </c>
      <c r="B85">
        <v>1994451.08</v>
      </c>
      <c r="C85">
        <v>1718992.67</v>
      </c>
      <c r="D85">
        <v>1928388.9</v>
      </c>
      <c r="E85">
        <v>1968789.68</v>
      </c>
      <c r="F85">
        <v>1915645.09</v>
      </c>
      <c r="G85">
        <v>1876054.6</v>
      </c>
      <c r="H85">
        <v>1992335.26</v>
      </c>
      <c r="I85">
        <v>1032819.01</v>
      </c>
      <c r="J85">
        <v>1570767.33</v>
      </c>
      <c r="K85" t="s">
        <v>154</v>
      </c>
      <c r="L85" t="s">
        <v>167</v>
      </c>
    </row>
    <row r="86" spans="1:12" x14ac:dyDescent="0.2">
      <c r="A86">
        <v>59670.28</v>
      </c>
      <c r="B86">
        <v>73788.81</v>
      </c>
      <c r="C86">
        <v>50532.17</v>
      </c>
      <c r="D86">
        <v>65325.08</v>
      </c>
      <c r="E86">
        <v>79685.23</v>
      </c>
      <c r="F86">
        <v>88421.32</v>
      </c>
      <c r="G86">
        <v>101221.33</v>
      </c>
      <c r="H86">
        <v>96994.13</v>
      </c>
      <c r="I86">
        <v>4091.02</v>
      </c>
      <c r="J86">
        <v>33305.19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0</v>
      </c>
      <c r="B88">
        <v>0</v>
      </c>
      <c r="C88">
        <v>1870.24</v>
      </c>
      <c r="D88">
        <v>2846.17</v>
      </c>
      <c r="E88">
        <v>1923.65</v>
      </c>
      <c r="F88">
        <v>2234.39</v>
      </c>
      <c r="G88">
        <v>1609.72</v>
      </c>
      <c r="H88">
        <v>2035.08</v>
      </c>
      <c r="I88">
        <v>0</v>
      </c>
      <c r="J88">
        <v>0</v>
      </c>
      <c r="K88" t="s">
        <v>157</v>
      </c>
      <c r="L88" t="s">
        <v>167</v>
      </c>
    </row>
    <row r="89" spans="1:12" x14ac:dyDescent="0.2">
      <c r="A89">
        <v>0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7181.28</v>
      </c>
      <c r="B91">
        <v>6848.82</v>
      </c>
      <c r="C91">
        <v>5847.64</v>
      </c>
      <c r="D91">
        <v>6416.46</v>
      </c>
      <c r="E91">
        <v>8923.49</v>
      </c>
      <c r="F91">
        <v>12641.51</v>
      </c>
      <c r="G91">
        <v>10039.1</v>
      </c>
      <c r="H91">
        <v>15165.35</v>
      </c>
      <c r="I91">
        <v>1360.57</v>
      </c>
      <c r="J91">
        <v>795.06</v>
      </c>
      <c r="K91" t="s">
        <v>160</v>
      </c>
      <c r="L91" t="s">
        <v>167</v>
      </c>
    </row>
    <row r="92" spans="1:12" x14ac:dyDescent="0.2">
      <c r="A92">
        <v>66.05</v>
      </c>
      <c r="B92">
        <v>0</v>
      </c>
      <c r="C92">
        <v>0</v>
      </c>
      <c r="D92">
        <v>0</v>
      </c>
      <c r="E92">
        <v>358.07</v>
      </c>
      <c r="F92">
        <v>288.01</v>
      </c>
      <c r="G92">
        <v>0</v>
      </c>
      <c r="H92">
        <v>0</v>
      </c>
      <c r="I92">
        <v>20.43</v>
      </c>
      <c r="J92">
        <v>0</v>
      </c>
      <c r="K92" t="s">
        <v>161</v>
      </c>
      <c r="L92" t="s">
        <v>167</v>
      </c>
    </row>
    <row r="93" spans="1:12" x14ac:dyDescent="0.2">
      <c r="A93">
        <v>22924.71</v>
      </c>
      <c r="B93">
        <v>11168.39</v>
      </c>
      <c r="C93">
        <v>5783.85</v>
      </c>
      <c r="D93">
        <v>3994.94</v>
      </c>
      <c r="E93">
        <v>10847.66</v>
      </c>
      <c r="F93">
        <v>11068.97</v>
      </c>
      <c r="G93">
        <v>10055.92</v>
      </c>
      <c r="H93">
        <v>9134.32</v>
      </c>
      <c r="I93">
        <v>1834.13</v>
      </c>
      <c r="J93">
        <v>2060.9699999999998</v>
      </c>
      <c r="K93" t="s">
        <v>162</v>
      </c>
      <c r="L93" t="s">
        <v>167</v>
      </c>
    </row>
    <row r="94" spans="1:12" x14ac:dyDescent="0.2">
      <c r="A94">
        <v>139.11000000000001</v>
      </c>
      <c r="B94">
        <v>191.9</v>
      </c>
      <c r="C94">
        <v>156.19999999999999</v>
      </c>
      <c r="D94">
        <v>169.02</v>
      </c>
      <c r="E94">
        <v>180</v>
      </c>
      <c r="F94">
        <v>275.89</v>
      </c>
      <c r="G94">
        <v>217.15</v>
      </c>
      <c r="H94">
        <v>299.86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492.72</v>
      </c>
      <c r="B95">
        <v>8021.18</v>
      </c>
      <c r="C95">
        <v>340.57</v>
      </c>
      <c r="D95">
        <v>1407.79</v>
      </c>
      <c r="E95">
        <v>869.11</v>
      </c>
      <c r="F95">
        <v>120.9</v>
      </c>
      <c r="G95">
        <v>320.83</v>
      </c>
      <c r="H95">
        <v>873.79</v>
      </c>
      <c r="I95">
        <v>0</v>
      </c>
      <c r="J95">
        <v>63.45</v>
      </c>
      <c r="K95" t="s">
        <v>164</v>
      </c>
      <c r="L95" t="s">
        <v>167</v>
      </c>
    </row>
    <row r="96" spans="1:12" x14ac:dyDescent="0.2">
      <c r="A96">
        <v>100290.58</v>
      </c>
      <c r="B96">
        <v>86433.600000000006</v>
      </c>
      <c r="C96">
        <v>37401</v>
      </c>
      <c r="D96">
        <v>33820.79</v>
      </c>
      <c r="E96">
        <v>29273.53</v>
      </c>
      <c r="F96">
        <v>73181.75</v>
      </c>
      <c r="G96">
        <v>77006.59</v>
      </c>
      <c r="H96">
        <v>71358.429999999993</v>
      </c>
      <c r="I96">
        <v>10934.85</v>
      </c>
      <c r="J96">
        <v>17458.47</v>
      </c>
      <c r="K96" t="s">
        <v>165</v>
      </c>
      <c r="L96" t="s">
        <v>167</v>
      </c>
    </row>
    <row r="97" spans="1:12" x14ac:dyDescent="0.2">
      <c r="A97">
        <v>62511</v>
      </c>
      <c r="B97">
        <v>64162.54</v>
      </c>
      <c r="C97">
        <v>74051.399999999994</v>
      </c>
      <c r="D97">
        <v>75057</v>
      </c>
      <c r="E97">
        <v>72148.36</v>
      </c>
      <c r="F97">
        <v>80475.3</v>
      </c>
      <c r="G97">
        <v>80739.89</v>
      </c>
      <c r="H97">
        <v>78772.11</v>
      </c>
      <c r="I97">
        <v>45153.93</v>
      </c>
      <c r="J97">
        <v>73676</v>
      </c>
      <c r="K97" t="s">
        <v>173</v>
      </c>
    </row>
    <row r="98" spans="1:12" x14ac:dyDescent="0.2">
      <c r="A98">
        <v>62511</v>
      </c>
      <c r="B98">
        <v>64162.54</v>
      </c>
      <c r="C98">
        <v>74051.399999999994</v>
      </c>
      <c r="D98">
        <v>75057</v>
      </c>
      <c r="E98">
        <v>72148.36</v>
      </c>
      <c r="F98">
        <v>80475.3</v>
      </c>
      <c r="G98">
        <v>80739.89</v>
      </c>
      <c r="H98">
        <v>78772.11</v>
      </c>
      <c r="I98">
        <v>45153.93</v>
      </c>
      <c r="J98">
        <v>73676</v>
      </c>
      <c r="K98" t="s">
        <v>174</v>
      </c>
    </row>
    <row r="99" spans="1:12" x14ac:dyDescent="0.2">
      <c r="A99">
        <v>19636.77</v>
      </c>
      <c r="B99">
        <v>24833.64</v>
      </c>
      <c r="C99">
        <v>24484.639999999999</v>
      </c>
      <c r="D99">
        <v>26638.98</v>
      </c>
      <c r="E99">
        <v>32456.91</v>
      </c>
      <c r="F99">
        <v>26713.72</v>
      </c>
      <c r="G99">
        <v>30820.400000000001</v>
      </c>
      <c r="H99">
        <v>30865.08</v>
      </c>
      <c r="I99">
        <v>22700.240000000002</v>
      </c>
      <c r="J99">
        <v>35207.82</v>
      </c>
      <c r="K99" t="s">
        <v>86</v>
      </c>
    </row>
    <row r="100" spans="1:12" x14ac:dyDescent="0.2">
      <c r="A100">
        <v>173139.98</v>
      </c>
      <c r="B100">
        <v>1006479.66</v>
      </c>
      <c r="C100">
        <v>114471.13</v>
      </c>
      <c r="D100">
        <v>222093.69</v>
      </c>
      <c r="E100">
        <v>188182.18</v>
      </c>
      <c r="F100">
        <v>148263.31</v>
      </c>
      <c r="G100">
        <v>169573.55</v>
      </c>
      <c r="H100">
        <v>146792.85</v>
      </c>
      <c r="I100">
        <v>72417.73</v>
      </c>
      <c r="J100">
        <v>370181.73</v>
      </c>
      <c r="K100" t="s">
        <v>87</v>
      </c>
    </row>
    <row r="101" spans="1:12" x14ac:dyDescent="0.2">
      <c r="A101">
        <v>1241623.43</v>
      </c>
      <c r="B101">
        <v>1803218.31</v>
      </c>
      <c r="C101">
        <v>1134941.8400000001</v>
      </c>
      <c r="D101">
        <v>1319417.06</v>
      </c>
      <c r="E101">
        <v>1315754.6000000001</v>
      </c>
      <c r="F101">
        <v>1562664.4</v>
      </c>
      <c r="G101">
        <v>1695206.47</v>
      </c>
      <c r="H101">
        <v>1825888.68</v>
      </c>
      <c r="I101">
        <v>1067207.1299999999</v>
      </c>
      <c r="J101">
        <v>1776808.32</v>
      </c>
      <c r="K101" t="s">
        <v>88</v>
      </c>
    </row>
    <row r="102" spans="1:12" x14ac:dyDescent="0.2">
      <c r="A102">
        <v>9723.35</v>
      </c>
      <c r="B102">
        <v>11053.04</v>
      </c>
      <c r="C102">
        <v>11624.88</v>
      </c>
      <c r="D102">
        <v>13196.54</v>
      </c>
      <c r="E102">
        <v>15564.27</v>
      </c>
      <c r="F102">
        <v>11781.38</v>
      </c>
      <c r="G102">
        <v>15953.7</v>
      </c>
      <c r="H102">
        <v>17248.96</v>
      </c>
      <c r="I102">
        <v>11780.49</v>
      </c>
      <c r="J102">
        <v>20497.39</v>
      </c>
      <c r="K102" t="s">
        <v>86</v>
      </c>
      <c r="L102" t="s">
        <v>116</v>
      </c>
    </row>
    <row r="103" spans="1:12" x14ac:dyDescent="0.2">
      <c r="A103">
        <v>8903.8799999999992</v>
      </c>
      <c r="B103">
        <v>759824.08</v>
      </c>
      <c r="C103">
        <v>11194.71</v>
      </c>
      <c r="D103">
        <v>91494.23</v>
      </c>
      <c r="E103">
        <v>70995.100000000006</v>
      </c>
      <c r="F103">
        <v>9021.59</v>
      </c>
      <c r="G103">
        <v>6164.19</v>
      </c>
      <c r="H103">
        <v>25323.16</v>
      </c>
      <c r="I103">
        <v>5659.39</v>
      </c>
      <c r="J103">
        <v>21424.06</v>
      </c>
      <c r="K103" t="s">
        <v>87</v>
      </c>
      <c r="L103" t="s">
        <v>116</v>
      </c>
    </row>
    <row r="104" spans="1:12" x14ac:dyDescent="0.2">
      <c r="A104">
        <v>660087.97</v>
      </c>
      <c r="B104">
        <v>758664.82</v>
      </c>
      <c r="C104">
        <v>100633.93</v>
      </c>
      <c r="D104">
        <v>133102.94</v>
      </c>
      <c r="E104">
        <v>88630.01</v>
      </c>
      <c r="F104">
        <v>48611.61</v>
      </c>
      <c r="G104">
        <v>358833.18</v>
      </c>
      <c r="H104">
        <v>436622.03</v>
      </c>
      <c r="I104">
        <v>16263.05</v>
      </c>
      <c r="J104">
        <v>38627.01</v>
      </c>
      <c r="K104" t="s">
        <v>88</v>
      </c>
      <c r="L104" t="s">
        <v>116</v>
      </c>
    </row>
    <row r="105" spans="1:12" x14ac:dyDescent="0.2">
      <c r="A105">
        <v>11013.12</v>
      </c>
      <c r="B105">
        <v>13320.25</v>
      </c>
      <c r="C105">
        <v>10351.530000000001</v>
      </c>
      <c r="D105">
        <v>12072.73</v>
      </c>
      <c r="E105">
        <v>15403.38</v>
      </c>
      <c r="F105">
        <v>13432.65</v>
      </c>
      <c r="G105">
        <v>15049.6</v>
      </c>
      <c r="H105">
        <v>16971.29</v>
      </c>
      <c r="I105">
        <v>12112.41</v>
      </c>
      <c r="J105">
        <v>17793.36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10769.19</v>
      </c>
      <c r="B108">
        <v>12154.04</v>
      </c>
      <c r="C108">
        <v>9484.5300000000007</v>
      </c>
      <c r="D108">
        <v>11376.3</v>
      </c>
      <c r="E108">
        <v>13097.75</v>
      </c>
      <c r="F108">
        <v>14203.37</v>
      </c>
      <c r="G108">
        <v>8644.6299999999992</v>
      </c>
      <c r="H108">
        <v>9534.02</v>
      </c>
      <c r="I108">
        <v>7644.98</v>
      </c>
      <c r="J108">
        <v>6643.5</v>
      </c>
      <c r="K108" t="s">
        <v>102</v>
      </c>
    </row>
    <row r="109" spans="1:12" x14ac:dyDescent="0.2">
      <c r="A109">
        <v>87387.49</v>
      </c>
      <c r="B109">
        <v>77183.78</v>
      </c>
      <c r="C109">
        <v>42724.63</v>
      </c>
      <c r="D109">
        <v>38120.410000000003</v>
      </c>
      <c r="E109">
        <v>28872.639999999999</v>
      </c>
      <c r="F109">
        <v>71921.919999999998</v>
      </c>
      <c r="G109">
        <v>82694.59</v>
      </c>
      <c r="H109">
        <v>77811.31</v>
      </c>
      <c r="I109">
        <v>10563.56</v>
      </c>
      <c r="J109">
        <v>21310.54</v>
      </c>
      <c r="K109" t="s">
        <v>103</v>
      </c>
    </row>
    <row r="110" spans="1:12" x14ac:dyDescent="0.2">
      <c r="A110">
        <v>6500.75</v>
      </c>
      <c r="B110">
        <v>25151.86</v>
      </c>
      <c r="C110">
        <v>27446.38</v>
      </c>
      <c r="D110">
        <v>32785.17</v>
      </c>
      <c r="E110">
        <v>35158.559999999998</v>
      </c>
      <c r="F110">
        <v>38127.71</v>
      </c>
      <c r="G110">
        <v>56784.79</v>
      </c>
      <c r="H110">
        <v>79368.58</v>
      </c>
      <c r="I110">
        <v>33753.15</v>
      </c>
      <c r="J110">
        <v>77568.66</v>
      </c>
      <c r="K110" t="s">
        <v>104</v>
      </c>
    </row>
    <row r="111" spans="1:12" x14ac:dyDescent="0.2">
      <c r="A111">
        <v>39847.199999999997</v>
      </c>
      <c r="B111">
        <v>58213.08</v>
      </c>
      <c r="C111">
        <v>57099.54</v>
      </c>
      <c r="D111">
        <v>60121.72</v>
      </c>
      <c r="E111">
        <v>61181.94</v>
      </c>
      <c r="F111">
        <v>61249.39</v>
      </c>
      <c r="G111">
        <v>39923.160000000003</v>
      </c>
      <c r="H111">
        <v>40716.769999999997</v>
      </c>
      <c r="I111">
        <v>38186.129999999997</v>
      </c>
      <c r="J111">
        <v>70473.56</v>
      </c>
      <c r="K111" t="s">
        <v>105</v>
      </c>
    </row>
    <row r="112" spans="1:12" x14ac:dyDescent="0.2">
      <c r="A112">
        <v>59882.13</v>
      </c>
      <c r="B112">
        <v>58413.84</v>
      </c>
      <c r="C112">
        <v>66135.87</v>
      </c>
      <c r="D112">
        <v>60755.81</v>
      </c>
      <c r="E112">
        <v>55251.06</v>
      </c>
      <c r="F112">
        <v>60579.83</v>
      </c>
      <c r="G112">
        <v>59972.93</v>
      </c>
      <c r="H112">
        <v>50651.1</v>
      </c>
      <c r="I112">
        <v>22943.61</v>
      </c>
      <c r="J112">
        <v>42564.18</v>
      </c>
      <c r="K112" t="s">
        <v>106</v>
      </c>
    </row>
    <row r="113" spans="1:12" x14ac:dyDescent="0.2">
      <c r="A113">
        <v>7785.75</v>
      </c>
      <c r="B113">
        <v>27214.23</v>
      </c>
      <c r="C113">
        <v>3711.11</v>
      </c>
      <c r="D113">
        <v>8379.44</v>
      </c>
      <c r="E113">
        <v>8300.81</v>
      </c>
      <c r="F113">
        <v>1523.41</v>
      </c>
      <c r="G113">
        <v>5555.43</v>
      </c>
      <c r="H113">
        <v>32974.269999999997</v>
      </c>
      <c r="I113">
        <v>5314.27</v>
      </c>
      <c r="J113">
        <v>3973.71</v>
      </c>
      <c r="K113" t="s">
        <v>107</v>
      </c>
    </row>
    <row r="114" spans="1:12" x14ac:dyDescent="0.2">
      <c r="A114">
        <v>8903.8799999999992</v>
      </c>
      <c r="B114">
        <v>759824.08</v>
      </c>
      <c r="C114">
        <v>11194.71</v>
      </c>
      <c r="D114">
        <v>91494.23</v>
      </c>
      <c r="E114">
        <v>70995.100000000006</v>
      </c>
      <c r="F114">
        <v>9021.59</v>
      </c>
      <c r="G114">
        <v>6164.19</v>
      </c>
      <c r="H114">
        <v>25323.16</v>
      </c>
      <c r="I114">
        <v>5659.39</v>
      </c>
      <c r="J114">
        <v>21424.06</v>
      </c>
      <c r="K114" t="s">
        <v>108</v>
      </c>
    </row>
    <row r="115" spans="1:12" x14ac:dyDescent="0.2">
      <c r="A115">
        <v>13976.25</v>
      </c>
      <c r="B115">
        <v>6423.9</v>
      </c>
      <c r="C115">
        <v>273.27999999999997</v>
      </c>
      <c r="D115">
        <v>15006.08</v>
      </c>
      <c r="E115">
        <v>18178.46</v>
      </c>
      <c r="F115">
        <v>390.54</v>
      </c>
      <c r="G115">
        <v>19652.78</v>
      </c>
      <c r="H115">
        <v>2276.89</v>
      </c>
      <c r="I115">
        <v>217.08</v>
      </c>
      <c r="J115">
        <v>160838.79</v>
      </c>
      <c r="K115" t="s">
        <v>109</v>
      </c>
    </row>
    <row r="116" spans="1:12" x14ac:dyDescent="0.2">
      <c r="A116">
        <v>21236.62</v>
      </c>
      <c r="B116">
        <v>65498.48</v>
      </c>
      <c r="C116">
        <v>53277.73</v>
      </c>
      <c r="D116">
        <v>62791.17</v>
      </c>
      <c r="E116">
        <v>55062.03</v>
      </c>
      <c r="F116">
        <v>11984.02</v>
      </c>
      <c r="G116">
        <v>12623.84</v>
      </c>
      <c r="H116">
        <v>13249.72</v>
      </c>
      <c r="I116">
        <v>137.94</v>
      </c>
      <c r="J116">
        <v>46751.839999999997</v>
      </c>
      <c r="K116" t="s">
        <v>110</v>
      </c>
    </row>
    <row r="117" spans="1:12" x14ac:dyDescent="0.2">
      <c r="A117">
        <v>121237.48</v>
      </c>
      <c r="B117">
        <v>147518.96</v>
      </c>
      <c r="C117">
        <v>46014.31</v>
      </c>
      <c r="D117">
        <v>44422.76</v>
      </c>
      <c r="E117">
        <v>35645.78</v>
      </c>
      <c r="F117">
        <v>125343.75</v>
      </c>
      <c r="G117">
        <v>125577.3</v>
      </c>
      <c r="H117">
        <v>72968.820000000007</v>
      </c>
      <c r="I117">
        <v>61089.05</v>
      </c>
      <c r="J117">
        <v>137193.32</v>
      </c>
      <c r="K117" t="s">
        <v>111</v>
      </c>
    </row>
    <row r="118" spans="1:12" x14ac:dyDescent="0.2">
      <c r="A118">
        <v>27429.16</v>
      </c>
      <c r="B118">
        <v>32890.86</v>
      </c>
      <c r="C118">
        <v>19538.900000000001</v>
      </c>
      <c r="D118">
        <v>27388.83</v>
      </c>
      <c r="E118">
        <v>32019.84</v>
      </c>
      <c r="F118">
        <v>37780.300000000003</v>
      </c>
      <c r="G118">
        <v>29273.71</v>
      </c>
      <c r="H118">
        <v>35473.99</v>
      </c>
      <c r="I118">
        <v>12826.73</v>
      </c>
      <c r="J118">
        <v>16284.67</v>
      </c>
      <c r="K118" t="s">
        <v>112</v>
      </c>
    </row>
    <row r="119" spans="1:12" x14ac:dyDescent="0.2">
      <c r="A119">
        <v>660087.97</v>
      </c>
      <c r="B119">
        <v>758664.82</v>
      </c>
      <c r="C119">
        <v>100633.93</v>
      </c>
      <c r="D119">
        <v>133102.94</v>
      </c>
      <c r="E119">
        <v>88630.01</v>
      </c>
      <c r="F119">
        <v>48611.61</v>
      </c>
      <c r="G119">
        <v>358833.18</v>
      </c>
      <c r="H119">
        <v>436622.03</v>
      </c>
      <c r="I119">
        <v>16263.05</v>
      </c>
      <c r="J119">
        <v>38627.01</v>
      </c>
      <c r="K119" t="s">
        <v>113</v>
      </c>
    </row>
    <row r="120" spans="1:12" x14ac:dyDescent="0.2">
      <c r="A120">
        <v>39138.67</v>
      </c>
      <c r="B120">
        <v>256938.93</v>
      </c>
      <c r="C120">
        <v>297012</v>
      </c>
      <c r="D120">
        <v>351859.6</v>
      </c>
      <c r="E120">
        <v>379827.69</v>
      </c>
      <c r="F120">
        <v>511085.05</v>
      </c>
      <c r="G120">
        <v>474750.79</v>
      </c>
      <c r="H120">
        <v>567007.75</v>
      </c>
      <c r="I120">
        <v>500702.87</v>
      </c>
      <c r="J120">
        <v>786041.82</v>
      </c>
      <c r="K120" t="s">
        <v>114</v>
      </c>
    </row>
    <row r="121" spans="1:12" x14ac:dyDescent="0.2">
      <c r="A121">
        <v>233888.21</v>
      </c>
      <c r="B121">
        <v>478148.68</v>
      </c>
      <c r="C121">
        <v>514306.82</v>
      </c>
      <c r="D121">
        <v>563640.35</v>
      </c>
      <c r="E121">
        <v>586443.77</v>
      </c>
      <c r="F121">
        <v>602601.14</v>
      </c>
      <c r="G121">
        <v>476174.42</v>
      </c>
      <c r="H121">
        <v>504838.54</v>
      </c>
      <c r="I121">
        <v>361116.6</v>
      </c>
      <c r="J121">
        <v>678775.1</v>
      </c>
      <c r="K121" t="s">
        <v>115</v>
      </c>
    </row>
    <row r="122" spans="1:12" x14ac:dyDescent="0.2">
      <c r="A122">
        <v>281079.42</v>
      </c>
      <c r="B122">
        <v>276575.01</v>
      </c>
      <c r="C122">
        <v>203450.19</v>
      </c>
      <c r="D122">
        <v>243425.34</v>
      </c>
      <c r="E122">
        <v>228833.29</v>
      </c>
      <c r="F122">
        <v>362586.29</v>
      </c>
      <c r="G122">
        <v>356174.37</v>
      </c>
      <c r="H122">
        <v>281946.38</v>
      </c>
      <c r="I122">
        <v>176297.88</v>
      </c>
      <c r="J122">
        <v>257079.73</v>
      </c>
      <c r="K122" t="s">
        <v>256</v>
      </c>
    </row>
    <row r="123" spans="1:12" x14ac:dyDescent="0.2">
      <c r="A123">
        <v>11095</v>
      </c>
      <c r="B123">
        <v>11847</v>
      </c>
      <c r="C123">
        <v>11847</v>
      </c>
      <c r="D123">
        <v>11846</v>
      </c>
      <c r="E123">
        <v>11846</v>
      </c>
      <c r="F123">
        <v>11732</v>
      </c>
      <c r="G123">
        <v>11732</v>
      </c>
      <c r="H123">
        <v>11598</v>
      </c>
      <c r="I123">
        <v>6201</v>
      </c>
      <c r="J123">
        <v>8656</v>
      </c>
      <c r="K123">
        <v>9188</v>
      </c>
      <c r="L123" t="s">
        <v>257</v>
      </c>
    </row>
    <row r="124" spans="1:12" x14ac:dyDescent="0.2">
      <c r="A124">
        <v>1043124.07</v>
      </c>
      <c r="B124">
        <v>950919.66</v>
      </c>
      <c r="C124">
        <v>959936.85</v>
      </c>
      <c r="D124">
        <v>1162642.17</v>
      </c>
      <c r="E124">
        <v>1214385.3400000001</v>
      </c>
      <c r="F124">
        <v>1157471.7</v>
      </c>
      <c r="G124">
        <v>1210392.32</v>
      </c>
      <c r="H124">
        <v>1048230.9</v>
      </c>
      <c r="I124">
        <v>919042.23</v>
      </c>
      <c r="J124">
        <v>976808.18</v>
      </c>
      <c r="K124" t="s">
        <v>26</v>
      </c>
    </row>
    <row r="125" spans="1:12" x14ac:dyDescent="0.2">
      <c r="A125">
        <v>2638534.58</v>
      </c>
      <c r="B125">
        <v>2561890.94</v>
      </c>
      <c r="C125">
        <v>2521014.54</v>
      </c>
      <c r="D125">
        <v>2783932.94</v>
      </c>
      <c r="E125">
        <v>2764347.4</v>
      </c>
      <c r="F125">
        <v>2928341.25</v>
      </c>
      <c r="G125">
        <v>2876345.6</v>
      </c>
      <c r="H125">
        <v>2949369.21</v>
      </c>
      <c r="I125">
        <v>1495475.16</v>
      </c>
      <c r="J125">
        <v>2905444.03</v>
      </c>
      <c r="K125" t="s">
        <v>32</v>
      </c>
    </row>
    <row r="126" spans="1:12" x14ac:dyDescent="0.2">
      <c r="A126">
        <v>485524.89</v>
      </c>
      <c r="B126">
        <v>633990.27</v>
      </c>
      <c r="C126">
        <v>534580.52</v>
      </c>
      <c r="D126">
        <v>518913.78</v>
      </c>
      <c r="E126">
        <v>556160.78</v>
      </c>
      <c r="F126">
        <v>477741.39</v>
      </c>
      <c r="G126">
        <v>550774.78</v>
      </c>
      <c r="H126">
        <v>666251.69999999995</v>
      </c>
      <c r="I126">
        <v>328471.11</v>
      </c>
      <c r="J126">
        <v>1143367.57</v>
      </c>
      <c r="K126" t="s">
        <v>36</v>
      </c>
    </row>
    <row r="127" spans="1:12" x14ac:dyDescent="0.2">
      <c r="A127">
        <v>1038355.43</v>
      </c>
      <c r="B127">
        <v>1412972.06</v>
      </c>
      <c r="C127">
        <v>1437552.78</v>
      </c>
      <c r="D127">
        <v>1562905.93</v>
      </c>
      <c r="E127">
        <v>1539698.09</v>
      </c>
      <c r="F127">
        <v>1553805.96</v>
      </c>
      <c r="G127">
        <v>1594279.8</v>
      </c>
      <c r="H127">
        <v>1594509.62</v>
      </c>
      <c r="I127">
        <v>904244.68</v>
      </c>
      <c r="J127">
        <v>1451326.79</v>
      </c>
      <c r="K127" t="s">
        <v>39</v>
      </c>
    </row>
    <row r="128" spans="1:12" x14ac:dyDescent="0.2">
      <c r="A128">
        <v>5205538.97</v>
      </c>
      <c r="B128">
        <v>5559772.9299999997</v>
      </c>
      <c r="C128">
        <v>5453084.6900000004</v>
      </c>
      <c r="D128">
        <v>6028394.8200000003</v>
      </c>
      <c r="E128">
        <v>6074591.5999999996</v>
      </c>
      <c r="F128">
        <v>6117360.2999999998</v>
      </c>
      <c r="G128">
        <v>6231792.5</v>
      </c>
      <c r="H128">
        <v>6258361.4299999997</v>
      </c>
      <c r="I128">
        <v>3647233.18</v>
      </c>
      <c r="J128">
        <v>6476946.5700000003</v>
      </c>
      <c r="K128" t="s">
        <v>42</v>
      </c>
    </row>
    <row r="129" spans="1:11" x14ac:dyDescent="0.2">
      <c r="A129" s="35">
        <v>250748.34</v>
      </c>
      <c r="B129" s="35">
        <v>248373.39</v>
      </c>
      <c r="C129" s="35">
        <v>300515.17</v>
      </c>
      <c r="D129" s="35">
        <v>213388.5</v>
      </c>
      <c r="E129" s="35">
        <v>136895.14000000001</v>
      </c>
      <c r="F129" s="35">
        <v>187767.17</v>
      </c>
      <c r="G129" s="35">
        <v>211747.46</v>
      </c>
      <c r="H129" s="35">
        <v>125237.91</v>
      </c>
      <c r="I129" s="35">
        <v>12803.57</v>
      </c>
      <c r="J129" s="35">
        <v>9282.35</v>
      </c>
      <c r="K129" s="26" t="s">
        <v>278</v>
      </c>
    </row>
    <row r="130" spans="1:11" x14ac:dyDescent="0.2">
      <c r="A130" s="35">
        <v>684212.12</v>
      </c>
      <c r="B130" s="35">
        <v>889593.83</v>
      </c>
      <c r="C130" s="35">
        <v>737992.35</v>
      </c>
      <c r="D130" s="35">
        <v>827732</v>
      </c>
      <c r="E130" s="35">
        <v>1015830.24</v>
      </c>
      <c r="F130" s="35">
        <v>761202.32</v>
      </c>
      <c r="G130" s="35">
        <v>885614.98</v>
      </c>
      <c r="H130" s="35">
        <v>759452.08</v>
      </c>
      <c r="I130" s="35">
        <v>476184.34</v>
      </c>
      <c r="J130" s="35">
        <v>1040657.39</v>
      </c>
      <c r="K130" t="s">
        <v>47</v>
      </c>
    </row>
    <row r="131" spans="1:11" x14ac:dyDescent="0.2">
      <c r="A131">
        <v>2605564.5099999998</v>
      </c>
      <c r="B131">
        <v>2705002.37</v>
      </c>
      <c r="C131">
        <v>2280516.42</v>
      </c>
      <c r="D131">
        <v>2554422.87</v>
      </c>
      <c r="E131">
        <v>2814222.75</v>
      </c>
      <c r="F131">
        <v>2859875.97</v>
      </c>
      <c r="G131">
        <v>2765027.57</v>
      </c>
      <c r="H131">
        <v>2938588.8</v>
      </c>
      <c r="I131">
        <v>1512006.32</v>
      </c>
      <c r="J131">
        <v>2408548.81</v>
      </c>
      <c r="K131" t="s">
        <v>76</v>
      </c>
    </row>
    <row r="132" spans="1:11" x14ac:dyDescent="0.2">
      <c r="A132" s="35">
        <v>4694131.3</v>
      </c>
      <c r="B132" s="35">
        <v>5180380.3499999996</v>
      </c>
      <c r="C132" s="35">
        <v>6222665.1699999999</v>
      </c>
      <c r="D132" s="35">
        <v>6006134.7000000002</v>
      </c>
      <c r="E132" s="35">
        <v>5395816</v>
      </c>
      <c r="F132" s="35">
        <v>6019041.9100000001</v>
      </c>
      <c r="G132" s="35">
        <v>6438256.4500000002</v>
      </c>
      <c r="H132" s="35">
        <v>6393523.8799999999</v>
      </c>
      <c r="I132" s="35">
        <v>3873905.4</v>
      </c>
      <c r="J132" s="35">
        <v>7935145.4500000002</v>
      </c>
    </row>
    <row r="133" spans="1:11" x14ac:dyDescent="0.2">
      <c r="A133" s="35">
        <v>55764.19</v>
      </c>
      <c r="B133" s="35">
        <v>69576.11</v>
      </c>
      <c r="C133" s="35">
        <v>-218516.9</v>
      </c>
      <c r="D133" s="35">
        <v>33853.300000000003</v>
      </c>
      <c r="E133" s="35">
        <v>-104979.8</v>
      </c>
      <c r="F133" s="35">
        <v>100460.11</v>
      </c>
      <c r="G133" s="35">
        <v>73373.350000000006</v>
      </c>
      <c r="H133" s="35">
        <v>-53004.51</v>
      </c>
      <c r="I133" s="35">
        <v>235326.15</v>
      </c>
      <c r="J133" s="35">
        <v>-115311.71</v>
      </c>
    </row>
    <row r="134" spans="1:11" x14ac:dyDescent="0.2">
      <c r="A134" s="35">
        <v>13350.5</v>
      </c>
      <c r="B134" s="35">
        <v>6803.83</v>
      </c>
      <c r="C134" s="35">
        <v>16243.93</v>
      </c>
      <c r="D134" s="35">
        <v>19054.53</v>
      </c>
      <c r="E134" s="35">
        <v>1580.43</v>
      </c>
      <c r="F134" s="35">
        <v>15875.96</v>
      </c>
      <c r="G134" s="35">
        <v>7629.52</v>
      </c>
      <c r="H134" s="35">
        <v>56766.86</v>
      </c>
      <c r="I134" s="35">
        <v>5239.57</v>
      </c>
      <c r="J134" s="35">
        <v>22689.79</v>
      </c>
    </row>
    <row r="135" spans="1:11" x14ac:dyDescent="0.2">
      <c r="A135" s="35">
        <v>-36212.379999999997</v>
      </c>
      <c r="B135" s="35">
        <v>-20768.04</v>
      </c>
      <c r="C135" s="35">
        <v>-21235.56</v>
      </c>
      <c r="D135" s="35">
        <v>-78510.42</v>
      </c>
      <c r="E135" s="35">
        <v>0</v>
      </c>
      <c r="F135" s="35">
        <v>0</v>
      </c>
      <c r="G135" s="35">
        <v>0</v>
      </c>
      <c r="H135" s="35">
        <v>-874.75</v>
      </c>
      <c r="I135" s="35">
        <v>0</v>
      </c>
      <c r="J135" s="35">
        <v>0</v>
      </c>
    </row>
    <row r="136" spans="1:11" x14ac:dyDescent="0.2">
      <c r="A136" s="35">
        <v>70714.210000000006</v>
      </c>
      <c r="B136" s="35">
        <v>70336.23</v>
      </c>
      <c r="C136" s="35">
        <v>86301.3</v>
      </c>
      <c r="D136" s="35">
        <v>80048.45</v>
      </c>
      <c r="E136" s="35">
        <v>80928.86</v>
      </c>
      <c r="F136" s="35">
        <v>78173.77</v>
      </c>
      <c r="G136" s="35">
        <v>79804.37</v>
      </c>
      <c r="H136" s="35">
        <v>118946.19</v>
      </c>
      <c r="I136" s="35">
        <v>69646.649999999994</v>
      </c>
      <c r="J136" s="35">
        <v>71141.100000000006</v>
      </c>
    </row>
    <row r="137" spans="1:11" x14ac:dyDescent="0.2">
      <c r="A137" s="35">
        <v>27903.96</v>
      </c>
      <c r="B137" s="35">
        <v>129286.68</v>
      </c>
      <c r="C137" s="35">
        <v>106581.02</v>
      </c>
      <c r="D137" s="35">
        <v>123600.88</v>
      </c>
      <c r="E137" s="35">
        <v>124701.62</v>
      </c>
      <c r="F137" s="35">
        <v>114627.54</v>
      </c>
      <c r="G137" s="35">
        <v>121817.16</v>
      </c>
      <c r="H137" s="35">
        <v>124016.51</v>
      </c>
      <c r="I137" s="35">
        <v>131977.34</v>
      </c>
      <c r="J137" s="35">
        <v>135673.35999999999</v>
      </c>
    </row>
    <row r="138" spans="1:11" x14ac:dyDescent="0.2">
      <c r="A138" s="35">
        <v>83791.070000000007</v>
      </c>
      <c r="B138" s="35">
        <v>63663.94</v>
      </c>
      <c r="C138" s="35">
        <v>62067.8</v>
      </c>
      <c r="D138" s="35">
        <v>65256.87</v>
      </c>
      <c r="E138" s="35">
        <v>66133.56</v>
      </c>
      <c r="F138" s="35">
        <v>66233.02</v>
      </c>
      <c r="G138" s="35">
        <v>83433.850000000006</v>
      </c>
      <c r="H138" s="35">
        <v>0</v>
      </c>
      <c r="I138" s="35">
        <v>0</v>
      </c>
      <c r="J138" s="35">
        <v>0</v>
      </c>
    </row>
    <row r="139" spans="1:11" x14ac:dyDescent="0.2">
      <c r="A139" s="35">
        <v>62447.3</v>
      </c>
      <c r="B139" s="35">
        <v>68279.199999999997</v>
      </c>
      <c r="C139" s="35">
        <v>77122.34</v>
      </c>
      <c r="D139" s="35">
        <v>79798.87</v>
      </c>
      <c r="E139" s="35">
        <v>136512.07</v>
      </c>
      <c r="F139" s="35">
        <v>74128.929999999993</v>
      </c>
      <c r="G139" s="35">
        <v>287347.44</v>
      </c>
      <c r="H139" s="35">
        <v>88200.63</v>
      </c>
      <c r="I139" s="35">
        <v>104358.18</v>
      </c>
      <c r="J139" s="35">
        <v>112595.97</v>
      </c>
    </row>
    <row r="140" spans="1:11" x14ac:dyDescent="0.2">
      <c r="A140" s="35">
        <v>0</v>
      </c>
      <c r="B140" s="35">
        <v>0</v>
      </c>
      <c r="C140" s="35">
        <v>0</v>
      </c>
      <c r="D140" s="35">
        <v>1716.95</v>
      </c>
      <c r="E140" s="35">
        <v>0</v>
      </c>
      <c r="F140" s="35">
        <v>0</v>
      </c>
      <c r="G140" s="35">
        <v>0</v>
      </c>
      <c r="H140" s="35">
        <v>3254.96</v>
      </c>
      <c r="I140" s="35">
        <v>0</v>
      </c>
      <c r="J140" s="35">
        <v>0</v>
      </c>
    </row>
    <row r="141" spans="1:11" x14ac:dyDescent="0.2">
      <c r="A141" s="35">
        <v>244856.54</v>
      </c>
      <c r="B141" s="35">
        <v>331566.05</v>
      </c>
      <c r="C141" s="35">
        <v>332072.46000000002</v>
      </c>
      <c r="D141" s="35">
        <v>350422.02</v>
      </c>
      <c r="E141" s="35">
        <v>408276.12</v>
      </c>
      <c r="F141" s="35">
        <v>333163.26</v>
      </c>
      <c r="G141" s="35">
        <v>572402.81999999995</v>
      </c>
      <c r="H141" s="35">
        <v>334418.28999999998</v>
      </c>
      <c r="I141" s="35">
        <v>305982.17</v>
      </c>
      <c r="J141" s="35">
        <v>319410.43</v>
      </c>
    </row>
    <row r="142" spans="1:11" x14ac:dyDescent="0.2">
      <c r="A142" s="35">
        <v>502500.55</v>
      </c>
      <c r="B142" s="35">
        <v>596898.65</v>
      </c>
      <c r="C142" s="35">
        <v>438773.9</v>
      </c>
      <c r="D142" s="35">
        <v>390552.54</v>
      </c>
      <c r="E142" s="35">
        <v>447314.19</v>
      </c>
      <c r="F142" s="35">
        <v>372145.29</v>
      </c>
      <c r="G142" s="35">
        <v>350358.95</v>
      </c>
      <c r="H142" s="35">
        <v>386277.32</v>
      </c>
      <c r="I142" s="35">
        <v>168386.96</v>
      </c>
      <c r="J142" s="35">
        <v>698051.43</v>
      </c>
    </row>
    <row r="143" spans="1:11" x14ac:dyDescent="0.2">
      <c r="A143" s="35">
        <v>165893.67000000001</v>
      </c>
      <c r="B143" s="35">
        <v>180238.9</v>
      </c>
      <c r="C143" s="35">
        <v>236245.68</v>
      </c>
      <c r="D143" s="35">
        <v>135441.87</v>
      </c>
      <c r="E143" s="35">
        <v>64999.01</v>
      </c>
      <c r="F143" s="35">
        <v>106676.34</v>
      </c>
      <c r="G143" s="35">
        <v>117135.6</v>
      </c>
      <c r="H143" s="35">
        <v>115773.19</v>
      </c>
      <c r="I143" s="35">
        <v>3557.01</v>
      </c>
      <c r="J143" s="35">
        <v>4567.62</v>
      </c>
    </row>
    <row r="144" spans="1:11" x14ac:dyDescent="0.2">
      <c r="A144" s="35">
        <v>0</v>
      </c>
      <c r="B144" s="35">
        <v>1202.21</v>
      </c>
      <c r="C144" s="35">
        <v>1296.22</v>
      </c>
      <c r="D144" s="35">
        <v>1406.88</v>
      </c>
      <c r="E144" s="35">
        <v>1445.91</v>
      </c>
      <c r="F144" s="35">
        <v>1466.24</v>
      </c>
      <c r="G144" s="35">
        <v>6939.54</v>
      </c>
      <c r="H144" s="35">
        <v>16644.830000000002</v>
      </c>
      <c r="I144" s="35">
        <v>1549.76</v>
      </c>
      <c r="J144" s="35">
        <v>7218.39</v>
      </c>
    </row>
    <row r="145" spans="1:11" x14ac:dyDescent="0.2">
      <c r="A145" s="35">
        <v>3174.86</v>
      </c>
      <c r="B145" s="35">
        <v>6159.27</v>
      </c>
      <c r="C145" s="35">
        <v>8575.23</v>
      </c>
      <c r="D145" s="35">
        <v>18682.919999999998</v>
      </c>
      <c r="E145" s="35">
        <v>16367.66</v>
      </c>
      <c r="F145" s="35">
        <v>15057.31</v>
      </c>
      <c r="G145" s="35">
        <v>10266.719999999999</v>
      </c>
      <c r="H145" s="35">
        <v>0</v>
      </c>
      <c r="I145" s="35">
        <v>0</v>
      </c>
      <c r="J145" s="35">
        <v>736.71</v>
      </c>
    </row>
    <row r="146" spans="1:11" x14ac:dyDescent="0.2">
      <c r="A146" s="35">
        <v>2164.6</v>
      </c>
      <c r="B146" s="35">
        <v>2165.35</v>
      </c>
      <c r="C146" s="35">
        <v>2379.38</v>
      </c>
      <c r="D146" s="35">
        <v>2409.7600000000002</v>
      </c>
      <c r="E146" s="35">
        <v>71757.13</v>
      </c>
      <c r="F146" s="35">
        <v>2511.44</v>
      </c>
      <c r="G146" s="35">
        <v>0</v>
      </c>
      <c r="H146" s="35">
        <v>0</v>
      </c>
      <c r="I146" s="35">
        <v>0</v>
      </c>
      <c r="J146" s="35">
        <v>0</v>
      </c>
    </row>
    <row r="147" spans="1:11" x14ac:dyDescent="0.2">
      <c r="A147" s="35">
        <v>186539.77</v>
      </c>
      <c r="B147" s="35">
        <v>205031.97</v>
      </c>
      <c r="C147" s="35">
        <v>265459.46999999997</v>
      </c>
      <c r="D147" s="35">
        <v>287456.18</v>
      </c>
      <c r="E147" s="35">
        <v>291372.5</v>
      </c>
      <c r="F147" s="35">
        <v>228803.13</v>
      </c>
      <c r="G147" s="35">
        <v>163422.66</v>
      </c>
      <c r="H147" s="35">
        <v>154529.66</v>
      </c>
      <c r="I147" s="35">
        <v>5372.22</v>
      </c>
      <c r="J147" s="35">
        <v>27763.15</v>
      </c>
    </row>
    <row r="148" spans="1:11" x14ac:dyDescent="0.2">
      <c r="A148" s="35">
        <v>5661994.0700000003</v>
      </c>
      <c r="B148" s="35">
        <v>6373959.46</v>
      </c>
      <c r="C148" s="35">
        <v>7037664.1500000004</v>
      </c>
      <c r="D148" s="35">
        <v>7021652.6200000001</v>
      </c>
      <c r="E148" s="35">
        <v>6445142.0099999998</v>
      </c>
      <c r="F148" s="35">
        <v>7084347.4800000004</v>
      </c>
      <c r="G148" s="35">
        <v>7616621.7599999998</v>
      </c>
      <c r="H148" s="35">
        <v>7281101.4699999997</v>
      </c>
      <c r="I148" s="35">
        <v>4603459.0199999996</v>
      </c>
      <c r="J148" s="35">
        <v>8892463.2699999996</v>
      </c>
    </row>
    <row r="149" spans="1:11" x14ac:dyDescent="0.2">
      <c r="A149" s="35">
        <v>4841239.91</v>
      </c>
      <c r="B149" s="35">
        <v>5470001.04</v>
      </c>
      <c r="C149" s="35">
        <v>5709443.7599999998</v>
      </c>
      <c r="D149" s="35">
        <v>5560512.8099999996</v>
      </c>
      <c r="E149" s="35">
        <v>5507781.9000000004</v>
      </c>
      <c r="F149" s="35">
        <v>5704405.0700000003</v>
      </c>
      <c r="G149" s="35">
        <v>6213970.4699999997</v>
      </c>
      <c r="H149" s="35">
        <v>6443942.8600000003</v>
      </c>
      <c r="I149" s="35">
        <v>3914156.67</v>
      </c>
      <c r="J149" s="35">
        <v>6665807.75</v>
      </c>
    </row>
    <row r="150" spans="1:11" x14ac:dyDescent="0.2">
      <c r="A150" s="35">
        <v>75011.61</v>
      </c>
      <c r="B150" s="35">
        <v>80659.3</v>
      </c>
      <c r="C150" s="35">
        <v>-195758.2</v>
      </c>
      <c r="D150" s="35">
        <v>33345.71</v>
      </c>
      <c r="E150" s="35">
        <v>-106623.03</v>
      </c>
      <c r="F150" s="35">
        <v>83020.63</v>
      </c>
      <c r="G150" s="35">
        <v>71992.320000000007</v>
      </c>
      <c r="H150" s="35">
        <v>-56377.98</v>
      </c>
      <c r="I150" s="35">
        <v>236748.35</v>
      </c>
      <c r="J150" s="35">
        <v>-118731.52</v>
      </c>
    </row>
    <row r="151" spans="1:11" x14ac:dyDescent="0.2">
      <c r="A151" s="35">
        <v>17690.45</v>
      </c>
      <c r="B151" s="35">
        <v>7802.73</v>
      </c>
      <c r="C151" s="35">
        <v>14536.81</v>
      </c>
      <c r="D151" s="35">
        <v>18722.599999999999</v>
      </c>
      <c r="E151" s="35">
        <v>1510.06</v>
      </c>
      <c r="F151" s="35">
        <v>14453.48</v>
      </c>
      <c r="G151" s="35">
        <v>7461.62</v>
      </c>
      <c r="H151" s="35">
        <v>56610.14</v>
      </c>
      <c r="I151" s="35">
        <v>5329.18</v>
      </c>
      <c r="J151" s="35">
        <v>17414.39</v>
      </c>
    </row>
    <row r="152" spans="1:11" x14ac:dyDescent="0.2">
      <c r="A152" s="35">
        <v>-25939.17</v>
      </c>
      <c r="B152" s="35">
        <v>-18397.52</v>
      </c>
      <c r="C152" s="35">
        <v>-18613.810000000001</v>
      </c>
      <c r="D152" s="35">
        <v>-69288.17</v>
      </c>
      <c r="E152" s="35">
        <v>0</v>
      </c>
      <c r="F152" s="35">
        <v>0</v>
      </c>
      <c r="G152" s="35">
        <v>0</v>
      </c>
      <c r="H152" s="35">
        <v>-855.95</v>
      </c>
      <c r="I152" s="35">
        <v>0</v>
      </c>
      <c r="J152" s="35">
        <v>0</v>
      </c>
    </row>
    <row r="153" spans="1:11" x14ac:dyDescent="0.2">
      <c r="A153">
        <v>75425.740000000005</v>
      </c>
      <c r="B153">
        <v>77176.95</v>
      </c>
      <c r="C153">
        <v>74394.98</v>
      </c>
      <c r="D153">
        <v>74973.73</v>
      </c>
      <c r="E153">
        <v>81729.279999999999</v>
      </c>
      <c r="F153">
        <v>83884.44</v>
      </c>
      <c r="G153">
        <v>85191.2</v>
      </c>
      <c r="H153">
        <v>85743.22</v>
      </c>
      <c r="I153">
        <v>51988.36</v>
      </c>
      <c r="J153">
        <v>76269.919999999998</v>
      </c>
    </row>
    <row r="154" spans="1:11" x14ac:dyDescent="0.2">
      <c r="A154">
        <v>3904716.07</v>
      </c>
      <c r="B154">
        <v>4110770.08</v>
      </c>
      <c r="C154">
        <v>3977789.03</v>
      </c>
      <c r="D154">
        <v>4289415.74</v>
      </c>
      <c r="E154">
        <v>4149407.24</v>
      </c>
      <c r="F154">
        <v>4160326.64</v>
      </c>
      <c r="G154">
        <v>4322914.28</v>
      </c>
      <c r="H154">
        <v>4273728.6900000004</v>
      </c>
      <c r="I154">
        <v>2489555.7000000002</v>
      </c>
      <c r="J154">
        <v>4430673.17</v>
      </c>
      <c r="K154" t="s">
        <v>42</v>
      </c>
    </row>
    <row r="155" spans="1:11" x14ac:dyDescent="0.2">
      <c r="A155">
        <v>166016.91</v>
      </c>
      <c r="B155">
        <v>193784.71</v>
      </c>
      <c r="C155">
        <v>204777.69</v>
      </c>
      <c r="D155">
        <v>177969.36</v>
      </c>
      <c r="E155">
        <v>188586.05</v>
      </c>
      <c r="F155">
        <v>193292.79</v>
      </c>
      <c r="G155">
        <v>200523.22</v>
      </c>
      <c r="H155">
        <v>192823.13</v>
      </c>
      <c r="I155">
        <v>115028.54</v>
      </c>
      <c r="J155">
        <v>214106.02</v>
      </c>
      <c r="K155" t="s">
        <v>42</v>
      </c>
    </row>
    <row r="156" spans="1:11" x14ac:dyDescent="0.2">
      <c r="A156">
        <v>5001152.21</v>
      </c>
      <c r="B156">
        <v>5328656.32</v>
      </c>
      <c r="C156">
        <v>5250193.7300000004</v>
      </c>
      <c r="D156">
        <v>5825235.4199999999</v>
      </c>
      <c r="E156">
        <v>5881029.6500000004</v>
      </c>
      <c r="F156">
        <v>5871278.0800000001</v>
      </c>
      <c r="G156">
        <v>5983772.4100000001</v>
      </c>
      <c r="H156">
        <v>6000279.6500000004</v>
      </c>
      <c r="I156">
        <v>3534141.75</v>
      </c>
      <c r="J156">
        <v>6258386.1299999999</v>
      </c>
      <c r="K156" t="s">
        <v>42</v>
      </c>
    </row>
    <row r="157" spans="1:11" x14ac:dyDescent="0.2">
      <c r="A157">
        <v>0</v>
      </c>
      <c r="B157">
        <v>0</v>
      </c>
      <c r="C157">
        <v>0</v>
      </c>
      <c r="D157">
        <v>0</v>
      </c>
      <c r="E157">
        <v>5267.35</v>
      </c>
      <c r="F157">
        <v>5247.88</v>
      </c>
      <c r="G157">
        <v>20062.29</v>
      </c>
      <c r="H157">
        <v>19968.599999999999</v>
      </c>
      <c r="I157">
        <v>0</v>
      </c>
      <c r="J157">
        <v>0</v>
      </c>
      <c r="K157" t="s">
        <v>42</v>
      </c>
    </row>
    <row r="158" spans="1:11" x14ac:dyDescent="0.2">
      <c r="A158" s="35">
        <v>14978.49</v>
      </c>
      <c r="B158" s="35">
        <v>19080.16</v>
      </c>
      <c r="C158" s="35">
        <v>24781.98</v>
      </c>
      <c r="D158" s="35">
        <v>25075.59</v>
      </c>
      <c r="E158" s="35">
        <v>27103.23</v>
      </c>
      <c r="F158" s="35">
        <v>24503.49</v>
      </c>
      <c r="G158" s="35">
        <v>22919.4</v>
      </c>
      <c r="H158" s="35">
        <v>21984.81</v>
      </c>
      <c r="I158" s="35">
        <v>13937.59</v>
      </c>
      <c r="J158" s="35">
        <v>38720.449999999997</v>
      </c>
      <c r="K158" t="s">
        <v>292</v>
      </c>
    </row>
    <row r="159" spans="1:11" x14ac:dyDescent="0.2">
      <c r="A159" s="35">
        <v>1467470.7</v>
      </c>
      <c r="B159" s="35">
        <v>1997730.31</v>
      </c>
      <c r="C159" s="35">
        <v>2914181.33</v>
      </c>
      <c r="D159" s="35">
        <v>2826691.63</v>
      </c>
      <c r="E159" s="35">
        <v>2180842.21</v>
      </c>
      <c r="F159" s="35">
        <v>2050050.14</v>
      </c>
      <c r="G159" s="35">
        <v>2331378.38</v>
      </c>
      <c r="H159" s="35">
        <v>2271689.36</v>
      </c>
      <c r="I159" s="35">
        <v>1596806.12</v>
      </c>
      <c r="J159" s="35">
        <v>4730602.07</v>
      </c>
    </row>
    <row r="160" spans="1:11" x14ac:dyDescent="0.2">
      <c r="A160" s="35">
        <v>3275.91</v>
      </c>
      <c r="B160" s="35">
        <v>4512.5</v>
      </c>
      <c r="C160" s="35">
        <v>7639.94</v>
      </c>
      <c r="D160" s="35">
        <v>6827.37</v>
      </c>
      <c r="E160" s="35">
        <v>5580.31</v>
      </c>
      <c r="F160" s="35">
        <v>8095.71</v>
      </c>
      <c r="G160" s="35">
        <v>8549.24</v>
      </c>
      <c r="H160" s="35">
        <v>7980.2</v>
      </c>
      <c r="I160" s="35">
        <v>7776.62</v>
      </c>
      <c r="J160" s="35">
        <v>6840.79</v>
      </c>
    </row>
    <row r="161" spans="1:11" x14ac:dyDescent="0.2">
      <c r="A161" s="35">
        <v>410338.77</v>
      </c>
      <c r="B161" s="35">
        <v>649405.66</v>
      </c>
      <c r="C161" s="35">
        <v>972928.83</v>
      </c>
      <c r="D161" s="35">
        <v>1010686</v>
      </c>
      <c r="E161" s="35">
        <v>898594.15</v>
      </c>
      <c r="F161" s="35">
        <v>1274778.25</v>
      </c>
      <c r="G161" s="35">
        <v>1160396.31</v>
      </c>
      <c r="H161" s="35">
        <v>1136682.4099999999</v>
      </c>
      <c r="I161" s="35">
        <v>1007083.48</v>
      </c>
      <c r="J161" s="35">
        <v>946289.58</v>
      </c>
    </row>
    <row r="162" spans="1:11" x14ac:dyDescent="0.2">
      <c r="A162" s="35">
        <v>3372.96</v>
      </c>
      <c r="B162" s="35">
        <v>9377.0400000000009</v>
      </c>
      <c r="C162" s="35">
        <v>9266.02</v>
      </c>
      <c r="D162" s="35">
        <v>10717.2</v>
      </c>
      <c r="E162" s="35">
        <v>10260.870000000001</v>
      </c>
      <c r="F162" s="35">
        <v>9541.86</v>
      </c>
      <c r="G162" s="35">
        <v>8232.83</v>
      </c>
      <c r="H162" s="35">
        <v>8239.5300000000007</v>
      </c>
      <c r="I162" s="35">
        <v>3995.55</v>
      </c>
      <c r="J162" s="35">
        <v>7235.16</v>
      </c>
    </row>
    <row r="163" spans="1:11" x14ac:dyDescent="0.2">
      <c r="A163" s="35">
        <v>150501.87</v>
      </c>
      <c r="B163" s="35">
        <v>544075.36</v>
      </c>
      <c r="C163" s="35">
        <v>429419.94</v>
      </c>
      <c r="D163" s="35">
        <v>450950.04</v>
      </c>
      <c r="E163" s="35">
        <v>387633.15</v>
      </c>
      <c r="F163" s="35">
        <v>446044.83</v>
      </c>
      <c r="G163" s="35">
        <v>461654.71</v>
      </c>
      <c r="H163" s="35">
        <v>437483.11</v>
      </c>
      <c r="I163" s="35">
        <v>237109.08</v>
      </c>
      <c r="J163" s="35">
        <v>435557.17</v>
      </c>
    </row>
    <row r="164" spans="1:11" x14ac:dyDescent="0.2">
      <c r="A164" s="35">
        <v>2623.18</v>
      </c>
      <c r="B164" s="35">
        <v>6932.8</v>
      </c>
      <c r="C164" s="35">
        <v>15629.1</v>
      </c>
      <c r="D164" s="35">
        <v>9689.91</v>
      </c>
      <c r="E164" s="35">
        <v>12943.28</v>
      </c>
      <c r="F164" s="35">
        <v>12749.3</v>
      </c>
      <c r="G164" s="35">
        <v>15248.25</v>
      </c>
      <c r="H164" s="35">
        <v>19061.599999999999</v>
      </c>
      <c r="I164" s="35">
        <v>9959.08</v>
      </c>
      <c r="J164" s="35">
        <v>11426.67</v>
      </c>
    </row>
    <row r="165" spans="1:11" x14ac:dyDescent="0.2">
      <c r="A165" s="35">
        <v>166260.46</v>
      </c>
      <c r="B165" s="35">
        <v>479675.58</v>
      </c>
      <c r="C165" s="35">
        <v>731928.36</v>
      </c>
      <c r="D165" s="35">
        <v>447322.85</v>
      </c>
      <c r="E165" s="35">
        <v>685023.85</v>
      </c>
      <c r="F165" s="35">
        <v>727400.41</v>
      </c>
      <c r="G165" s="35">
        <v>938744.55</v>
      </c>
      <c r="H165" s="35">
        <v>1061499.3899999999</v>
      </c>
      <c r="I165" s="35">
        <v>560146.04</v>
      </c>
      <c r="J165" s="35">
        <v>686376.77</v>
      </c>
    </row>
    <row r="166" spans="1:11" x14ac:dyDescent="0.2">
      <c r="A166" s="35">
        <v>18061.61</v>
      </c>
      <c r="B166" s="35">
        <v>9858.16</v>
      </c>
      <c r="C166" s="35">
        <v>3749.95</v>
      </c>
      <c r="D166" s="35">
        <v>7689.64</v>
      </c>
      <c r="E166" s="35">
        <v>8389.42</v>
      </c>
      <c r="F166" s="35">
        <v>8094.64</v>
      </c>
      <c r="G166" s="35">
        <v>7354.2</v>
      </c>
      <c r="H166" s="35">
        <v>5656.92</v>
      </c>
      <c r="I166" s="35">
        <v>2310.1999999999998</v>
      </c>
      <c r="J166" s="35">
        <v>6106.85</v>
      </c>
    </row>
    <row r="167" spans="1:11" x14ac:dyDescent="0.2">
      <c r="A167" s="35">
        <v>528990.27</v>
      </c>
      <c r="B167" s="35">
        <v>270497.46999999997</v>
      </c>
      <c r="C167" s="35">
        <v>127324.13</v>
      </c>
      <c r="D167" s="35">
        <v>222035.3</v>
      </c>
      <c r="E167" s="35">
        <v>250971.96</v>
      </c>
      <c r="F167" s="35">
        <v>324536.40999999997</v>
      </c>
      <c r="G167" s="35">
        <v>160968.82999999999</v>
      </c>
      <c r="H167" s="35">
        <v>175599.53</v>
      </c>
      <c r="I167" s="35">
        <v>18792.43</v>
      </c>
      <c r="J167" s="35">
        <v>156928.48000000001</v>
      </c>
    </row>
    <row r="168" spans="1:11" x14ac:dyDescent="0.2">
      <c r="A168" s="35">
        <v>13974.04</v>
      </c>
      <c r="B168" s="35">
        <v>15064.78</v>
      </c>
      <c r="C168" s="35">
        <v>17031.8</v>
      </c>
      <c r="D168" s="35">
        <v>17975.97</v>
      </c>
      <c r="E168" s="35">
        <v>12481.37</v>
      </c>
      <c r="F168" s="35">
        <v>18497.16</v>
      </c>
      <c r="G168" s="35">
        <v>15627.81</v>
      </c>
      <c r="H168" s="35">
        <v>14470.45</v>
      </c>
      <c r="I168" s="35">
        <v>6173.35</v>
      </c>
      <c r="J168" s="35">
        <v>9299.85</v>
      </c>
    </row>
    <row r="169" spans="1:11" x14ac:dyDescent="0.2">
      <c r="A169" s="35">
        <v>774720.84</v>
      </c>
      <c r="B169" s="35">
        <v>788332.97</v>
      </c>
      <c r="C169" s="35">
        <v>711511.07</v>
      </c>
      <c r="D169" s="35">
        <v>812636.56</v>
      </c>
      <c r="E169" s="35">
        <v>792137.38</v>
      </c>
      <c r="F169" s="35">
        <v>1037352.62</v>
      </c>
      <c r="G169" s="35">
        <v>868701.46</v>
      </c>
      <c r="H169" s="35">
        <v>834851.92</v>
      </c>
      <c r="I169" s="35">
        <v>307733.93</v>
      </c>
      <c r="J169" s="35">
        <v>485649.55</v>
      </c>
    </row>
    <row r="170" spans="1:11" x14ac:dyDescent="0.2">
      <c r="A170">
        <v>71566.679999999993</v>
      </c>
      <c r="B170">
        <v>74251.44</v>
      </c>
      <c r="C170">
        <v>86605.33</v>
      </c>
      <c r="D170">
        <v>82437.740000000005</v>
      </c>
      <c r="E170">
        <v>80629.119999999995</v>
      </c>
      <c r="F170">
        <v>86032.47</v>
      </c>
      <c r="G170">
        <v>86747.78</v>
      </c>
      <c r="H170">
        <v>85328.99</v>
      </c>
      <c r="I170">
        <v>47050.75</v>
      </c>
      <c r="J170">
        <v>91071.91</v>
      </c>
      <c r="K170" t="s">
        <v>227</v>
      </c>
    </row>
    <row r="171" spans="1:11" x14ac:dyDescent="0.2">
      <c r="A171">
        <v>2101.59</v>
      </c>
      <c r="B171">
        <v>-90.6</v>
      </c>
      <c r="C171">
        <v>-4895.68</v>
      </c>
      <c r="D171">
        <v>-925.99</v>
      </c>
      <c r="E171">
        <v>-301.69</v>
      </c>
      <c r="F171">
        <v>2633.39</v>
      </c>
      <c r="G171">
        <v>1449.63</v>
      </c>
      <c r="H171">
        <v>-1391.25</v>
      </c>
      <c r="I171">
        <v>4340.22</v>
      </c>
      <c r="J171">
        <v>-2934.27</v>
      </c>
      <c r="K171" t="s">
        <v>228</v>
      </c>
    </row>
    <row r="172" spans="1:11" x14ac:dyDescent="0.2">
      <c r="A172">
        <v>199.13</v>
      </c>
      <c r="B172">
        <v>108.59</v>
      </c>
      <c r="C172">
        <v>350.53</v>
      </c>
      <c r="D172">
        <v>318.69</v>
      </c>
      <c r="E172">
        <v>33.42</v>
      </c>
      <c r="F172">
        <v>205.08</v>
      </c>
      <c r="G172">
        <v>122.7</v>
      </c>
      <c r="H172">
        <v>1126.6300000000001</v>
      </c>
      <c r="I172">
        <v>70.45</v>
      </c>
      <c r="J172">
        <v>324.92</v>
      </c>
      <c r="K172" t="s">
        <v>229</v>
      </c>
    </row>
    <row r="173" spans="1:11" x14ac:dyDescent="0.2">
      <c r="A173">
        <v>690.2</v>
      </c>
      <c r="B173">
        <v>-357.66</v>
      </c>
      <c r="C173">
        <v>-365.5</v>
      </c>
      <c r="D173">
        <v>-1137.17</v>
      </c>
      <c r="E173">
        <v>0</v>
      </c>
      <c r="F173">
        <v>0</v>
      </c>
      <c r="G173">
        <v>0</v>
      </c>
      <c r="H173">
        <v>-24</v>
      </c>
      <c r="I173">
        <v>0</v>
      </c>
      <c r="J173">
        <v>0</v>
      </c>
      <c r="K173" t="s">
        <v>230</v>
      </c>
    </row>
    <row r="174" spans="1:11" x14ac:dyDescent="0.2">
      <c r="A174">
        <v>2420.2199999999998</v>
      </c>
      <c r="B174">
        <v>7407.78</v>
      </c>
      <c r="C174">
        <v>6727.66</v>
      </c>
      <c r="D174">
        <v>3226.95</v>
      </c>
      <c r="E174">
        <v>3776.34</v>
      </c>
      <c r="F174">
        <v>4528.12</v>
      </c>
      <c r="G174">
        <v>3460.09</v>
      </c>
      <c r="H174">
        <v>2051.9</v>
      </c>
      <c r="I174">
        <v>2891</v>
      </c>
      <c r="J174">
        <v>6782.55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56506.71</v>
      </c>
      <c r="B176">
        <v>64964.33</v>
      </c>
      <c r="C176">
        <v>78111.67</v>
      </c>
      <c r="D176">
        <v>78006.8</v>
      </c>
      <c r="E176">
        <v>76852.78</v>
      </c>
      <c r="F176">
        <v>81504.350000000006</v>
      </c>
      <c r="G176">
        <v>78068.69</v>
      </c>
      <c r="H176">
        <v>77515.09</v>
      </c>
      <c r="I176">
        <v>44159.75</v>
      </c>
      <c r="J176">
        <v>79629.77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4659.59</v>
      </c>
      <c r="K177" t="s">
        <v>234</v>
      </c>
    </row>
    <row r="178" spans="1:11" x14ac:dyDescent="0.2">
      <c r="A178">
        <v>6754.12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5885.63</v>
      </c>
      <c r="B179">
        <v>1879.33</v>
      </c>
      <c r="C179">
        <v>1766</v>
      </c>
      <c r="D179">
        <v>1203.99</v>
      </c>
      <c r="E179">
        <v>0</v>
      </c>
      <c r="F179">
        <v>0</v>
      </c>
      <c r="G179">
        <v>5219</v>
      </c>
      <c r="H179">
        <v>5762</v>
      </c>
      <c r="I179">
        <v>0</v>
      </c>
      <c r="J179">
        <v>0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45040.3</v>
      </c>
      <c r="B181">
        <v>39408.400000000001</v>
      </c>
      <c r="C181">
        <v>38285.03</v>
      </c>
      <c r="D181">
        <v>43878.559999999998</v>
      </c>
      <c r="E181">
        <v>45957.97</v>
      </c>
      <c r="F181">
        <v>42243.79</v>
      </c>
      <c r="G181">
        <v>38880.93</v>
      </c>
      <c r="H181">
        <v>36126.239999999998</v>
      </c>
      <c r="I181">
        <v>20395.79</v>
      </c>
      <c r="J181">
        <v>52641.82</v>
      </c>
      <c r="K181" t="s">
        <v>238</v>
      </c>
    </row>
    <row r="182" spans="1:11" x14ac:dyDescent="0.2">
      <c r="A182">
        <v>26526.38</v>
      </c>
      <c r="B182">
        <v>34843.040000000001</v>
      </c>
      <c r="C182">
        <v>48320.3</v>
      </c>
      <c r="D182">
        <v>38559.18</v>
      </c>
      <c r="E182">
        <v>34671.15</v>
      </c>
      <c r="F182">
        <v>43788.68</v>
      </c>
      <c r="G182">
        <v>47866.85</v>
      </c>
      <c r="H182">
        <v>49202.75</v>
      </c>
      <c r="I182">
        <v>26654.959999999999</v>
      </c>
      <c r="J182">
        <v>38430.089999999997</v>
      </c>
      <c r="K182" t="s">
        <v>239</v>
      </c>
    </row>
    <row r="183" spans="1:11" x14ac:dyDescent="0.2">
      <c r="A183">
        <v>22525.42</v>
      </c>
      <c r="B183">
        <v>23764.83</v>
      </c>
      <c r="C183">
        <v>32660.400000000001</v>
      </c>
      <c r="D183">
        <v>32217.97</v>
      </c>
      <c r="E183">
        <v>32740.69</v>
      </c>
      <c r="F183">
        <v>32732.49</v>
      </c>
      <c r="G183">
        <v>31623.63</v>
      </c>
      <c r="H183">
        <v>29992.31</v>
      </c>
      <c r="I183">
        <v>21776.31</v>
      </c>
      <c r="J183">
        <v>46218.95</v>
      </c>
      <c r="K183" t="s">
        <v>240</v>
      </c>
    </row>
    <row r="184" spans="1:11" x14ac:dyDescent="0.2">
      <c r="A184">
        <v>244.84</v>
      </c>
      <c r="B184">
        <v>152.37</v>
      </c>
      <c r="C184">
        <v>23.03</v>
      </c>
      <c r="D184">
        <v>32.82</v>
      </c>
      <c r="E184">
        <v>154.85</v>
      </c>
      <c r="F184">
        <v>22.19</v>
      </c>
      <c r="G184">
        <v>136.96</v>
      </c>
      <c r="H184">
        <v>130.18</v>
      </c>
      <c r="I184">
        <v>7.36</v>
      </c>
      <c r="J184">
        <v>6.9</v>
      </c>
      <c r="K184" t="s">
        <v>241</v>
      </c>
    </row>
    <row r="185" spans="1:11" x14ac:dyDescent="0.2">
      <c r="A185">
        <v>13018.96</v>
      </c>
      <c r="B185">
        <v>16963.3</v>
      </c>
      <c r="C185">
        <v>24895.119999999999</v>
      </c>
      <c r="D185">
        <v>20654.21</v>
      </c>
      <c r="E185">
        <v>23204.15</v>
      </c>
      <c r="F185">
        <v>23009.23</v>
      </c>
      <c r="G185">
        <v>23481.08</v>
      </c>
      <c r="H185">
        <v>27301.13</v>
      </c>
      <c r="I185">
        <v>13954.63</v>
      </c>
      <c r="J185">
        <v>19521.77</v>
      </c>
      <c r="K185" t="s">
        <v>242</v>
      </c>
    </row>
    <row r="186" spans="1:11" x14ac:dyDescent="0.2">
      <c r="A186">
        <v>35777.46</v>
      </c>
      <c r="B186">
        <v>33370.94</v>
      </c>
      <c r="C186">
        <v>29026.78</v>
      </c>
      <c r="D186">
        <v>29532.74</v>
      </c>
      <c r="E186">
        <v>24529.43</v>
      </c>
      <c r="F186">
        <v>30268.560000000001</v>
      </c>
      <c r="G186">
        <v>31506.11</v>
      </c>
      <c r="H186">
        <v>27905.37</v>
      </c>
      <c r="I186">
        <v>11312.45</v>
      </c>
      <c r="J186">
        <v>25324.29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120521.19</v>
      </c>
      <c r="B188">
        <v>296618.02</v>
      </c>
      <c r="C188">
        <v>203670.69</v>
      </c>
      <c r="D188">
        <v>159277.72</v>
      </c>
      <c r="E188">
        <v>196494.43</v>
      </c>
      <c r="F188">
        <v>157862.74</v>
      </c>
      <c r="G188">
        <v>166483.99</v>
      </c>
      <c r="H188">
        <v>99869.45</v>
      </c>
      <c r="I188">
        <v>145437.98000000001</v>
      </c>
      <c r="J188">
        <v>309775.64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3518987.31</v>
      </c>
      <c r="B190">
        <v>4737312.5199999996</v>
      </c>
      <c r="C190">
        <v>5888027.5499999998</v>
      </c>
      <c r="D190">
        <v>5772015.46</v>
      </c>
      <c r="E190">
        <v>5199321.57</v>
      </c>
      <c r="F190">
        <v>5861179.1799999997</v>
      </c>
      <c r="G190">
        <v>5928717.2400000002</v>
      </c>
      <c r="H190">
        <v>5924169.4699999997</v>
      </c>
      <c r="I190">
        <v>3728467.42</v>
      </c>
      <c r="J190">
        <v>7441403.6100000003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183966.2</v>
      </c>
    </row>
    <row r="192" spans="1:11" x14ac:dyDescent="0.2">
      <c r="A192">
        <v>494483.26</v>
      </c>
      <c r="B192">
        <v>0</v>
      </c>
      <c r="C192">
        <v>0</v>
      </c>
      <c r="D192">
        <v>-1876.04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560139.54</v>
      </c>
      <c r="B193">
        <v>146449.81</v>
      </c>
      <c r="C193">
        <v>130966.93</v>
      </c>
      <c r="D193">
        <v>76717.56</v>
      </c>
      <c r="E193">
        <v>0</v>
      </c>
      <c r="F193">
        <v>0</v>
      </c>
      <c r="G193">
        <v>343055.21</v>
      </c>
      <c r="H193">
        <v>369484.96</v>
      </c>
      <c r="I193">
        <v>0</v>
      </c>
      <c r="J193">
        <v>0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2827622.07</v>
      </c>
      <c r="B195">
        <v>2845160.5</v>
      </c>
      <c r="C195">
        <v>3503474.56</v>
      </c>
      <c r="D195">
        <v>3534198.66</v>
      </c>
      <c r="E195">
        <v>2829216.13</v>
      </c>
      <c r="F195">
        <v>2825338.8</v>
      </c>
      <c r="G195">
        <v>2976708.21</v>
      </c>
      <c r="H195">
        <v>2897084.96</v>
      </c>
      <c r="I195">
        <v>1860666.87</v>
      </c>
      <c r="J195">
        <v>5352354.34</v>
      </c>
    </row>
    <row r="196" spans="1:10" x14ac:dyDescent="0.2">
      <c r="A196">
        <v>1866509.23</v>
      </c>
      <c r="B196">
        <v>2335219.86</v>
      </c>
      <c r="C196">
        <v>2719190.61</v>
      </c>
      <c r="D196">
        <v>2471936.04</v>
      </c>
      <c r="E196">
        <v>2566599.86</v>
      </c>
      <c r="F196">
        <v>3193703.12</v>
      </c>
      <c r="G196">
        <v>3461548.25</v>
      </c>
      <c r="H196">
        <v>3496438.92</v>
      </c>
      <c r="I196">
        <v>2013238.52</v>
      </c>
      <c r="J196">
        <v>2582791.12</v>
      </c>
    </row>
    <row r="197" spans="1:10" x14ac:dyDescent="0.2">
      <c r="A197">
        <v>2315419.48</v>
      </c>
      <c r="B197">
        <v>2665131.25</v>
      </c>
      <c r="C197">
        <v>3915342.44</v>
      </c>
      <c r="D197">
        <v>3869283.31</v>
      </c>
      <c r="E197">
        <v>3083823.29</v>
      </c>
      <c r="F197">
        <v>3332548.47</v>
      </c>
      <c r="G197">
        <v>3505903.09</v>
      </c>
      <c r="H197">
        <v>3411410.43</v>
      </c>
      <c r="I197">
        <v>2610099.37</v>
      </c>
      <c r="J197">
        <v>5746009.0499999998</v>
      </c>
    </row>
    <row r="198" spans="1:10" x14ac:dyDescent="0.2">
      <c r="A198">
        <v>22551.02</v>
      </c>
      <c r="B198">
        <v>8780.68</v>
      </c>
      <c r="C198">
        <v>1766.43</v>
      </c>
      <c r="D198">
        <v>1863.78</v>
      </c>
      <c r="E198">
        <v>28767.39</v>
      </c>
      <c r="F198">
        <v>1016.52</v>
      </c>
      <c r="G198">
        <v>6873.01</v>
      </c>
      <c r="H198">
        <v>7295.9</v>
      </c>
      <c r="I198">
        <v>796.35</v>
      </c>
      <c r="J198">
        <v>770.2</v>
      </c>
    </row>
    <row r="199" spans="1:10" x14ac:dyDescent="0.2">
      <c r="A199">
        <v>820036.19</v>
      </c>
      <c r="B199">
        <v>1048909.18</v>
      </c>
      <c r="C199">
        <v>1161348.29</v>
      </c>
      <c r="D199">
        <v>912798.91</v>
      </c>
      <c r="E199">
        <v>1072656.99</v>
      </c>
      <c r="F199">
        <v>1183946.97</v>
      </c>
      <c r="G199">
        <v>1400399.26</v>
      </c>
      <c r="H199">
        <v>1498982.51</v>
      </c>
      <c r="I199">
        <v>797255.12</v>
      </c>
      <c r="J199">
        <v>1154252.8999999999</v>
      </c>
    </row>
    <row r="200" spans="1:10" x14ac:dyDescent="0.2">
      <c r="A200">
        <v>1536124.61</v>
      </c>
      <c r="B200">
        <v>1457559.24</v>
      </c>
      <c r="C200">
        <v>1144208.02</v>
      </c>
      <c r="D200">
        <v>1222188.7</v>
      </c>
      <c r="E200">
        <v>1210568.33</v>
      </c>
      <c r="F200">
        <v>1501529.95</v>
      </c>
      <c r="G200">
        <v>1525081.08</v>
      </c>
      <c r="H200">
        <v>1475835.04</v>
      </c>
      <c r="I200">
        <v>465754.56</v>
      </c>
      <c r="J200">
        <v>1034113.31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20043.5</v>
      </c>
      <c r="B202" s="35">
        <v>40970.99</v>
      </c>
      <c r="C202" s="35">
        <v>9165.01</v>
      </c>
      <c r="D202" s="35">
        <v>7744.29</v>
      </c>
      <c r="E202" s="35">
        <v>19518.3</v>
      </c>
      <c r="F202" s="35">
        <v>3910.07</v>
      </c>
      <c r="G202" s="35">
        <v>14553.4</v>
      </c>
      <c r="H202" s="35">
        <v>5519.74</v>
      </c>
      <c r="I202" s="35">
        <v>3592.58</v>
      </c>
      <c r="J202" s="35">
        <v>213575.67999999999</v>
      </c>
    </row>
    <row r="203" spans="1:10" x14ac:dyDescent="0.2">
      <c r="A203" s="35">
        <v>320831.02</v>
      </c>
      <c r="B203" s="35">
        <v>364407.48</v>
      </c>
      <c r="C203" s="35">
        <v>375563.6</v>
      </c>
      <c r="D203" s="35">
        <v>299383.65000000002</v>
      </c>
      <c r="E203" s="35">
        <v>340201.32</v>
      </c>
      <c r="F203" s="35">
        <v>290837.49</v>
      </c>
      <c r="G203" s="35">
        <v>246715.93</v>
      </c>
      <c r="H203" s="35">
        <v>292057.43</v>
      </c>
      <c r="I203" s="35">
        <v>101631.22</v>
      </c>
      <c r="J203" s="35">
        <v>342705.72</v>
      </c>
    </row>
    <row r="204" spans="1:10" x14ac:dyDescent="0.2">
      <c r="A204" s="35">
        <v>0</v>
      </c>
      <c r="B204" s="35">
        <v>0</v>
      </c>
      <c r="C204" s="35">
        <v>1796.76</v>
      </c>
      <c r="D204" s="35">
        <v>15383.06</v>
      </c>
      <c r="E204" s="35">
        <v>456.04</v>
      </c>
      <c r="F204" s="35">
        <v>416.41</v>
      </c>
      <c r="G204" s="35">
        <v>1389.4</v>
      </c>
      <c r="H204" s="35">
        <v>0</v>
      </c>
      <c r="I204" s="35">
        <v>0</v>
      </c>
      <c r="J204" s="35">
        <v>57617.64</v>
      </c>
    </row>
    <row r="205" spans="1:10" x14ac:dyDescent="0.2">
      <c r="A205" s="35">
        <v>67183.02</v>
      </c>
      <c r="B205" s="35">
        <v>21615.599999999999</v>
      </c>
      <c r="C205" s="35">
        <v>18021.759999999998</v>
      </c>
      <c r="D205" s="35">
        <v>22144.97</v>
      </c>
      <c r="E205" s="35">
        <v>52143.45</v>
      </c>
      <c r="F205" s="35">
        <v>22783.75</v>
      </c>
      <c r="G205" s="35">
        <v>24839.759999999998</v>
      </c>
      <c r="H205" s="35">
        <v>36234.29</v>
      </c>
      <c r="I205" s="35">
        <v>20958.689999999999</v>
      </c>
      <c r="J205" s="35">
        <v>50139.43</v>
      </c>
    </row>
    <row r="206" spans="1:10" x14ac:dyDescent="0.2">
      <c r="A206" s="35">
        <v>94443.01</v>
      </c>
      <c r="B206" s="35">
        <v>169904.58</v>
      </c>
      <c r="C206" s="35">
        <v>34226.76</v>
      </c>
      <c r="D206" s="35">
        <v>45896.56</v>
      </c>
      <c r="E206" s="35">
        <v>34995.08</v>
      </c>
      <c r="F206" s="35">
        <v>54197.58</v>
      </c>
      <c r="G206" s="35">
        <v>62860.47</v>
      </c>
      <c r="H206" s="35">
        <v>52465.86</v>
      </c>
      <c r="I206" s="35">
        <v>42204.47</v>
      </c>
      <c r="J206" s="35">
        <v>34012.959999999999</v>
      </c>
    </row>
    <row r="207" spans="1:10" x14ac:dyDescent="0.2">
      <c r="A207" s="35">
        <v>15195.64</v>
      </c>
      <c r="B207" s="35">
        <v>14957.37</v>
      </c>
      <c r="C207" s="35">
        <v>16740.939999999999</v>
      </c>
      <c r="D207" s="35">
        <v>129273.78</v>
      </c>
      <c r="E207" s="35">
        <v>136555.18</v>
      </c>
      <c r="F207" s="35">
        <v>102649.96</v>
      </c>
      <c r="G207" s="35">
        <v>25148.86</v>
      </c>
      <c r="H207" s="35">
        <v>21851.5</v>
      </c>
      <c r="I207" s="35">
        <v>0</v>
      </c>
      <c r="J207" s="35">
        <v>0</v>
      </c>
    </row>
    <row r="208" spans="1:10" x14ac:dyDescent="0.2">
      <c r="A208" s="35">
        <v>111</v>
      </c>
      <c r="B208" s="35">
        <v>308.88</v>
      </c>
      <c r="C208" s="35">
        <v>222.02</v>
      </c>
      <c r="D208" s="35">
        <v>240.98</v>
      </c>
      <c r="E208" s="35">
        <v>247.62</v>
      </c>
      <c r="F208" s="35">
        <v>441.85</v>
      </c>
      <c r="G208" s="35">
        <v>3931.94</v>
      </c>
      <c r="H208" s="35">
        <v>260.14</v>
      </c>
      <c r="I208" s="35">
        <v>265.45</v>
      </c>
      <c r="J208" s="35">
        <v>15240.42</v>
      </c>
    </row>
    <row r="209" spans="1:11" x14ac:dyDescent="0.2">
      <c r="A209" s="20">
        <f>A210+A211</f>
        <v>311552.3</v>
      </c>
      <c r="B209" s="20">
        <f t="shared" ref="B209:J209" si="0">B210+B211</f>
        <v>369630.35</v>
      </c>
      <c r="C209" s="20">
        <f t="shared" si="0"/>
        <v>351082.68</v>
      </c>
      <c r="D209" s="20">
        <f t="shared" si="0"/>
        <v>396504.3</v>
      </c>
      <c r="E209" s="20">
        <f t="shared" si="0"/>
        <v>475325.49</v>
      </c>
      <c r="F209" s="20">
        <f t="shared" si="0"/>
        <v>377381.32</v>
      </c>
      <c r="G209" s="20">
        <f t="shared" si="0"/>
        <v>261286.49000000002</v>
      </c>
      <c r="H209" s="20">
        <f t="shared" si="0"/>
        <v>313662.48</v>
      </c>
      <c r="I209" s="20">
        <f t="shared" si="0"/>
        <v>96599.42</v>
      </c>
      <c r="J209" s="20">
        <f t="shared" si="0"/>
        <v>248081.31</v>
      </c>
      <c r="K209" t="s">
        <v>312</v>
      </c>
    </row>
    <row r="210" spans="1:11" x14ac:dyDescent="0.2">
      <c r="A210" s="35">
        <v>293718</v>
      </c>
      <c r="B210" s="35">
        <v>353869.8</v>
      </c>
      <c r="C210" s="35">
        <v>335408.65999999997</v>
      </c>
      <c r="D210" s="35">
        <v>270661.23</v>
      </c>
      <c r="E210" s="35">
        <v>339689.57</v>
      </c>
      <c r="F210" s="35">
        <v>292213.64</v>
      </c>
      <c r="G210" s="35">
        <v>236251.89</v>
      </c>
      <c r="H210" s="35">
        <v>290637.71999999997</v>
      </c>
      <c r="I210" s="35">
        <v>96599.42</v>
      </c>
      <c r="J210" s="35">
        <v>248081.31</v>
      </c>
      <c r="K210" t="s">
        <v>312</v>
      </c>
    </row>
    <row r="211" spans="1:11" x14ac:dyDescent="0.2">
      <c r="A211" s="35">
        <v>17834.3</v>
      </c>
      <c r="B211" s="35">
        <v>15760.55</v>
      </c>
      <c r="C211" s="35">
        <v>15674.02</v>
      </c>
      <c r="D211" s="35">
        <v>125843.07</v>
      </c>
      <c r="E211" s="35">
        <v>135635.92000000001</v>
      </c>
      <c r="F211" s="35">
        <v>85167.679999999993</v>
      </c>
      <c r="G211" s="35">
        <v>25034.6</v>
      </c>
      <c r="H211" s="35">
        <v>23024.76</v>
      </c>
      <c r="I211" s="35">
        <v>0</v>
      </c>
      <c r="J211" s="35">
        <v>0</v>
      </c>
      <c r="K211" t="s">
        <v>312</v>
      </c>
    </row>
    <row r="212" spans="1:11" x14ac:dyDescent="0.2">
      <c r="A212" s="35">
        <v>422368.42</v>
      </c>
      <c r="B212" s="35">
        <v>463175.67999999999</v>
      </c>
      <c r="C212" s="35">
        <v>474152.52</v>
      </c>
      <c r="D212" s="35">
        <v>493168.08</v>
      </c>
      <c r="E212" s="35">
        <v>506735.1</v>
      </c>
      <c r="F212" s="35">
        <v>481352.53</v>
      </c>
      <c r="G212" s="35">
        <v>460103.05</v>
      </c>
      <c r="H212" s="35">
        <v>506234.27</v>
      </c>
      <c r="I212" s="35">
        <v>403329.18</v>
      </c>
      <c r="J212" s="35">
        <v>-13698.32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65.591016657472451</v>
      </c>
      <c r="F9" s="6">
        <f>IF(Input!B170 = 0, "***", Input!B132/Input!B170)</f>
        <v>69.768079245331805</v>
      </c>
      <c r="G9" s="6">
        <f>IF(Input!C170 = 0, "***", Input!C132/Input!C170)</f>
        <v>71.850833776627837</v>
      </c>
      <c r="H9" s="6">
        <f>IF(Input!D170 = 0, "***", Input!D132/Input!D170)</f>
        <v>72.856615186199917</v>
      </c>
      <c r="I9" s="6">
        <f>IF(Input!E170 = 0, "***", Input!E132/Input!E170)</f>
        <v>66.921429875459395</v>
      </c>
      <c r="J9" s="6">
        <f>IF(Input!F170 = 0, "***", Input!F132/Input!F170)</f>
        <v>69.962444528211265</v>
      </c>
      <c r="K9" s="6">
        <f>IF(Input!G170 = 0, "***", Input!G132/Input!G170)</f>
        <v>74.218111979349786</v>
      </c>
      <c r="L9" s="6">
        <f>IF(Input!H170 = 0, "***", Input!H132/Input!H170)</f>
        <v>74.92792168288878</v>
      </c>
      <c r="M9" s="6">
        <f>IF(Input!I170 = 0, "***", Input!I132/Input!I170)</f>
        <v>82.334615282434385</v>
      </c>
      <c r="N9" s="6">
        <f>IF(Input!J170 = 0, "***", Input!J132/Input!J170)</f>
        <v>87.130548266748775</v>
      </c>
      <c r="O9" s="6">
        <f>AVERAGE(E9:N9)</f>
        <v>73.556161648072447</v>
      </c>
    </row>
    <row r="10" spans="1:15" ht="12" customHeight="1" x14ac:dyDescent="0.2">
      <c r="B10" t="s">
        <v>180</v>
      </c>
      <c r="E10" s="6">
        <f>IF(Input!A171 = 0, "***", Input!A133/Input!A171)</f>
        <v>26.534285945403241</v>
      </c>
      <c r="F10" s="6">
        <f>IF(Input!B171 = 0, "***", Input!B133/Input!B171)</f>
        <v>-767.94823399558504</v>
      </c>
      <c r="G10" s="6">
        <f>IF(Input!C171 = 0, "***", Input!C133/Input!C171)</f>
        <v>44.634637067782201</v>
      </c>
      <c r="H10" s="6">
        <f>IF(Input!D171 = 0, "***", Input!D133/Input!D171)</f>
        <v>-36.559034114839257</v>
      </c>
      <c r="I10" s="6">
        <f>IF(Input!E171 = 0, "***", Input!E133/Input!E171)</f>
        <v>347.972422022606</v>
      </c>
      <c r="J10" s="6">
        <f>IF(Input!F171 = 0, "***", Input!F133/Input!F171)</f>
        <v>38.148587941778473</v>
      </c>
      <c r="K10" s="6">
        <f>IF(Input!G171 = 0, "***", Input!G133/Input!G171)</f>
        <v>50.615225954209002</v>
      </c>
      <c r="L10" s="6">
        <f>IF(Input!H171 = 0, "***", Input!H133/Input!H171)</f>
        <v>38.098479784366582</v>
      </c>
      <c r="M10" s="6">
        <f>IF(Input!I171 = 0, "***", Input!I133/Input!I171)</f>
        <v>54.219866734865967</v>
      </c>
      <c r="N10" s="6">
        <f>IF(Input!J171 = 0, "***", Input!J133/Input!J171)</f>
        <v>39.298261577837081</v>
      </c>
      <c r="O10" s="6">
        <f>AVERAGE(E10:N10)</f>
        <v>-16.498550108157573</v>
      </c>
    </row>
    <row r="11" spans="1:15" ht="12" customHeight="1" x14ac:dyDescent="0.2">
      <c r="B11" t="s">
        <v>181</v>
      </c>
      <c r="E11" s="6">
        <f>IF(Input!A172 = 0, "***", Input!A134/Input!A172)</f>
        <v>67.044142017777332</v>
      </c>
      <c r="F11" s="6">
        <f>IF(Input!B172 = 0, "***", Input!B134/Input!B172)</f>
        <v>62.656137765908461</v>
      </c>
      <c r="G11" s="6">
        <f>IF(Input!C172 = 0, "***", Input!C134/Input!C172)</f>
        <v>46.341054973896675</v>
      </c>
      <c r="H11" s="6">
        <f>IF(Input!D172 = 0, "***", Input!D134/Input!D172)</f>
        <v>59.790172267720976</v>
      </c>
      <c r="I11" s="6">
        <f>IF(Input!E172 = 0, "***", Input!E134/Input!E172)</f>
        <v>47.289946140035909</v>
      </c>
      <c r="J11" s="6">
        <f>IF(Input!F172 = 0, "***", Input!F134/Input!F172)</f>
        <v>77.413497171835374</v>
      </c>
      <c r="K11" s="6">
        <f>IF(Input!G172 = 0, "***", Input!G134/Input!G172)</f>
        <v>62.180277098614511</v>
      </c>
      <c r="L11" s="6">
        <f>IF(Input!H172 = 0, "***", Input!H134/Input!H172)</f>
        <v>50.386426777202807</v>
      </c>
      <c r="M11" s="6">
        <f>IF(Input!I172 = 0, "***", Input!I134/Input!I172)</f>
        <v>74.372888573456351</v>
      </c>
      <c r="N11" s="6">
        <f>IF(Input!J172 = 0, "***", Input!J134/Input!J172)</f>
        <v>69.831927859165333</v>
      </c>
      <c r="O11" s="6">
        <f>AVERAGE(E11:N11)</f>
        <v>61.730647064561381</v>
      </c>
    </row>
    <row r="12" spans="1:15" ht="12" customHeight="1" x14ac:dyDescent="0.2">
      <c r="B12" t="s">
        <v>182</v>
      </c>
      <c r="E12" s="6">
        <f>IF(Input!A173 = 0, "***", Input!A135/Input!A173)</f>
        <v>-52.466502463054177</v>
      </c>
      <c r="F12" s="6">
        <f>IF(Input!B173 = 0, "***", Input!B135/Input!B173)</f>
        <v>58.066431806743836</v>
      </c>
      <c r="G12" s="6">
        <f>IF(Input!C173 = 0, "***", Input!C135/Input!C173)</f>
        <v>58.100027359781123</v>
      </c>
      <c r="H12" s="6">
        <f>IF(Input!D173 = 0, "***", Input!D135/Input!D173)</f>
        <v>69.040178689202136</v>
      </c>
      <c r="I12" s="6" t="str">
        <f>IF(Input!E173 = 0, "***", Input!E135/Input!E173)</f>
        <v>***</v>
      </c>
      <c r="J12" s="6" t="str">
        <f>IF(Input!F173 = 0, "***", Input!F135/Input!F173)</f>
        <v>***</v>
      </c>
      <c r="K12" s="6" t="str">
        <f>IF(Input!G173 = 0, "***", Input!G135/Input!G173)</f>
        <v>***</v>
      </c>
      <c r="L12" s="6">
        <f>IF(Input!H173 = 0, "***", Input!H135/Input!H173)</f>
        <v>36.447916666666664</v>
      </c>
      <c r="M12" s="6" t="str">
        <f>IF(Input!I173 = 0, "***", Input!I135/Input!I173)</f>
        <v>***</v>
      </c>
      <c r="N12" s="6" t="str">
        <f>IF(Input!J173 = 0, "***", Input!J135/Input!J173)</f>
        <v>***</v>
      </c>
      <c r="O12" s="6">
        <f>AVERAGE(E12:N12)</f>
        <v>33.837610411867914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49.797617571956273</v>
      </c>
      <c r="F16" s="6">
        <f>IF(Input!B174 = 0, "***", Input!B188/Input!B174)</f>
        <v>40.04141861664359</v>
      </c>
      <c r="G16" s="6">
        <f>IF(Input!C174 = 0, "***", Input!C188/Input!C174)</f>
        <v>30.273630058593927</v>
      </c>
      <c r="H16" s="6">
        <f>IF(Input!D174 = 0, "***", Input!D188/Input!D174)</f>
        <v>49.358595577867646</v>
      </c>
      <c r="I16" s="6">
        <f>IF(Input!E174 = 0, "***", Input!E188/Input!E174)</f>
        <v>52.033034631415603</v>
      </c>
      <c r="J16" s="6">
        <f>IF(Input!F174 = 0, "***", Input!F188/Input!F174)</f>
        <v>34.862755404008723</v>
      </c>
      <c r="K16" s="6">
        <f>IF(Input!G174 = 0, "***", Input!G188/Input!G174)</f>
        <v>48.115508556135815</v>
      </c>
      <c r="L16" s="6">
        <f>IF(Input!H174 = 0, "***", Input!H188/Input!H174)</f>
        <v>48.671694527023732</v>
      </c>
      <c r="M16" s="6">
        <f>IF(Input!I174 = 0, "***", Input!I188/Input!I174)</f>
        <v>50.307153234175033</v>
      </c>
      <c r="N16" s="6">
        <f>IF(Input!J174 = 0, "***", Input!J188/Input!J174)</f>
        <v>45.672444729489648</v>
      </c>
      <c r="O16" s="6">
        <f t="shared" ref="O16:O22" si="1">AVERAGE(E16:N16)</f>
        <v>44.913385290731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6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62.275565326666516</v>
      </c>
      <c r="F18" s="6">
        <f>IF(Input!B176 = 0, "***", Input!B190/Input!B176)</f>
        <v>72.921748288637772</v>
      </c>
      <c r="G18" s="6">
        <f>IF(Input!C176 = 0, "***", Input!C190/Input!C176)</f>
        <v>75.379614211295191</v>
      </c>
      <c r="H18" s="6">
        <f>IF(Input!D176 = 0, "***", Input!D190/Input!D176)</f>
        <v>73.993747468169445</v>
      </c>
      <c r="I18" s="6">
        <f>IF(Input!E176 = 0, "***", Input!E190/Input!E176)</f>
        <v>67.653005785867478</v>
      </c>
      <c r="J18" s="6">
        <f>IF(Input!F176 = 0, "***", Input!F190/Input!F176)</f>
        <v>71.912470684080048</v>
      </c>
      <c r="K18" s="6">
        <f>IF(Input!G176 = 0, "***", Input!G190/Input!G176)</f>
        <v>75.942317464274097</v>
      </c>
      <c r="L18" s="6">
        <f>IF(Input!H176 = 0, "***", Input!H190/Input!H176)</f>
        <v>76.426015502271881</v>
      </c>
      <c r="M18" s="6">
        <f>IF(Input!I176 = 0, "***", Input!I190/Input!I176)</f>
        <v>84.431352532566422</v>
      </c>
      <c r="N18" s="6">
        <f>IF(Input!J176 = 0, "***", Input!J190/Input!J176)</f>
        <v>93.450020136941248</v>
      </c>
      <c r="O18" s="6">
        <f t="shared" si="1"/>
        <v>75.438585740077002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>
        <f>IF(Input!J177 = 0, "***", Input!J191/Input!J177)</f>
        <v>39.481198989610675</v>
      </c>
      <c r="O19" s="6">
        <f t="shared" si="1"/>
        <v>39.481198989610675</v>
      </c>
    </row>
    <row r="20" spans="1:15" ht="12" customHeight="1" x14ac:dyDescent="0.2">
      <c r="B20" t="s">
        <v>235</v>
      </c>
      <c r="E20" s="6">
        <f>IF(Input!A178 = 0, "***", Input!A192/Input!A178)</f>
        <v>73.21209276708143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>
        <f t="shared" si="1"/>
        <v>73.21209276708143</v>
      </c>
    </row>
    <row r="21" spans="1:15" ht="12" customHeight="1" x14ac:dyDescent="0.2">
      <c r="B21" t="s">
        <v>236</v>
      </c>
      <c r="E21" s="6">
        <f>IF(Input!A179 = 0, "***", Input!A193/Input!A179)</f>
        <v>95.17070220180338</v>
      </c>
      <c r="F21" s="6">
        <f>IF(Input!B179 = 0, "***", Input!B193/Input!B179)</f>
        <v>77.926606822644246</v>
      </c>
      <c r="G21" s="6">
        <f>IF(Input!C179 = 0, "***", Input!C193/Input!C179)</f>
        <v>74.160209513023773</v>
      </c>
      <c r="H21" s="6">
        <f>IF(Input!D179 = 0, "***", Input!D193/Input!D179)</f>
        <v>63.719432885655195</v>
      </c>
      <c r="I21" s="6" t="str">
        <f>IF(Input!E179 = 0, "***", Input!E193/Input!E179)</f>
        <v>***</v>
      </c>
      <c r="J21" s="6" t="str">
        <f>IF(Input!F179 = 0, "***", Input!F193/Input!F179)</f>
        <v>***</v>
      </c>
      <c r="K21" s="6">
        <f>IF(Input!G179 = 0, "***", Input!G193/Input!G179)</f>
        <v>65.731981222456412</v>
      </c>
      <c r="L21" s="6">
        <f>IF(Input!H179 = 0, "***", Input!H193/Input!H179)</f>
        <v>64.124429017702184</v>
      </c>
      <c r="M21" s="6" t="str">
        <f>IF(Input!I179 = 0, "***", Input!I193/Input!I179)</f>
        <v>***</v>
      </c>
      <c r="N21" s="6" t="str">
        <f>IF(Input!J179 = 0, "***", Input!J193/Input!J179)</f>
        <v>***</v>
      </c>
      <c r="O21" s="6">
        <f t="shared" si="1"/>
        <v>73.472226943880869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62.779823180573835</v>
      </c>
      <c r="F26" s="6">
        <f>IF(Input!B181 = 0, "***", Input!B195/Input!B181)</f>
        <v>72.196803219618147</v>
      </c>
      <c r="G26" s="6">
        <f>IF(Input!C181 = 0, "***", Input!C195/Input!C181)</f>
        <v>91.510299456471628</v>
      </c>
      <c r="H26" s="6">
        <f>IF(Input!D181 = 0, "***", Input!D195/Input!D181)</f>
        <v>80.545001020999791</v>
      </c>
      <c r="I26" s="6">
        <f>IF(Input!E181 = 0, "***", Input!E195/Input!E181)</f>
        <v>61.560946447373539</v>
      </c>
      <c r="J26" s="6">
        <f>IF(Input!F181 = 0, "***", Input!F195/Input!F181)</f>
        <v>66.88175469104452</v>
      </c>
      <c r="K26" s="6">
        <f>IF(Input!G181 = 0, "***", Input!G195/Input!G181)</f>
        <v>76.559593867739267</v>
      </c>
      <c r="L26" s="6">
        <f>IF(Input!H181 = 0, "***", Input!H195/Input!H181)</f>
        <v>80.193370801943416</v>
      </c>
      <c r="M26" s="6">
        <f>IF(Input!I181 = 0, "***", Input!I195/Input!I181)</f>
        <v>91.227987246387613</v>
      </c>
      <c r="N26" s="6">
        <f>IF(Input!J181 = 0, "***", Input!J195/Input!J181)</f>
        <v>101.67494854851142</v>
      </c>
      <c r="O26" s="6">
        <f>AVERAGE(E26:N26)</f>
        <v>78.513052848066323</v>
      </c>
    </row>
    <row r="27" spans="1:15" ht="12" customHeight="1" x14ac:dyDescent="0.2">
      <c r="B27" t="s">
        <v>239</v>
      </c>
      <c r="E27" s="6">
        <f>IF(Input!A182 = 0, "***", Input!A196/Input!A182)</f>
        <v>70.36426493173964</v>
      </c>
      <c r="F27" s="6">
        <f>IF(Input!B182 = 0, "***", Input!B196/Input!B182)</f>
        <v>67.021128466402473</v>
      </c>
      <c r="G27" s="6">
        <f>IF(Input!C182 = 0, "***", Input!C196/Input!C182)</f>
        <v>56.274290722532761</v>
      </c>
      <c r="H27" s="6">
        <f>IF(Input!D182 = 0, "***", Input!D196/Input!D182)</f>
        <v>64.107588387512394</v>
      </c>
      <c r="I27" s="6">
        <f>IF(Input!E182 = 0, "***", Input!E196/Input!E182)</f>
        <v>74.026960744019149</v>
      </c>
      <c r="J27" s="6">
        <f>IF(Input!F182 = 0, "***", Input!F196/Input!F182)</f>
        <v>72.934446071450438</v>
      </c>
      <c r="K27" s="6">
        <f>IF(Input!G182 = 0, "***", Input!G196/Input!G182)</f>
        <v>72.316190641331104</v>
      </c>
      <c r="L27" s="6">
        <f>IF(Input!H182 = 0, "***", Input!H196/Input!H182)</f>
        <v>71.06185975377393</v>
      </c>
      <c r="M27" s="6">
        <f>IF(Input!I182 = 0, "***", Input!I196/Input!I182)</f>
        <v>75.529601995275925</v>
      </c>
      <c r="N27" s="6">
        <f>IF(Input!J182 = 0, "***", Input!J196/Input!J182)</f>
        <v>67.207522022456885</v>
      </c>
      <c r="O27" s="6">
        <f>AVERAGE(E27:N27)</f>
        <v>69.084385373649482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102.79140100384366</v>
      </c>
      <c r="F31" s="6">
        <f>IF(Input!B183 = 0, "***", Input!B197/Input!B183)</f>
        <v>112.14602629179336</v>
      </c>
      <c r="G31" s="6">
        <f>IF(Input!C183 = 0, "***", Input!C197/Input!C183)</f>
        <v>119.88041910080709</v>
      </c>
      <c r="H31" s="6">
        <f>IF(Input!D183 = 0, "***", Input!D197/Input!D183)</f>
        <v>120.09705484237523</v>
      </c>
      <c r="I31" s="6">
        <f>IF(Input!E183 = 0, "***", Input!E197/Input!E183)</f>
        <v>94.189318856749821</v>
      </c>
      <c r="J31" s="6">
        <f>IF(Input!F183 = 0, "***", Input!F197/Input!F183)</f>
        <v>101.81163944447856</v>
      </c>
      <c r="K31" s="6">
        <f>IF(Input!G183 = 0, "***", Input!G197/Input!G183)</f>
        <v>110.86339835116966</v>
      </c>
      <c r="L31" s="6">
        <f>IF(Input!H183 = 0, "***", Input!H197/Input!H183)</f>
        <v>113.74283708057165</v>
      </c>
      <c r="M31" s="6">
        <f>IF(Input!I183 = 0, "***", Input!I197/Input!I183)</f>
        <v>119.85957997475238</v>
      </c>
      <c r="N31" s="6">
        <f>IF(Input!J183 = 0, "***", Input!J197/Input!J183)</f>
        <v>124.32149691847175</v>
      </c>
      <c r="O31" s="6">
        <f t="shared" ref="O31:O36" si="2">AVERAGE(E31:N31)</f>
        <v>111.97031718650132</v>
      </c>
    </row>
    <row r="32" spans="1:15" ht="12" customHeight="1" x14ac:dyDescent="0.2">
      <c r="B32" t="s">
        <v>7</v>
      </c>
      <c r="E32" s="6">
        <f>IF(Input!A184 = 0, "***", Input!A198/Input!A184)</f>
        <v>92.105129880738446</v>
      </c>
      <c r="F32" s="6">
        <f>IF(Input!B184 = 0, "***", Input!B198/Input!B184)</f>
        <v>57.627354466102254</v>
      </c>
      <c r="G32" s="6">
        <f>IF(Input!C184 = 0, "***", Input!C198/Input!C184)</f>
        <v>76.701259227095093</v>
      </c>
      <c r="H32" s="6">
        <f>IF(Input!D184 = 0, "***", Input!D198/Input!D184)</f>
        <v>56.787934186471659</v>
      </c>
      <c r="I32" s="6">
        <f>IF(Input!E184 = 0, "***", Input!E198/Input!E184)</f>
        <v>185.77584759444625</v>
      </c>
      <c r="J32" s="6">
        <f>IF(Input!F184 = 0, "***", Input!F198/Input!F184)</f>
        <v>45.809824245155475</v>
      </c>
      <c r="K32" s="6">
        <f>IF(Input!G184 = 0, "***", Input!G198/Input!G184)</f>
        <v>50.182608060747661</v>
      </c>
      <c r="L32" s="6">
        <f>IF(Input!H184 = 0, "***", Input!H198/Input!H184)</f>
        <v>56.044707328314637</v>
      </c>
      <c r="M32" s="6">
        <f>IF(Input!I184 = 0, "***", Input!I198/Input!I184)</f>
        <v>108.19972826086956</v>
      </c>
      <c r="N32" s="6">
        <f>IF(Input!J184 = 0, "***", Input!J198/Input!J184)</f>
        <v>111.62318840579711</v>
      </c>
      <c r="O32" s="6">
        <f t="shared" si="2"/>
        <v>84.085758165573807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102.67649556922056</v>
      </c>
      <c r="F33" s="15">
        <f>IF((Input!B183+Input!B184) = 0, "***", (Input!B197+Input!B198)/(Input!B183+Input!B184))</f>
        <v>111.79870260732862</v>
      </c>
      <c r="G33" s="15">
        <f>IF((Input!C183+Input!C184) = 0, "***", (Input!C197+Input!C198)/(Input!C183+Input!C184))</f>
        <v>119.8499934064448</v>
      </c>
      <c r="H33" s="15">
        <f>IF((Input!D183+Input!D184) = 0, "***", (Input!D197+Input!D198)/(Input!D183+Input!D184))</f>
        <v>120.03262834801875</v>
      </c>
      <c r="I33" s="15">
        <f>IF((Input!E183+Input!E184) = 0, "***", (Input!E197+Input!E198)/(Input!E183+Input!E184))</f>
        <v>94.620446419180226</v>
      </c>
      <c r="J33" s="15">
        <f>IF((Input!F183+Input!F184) = 0, "***", (Input!F197+Input!F198)/(Input!F183+Input!F184))</f>
        <v>101.77370042998436</v>
      </c>
      <c r="K33" s="15">
        <f>IF((Input!G183+Input!G184) = 0, "***", (Input!G197+Input!G198)/(Input!G183+Input!G184))</f>
        <v>110.60172685708923</v>
      </c>
      <c r="L33" s="15">
        <f>IF((Input!H183+Input!H184) = 0, "***", (Input!H197+Input!H198)/(Input!H183+Input!H184))</f>
        <v>113.49348377242386</v>
      </c>
      <c r="M33" s="15">
        <f>IF((Input!I183+Input!I184) = 0, "***", (Input!I197+Input!I198)/(Input!I183+Input!I184))</f>
        <v>119.85564048665812</v>
      </c>
      <c r="N33" s="15">
        <f>IF((Input!J183+Input!J184) = 0, "***", (Input!J197+Input!J198)/(Input!J183+Input!J184))</f>
        <v>124.31960147839359</v>
      </c>
      <c r="O33" s="15">
        <f t="shared" si="2"/>
        <v>111.90224193747422</v>
      </c>
    </row>
    <row r="34" spans="2:15" ht="12" customHeight="1" x14ac:dyDescent="0.2">
      <c r="B34" t="s">
        <v>8</v>
      </c>
      <c r="E34" s="6">
        <f>IF(Input!A185 = 0, "***", Input!A199/Input!A185)</f>
        <v>62.98784157874362</v>
      </c>
      <c r="F34" s="6">
        <f>IF(Input!B185 = 0, "***", Input!B199/Input!B185)</f>
        <v>61.834028756197199</v>
      </c>
      <c r="G34" s="6">
        <f>IF(Input!C185 = 0, "***", Input!C199/Input!C185)</f>
        <v>46.649636153591551</v>
      </c>
      <c r="H34" s="6">
        <f>IF(Input!D185 = 0, "***", Input!D199/Input!D185)</f>
        <v>44.194326967722326</v>
      </c>
      <c r="I34" s="6">
        <f>IF(Input!E185 = 0, "***", Input!E199/Input!E185)</f>
        <v>46.226946041979559</v>
      </c>
      <c r="J34" s="6">
        <f>IF(Input!F185 = 0, "***", Input!F199/Input!F185)</f>
        <v>51.455305979383056</v>
      </c>
      <c r="K34" s="6">
        <f>IF(Input!G185 = 0, "***", Input!G199/Input!G185)</f>
        <v>59.639473993530103</v>
      </c>
      <c r="L34" s="6">
        <f>IF(Input!H185 = 0, "***", Input!H199/Input!H185)</f>
        <v>54.905511603365866</v>
      </c>
      <c r="M34" s="6">
        <f>IF(Input!I185 = 0, "***", Input!I199/Input!I185)</f>
        <v>57.131942588230579</v>
      </c>
      <c r="N34" s="6">
        <f>IF(Input!J185 = 0, "***", Input!J199/Input!J185)</f>
        <v>59.126447038357682</v>
      </c>
      <c r="O34" s="6">
        <f t="shared" si="2"/>
        <v>54.415146070110154</v>
      </c>
    </row>
    <row r="35" spans="2:15" ht="12" customHeight="1" x14ac:dyDescent="0.2">
      <c r="B35" t="s">
        <v>243</v>
      </c>
      <c r="E35" s="6">
        <f>IF(Input!A186 = 0, "***", Input!A200/Input!A186)</f>
        <v>42.935541259776407</v>
      </c>
      <c r="F35" s="6">
        <f>IF(Input!B186 = 0, "***", Input!B200/Input!B186)</f>
        <v>43.677500244224461</v>
      </c>
      <c r="G35" s="6">
        <f>IF(Input!C186 = 0, "***", Input!C200/Input!C186)</f>
        <v>39.419047514054263</v>
      </c>
      <c r="H35" s="6">
        <f>IF(Input!D186 = 0, "***", Input!D200/Input!D186)</f>
        <v>41.384195980461001</v>
      </c>
      <c r="I35" s="6">
        <f>IF(Input!E186 = 0, "***", Input!E200/Input!E186)</f>
        <v>49.351669810509257</v>
      </c>
      <c r="J35" s="6">
        <f>IF(Input!F186 = 0, "***", Input!F200/Input!F186)</f>
        <v>49.606917210465248</v>
      </c>
      <c r="K35" s="6">
        <f>IF(Input!G186 = 0, "***", Input!G200/Input!G186)</f>
        <v>48.40588317631088</v>
      </c>
      <c r="L35" s="6">
        <f>IF(Input!H186 = 0, "***", Input!H200/Input!H186)</f>
        <v>52.887133910068208</v>
      </c>
      <c r="M35" s="6">
        <f>IF(Input!I186 = 0, "***", Input!I200/Input!I186)</f>
        <v>41.171855787207896</v>
      </c>
      <c r="N35" s="6">
        <f>IF(Input!J186 = 0, "***", Input!J200/Input!J186)</f>
        <v>40.834839199835415</v>
      </c>
      <c r="O35" s="6">
        <f t="shared" si="2"/>
        <v>44.967458409291297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95.988443834028985</v>
      </c>
      <c r="F9" s="22">
        <f>Input!B170/Input!B$34*100</f>
        <v>100.45956144738517</v>
      </c>
      <c r="G9" s="22">
        <f>Input!C170/Input!C$34*100</f>
        <v>106.01097892788125</v>
      </c>
      <c r="H9" s="22">
        <f>Input!D170/Input!D$34*100</f>
        <v>102.16185315082657</v>
      </c>
      <c r="I9" s="22">
        <f>Input!E170/Input!E$34*100</f>
        <v>100.33383171034154</v>
      </c>
      <c r="J9" s="22">
        <f>Input!F170/Input!F$34*100</f>
        <v>96.806076316960301</v>
      </c>
      <c r="K9" s="22">
        <f>Input!G170/Input!G$34*100</f>
        <v>98.219737271613454</v>
      </c>
      <c r="L9" s="22">
        <f>Input!H170/Input!H$34*100</f>
        <v>100.33939175005942</v>
      </c>
      <c r="M9" s="22">
        <f>Input!I170/Input!I$34*100</f>
        <v>91.429171600783661</v>
      </c>
      <c r="N9" s="22">
        <f>Input!J170/Input!J$34*100</f>
        <v>102.94966593777075</v>
      </c>
      <c r="O9" s="22">
        <f>AVERAGE(E9:N9)</f>
        <v>99.469871194765119</v>
      </c>
    </row>
    <row r="10" spans="1:15" ht="12" customHeight="1" x14ac:dyDescent="0.2">
      <c r="B10" t="s">
        <v>180</v>
      </c>
      <c r="E10" s="22">
        <f>Input!A171/Input!A$34*100</f>
        <v>2.8187468480745088</v>
      </c>
      <c r="F10" s="22">
        <f>Input!B171/Input!B$34*100</f>
        <v>-0.12257858254510748</v>
      </c>
      <c r="G10" s="22">
        <f>Input!C171/Input!C$34*100</f>
        <v>-5.9926546012543298</v>
      </c>
      <c r="H10" s="22">
        <f>Input!D171/Input!D$34*100</f>
        <v>-1.1475430354972602</v>
      </c>
      <c r="I10" s="22">
        <f>Input!E171/Input!E$34*100</f>
        <v>-0.37541912510880604</v>
      </c>
      <c r="J10" s="22">
        <f>Input!F171/Input!F$34*100</f>
        <v>2.9631620865043171</v>
      </c>
      <c r="K10" s="22">
        <f>Input!G171/Input!G$34*100</f>
        <v>1.6413362709806409</v>
      </c>
      <c r="L10" s="22">
        <f>Input!H171/Input!H$34*100</f>
        <v>-1.6359877079556451</v>
      </c>
      <c r="M10" s="22">
        <f>Input!I171/Input!I$34*100</f>
        <v>8.4339297283285237</v>
      </c>
      <c r="N10" s="22">
        <f>Input!J171/Input!J$34*100</f>
        <v>-3.3169625658583701</v>
      </c>
      <c r="O10" s="22">
        <f>AVERAGE(E10:N10)</f>
        <v>0.32660293156684722</v>
      </c>
    </row>
    <row r="11" spans="1:15" ht="12" customHeight="1" x14ac:dyDescent="0.2">
      <c r="B11" t="s">
        <v>181</v>
      </c>
      <c r="E11" s="22">
        <f>Input!A172/Input!A$34*100</f>
        <v>0.26708209491721835</v>
      </c>
      <c r="F11" s="22">
        <f>Input!B172/Input!B$34*100</f>
        <v>0.14691841367078612</v>
      </c>
      <c r="G11" s="22">
        <f>Input!C172/Input!C$34*100</f>
        <v>0.42907322728970843</v>
      </c>
      <c r="H11" s="22">
        <f>Input!D172/Input!D$34*100</f>
        <v>0.39493999933327772</v>
      </c>
      <c r="I11" s="22">
        <f>Input!E172/Input!E$34*100</f>
        <v>4.1587414767265407E-2</v>
      </c>
      <c r="J11" s="22">
        <f>Input!F172/Input!F$34*100</f>
        <v>0.23076159653538042</v>
      </c>
      <c r="K11" s="22">
        <f>Input!G172/Input!G$34*100</f>
        <v>0.13892645740590678</v>
      </c>
      <c r="L11" s="22">
        <f>Input!H172/Input!H$34*100</f>
        <v>1.3248178482760602</v>
      </c>
      <c r="M11" s="22">
        <f>Input!I172/Input!I$34*100</f>
        <v>0.1368986708878224</v>
      </c>
      <c r="N11" s="22">
        <f>Input!J172/Input!J$34*100</f>
        <v>0.36729662808763391</v>
      </c>
      <c r="O11" s="22">
        <f>AVERAGE(E11:N11)</f>
        <v>0.34783023511710598</v>
      </c>
    </row>
    <row r="12" spans="1:15" ht="12" customHeight="1" x14ac:dyDescent="0.2">
      <c r="B12" t="s">
        <v>182</v>
      </c>
      <c r="E12" s="22">
        <f>Input!A173/Input!A$34*100</f>
        <v>0.92572722297928045</v>
      </c>
      <c r="F12" s="22">
        <f>Input!B173/Input!B$34*100</f>
        <v>-0.48390127851085146</v>
      </c>
      <c r="G12" s="22">
        <f>Input!C173/Input!C$34*100</f>
        <v>-0.44739755391660763</v>
      </c>
      <c r="H12" s="22">
        <f>Input!D173/Input!D$34*100</f>
        <v>-1.4092501146625982</v>
      </c>
      <c r="I12" s="22">
        <f>Input!E173/Input!E$34*100</f>
        <v>0</v>
      </c>
      <c r="J12" s="22">
        <f>Input!F173/Input!F$34*100</f>
        <v>0</v>
      </c>
      <c r="K12" s="22">
        <f>Input!G173/Input!G$34*100</f>
        <v>0</v>
      </c>
      <c r="L12" s="22">
        <f>Input!H173/Input!H$34*100</f>
        <v>-2.8221890379827839E-2</v>
      </c>
      <c r="M12" s="22">
        <f>Input!I173/Input!I$34*100</f>
        <v>0</v>
      </c>
      <c r="N12" s="22">
        <f>Input!J173/Input!J$34*100</f>
        <v>0</v>
      </c>
      <c r="O12" s="22">
        <f>AVERAGE(E12:N12)</f>
        <v>-0.14430436144906048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3.3817692814589138</v>
      </c>
      <c r="F16" s="22">
        <f>Input!B174/Input!B$170*100</f>
        <v>9.9766145949492699</v>
      </c>
      <c r="G16" s="22">
        <f>Input!C174/Input!C$170*100</f>
        <v>7.7681823970880322</v>
      </c>
      <c r="H16" s="22">
        <f>Input!D174/Input!D$170*100</f>
        <v>3.9144086191591367</v>
      </c>
      <c r="I16" s="22">
        <f>Input!E174/Input!E$170*100</f>
        <v>4.6835932228951531</v>
      </c>
      <c r="J16" s="22">
        <f>Input!F174/Input!F$170*100</f>
        <v>5.2632686240439215</v>
      </c>
      <c r="K16" s="22">
        <f>Input!G174/Input!G$170*100</f>
        <v>3.9886784422610013</v>
      </c>
      <c r="L16" s="22">
        <f>Input!H174/Input!H$170*100</f>
        <v>2.4046927076014848</v>
      </c>
      <c r="M16" s="22">
        <f>Input!I174/Input!I$170*100</f>
        <v>6.1444291536266693</v>
      </c>
      <c r="N16" s="22">
        <f>Input!J174/Input!J$170*100</f>
        <v>7.44746651300055</v>
      </c>
      <c r="O16" s="22">
        <f t="shared" ref="O16:O22" si="1">AVERAGE(E16:N16)</f>
        <v>5.4973103556084135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</v>
      </c>
      <c r="K17" s="22">
        <f>Input!G175/Input!G$170*100</f>
        <v>0</v>
      </c>
      <c r="L17" s="22">
        <f>Input!H175/Input!H$170*100</f>
        <v>0</v>
      </c>
      <c r="M17" s="22">
        <f>Input!I175/Input!I$170*100</f>
        <v>0</v>
      </c>
      <c r="N17" s="22">
        <f>Input!J175/Input!J$170*100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Input!A176/Input!A$170*100</f>
        <v>78.95672958421433</v>
      </c>
      <c r="F18" s="22">
        <f>Input!B176/Input!B$170*100</f>
        <v>87.492350316707657</v>
      </c>
      <c r="G18" s="22">
        <f>Input!C176/Input!C$170*100</f>
        <v>90.192682136307312</v>
      </c>
      <c r="H18" s="22">
        <f>Input!D176/Input!D$170*100</f>
        <v>94.62510738406948</v>
      </c>
      <c r="I18" s="22">
        <f>Input!E176/Input!E$170*100</f>
        <v>95.316406777104859</v>
      </c>
      <c r="J18" s="22">
        <f>Input!F176/Input!F$170*100</f>
        <v>94.736731375956083</v>
      </c>
      <c r="K18" s="22">
        <f>Input!G176/Input!G$170*100</f>
        <v>89.995029267607777</v>
      </c>
      <c r="L18" s="22">
        <f>Input!H176/Input!H$170*100</f>
        <v>90.84261984115831</v>
      </c>
      <c r="M18" s="22">
        <f>Input!I176/Input!I$170*100</f>
        <v>93.855570846373325</v>
      </c>
      <c r="N18" s="22">
        <f>Input!J176/Input!J$170*100</f>
        <v>87.436147984598108</v>
      </c>
      <c r="O18" s="22">
        <f t="shared" si="1"/>
        <v>90.344937551409743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5.1163855024013438</v>
      </c>
      <c r="O19" s="22">
        <f t="shared" si="1"/>
        <v>0.51163855024013438</v>
      </c>
    </row>
    <row r="20" spans="1:15" ht="12" customHeight="1" x14ac:dyDescent="0.2">
      <c r="B20" t="s">
        <v>235</v>
      </c>
      <c r="E20" s="22">
        <f>Input!A178/Input!A$170*100</f>
        <v>9.4375203656226621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0.94375203656226625</v>
      </c>
    </row>
    <row r="21" spans="1:15" ht="12" customHeight="1" x14ac:dyDescent="0.2">
      <c r="B21" t="s">
        <v>236</v>
      </c>
      <c r="E21" s="22">
        <f>Input!A179/Input!A$170*100</f>
        <v>8.2239807687040969</v>
      </c>
      <c r="F21" s="22">
        <f>Input!B179/Input!B$170*100</f>
        <v>2.5310350883430677</v>
      </c>
      <c r="G21" s="22">
        <f>Input!C179/Input!C$170*100</f>
        <v>2.0391354666046535</v>
      </c>
      <c r="H21" s="22">
        <f>Input!D179/Input!D$170*100</f>
        <v>1.4604839967713814</v>
      </c>
      <c r="I21" s="22">
        <f>Input!E179/Input!E$170*100</f>
        <v>0</v>
      </c>
      <c r="J21" s="22">
        <f>Input!F179/Input!F$170*100</f>
        <v>0</v>
      </c>
      <c r="K21" s="22">
        <f>Input!G179/Input!G$170*100</f>
        <v>6.0162922901312292</v>
      </c>
      <c r="L21" s="22">
        <f>Input!H179/Input!H$170*100</f>
        <v>6.7526874512401944</v>
      </c>
      <c r="M21" s="22">
        <f>Input!I179/Input!I$170*100</f>
        <v>0</v>
      </c>
      <c r="N21" s="22">
        <f>Input!J179/Input!J$170*100</f>
        <v>0</v>
      </c>
      <c r="O21" s="22">
        <f t="shared" si="1"/>
        <v>2.7023615061794626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62.934734432280507</v>
      </c>
      <c r="F26" s="22">
        <f>Input!B181/Input!B$170*100</f>
        <v>53.074256876364956</v>
      </c>
      <c r="G26" s="22">
        <f>Input!C181/Input!C$170*100</f>
        <v>44.206320788801335</v>
      </c>
      <c r="H26" s="22">
        <f>Input!D181/Input!D$170*100</f>
        <v>53.22630144882671</v>
      </c>
      <c r="I26" s="22">
        <f>Input!E181/Input!E$170*100</f>
        <v>56.99922062897376</v>
      </c>
      <c r="J26" s="22">
        <f>Input!F181/Input!F$170*100</f>
        <v>49.102147131193604</v>
      </c>
      <c r="K26" s="22">
        <f>Input!G181/Input!G$170*100</f>
        <v>44.820662845781186</v>
      </c>
      <c r="L26" s="22">
        <f>Input!H181/Input!H$170*100</f>
        <v>42.337592417301543</v>
      </c>
      <c r="M26" s="22">
        <f>Input!I181/Input!I$170*100</f>
        <v>43.348490725440087</v>
      </c>
      <c r="N26" s="22">
        <f>Input!J181/Input!J$170*100</f>
        <v>57.802477185336286</v>
      </c>
      <c r="O26" s="22">
        <f>AVERAGE(E26:N26)</f>
        <v>50.785220448029989</v>
      </c>
    </row>
    <row r="27" spans="1:15" ht="12" customHeight="1" x14ac:dyDescent="0.2">
      <c r="B27" t="s">
        <v>239</v>
      </c>
      <c r="E27" s="22">
        <f>Input!A182/Input!A$170*100</f>
        <v>37.065265567719507</v>
      </c>
      <c r="F27" s="22">
        <f>Input!B182/Input!B$170*100</f>
        <v>46.925743123635044</v>
      </c>
      <c r="G27" s="22">
        <f>Input!C182/Input!C$170*100</f>
        <v>55.793679211198665</v>
      </c>
      <c r="H27" s="22">
        <f>Input!D182/Input!D$170*100</f>
        <v>46.773698551173283</v>
      </c>
      <c r="I27" s="22">
        <f>Input!E182/Input!E$170*100</f>
        <v>43.000779371026255</v>
      </c>
      <c r="J27" s="22">
        <f>Input!F182/Input!F$170*100</f>
        <v>50.897852868806396</v>
      </c>
      <c r="K27" s="22">
        <f>Input!G182/Input!G$170*100</f>
        <v>55.179337154218814</v>
      </c>
      <c r="L27" s="22">
        <f>Input!H182/Input!H$170*100</f>
        <v>57.662407582698449</v>
      </c>
      <c r="M27" s="22">
        <f>Input!I182/Input!I$170*100</f>
        <v>56.65150927455992</v>
      </c>
      <c r="N27" s="22">
        <f>Input!J182/Input!J$170*100</f>
        <v>42.197522814663699</v>
      </c>
      <c r="O27" s="22">
        <f>AVERAGE(E27:N27)</f>
        <v>49.214779551970004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31.474730978159108</v>
      </c>
      <c r="F31" s="22">
        <f>Input!B183/Input!B$170*100</f>
        <v>32.005884330324101</v>
      </c>
      <c r="G31" s="22">
        <f>Input!C183/Input!C$170*100</f>
        <v>37.711766700733087</v>
      </c>
      <c r="H31" s="22">
        <f>Input!D183/Input!D$170*100</f>
        <v>39.081578412993856</v>
      </c>
      <c r="I31" s="22">
        <f>Input!E183/Input!E$170*100</f>
        <v>40.606532726637724</v>
      </c>
      <c r="J31" s="22">
        <f>Input!F183/Input!F$170*100</f>
        <v>38.046670053759932</v>
      </c>
      <c r="K31" s="22">
        <f>Input!G183/Input!G$170*100</f>
        <v>36.454685065139422</v>
      </c>
      <c r="L31" s="22">
        <f>Input!H183/Input!H$170*100</f>
        <v>35.149027311819815</v>
      </c>
      <c r="M31" s="22">
        <f>Input!I183/Input!I$170*100</f>
        <v>46.282599108409542</v>
      </c>
      <c r="N31" s="22">
        <f>Input!J183/Input!J$170*100</f>
        <v>50.749951329669038</v>
      </c>
      <c r="O31" s="22">
        <f>AVERAGE(E31:N31)</f>
        <v>38.756342601764558</v>
      </c>
    </row>
    <row r="32" spans="1:15" ht="12" customHeight="1" x14ac:dyDescent="0.2">
      <c r="B32" t="s">
        <v>7</v>
      </c>
      <c r="E32" s="22">
        <f>Input!A184/Input!A$170*100</f>
        <v>0.34211451474345328</v>
      </c>
      <c r="F32" s="22">
        <f>Input!B184/Input!B$170*100</f>
        <v>0.20520814141786339</v>
      </c>
      <c r="G32" s="22">
        <f>Input!C184/Input!C$170*100</f>
        <v>2.6591896826673369E-2</v>
      </c>
      <c r="H32" s="22">
        <f>Input!D184/Input!D$170*100</f>
        <v>3.9811862867662307E-2</v>
      </c>
      <c r="I32" s="22">
        <f>Input!E184/Input!E$170*100</f>
        <v>0.19205220148750229</v>
      </c>
      <c r="J32" s="22">
        <f>Input!F184/Input!F$170*100</f>
        <v>2.5792587380090333E-2</v>
      </c>
      <c r="K32" s="22">
        <f>Input!G184/Input!G$170*100</f>
        <v>0.15788300288491533</v>
      </c>
      <c r="L32" s="22">
        <f>Input!H184/Input!H$170*100</f>
        <v>0.15256245269046312</v>
      </c>
      <c r="M32" s="22">
        <f>Input!I184/Input!I$170*100</f>
        <v>1.5642683697921926E-2</v>
      </c>
      <c r="N32" s="22">
        <f>Input!J184/Input!J$170*100</f>
        <v>7.5764305371436701E-3</v>
      </c>
      <c r="O32" s="22">
        <f>AVERAGE(E32:N32)</f>
        <v>0.11652357745336892</v>
      </c>
    </row>
    <row r="33" spans="2:15" ht="12" customHeight="1" x14ac:dyDescent="0.2">
      <c r="B33" s="14" t="s">
        <v>294</v>
      </c>
      <c r="E33" s="32">
        <f>SUM(E31:E32)</f>
        <v>31.816845492902562</v>
      </c>
      <c r="F33" s="32">
        <f t="shared" ref="F33:O33" si="2">SUM(F31:F32)</f>
        <v>32.211092471741964</v>
      </c>
      <c r="G33" s="32">
        <f t="shared" si="2"/>
        <v>37.73835859755976</v>
      </c>
      <c r="H33" s="32">
        <f t="shared" si="2"/>
        <v>39.121390275861522</v>
      </c>
      <c r="I33" s="32">
        <f t="shared" si="2"/>
        <v>40.798584928125223</v>
      </c>
      <c r="J33" s="32">
        <f t="shared" si="2"/>
        <v>38.072462641140021</v>
      </c>
      <c r="K33" s="32">
        <f t="shared" si="2"/>
        <v>36.612568068024338</v>
      </c>
      <c r="L33" s="32">
        <f t="shared" si="2"/>
        <v>35.301589764510275</v>
      </c>
      <c r="M33" s="32">
        <f t="shared" si="2"/>
        <v>46.298241792107461</v>
      </c>
      <c r="N33" s="32">
        <f t="shared" si="2"/>
        <v>50.75752776020618</v>
      </c>
      <c r="O33" s="32">
        <f t="shared" si="2"/>
        <v>38.87286617921793</v>
      </c>
    </row>
    <row r="34" spans="2:15" ht="12" customHeight="1" x14ac:dyDescent="0.2">
      <c r="B34" t="s">
        <v>8</v>
      </c>
      <c r="E34" s="22">
        <f>Input!A185/Input!A$170*100</f>
        <v>18.191370621076736</v>
      </c>
      <c r="F34" s="22">
        <f>Input!B185/Input!B$170*100</f>
        <v>22.845752217061378</v>
      </c>
      <c r="G34" s="22">
        <f>Input!C185/Input!C$170*100</f>
        <v>28.745482523997079</v>
      </c>
      <c r="H34" s="22">
        <f>Input!D185/Input!D$170*100</f>
        <v>25.054313716023753</v>
      </c>
      <c r="I34" s="22">
        <f>Input!E185/Input!E$170*100</f>
        <v>28.778870462681478</v>
      </c>
      <c r="J34" s="22">
        <f>Input!F185/Input!F$170*100</f>
        <v>26.744820879837576</v>
      </c>
      <c r="K34" s="22">
        <f>Input!G185/Input!G$170*100</f>
        <v>27.068220074335049</v>
      </c>
      <c r="L34" s="22">
        <f>Input!H185/Input!H$170*100</f>
        <v>31.995140221394863</v>
      </c>
      <c r="M34" s="22">
        <f>Input!I185/Input!I$170*100</f>
        <v>29.658677066784268</v>
      </c>
      <c r="N34" s="22">
        <f>Input!J185/Input!J$170*100</f>
        <v>21.435555705376114</v>
      </c>
      <c r="O34" s="22">
        <f>AVERAGE(E34:N34)</f>
        <v>26.051820348856829</v>
      </c>
    </row>
    <row r="35" spans="2:15" ht="12" customHeight="1" x14ac:dyDescent="0.2">
      <c r="B35" t="s">
        <v>243</v>
      </c>
      <c r="E35" s="22">
        <f>Input!A186/Input!A$170*100</f>
        <v>49.991783886020706</v>
      </c>
      <c r="F35" s="22">
        <f>Input!B186/Input!B$170*100</f>
        <v>44.943155311196662</v>
      </c>
      <c r="G35" s="22">
        <f>Input!C186/Input!C$170*100</f>
        <v>33.516158878443157</v>
      </c>
      <c r="H35" s="22">
        <f>Input!D186/Input!D$170*100</f>
        <v>35.824296008114729</v>
      </c>
      <c r="I35" s="22">
        <f>Input!E186/Input!E$170*100</f>
        <v>30.422544609193309</v>
      </c>
      <c r="J35" s="22">
        <f>Input!F186/Input!F$170*100</f>
        <v>35.182716479022396</v>
      </c>
      <c r="K35" s="22">
        <f>Input!G186/Input!G$170*100</f>
        <v>36.319211857640624</v>
      </c>
      <c r="L35" s="22">
        <f>Input!H186/Input!H$170*100</f>
        <v>32.703270014094855</v>
      </c>
      <c r="M35" s="22">
        <f>Input!I186/Input!I$170*100</f>
        <v>24.043081141108271</v>
      </c>
      <c r="N35" s="22">
        <f>Input!J186/Input!J$170*100</f>
        <v>27.806916534417692</v>
      </c>
      <c r="O35" s="22">
        <f>AVERAGE(E35:N35)</f>
        <v>35.075313471925242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99.303954388426689</v>
      </c>
      <c r="F9" s="22">
        <f>Input!B132/Input!B$27*100</f>
        <v>98.937891858033197</v>
      </c>
      <c r="G9" s="22">
        <f>Input!C132/Input!C$27*100</f>
        <v>103.72566584625802</v>
      </c>
      <c r="H9" s="22">
        <f>Input!D132/Input!D$27*100</f>
        <v>100.4280988635976</v>
      </c>
      <c r="I9" s="22">
        <f>Input!E132/Input!E$27*100</f>
        <v>101.95372694987546</v>
      </c>
      <c r="J9" s="22">
        <f>Input!F132/Input!F$27*100</f>
        <v>98.10384836306369</v>
      </c>
      <c r="K9" s="22">
        <f>Input!G132/Input!G$27*100</f>
        <v>98.757483541857326</v>
      </c>
      <c r="L9" s="22">
        <f>Input!H132/Input!H$27*100</f>
        <v>99.954855937441963</v>
      </c>
      <c r="M9" s="22">
        <f>Input!I132/Input!I$27*100</f>
        <v>94.15318000822424</v>
      </c>
      <c r="N9" s="22">
        <f>Input!J132/Input!J$27*100</f>
        <v>101.1810218948747</v>
      </c>
      <c r="O9" s="22">
        <f>AVERAGE(E9:N9)</f>
        <v>99.649972765165288</v>
      </c>
    </row>
    <row r="10" spans="1:15" ht="12" customHeight="1" x14ac:dyDescent="0.2">
      <c r="B10" t="s">
        <v>180</v>
      </c>
      <c r="E10" s="22">
        <f>Input!A133/Input!A$27*100</f>
        <v>1.1796867676597713</v>
      </c>
      <c r="F10" s="22">
        <f>Input!B133/Input!B$27*100</f>
        <v>1.3288046788075365</v>
      </c>
      <c r="G10" s="22">
        <f>Input!C133/Input!C$27*100</f>
        <v>-3.6424603175555688</v>
      </c>
      <c r="H10" s="22">
        <f>Input!D133/Input!D$27*100</f>
        <v>0.56605832687352631</v>
      </c>
      <c r="I10" s="22">
        <f>Input!E133/Input!E$27*100</f>
        <v>-1.9835891113508197</v>
      </c>
      <c r="J10" s="22">
        <f>Input!F133/Input!F$27*100</f>
        <v>1.6373907251921258</v>
      </c>
      <c r="K10" s="22">
        <f>Input!G133/Input!G$27*100</f>
        <v>1.1254859854232644</v>
      </c>
      <c r="L10" s="22">
        <f>Input!H133/Input!H$27*100</f>
        <v>-0.82866010364924181</v>
      </c>
      <c r="M10" s="22">
        <f>Input!I133/Input!I$27*100</f>
        <v>5.7194750707109101</v>
      </c>
      <c r="N10" s="22">
        <f>Input!J133/Input!J$27*100</f>
        <v>-1.4703393564443663</v>
      </c>
      <c r="O10" s="22">
        <f>AVERAGE(E10:N10)</f>
        <v>0.36318526656671379</v>
      </c>
    </row>
    <row r="11" spans="1:15" ht="12" customHeight="1" x14ac:dyDescent="0.2">
      <c r="B11" t="s">
        <v>181</v>
      </c>
      <c r="E11" s="22">
        <f>Input!A134/Input!A$27*100</f>
        <v>0.28242870902709744</v>
      </c>
      <c r="F11" s="22">
        <f>Input!B134/Input!B$27*100</f>
        <v>0.12994346964512793</v>
      </c>
      <c r="G11" s="22">
        <f>Input!C134/Input!C$27*100</f>
        <v>0.27077022612965146</v>
      </c>
      <c r="H11" s="22">
        <f>Input!D134/Input!D$27*100</f>
        <v>0.31860927505328612</v>
      </c>
      <c r="I11" s="22">
        <f>Input!E134/Input!E$27*100</f>
        <v>2.9862161475371223E-2</v>
      </c>
      <c r="J11" s="22">
        <f>Input!F134/Input!F$27*100</f>
        <v>0.25876091174418558</v>
      </c>
      <c r="K11" s="22">
        <f>Input!G134/Input!G$27*100</f>
        <v>0.11703047271940702</v>
      </c>
      <c r="L11" s="22">
        <f>Input!H134/Input!H$27*100</f>
        <v>0.88747980297227536</v>
      </c>
      <c r="M11" s="22">
        <f>Input!I134/Input!I$27*100</f>
        <v>0.12734492106484879</v>
      </c>
      <c r="N11" s="22">
        <f>Input!J134/Input!J$27*100</f>
        <v>0.28931746156966903</v>
      </c>
      <c r="O11" s="22">
        <f>AVERAGE(E11:N11)</f>
        <v>0.27115474114009197</v>
      </c>
    </row>
    <row r="12" spans="1:15" ht="12" customHeight="1" x14ac:dyDescent="0.2">
      <c r="B12" t="s">
        <v>182</v>
      </c>
      <c r="E12" s="22">
        <f>Input!A135/Input!A$27*100</f>
        <v>-0.76606986511356734</v>
      </c>
      <c r="F12" s="22">
        <f>Input!B135/Input!B$27*100</f>
        <v>-0.39664000648587672</v>
      </c>
      <c r="G12" s="22">
        <f>Input!C135/Input!C$27*100</f>
        <v>-0.35397575483209925</v>
      </c>
      <c r="H12" s="22">
        <f>Input!D135/Input!D$27*100</f>
        <v>-1.3127664655244196</v>
      </c>
      <c r="I12" s="22">
        <f>Input!E135/Input!E$27*100</f>
        <v>0</v>
      </c>
      <c r="J12" s="22">
        <f>Input!F135/Input!F$27*100</f>
        <v>0</v>
      </c>
      <c r="K12" s="22">
        <f>Input!G135/Input!G$27*100</f>
        <v>0</v>
      </c>
      <c r="L12" s="22">
        <f>Input!H135/Input!H$27*100</f>
        <v>-1.3675636765006868E-2</v>
      </c>
      <c r="M12" s="22">
        <f>Input!I135/Input!I$27*100</f>
        <v>0</v>
      </c>
      <c r="N12" s="22">
        <f>Input!J135/Input!J$27*100</f>
        <v>0</v>
      </c>
      <c r="O12" s="22">
        <f>AVERAGE(E12:N12)</f>
        <v>-0.284312772872097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2.5674865549670502</v>
      </c>
      <c r="F16" s="22">
        <f>Input!B188/Input!B$132*100</f>
        <v>5.7257961763367442</v>
      </c>
      <c r="G16" s="22">
        <f>Input!C188/Input!C$132*100</f>
        <v>3.2730459447169644</v>
      </c>
      <c r="H16" s="22">
        <f>Input!D188/Input!D$132*100</f>
        <v>2.651917213911303</v>
      </c>
      <c r="I16" s="22">
        <f>Input!E188/Input!E$132*100</f>
        <v>3.6416073120358439</v>
      </c>
      <c r="J16" s="22">
        <f>Input!F188/Input!F$132*100</f>
        <v>2.6227220604283845</v>
      </c>
      <c r="K16" s="22">
        <f>Input!G188/Input!G$132*100</f>
        <v>2.5858552123999345</v>
      </c>
      <c r="L16" s="22">
        <f>Input!H188/Input!H$132*100</f>
        <v>1.5620407755480221</v>
      </c>
      <c r="M16" s="22">
        <f>Input!I188/Input!I$132*100</f>
        <v>3.7542986981561297</v>
      </c>
      <c r="N16" s="22">
        <f>Input!J188/Input!J$132*100</f>
        <v>3.9038432496533506</v>
      </c>
      <c r="O16" s="22">
        <f t="shared" ref="O16:O22" si="1">AVERAGE(E16:N16)</f>
        <v>3.2288613198153726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0</v>
      </c>
      <c r="K17" s="22">
        <f>Input!G189/Input!G$132*100</f>
        <v>0</v>
      </c>
      <c r="L17" s="22">
        <f>Input!H189/Input!H$132*100</f>
        <v>0</v>
      </c>
      <c r="M17" s="22">
        <f>Input!I189/Input!I$132*100</f>
        <v>0</v>
      </c>
      <c r="N17" s="22">
        <f>Input!J189/Input!J$132*100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Input!A190/Input!A$132*100</f>
        <v>74.965677035919299</v>
      </c>
      <c r="F18" s="22">
        <f>Input!B190/Input!B$132*100</f>
        <v>91.447194992159211</v>
      </c>
      <c r="G18" s="22">
        <f>Input!C190/Input!C$132*100</f>
        <v>94.622278222307116</v>
      </c>
      <c r="H18" s="22">
        <f>Input!D190/Input!D$132*100</f>
        <v>96.101998178628918</v>
      </c>
      <c r="I18" s="22">
        <f>Input!E190/Input!E$132*100</f>
        <v>96.358392687964155</v>
      </c>
      <c r="J18" s="22">
        <f>Input!F190/Input!F$132*100</f>
        <v>97.377278105711014</v>
      </c>
      <c r="K18" s="22">
        <f>Input!G190/Input!G$132*100</f>
        <v>92.085757783071841</v>
      </c>
      <c r="L18" s="22">
        <f>Input!H190/Input!H$132*100</f>
        <v>92.658908939587775</v>
      </c>
      <c r="M18" s="22">
        <f>Input!I190/Input!I$132*100</f>
        <v>96.245701301843866</v>
      </c>
      <c r="N18" s="22">
        <f>Input!J190/Input!J$132*100</f>
        <v>93.777784627753732</v>
      </c>
      <c r="O18" s="22">
        <f t="shared" si="1"/>
        <v>92.564097187494681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2.3183721225929137</v>
      </c>
      <c r="O19" s="22">
        <f t="shared" si="1"/>
        <v>0.23183721225929138</v>
      </c>
    </row>
    <row r="20" spans="1:15" ht="12" customHeight="1" x14ac:dyDescent="0.2">
      <c r="B20" t="s">
        <v>235</v>
      </c>
      <c r="E20" s="22">
        <f>Input!A192/Input!A$132*100</f>
        <v>10.534073897762511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-3.1235396701975397E-2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1.0502838501060536</v>
      </c>
    </row>
    <row r="21" spans="1:15" ht="12" customHeight="1" x14ac:dyDescent="0.2">
      <c r="B21" t="s">
        <v>236</v>
      </c>
      <c r="E21" s="22">
        <f>Input!A193/Input!A$132*100</f>
        <v>11.932762511351143</v>
      </c>
      <c r="F21" s="22">
        <f>Input!B193/Input!B$132*100</f>
        <v>2.8270088315040423</v>
      </c>
      <c r="G21" s="22">
        <f>Input!C193/Input!C$132*100</f>
        <v>2.104675832975921</v>
      </c>
      <c r="H21" s="22">
        <f>Input!D193/Input!D$132*100</f>
        <v>1.2773200041617447</v>
      </c>
      <c r="I21" s="22">
        <f>Input!E193/Input!E$132*100</f>
        <v>0</v>
      </c>
      <c r="J21" s="22">
        <f>Input!F193/Input!F$132*100</f>
        <v>0</v>
      </c>
      <c r="K21" s="22">
        <f>Input!G193/Input!G$132*100</f>
        <v>5.3283868492066668</v>
      </c>
      <c r="L21" s="22">
        <f>Input!H193/Input!H$132*100</f>
        <v>5.7790502848641898</v>
      </c>
      <c r="M21" s="22">
        <f>Input!I193/Input!I$132*100</f>
        <v>0</v>
      </c>
      <c r="N21" s="22">
        <f>Input!J193/Input!J$132*100</f>
        <v>0</v>
      </c>
      <c r="O21" s="22">
        <f t="shared" si="1"/>
        <v>2.9249204314063708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60.237387693011478</v>
      </c>
      <c r="F26" s="22">
        <f>Input!B195/Input!B$132*100</f>
        <v>54.921845651738685</v>
      </c>
      <c r="G26" s="22">
        <f>Input!C195/Input!C$132*100</f>
        <v>56.301833125949798</v>
      </c>
      <c r="H26" s="22">
        <f>Input!D195/Input!D$132*100</f>
        <v>58.843146824529256</v>
      </c>
      <c r="I26" s="22">
        <f>Input!E195/Input!E$132*100</f>
        <v>52.433517562496569</v>
      </c>
      <c r="J26" s="22">
        <f>Input!F195/Input!F$132*100</f>
        <v>46.94000876295609</v>
      </c>
      <c r="K26" s="22">
        <f>Input!G195/Input!G$132*100</f>
        <v>46.234694643143641</v>
      </c>
      <c r="L26" s="22">
        <f>Input!H195/Input!H$132*100</f>
        <v>45.312804243408877</v>
      </c>
      <c r="M26" s="22">
        <f>Input!I195/Input!I$132*100</f>
        <v>48.030777158368402</v>
      </c>
      <c r="N26" s="22">
        <f>Input!J195/Input!J$132*100</f>
        <v>67.451244261691514</v>
      </c>
      <c r="O26" s="22">
        <f>AVERAGE(E26:N26)</f>
        <v>53.67072599272943</v>
      </c>
    </row>
    <row r="27" spans="1:15" ht="12" customHeight="1" x14ac:dyDescent="0.2">
      <c r="B27" t="s">
        <v>239</v>
      </c>
      <c r="E27" s="22">
        <f>Input!A196/Input!A$132*100</f>
        <v>39.762612306988515</v>
      </c>
      <c r="F27" s="22">
        <f>Input!B196/Input!B$132*100</f>
        <v>45.078154541297337</v>
      </c>
      <c r="G27" s="22">
        <f>Input!C196/Input!C$132*100</f>
        <v>43.698166874050202</v>
      </c>
      <c r="H27" s="22">
        <f>Input!D196/Input!D$132*100</f>
        <v>41.156853175470737</v>
      </c>
      <c r="I27" s="22">
        <f>Input!E196/Input!E$132*100</f>
        <v>47.566482252174644</v>
      </c>
      <c r="J27" s="22">
        <f>Input!F196/Input!F$132*100</f>
        <v>53.059991403183304</v>
      </c>
      <c r="K27" s="22">
        <f>Input!G196/Input!G$132*100</f>
        <v>53.76530551217791</v>
      </c>
      <c r="L27" s="22">
        <f>Input!H196/Input!H$132*100</f>
        <v>54.687195756591123</v>
      </c>
      <c r="M27" s="22">
        <f>Input!I196/Input!I$132*100</f>
        <v>51.969222583494165</v>
      </c>
      <c r="N27" s="22">
        <f>Input!J196/Input!J$132*100</f>
        <v>32.548755864330126</v>
      </c>
      <c r="O27" s="22">
        <f>AVERAGE(E27:N27)</f>
        <v>46.329274026975803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49.325835431999955</v>
      </c>
      <c r="F31" s="22">
        <f>Input!B197/Input!B$132*100</f>
        <v>51.44663267823568</v>
      </c>
      <c r="G31" s="22">
        <f>Input!C197/Input!C$132*100</f>
        <v>62.920667158442015</v>
      </c>
      <c r="H31" s="22">
        <f>Input!D197/Input!D$132*100</f>
        <v>64.422186701873343</v>
      </c>
      <c r="I31" s="22">
        <f>Input!E197/Input!E$132*100</f>
        <v>57.152121013763256</v>
      </c>
      <c r="J31" s="22">
        <f>Input!F197/Input!F$132*100</f>
        <v>55.366759690829269</v>
      </c>
      <c r="K31" s="22">
        <f>Input!G197/Input!G$132*100</f>
        <v>54.454231781960161</v>
      </c>
      <c r="L31" s="22">
        <f>Input!H197/Input!H$132*100</f>
        <v>53.357279866764188</v>
      </c>
      <c r="M31" s="22">
        <f>Input!I197/Input!I$132*100</f>
        <v>67.376435418376516</v>
      </c>
      <c r="N31" s="22">
        <f>Input!J197/Input!J$132*100</f>
        <v>72.412145261937184</v>
      </c>
      <c r="O31" s="22">
        <f>AVERAGE(E31:N31)</f>
        <v>58.823429500418158</v>
      </c>
    </row>
    <row r="32" spans="1:15" ht="12" customHeight="1" x14ac:dyDescent="0.2">
      <c r="B32" t="s">
        <v>7</v>
      </c>
      <c r="E32" s="22">
        <f>Input!A198/Input!A$132*100</f>
        <v>0.48040880322201474</v>
      </c>
      <c r="F32" s="22">
        <f>Input!B198/Input!B$132*100</f>
        <v>0.16949875118725599</v>
      </c>
      <c r="G32" s="22">
        <f>Input!C198/Input!C$132*100</f>
        <v>2.8387032754327038E-2</v>
      </c>
      <c r="H32" s="22">
        <f>Input!D198/Input!D$132*100</f>
        <v>3.1031272075866031E-2</v>
      </c>
      <c r="I32" s="22">
        <f>Input!E198/Input!E$132*100</f>
        <v>0.53314253117600752</v>
      </c>
      <c r="J32" s="22">
        <f>Input!F198/Input!F$132*100</f>
        <v>1.6888402094545309E-2</v>
      </c>
      <c r="K32" s="22">
        <f>Input!G198/Input!G$132*100</f>
        <v>0.10675265972047447</v>
      </c>
      <c r="L32" s="22">
        <f>Input!H198/Input!H$132*100</f>
        <v>0.11411390865095196</v>
      </c>
      <c r="M32" s="22">
        <f>Input!I198/Input!I$132*100</f>
        <v>2.0556774566565305E-2</v>
      </c>
      <c r="N32" s="22">
        <f>Input!J198/Input!J$132*100</f>
        <v>9.7061862930313391E-3</v>
      </c>
      <c r="O32" s="22">
        <f>AVERAGE(E32:N32)</f>
        <v>0.15104863217410397</v>
      </c>
    </row>
    <row r="33" spans="2:15" ht="12" customHeight="1" x14ac:dyDescent="0.2">
      <c r="B33" s="14" t="s">
        <v>294</v>
      </c>
      <c r="E33" s="32">
        <f>SUM(E31:E32)</f>
        <v>49.806244235221968</v>
      </c>
      <c r="F33" s="32">
        <f t="shared" ref="F33:O33" si="2">SUM(F31:F32)</f>
        <v>51.616131429422936</v>
      </c>
      <c r="G33" s="32">
        <f t="shared" si="2"/>
        <v>62.949054191196339</v>
      </c>
      <c r="H33" s="32">
        <f t="shared" si="2"/>
        <v>64.453217973949208</v>
      </c>
      <c r="I33" s="32">
        <f t="shared" si="2"/>
        <v>57.685263544939261</v>
      </c>
      <c r="J33" s="32">
        <f t="shared" si="2"/>
        <v>55.383648092923814</v>
      </c>
      <c r="K33" s="32">
        <f t="shared" si="2"/>
        <v>54.560984441680638</v>
      </c>
      <c r="L33" s="32">
        <f t="shared" si="2"/>
        <v>53.471393775415137</v>
      </c>
      <c r="M33" s="32">
        <f t="shared" si="2"/>
        <v>67.396992192943088</v>
      </c>
      <c r="N33" s="32">
        <f t="shared" si="2"/>
        <v>72.421851448230214</v>
      </c>
      <c r="O33" s="32">
        <f t="shared" si="2"/>
        <v>58.97447813259226</v>
      </c>
    </row>
    <row r="34" spans="2:15" ht="12" customHeight="1" x14ac:dyDescent="0.2">
      <c r="B34" t="s">
        <v>8</v>
      </c>
      <c r="E34" s="22">
        <f>Input!A199/Input!A$132*100</f>
        <v>17.469391834011972</v>
      </c>
      <c r="F34" s="22">
        <f>Input!B199/Input!B$132*100</f>
        <v>20.247725246660703</v>
      </c>
      <c r="G34" s="22">
        <f>Input!C199/Input!C$132*100</f>
        <v>18.663197492916048</v>
      </c>
      <c r="H34" s="22">
        <f>Input!D199/Input!D$132*100</f>
        <v>15.197776200390578</v>
      </c>
      <c r="I34" s="22">
        <f>Input!E199/Input!E$132*100</f>
        <v>19.879421203391665</v>
      </c>
      <c r="J34" s="22">
        <f>Input!F199/Input!F$132*100</f>
        <v>19.670023696512189</v>
      </c>
      <c r="K34" s="22">
        <f>Input!G199/Input!G$132*100</f>
        <v>21.751218996565445</v>
      </c>
      <c r="L34" s="22">
        <f>Input!H199/Input!H$132*100</f>
        <v>23.445325897492385</v>
      </c>
      <c r="M34" s="22">
        <f>Input!I199/Input!I$132*100</f>
        <v>20.580139102002853</v>
      </c>
      <c r="N34" s="22">
        <f>Input!J199/Input!J$132*100</f>
        <v>14.546083714193289</v>
      </c>
      <c r="O34" s="22">
        <f>AVERAGE(E34:N34)</f>
        <v>19.145030338413711</v>
      </c>
    </row>
    <row r="35" spans="2:15" ht="12" customHeight="1" x14ac:dyDescent="0.2">
      <c r="B35" t="s">
        <v>243</v>
      </c>
      <c r="E35" s="22">
        <f>Input!A200/Input!A$132*100</f>
        <v>32.724363930766067</v>
      </c>
      <c r="F35" s="22">
        <f>Input!B200/Input!B$132*100</f>
        <v>28.136143323916365</v>
      </c>
      <c r="G35" s="22">
        <f>Input!C200/Input!C$132*100</f>
        <v>18.387748476590456</v>
      </c>
      <c r="H35" s="22">
        <f>Input!D200/Input!D$132*100</f>
        <v>20.349005825660218</v>
      </c>
      <c r="I35" s="22">
        <f>Input!E200/Input!E$132*100</f>
        <v>22.435315251669071</v>
      </c>
      <c r="J35" s="22">
        <f>Input!F200/Input!F$132*100</f>
        <v>24.946328210563994</v>
      </c>
      <c r="K35" s="22">
        <f>Input!G200/Input!G$132*100</f>
        <v>23.687796406432366</v>
      </c>
      <c r="L35" s="22">
        <f>Input!H200/Input!H$132*100</f>
        <v>23.083280327092485</v>
      </c>
      <c r="M35" s="22">
        <f>Input!I200/Input!I$132*100</f>
        <v>12.022868705054078</v>
      </c>
      <c r="N35" s="22">
        <f>Input!J200/Input!J$132*100</f>
        <v>13.032064963598117</v>
      </c>
      <c r="O35" s="22">
        <f>AVERAGE(E35:N35)</f>
        <v>21.880491542134322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0.13923918459271245</v>
      </c>
      <c r="J7" s="6">
        <f>Input!F8/Input!F$6</f>
        <v>0.1140353857757341</v>
      </c>
      <c r="K7" s="6">
        <f>Input!G8/Input!G$6</f>
        <v>0</v>
      </c>
      <c r="L7" s="6">
        <f>Input!H8/Input!H$6</f>
        <v>2.1012271811465901E-3</v>
      </c>
      <c r="M7" s="6">
        <f>Input!I8/Input!I$6</f>
        <v>8.4280956493138645E-2</v>
      </c>
      <c r="N7" s="6">
        <f>Input!J8/Input!J$6</f>
        <v>0</v>
      </c>
      <c r="O7" s="6">
        <f t="shared" ref="O7:O13" si="1">AVERAGE(E7:N7)</f>
        <v>3.3965675404273185E-2</v>
      </c>
    </row>
    <row r="8" spans="1:15" ht="12" customHeight="1" x14ac:dyDescent="0.2">
      <c r="B8" t="s">
        <v>50</v>
      </c>
      <c r="E8" s="6">
        <f>Input!A9/Input!A$6</f>
        <v>4.3598614809228451</v>
      </c>
      <c r="F8" s="6">
        <f>Input!B9/Input!B$6</f>
        <v>5.1441799503565431</v>
      </c>
      <c r="G8" s="6">
        <f>Input!C9/Input!C$6</f>
        <v>4.8741465465314731</v>
      </c>
      <c r="H8" s="6">
        <f>Input!D9/Input!D$6</f>
        <v>4.7609453022234138</v>
      </c>
      <c r="I8" s="6">
        <f>Input!E9/Input!E$6</f>
        <v>5.2488959167485669</v>
      </c>
      <c r="J8" s="6">
        <f>Input!F9/Input!F$6</f>
        <v>4.0661321431867652</v>
      </c>
      <c r="K8" s="6">
        <f>Input!G9/Input!G$6</f>
        <v>3.5130368624518513</v>
      </c>
      <c r="L8" s="6">
        <f>Input!H9/Input!H$6</f>
        <v>4.3577101166127354</v>
      </c>
      <c r="M8" s="6">
        <f>Input!I9/Input!I$6</f>
        <v>4.9560554300518156</v>
      </c>
      <c r="N8" s="6">
        <f>Input!J9/Input!J$6</f>
        <v>3.5866139091112386</v>
      </c>
      <c r="O8" s="6">
        <f t="shared" si="1"/>
        <v>4.4867577658197231</v>
      </c>
    </row>
    <row r="9" spans="1:15" ht="12" customHeight="1" x14ac:dyDescent="0.2">
      <c r="B9" t="s">
        <v>51</v>
      </c>
      <c r="E9" s="6">
        <f>Input!A10/Input!A$6</f>
        <v>5.9564671478922007</v>
      </c>
      <c r="F9" s="6">
        <f>Input!B10/Input!B$6</f>
        <v>4.8715454036759107</v>
      </c>
      <c r="G9" s="6">
        <f>Input!C10/Input!C$6</f>
        <v>4.4419450858347549</v>
      </c>
      <c r="H9" s="6">
        <f>Input!D10/Input!D$6</f>
        <v>5.8586179329016765</v>
      </c>
      <c r="I9" s="6">
        <f>Input!E10/Input!E$6</f>
        <v>6.3606459960160828</v>
      </c>
      <c r="J9" s="6">
        <f>Input!F10/Input!F$6</f>
        <v>5.7595646057590502</v>
      </c>
      <c r="K9" s="6">
        <f>Input!G10/Input!G$6</f>
        <v>6.2051182261203834</v>
      </c>
      <c r="L9" s="6">
        <f>Input!H10/Input!H$6</f>
        <v>4.1145942975761649</v>
      </c>
      <c r="M9" s="6">
        <f>Input!I10/Input!I$6</f>
        <v>4.2873454991635898</v>
      </c>
      <c r="N9" s="6">
        <f>Input!J10/Input!J$6</f>
        <v>2.4236559246651925</v>
      </c>
      <c r="O9" s="6">
        <f t="shared" si="1"/>
        <v>5.0279500119605007</v>
      </c>
    </row>
    <row r="10" spans="1:15" ht="12" customHeight="1" x14ac:dyDescent="0.2">
      <c r="B10" t="s">
        <v>52</v>
      </c>
      <c r="E10" s="6">
        <f>Input!A11/Input!A$6</f>
        <v>2.3012522124574826</v>
      </c>
      <c r="F10" s="6">
        <f>Input!B11/Input!B$6</f>
        <v>0.52046486936310021</v>
      </c>
      <c r="G10" s="6">
        <f>Input!C11/Input!C$6</f>
        <v>0.27460019074390124</v>
      </c>
      <c r="H10" s="6">
        <f>Input!D11/Input!D$6</f>
        <v>0.95760673281994302</v>
      </c>
      <c r="I10" s="6">
        <f>Input!E11/Input!E$6</f>
        <v>0.84457259798360296</v>
      </c>
      <c r="J10" s="6">
        <f>Input!F11/Input!F$6</f>
        <v>0.85476159543442731</v>
      </c>
      <c r="K10" s="6">
        <f>Input!G11/Input!G$6</f>
        <v>1.4487773744238295</v>
      </c>
      <c r="L10" s="6">
        <f>Input!H11/Input!H$6</f>
        <v>1.2179529885829414</v>
      </c>
      <c r="M10" s="6">
        <f>Input!I11/Input!I$6</f>
        <v>2.6019358619603561</v>
      </c>
      <c r="N10" s="6">
        <f>Input!J11/Input!J$6</f>
        <v>1.449241682609884</v>
      </c>
      <c r="O10" s="6">
        <f t="shared" si="1"/>
        <v>1.2471166106379468</v>
      </c>
    </row>
    <row r="11" spans="1:15" ht="12" customHeight="1" x14ac:dyDescent="0.2">
      <c r="B11" t="s">
        <v>53</v>
      </c>
      <c r="E11" s="6">
        <f>Input!A12/Input!A$6</f>
        <v>2.6437707971003341</v>
      </c>
      <c r="F11" s="6">
        <f>Input!B12/Input!B$6</f>
        <v>2.336277888574831</v>
      </c>
      <c r="G11" s="6">
        <f>Input!C12/Input!C$6</f>
        <v>1.9363556620821203</v>
      </c>
      <c r="H11" s="6">
        <f>Input!D12/Input!D$6</f>
        <v>2.6723310728835421</v>
      </c>
      <c r="I11" s="6">
        <f>Input!E12/Input!E$6</f>
        <v>2.7904369667877007</v>
      </c>
      <c r="J11" s="6">
        <f>Input!F12/Input!F$6</f>
        <v>2.2880198979588839</v>
      </c>
      <c r="K11" s="6">
        <f>Input!G12/Input!G$6</f>
        <v>2.8594338295167758</v>
      </c>
      <c r="L11" s="6">
        <f>Input!H12/Input!H$6</f>
        <v>2.8380908480371208</v>
      </c>
      <c r="M11" s="6">
        <f>Input!I12/Input!I$6</f>
        <v>6.4823359409309749</v>
      </c>
      <c r="N11" s="6">
        <f>Input!J12/Input!J$6</f>
        <v>4.2081833428578532</v>
      </c>
      <c r="O11" s="6">
        <f t="shared" si="1"/>
        <v>3.1055236246730136</v>
      </c>
    </row>
    <row r="12" spans="1:15" ht="12" customHeight="1" x14ac:dyDescent="0.2">
      <c r="B12" t="s">
        <v>54</v>
      </c>
      <c r="E12" s="6">
        <f>Input!A13/Input!A$6</f>
        <v>0.79337986548258499</v>
      </c>
      <c r="F12" s="6">
        <f>Input!B13/Input!B$6</f>
        <v>0.77115586036701722</v>
      </c>
      <c r="G12" s="6">
        <f>Input!C13/Input!C$6</f>
        <v>0.51914340929625535</v>
      </c>
      <c r="H12" s="6">
        <f>Input!D13/Input!D$6</f>
        <v>0.59848894678364817</v>
      </c>
      <c r="I12" s="6">
        <f>Input!E13/Input!E$6</f>
        <v>0.60645996016083137</v>
      </c>
      <c r="J12" s="6">
        <f>Input!F13/Input!F$6</f>
        <v>0.52616286486400698</v>
      </c>
      <c r="K12" s="6">
        <f>Input!G13/Input!G$6</f>
        <v>0.32215830966100206</v>
      </c>
      <c r="L12" s="6">
        <f>Input!H13/Input!H$6</f>
        <v>0.26924415409976188</v>
      </c>
      <c r="M12" s="6">
        <f>Input!I13/Input!I$6</f>
        <v>0.7074702336311236</v>
      </c>
      <c r="N12" s="6">
        <f>Input!J13/Input!J$6</f>
        <v>0.46747273088677416</v>
      </c>
      <c r="O12" s="6">
        <f t="shared" si="1"/>
        <v>0.55811363352330046</v>
      </c>
    </row>
    <row r="13" spans="1:15" ht="13.5" customHeight="1" x14ac:dyDescent="0.2">
      <c r="B13" s="4" t="s">
        <v>55</v>
      </c>
      <c r="E13" s="8">
        <f>SUM(E7:E12)</f>
        <v>16.05473150385545</v>
      </c>
      <c r="F13" s="8">
        <f t="shared" ref="F13:N13" si="2">SUM(F7:F12)</f>
        <v>13.643623972337402</v>
      </c>
      <c r="G13" s="8">
        <f t="shared" si="2"/>
        <v>12.046190894488504</v>
      </c>
      <c r="H13" s="8">
        <f t="shared" si="2"/>
        <v>14.847989987612225</v>
      </c>
      <c r="I13" s="8">
        <f t="shared" si="2"/>
        <v>15.990250622289498</v>
      </c>
      <c r="J13" s="8">
        <f t="shared" si="2"/>
        <v>13.608676492978868</v>
      </c>
      <c r="K13" s="8">
        <f t="shared" si="2"/>
        <v>14.348524602173844</v>
      </c>
      <c r="L13" s="8">
        <f t="shared" si="2"/>
        <v>12.799693632089873</v>
      </c>
      <c r="M13" s="8">
        <f t="shared" si="2"/>
        <v>19.119423922230997</v>
      </c>
      <c r="N13" s="8">
        <f t="shared" si="2"/>
        <v>12.135167590130942</v>
      </c>
      <c r="O13" s="8">
        <f t="shared" si="1"/>
        <v>14.45942732201876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28.325568774721805</v>
      </c>
      <c r="F15" s="6">
        <f>Input!B14/Input!B$6</f>
        <v>26.549064235189462</v>
      </c>
      <c r="G15" s="6">
        <f>Input!C14/Input!C$6</f>
        <v>23.327834805742395</v>
      </c>
      <c r="H15" s="6">
        <f>Input!D14/Input!D$6</f>
        <v>26.78755756484426</v>
      </c>
      <c r="I15" s="6">
        <f>Input!E14/Input!E$6</f>
        <v>26.547700610017518</v>
      </c>
      <c r="J15" s="6">
        <f>Input!F14/Input!F$6</f>
        <v>25.308968366548527</v>
      </c>
      <c r="K15" s="6">
        <f>Input!G14/Input!G$6</f>
        <v>23.969448378472475</v>
      </c>
      <c r="L15" s="6">
        <f>Input!H14/Input!H$6</f>
        <v>25.797464924598572</v>
      </c>
      <c r="M15" s="6">
        <f>Input!I14/Input!I$6</f>
        <v>28.462643006825051</v>
      </c>
      <c r="N15" s="6">
        <f>Input!J14/Input!J$6</f>
        <v>31.580268342982087</v>
      </c>
      <c r="O15" s="6">
        <f>AVERAGE(E15:N15)</f>
        <v>26.665651900994213</v>
      </c>
    </row>
    <row r="16" spans="1:15" ht="12" customHeight="1" x14ac:dyDescent="0.2">
      <c r="B16" t="s">
        <v>57</v>
      </c>
      <c r="E16" s="6">
        <f>Input!A15/Input!A$6</f>
        <v>6.5692041309467015</v>
      </c>
      <c r="F16" s="6">
        <f>Input!B15/Input!B$6</f>
        <v>5.8502543868459185</v>
      </c>
      <c r="G16" s="6">
        <f>Input!C15/Input!C$6</f>
        <v>4.945014556771409</v>
      </c>
      <c r="H16" s="6">
        <f>Input!D15/Input!D$6</f>
        <v>5.2941295991213613</v>
      </c>
      <c r="I16" s="6">
        <f>Input!E15/Input!E$6</f>
        <v>5.3695575345221878</v>
      </c>
      <c r="J16" s="6">
        <f>Input!F15/Input!F$6</f>
        <v>4.5188371615897909</v>
      </c>
      <c r="K16" s="6">
        <f>Input!G15/Input!G$6</f>
        <v>4.8420260567730526</v>
      </c>
      <c r="L16" s="6">
        <f>Input!H15/Input!H$6</f>
        <v>5.0928452286464374</v>
      </c>
      <c r="M16" s="6">
        <f>Input!I15/Input!I$6</f>
        <v>2.2102736282027462</v>
      </c>
      <c r="N16" s="6">
        <f>Input!J15/Input!J$6</f>
        <v>3.5880540164484311</v>
      </c>
      <c r="O16" s="6">
        <f>AVERAGE(E16:N16)</f>
        <v>4.8280196299868035</v>
      </c>
    </row>
    <row r="17" spans="2:15" ht="12" customHeight="1" x14ac:dyDescent="0.2">
      <c r="B17" t="s">
        <v>58</v>
      </c>
      <c r="E17" s="6">
        <f>Input!A16/Input!A$6</f>
        <v>4.9867246394656242</v>
      </c>
      <c r="F17" s="6">
        <f>Input!B16/Input!B$6</f>
        <v>3.7665192189046879</v>
      </c>
      <c r="G17" s="6">
        <f>Input!C16/Input!C$6</f>
        <v>2.8897205350868385</v>
      </c>
      <c r="H17" s="6">
        <f>Input!D16/Input!D$6</f>
        <v>3.0390896900501896</v>
      </c>
      <c r="I17" s="6">
        <f>Input!E16/Input!E$6</f>
        <v>4.0395244686442995</v>
      </c>
      <c r="J17" s="6">
        <f>Input!F16/Input!F$6</f>
        <v>4.143372059733851</v>
      </c>
      <c r="K17" s="6">
        <f>Input!G16/Input!G$6</f>
        <v>4.8846794031573353</v>
      </c>
      <c r="L17" s="6">
        <f>Input!H16/Input!H$6</f>
        <v>4.700244581476281</v>
      </c>
      <c r="M17" s="6">
        <f>Input!I16/Input!I$6</f>
        <v>1.8771124796670417E-2</v>
      </c>
      <c r="N17" s="6">
        <f>Input!J16/Input!J$6</f>
        <v>0.52079024523566975</v>
      </c>
      <c r="O17" s="6">
        <f>AVERAGE(E17:N17)</f>
        <v>3.2989435966551448</v>
      </c>
    </row>
    <row r="18" spans="2:15" ht="12" customHeight="1" x14ac:dyDescent="0.2">
      <c r="B18" t="s">
        <v>59</v>
      </c>
      <c r="E18" s="6">
        <f>Input!A17/Input!A$6</f>
        <v>0.72821079525341292</v>
      </c>
      <c r="F18" s="6">
        <f>Input!B17/Input!B$6</f>
        <v>0.59171183838615726</v>
      </c>
      <c r="G18" s="6">
        <f>Input!C17/Input!C$6</f>
        <v>0.47349262122276881</v>
      </c>
      <c r="H18" s="6">
        <f>Input!D17/Input!D$6</f>
        <v>0.4325600551703</v>
      </c>
      <c r="I18" s="6">
        <f>Input!E17/Input!E$6</f>
        <v>0.44237870490047054</v>
      </c>
      <c r="J18" s="6">
        <f>Input!F17/Input!F$6</f>
        <v>0.4580436299548698</v>
      </c>
      <c r="K18" s="6">
        <f>Input!G17/Input!G$6</f>
        <v>0.40131610377235583</v>
      </c>
      <c r="L18" s="6">
        <f>Input!H17/Input!H$6</f>
        <v>0.42347811221686305</v>
      </c>
      <c r="M18" s="6">
        <f>Input!I17/Input!I$6</f>
        <v>0.419639801608163</v>
      </c>
      <c r="N18" s="6">
        <f>Input!J17/Input!J$6</f>
        <v>0.40605014038313414</v>
      </c>
      <c r="O18" s="6">
        <f>AVERAGE(E18:N18)</f>
        <v>0.47768818028684945</v>
      </c>
    </row>
    <row r="19" spans="2:15" ht="13.5" customHeight="1" x14ac:dyDescent="0.2">
      <c r="B19" s="4" t="s">
        <v>60</v>
      </c>
      <c r="E19" s="8">
        <f t="shared" ref="E19:N19" si="3">SUM(E15:E18)</f>
        <v>40.609708340387535</v>
      </c>
      <c r="F19" s="8">
        <f t="shared" si="3"/>
        <v>36.757549679326232</v>
      </c>
      <c r="G19" s="8">
        <f t="shared" si="3"/>
        <v>31.636062518823408</v>
      </c>
      <c r="H19" s="8">
        <f t="shared" si="3"/>
        <v>35.553336909186108</v>
      </c>
      <c r="I19" s="8">
        <f t="shared" si="3"/>
        <v>36.399161318084474</v>
      </c>
      <c r="J19" s="8">
        <f t="shared" si="3"/>
        <v>34.429221217827042</v>
      </c>
      <c r="K19" s="8">
        <f t="shared" si="3"/>
        <v>34.097469942175223</v>
      </c>
      <c r="L19" s="8">
        <f t="shared" si="3"/>
        <v>36.014032846938157</v>
      </c>
      <c r="M19" s="8">
        <f t="shared" si="3"/>
        <v>31.111327561432631</v>
      </c>
      <c r="N19" s="8">
        <f t="shared" si="3"/>
        <v>36.095162745049322</v>
      </c>
      <c r="O19" s="8">
        <f>AVERAGE(E19:N19)</f>
        <v>35.270303307923015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4.3384410447416624</v>
      </c>
      <c r="F21" s="6">
        <f>Input!B18/Input!B$6</f>
        <v>4.5465826362684192</v>
      </c>
      <c r="G21" s="6">
        <f>Input!C18/Input!C$6</f>
        <v>2.8772760014054812</v>
      </c>
      <c r="H21" s="6">
        <f>Input!D18/Input!D$6</f>
        <v>3.5686529251752805</v>
      </c>
      <c r="I21" s="6">
        <f>Input!E18/Input!E$6</f>
        <v>3.4205996258362594</v>
      </c>
      <c r="J21" s="6">
        <f>Input!F18/Input!F$6</f>
        <v>2.1366526775064534</v>
      </c>
      <c r="K21" s="6">
        <f>Input!G18/Input!G$6</f>
        <v>3.6653544590539888</v>
      </c>
      <c r="L21" s="6">
        <f>Input!H18/Input!H$6</f>
        <v>4.3481752243726719</v>
      </c>
      <c r="M21" s="6">
        <f>Input!I18/Input!I$6</f>
        <v>3.4095922673700514</v>
      </c>
      <c r="N21" s="6">
        <f>Input!J18/Input!J$6</f>
        <v>4.112299426044177</v>
      </c>
      <c r="O21" s="6">
        <f>AVERAGE(E21:N21)</f>
        <v>3.6423626287774438</v>
      </c>
    </row>
    <row r="22" spans="2:15" ht="12" customHeight="1" x14ac:dyDescent="0.2">
      <c r="B22" t="s">
        <v>255</v>
      </c>
      <c r="E22" s="6">
        <f>Input!A19/Input!A$6</f>
        <v>3.1342766995521214</v>
      </c>
      <c r="F22" s="6">
        <f>Input!B19/Input!B$6</f>
        <v>4.5497955435671544</v>
      </c>
      <c r="G22" s="6">
        <f>Input!C19/Input!C$6</f>
        <v>3.7667736673024792</v>
      </c>
      <c r="H22" s="6">
        <f>Input!D19/Input!D$6</f>
        <v>3.0583445078732616</v>
      </c>
      <c r="I22" s="6">
        <f>Input!E19/Input!E$6</f>
        <v>3.9025703479448905</v>
      </c>
      <c r="J22" s="6">
        <f>Input!F19/Input!F$6</f>
        <v>3.4802691703324773</v>
      </c>
      <c r="K22" s="6">
        <f>Input!G19/Input!G$6</f>
        <v>2.8520722215234686</v>
      </c>
      <c r="L22" s="6">
        <f>Input!H19/Input!H$6</f>
        <v>3.758458391843214</v>
      </c>
      <c r="M22" s="6">
        <f>Input!I19/Input!I$6</f>
        <v>3.379937510024754</v>
      </c>
      <c r="N22" s="6">
        <f>Input!J19/Input!J$6</f>
        <v>10.092083136631302</v>
      </c>
      <c r="O22" s="6">
        <f>AVERAGE(E22:N22)</f>
        <v>4.1974581196595127</v>
      </c>
    </row>
    <row r="23" spans="2:15" ht="12" customHeight="1" x14ac:dyDescent="0.2">
      <c r="B23" t="s">
        <v>62</v>
      </c>
      <c r="E23" s="6">
        <f>Input!A20/Input!A$6</f>
        <v>0</v>
      </c>
      <c r="F23" s="6">
        <f>Input!B20/Input!B$6</f>
        <v>0</v>
      </c>
      <c r="G23" s="6">
        <f>Input!C20/Input!C$6</f>
        <v>6.4369792189539199E-2</v>
      </c>
      <c r="H23" s="6">
        <f>Input!D20/Input!D$6</f>
        <v>0</v>
      </c>
      <c r="I23" s="6">
        <f>Input!E20/Input!E$6</f>
        <v>0</v>
      </c>
      <c r="J23" s="6">
        <f>Input!F20/Input!F$6</f>
        <v>0</v>
      </c>
      <c r="K23" s="6">
        <f>Input!G20/Input!G$6</f>
        <v>1.1700570566110024E-2</v>
      </c>
      <c r="L23" s="6">
        <f>Input!H20/Input!H$6</f>
        <v>2.8804322608217837E-2</v>
      </c>
      <c r="M23" s="6">
        <f>Input!I20/Input!I$6</f>
        <v>4.3865308077991182E-2</v>
      </c>
      <c r="N23" s="6">
        <f>Input!J20/Input!J$6</f>
        <v>0</v>
      </c>
      <c r="O23" s="6">
        <f>AVERAGE(E23:N23)</f>
        <v>1.4873999344185826E-2</v>
      </c>
    </row>
    <row r="24" spans="2:15" ht="13.5" customHeight="1" x14ac:dyDescent="0.2">
      <c r="B24" s="4" t="s">
        <v>63</v>
      </c>
      <c r="E24" s="8">
        <f t="shared" ref="E24:N24" si="4">SUM(E21:E23)</f>
        <v>7.4727177442937833</v>
      </c>
      <c r="F24" s="8">
        <f t="shared" si="4"/>
        <v>9.0963781798355736</v>
      </c>
      <c r="G24" s="8">
        <f t="shared" si="4"/>
        <v>6.7084194608974999</v>
      </c>
      <c r="H24" s="8">
        <f t="shared" si="4"/>
        <v>6.6269974330485422</v>
      </c>
      <c r="I24" s="8">
        <f t="shared" si="4"/>
        <v>7.32316997378115</v>
      </c>
      <c r="J24" s="8">
        <f t="shared" si="4"/>
        <v>5.6169218478389311</v>
      </c>
      <c r="K24" s="8">
        <f t="shared" si="4"/>
        <v>6.5291272511435681</v>
      </c>
      <c r="L24" s="8">
        <f t="shared" si="4"/>
        <v>8.1354379388241043</v>
      </c>
      <c r="M24" s="8">
        <f t="shared" si="4"/>
        <v>6.8333950854727963</v>
      </c>
      <c r="N24" s="8">
        <f t="shared" si="4"/>
        <v>14.20438256267548</v>
      </c>
      <c r="O24" s="8">
        <f>AVERAGE(E24:N24)</f>
        <v>7.8546947477811431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0.86535607098333156</v>
      </c>
      <c r="F26" s="6">
        <f>Input!B21/Input!B$6</f>
        <v>1.0336627114509951</v>
      </c>
      <c r="G26" s="6">
        <f>Input!C21/Input!C$6</f>
        <v>0.92647826523441423</v>
      </c>
      <c r="H26" s="6">
        <f>Input!D21/Input!D$6</f>
        <v>1.0095292645237091</v>
      </c>
      <c r="I26" s="6">
        <f>Input!E21/Input!E$6</f>
        <v>0.94145343441653317</v>
      </c>
      <c r="J26" s="6">
        <f>Input!F21/Input!F$6</f>
        <v>0.95545768303529699</v>
      </c>
      <c r="K26" s="6">
        <f>Input!G21/Input!G$6</f>
        <v>1.4989993073449999</v>
      </c>
      <c r="L26" s="6">
        <f>Input!H21/Input!H$6</f>
        <v>1.4132997130471945</v>
      </c>
      <c r="M26" s="6">
        <f>Input!I21/Input!I$6</f>
        <v>0.96215006456409824</v>
      </c>
      <c r="N26" s="6">
        <f>Input!J21/Input!J$6</f>
        <v>1.2274195592218053</v>
      </c>
      <c r="O26" s="6">
        <f>AVERAGE(E26:N26)</f>
        <v>1.0833806073822376</v>
      </c>
    </row>
    <row r="27" spans="2:15" ht="12" customHeight="1" x14ac:dyDescent="0.2">
      <c r="B27" t="s">
        <v>65</v>
      </c>
      <c r="E27" s="6">
        <f>Input!A22/Input!A$6</f>
        <v>13.381211888015022</v>
      </c>
      <c r="F27" s="6">
        <f>Input!B22/Input!B$6</f>
        <v>17.241493177611662</v>
      </c>
      <c r="G27" s="6">
        <f>Input!C22/Input!C$6</f>
        <v>15.101903423351068</v>
      </c>
      <c r="H27" s="6">
        <f>Input!D22/Input!D$6</f>
        <v>16.75395310524501</v>
      </c>
      <c r="I27" s="6">
        <f>Input!E22/Input!E$6</f>
        <v>17.001579820017973</v>
      </c>
      <c r="J27" s="6">
        <f>Input!F22/Input!F$6</f>
        <v>15.193600767512855</v>
      </c>
      <c r="K27" s="6">
        <f>Input!G22/Input!G$6</f>
        <v>15.185855351871227</v>
      </c>
      <c r="L27" s="6">
        <f>Input!H22/Input!H$6</f>
        <v>15.956696990048233</v>
      </c>
      <c r="M27" s="6">
        <f>Input!I22/Input!I$6</f>
        <v>15.568920068460621</v>
      </c>
      <c r="N27" s="6">
        <f>Input!J22/Input!J$6</f>
        <v>14.212273709841728</v>
      </c>
      <c r="O27" s="6">
        <f>AVERAGE(E27:N27)</f>
        <v>15.55974883019754</v>
      </c>
    </row>
    <row r="28" spans="2:15" ht="12" customHeight="1" x14ac:dyDescent="0.2">
      <c r="B28" t="s">
        <v>66</v>
      </c>
      <c r="E28" s="6">
        <f>Input!A23/Input!A$6</f>
        <v>1.7347693657365366</v>
      </c>
      <c r="F28" s="6">
        <f>Input!B23/Input!B$6</f>
        <v>1.9979126791684003</v>
      </c>
      <c r="G28" s="6">
        <f>Input!C23/Input!C$6</f>
        <v>2.0113831442626244</v>
      </c>
      <c r="H28" s="6">
        <f>Input!D23/Input!D$6</f>
        <v>2.1962374366243953</v>
      </c>
      <c r="I28" s="6">
        <f>Input!E23/Input!E$6</f>
        <v>2.3307277758641209</v>
      </c>
      <c r="J28" s="6">
        <f>Input!F23/Input!F$6</f>
        <v>2.1194166761214501</v>
      </c>
      <c r="K28" s="6">
        <f>Input!G23/Input!G$6</f>
        <v>2.2144413885012155</v>
      </c>
      <c r="L28" s="6">
        <f>Input!H23/Input!H$6</f>
        <v>2.1001738811893276</v>
      </c>
      <c r="M28" s="6">
        <f>Input!I23/Input!I$6</f>
        <v>2.2805108791597659</v>
      </c>
      <c r="N28" s="6">
        <f>Input!J23/Input!J$6</f>
        <v>2.5905548239620342</v>
      </c>
      <c r="O28" s="6">
        <f>AVERAGE(E28:N28)</f>
        <v>2.1576128050589873</v>
      </c>
    </row>
    <row r="29" spans="2:15" ht="13.5" customHeight="1" x14ac:dyDescent="0.2">
      <c r="B29" s="4" t="s">
        <v>15</v>
      </c>
      <c r="E29" s="8">
        <f t="shared" ref="E29:N29" si="5">SUM(E26:E28)</f>
        <v>15.98133732473489</v>
      </c>
      <c r="F29" s="8">
        <f t="shared" si="5"/>
        <v>20.273068568231057</v>
      </c>
      <c r="G29" s="8">
        <f t="shared" si="5"/>
        <v>18.039764832848107</v>
      </c>
      <c r="H29" s="8">
        <f t="shared" si="5"/>
        <v>19.959719806393117</v>
      </c>
      <c r="I29" s="8">
        <f t="shared" si="5"/>
        <v>20.27376103029863</v>
      </c>
      <c r="J29" s="8">
        <f t="shared" si="5"/>
        <v>18.268475126669603</v>
      </c>
      <c r="K29" s="8">
        <f t="shared" si="5"/>
        <v>18.899296047717442</v>
      </c>
      <c r="L29" s="8">
        <f t="shared" si="5"/>
        <v>19.470170584284755</v>
      </c>
      <c r="M29" s="8">
        <f t="shared" si="5"/>
        <v>18.811581012184487</v>
      </c>
      <c r="N29" s="8">
        <f t="shared" si="5"/>
        <v>18.03024809302557</v>
      </c>
      <c r="O29" s="8">
        <f>AVERAGE(E29:N29)</f>
        <v>18.800742242638766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80.118494913271661</v>
      </c>
      <c r="F31" s="7">
        <f t="shared" si="6"/>
        <v>79.770620399730262</v>
      </c>
      <c r="G31" s="7">
        <f t="shared" si="6"/>
        <v>68.430437707057521</v>
      </c>
      <c r="H31" s="7">
        <f t="shared" si="6"/>
        <v>76.988044136239992</v>
      </c>
      <c r="I31" s="7">
        <f t="shared" si="6"/>
        <v>79.986342944453753</v>
      </c>
      <c r="J31" s="7">
        <f t="shared" si="6"/>
        <v>71.923294685314445</v>
      </c>
      <c r="K31" s="7">
        <f t="shared" si="6"/>
        <v>73.874417843210082</v>
      </c>
      <c r="L31" s="7">
        <f t="shared" si="6"/>
        <v>76.41933500213689</v>
      </c>
      <c r="M31" s="7">
        <f t="shared" si="6"/>
        <v>75.875727581320902</v>
      </c>
      <c r="N31" s="7">
        <f t="shared" si="6"/>
        <v>80.464960990881309</v>
      </c>
      <c r="O31" s="7">
        <f>AVERAGE(E31:N31)</f>
        <v>76.385167620361671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67.908037141753496</v>
      </c>
      <c r="F33" s="6">
        <f>(Input!B27+Input!B203+Input!B207)/Input!B$34</f>
        <v>75.973787395431074</v>
      </c>
      <c r="G33" s="6">
        <f>(Input!C27+Input!C203+Input!C207)/Input!C$34</f>
        <v>78.235953430504907</v>
      </c>
      <c r="H33" s="6">
        <f>(Input!D27+Input!D203+Input!D207)/Input!D$34</f>
        <v>79.426568535393358</v>
      </c>
      <c r="I33" s="6">
        <f>(Input!E27+Input!E203+Input!E207)/Input!E$34</f>
        <v>71.790842555796758</v>
      </c>
      <c r="J33" s="6">
        <f>(Input!F27+Input!F203+Input!F207)/Input!F$34</f>
        <v>73.464570420882239</v>
      </c>
      <c r="K33" s="6">
        <f>(Input!G27+Input!G203+Input!G207)/Input!G$34</f>
        <v>76.892160913295967</v>
      </c>
      <c r="L33" s="6">
        <f>(Input!H27+Input!H203+Input!H207)/Input!H$34</f>
        <v>78.907469593558929</v>
      </c>
      <c r="M33" s="6">
        <f>(Input!I27+Input!I203+Input!I207)/Input!I$34</f>
        <v>81.927438846421268</v>
      </c>
      <c r="N33" s="6">
        <f>(Input!J27+Input!J203+Input!J207)/Input!J$34</f>
        <v>92.527609985512512</v>
      </c>
      <c r="O33" s="6">
        <f>AVERAGE(E33:N33)</f>
        <v>77.705443881855061</v>
      </c>
    </row>
    <row r="34" spans="2:15" ht="12" customHeight="1" x14ac:dyDescent="0.2">
      <c r="B34" t="s">
        <v>69</v>
      </c>
      <c r="E34" s="6">
        <f>Input!A28/Input!A$34</f>
        <v>1.4265480648518727E-2</v>
      </c>
      <c r="F34" s="6">
        <f>Input!B28/Input!B$34</f>
        <v>6.0484953884881933E-2</v>
      </c>
      <c r="G34" s="6">
        <f>Input!C28/Input!C$34</f>
        <v>2.6950224910606176E-2</v>
      </c>
      <c r="H34" s="6">
        <f>Input!D28/Input!D$34</f>
        <v>0.15725921133199833</v>
      </c>
      <c r="I34" s="6">
        <f>Input!E28/Input!E$34</f>
        <v>7.1708674062058816E-2</v>
      </c>
      <c r="J34" s="6">
        <f>Input!F28/Input!F$34</f>
        <v>0.16718412115366393</v>
      </c>
      <c r="K34" s="6">
        <f>Input!G28/Input!G$34</f>
        <v>0.12656245559476773</v>
      </c>
      <c r="L34" s="6">
        <f>Input!H28/Input!H$34</f>
        <v>0.11129678763156839</v>
      </c>
      <c r="M34" s="6">
        <f>Input!I28/Input!I$34</f>
        <v>0.17967945696018492</v>
      </c>
      <c r="N34" s="6">
        <f>Input!J28/Input!J$34</f>
        <v>5.3296332369309682E-2</v>
      </c>
      <c r="O34" s="6">
        <f>AVERAGE(E34:N34)</f>
        <v>9.6868769854755857E-2</v>
      </c>
    </row>
    <row r="35" spans="2:15" ht="12" customHeight="1" x14ac:dyDescent="0.2">
      <c r="B35" t="s">
        <v>75</v>
      </c>
      <c r="E35" s="6">
        <f>(Input!A29-Input!A203-Input!A207)/Input!A$34</f>
        <v>8.0189035054776436</v>
      </c>
      <c r="F35" s="6">
        <f>(Input!B29-Input!B203-Input!B207)/Input!B$34</f>
        <v>10.203135711673525</v>
      </c>
      <c r="G35" s="6">
        <f>(Input!C29-Input!C203-Input!C207)/Input!C$34</f>
        <v>7.8830260428218839</v>
      </c>
      <c r="H35" s="6">
        <f>(Input!D29-Input!D203-Input!D207)/Input!D$34</f>
        <v>7.4327550488411225</v>
      </c>
      <c r="I35" s="6">
        <f>(Input!E29-Input!E203-Input!E207)/Input!E$34</f>
        <v>8.3399604409361032</v>
      </c>
      <c r="J35" s="6">
        <f>(Input!F29-Input!F203-Input!F207)/Input!F$34</f>
        <v>6.0832509479476649</v>
      </c>
      <c r="K35" s="6">
        <f>(Input!G29-Input!G203-Input!G207)/Input!G$34</f>
        <v>9.2200931362064651</v>
      </c>
      <c r="L35" s="6">
        <f>(Input!H29-Input!H203-Input!H207)/Input!H$34</f>
        <v>6.60058675661924</v>
      </c>
      <c r="M35" s="6">
        <f>(Input!I29-Input!I203-Input!I207)/Input!I$34</f>
        <v>7.3474484380726377</v>
      </c>
      <c r="N35" s="6">
        <f>(Input!J29-Input!J203-Input!J207)/Input!J$34</f>
        <v>7.941430702435019</v>
      </c>
      <c r="O35" s="6">
        <f>AVERAGE(E35:N35)</f>
        <v>7.9070590731031301</v>
      </c>
    </row>
    <row r="36" spans="2:15" ht="13.5" customHeight="1" x14ac:dyDescent="0.2">
      <c r="B36" s="1" t="s">
        <v>71</v>
      </c>
      <c r="E36" s="7">
        <f t="shared" ref="E36:N36" si="7">SUM(E33:E35)</f>
        <v>75.941206127879653</v>
      </c>
      <c r="F36" s="7">
        <f t="shared" si="7"/>
        <v>86.23740806098948</v>
      </c>
      <c r="G36" s="7">
        <f t="shared" si="7"/>
        <v>86.145929698237396</v>
      </c>
      <c r="H36" s="7">
        <f t="shared" si="7"/>
        <v>87.016582795566478</v>
      </c>
      <c r="I36" s="7">
        <f t="shared" si="7"/>
        <v>80.202511670794934</v>
      </c>
      <c r="J36" s="7">
        <f t="shared" si="7"/>
        <v>79.715005489983568</v>
      </c>
      <c r="K36" s="7">
        <f t="shared" si="7"/>
        <v>86.238816505097191</v>
      </c>
      <c r="L36" s="7">
        <f t="shared" si="7"/>
        <v>85.619353137809739</v>
      </c>
      <c r="M36" s="7">
        <f t="shared" si="7"/>
        <v>89.454566741454087</v>
      </c>
      <c r="N36" s="7">
        <f t="shared" si="7"/>
        <v>100.52233702031684</v>
      </c>
      <c r="O36" s="7">
        <f>AVERAGE(E36:N36)</f>
        <v>85.709371724812939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-4.1772887853920082</v>
      </c>
      <c r="F38" s="11">
        <f t="shared" si="8"/>
        <v>6.4667876612592181</v>
      </c>
      <c r="G38" s="11">
        <f t="shared" si="8"/>
        <v>17.715491991179874</v>
      </c>
      <c r="H38" s="11">
        <f t="shared" si="8"/>
        <v>10.028538659326486</v>
      </c>
      <c r="I38" s="11">
        <f t="shared" si="8"/>
        <v>0.21616872634118067</v>
      </c>
      <c r="J38" s="11">
        <f t="shared" si="8"/>
        <v>7.7917108046691226</v>
      </c>
      <c r="K38" s="11">
        <f t="shared" si="8"/>
        <v>12.364398661887108</v>
      </c>
      <c r="L38" s="11">
        <f t="shared" si="8"/>
        <v>9.200018135672849</v>
      </c>
      <c r="M38" s="11">
        <f t="shared" si="8"/>
        <v>13.578839160133185</v>
      </c>
      <c r="N38" s="11">
        <f t="shared" si="8"/>
        <v>20.057376029435531</v>
      </c>
      <c r="O38" s="11">
        <f>AVERAGE(E38:N38)</f>
        <v>9.3242041044512547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2.2731565419481936</v>
      </c>
      <c r="F40" s="8">
        <f>(Input!B25 + Input!B26) / Input!B$6</f>
        <v>2.5506579910182645</v>
      </c>
      <c r="G40" s="8">
        <f>(Input!C25 + Input!C26) / Input!C$6</f>
        <v>2.231103302881237</v>
      </c>
      <c r="H40" s="8">
        <f>(Input!D25 + Input!D26) / Input!D$6</f>
        <v>2.4797913234486546</v>
      </c>
      <c r="I40" s="8">
        <f>(Input!E25 + Input!E26) / Input!E$6</f>
        <v>2.6127140617938998</v>
      </c>
      <c r="J40" s="8">
        <f>(Input!F25 + Input!F26) / Input!F$6</f>
        <v>2.5039647188637328</v>
      </c>
      <c r="K40" s="8">
        <f>(Input!G25 + Input!G26) / Input!G$6</f>
        <v>2.5996053419431346</v>
      </c>
      <c r="L40" s="8">
        <f>(Input!H25 + Input!H26) / Input!H$6</f>
        <v>2.7862245558336891</v>
      </c>
      <c r="M40" s="8">
        <f>(Input!I25 + Input!I26) / Input!I$6</f>
        <v>3.0210175018946912</v>
      </c>
      <c r="N40" s="8">
        <f>(Input!J25 + Input!J26) / Input!J$6</f>
        <v>3.0807629140060127</v>
      </c>
      <c r="O40" s="8">
        <f>AVERAGE(E40:N40)</f>
        <v>2.6138998253631511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-6.4504453273402014</v>
      </c>
      <c r="F42" s="11">
        <f t="shared" si="9"/>
        <v>3.9161296702409536</v>
      </c>
      <c r="G42" s="11">
        <f t="shared" si="9"/>
        <v>15.484388688298637</v>
      </c>
      <c r="H42" s="11">
        <f t="shared" si="9"/>
        <v>7.548747335877831</v>
      </c>
      <c r="I42" s="11">
        <f t="shared" si="9"/>
        <v>-2.3965453354527191</v>
      </c>
      <c r="J42" s="11">
        <f t="shared" si="9"/>
        <v>5.2877460858053897</v>
      </c>
      <c r="K42" s="11">
        <f t="shared" si="9"/>
        <v>9.7647933199439727</v>
      </c>
      <c r="L42" s="11">
        <f t="shared" si="9"/>
        <v>6.4137935798391599</v>
      </c>
      <c r="M42" s="11">
        <f t="shared" si="9"/>
        <v>10.557821658238494</v>
      </c>
      <c r="N42" s="11">
        <f t="shared" si="9"/>
        <v>16.976613115429519</v>
      </c>
      <c r="O42" s="11">
        <f>AVERAGE(E42:N42)</f>
        <v>6.7103042790881045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0.13627023195876289</v>
      </c>
      <c r="J7" s="6">
        <f>Input!F8/Input!F5</f>
        <v>0.1206363184079602</v>
      </c>
      <c r="K7" s="6">
        <f>Input!G8/Input!G5</f>
        <v>0</v>
      </c>
      <c r="L7" s="6">
        <f>Input!H8/Input!H5</f>
        <v>2.0883495145631072E-3</v>
      </c>
      <c r="M7" s="6">
        <f>Input!I8/Input!I5</f>
        <v>8.3188090349075983E-2</v>
      </c>
      <c r="N7" s="6">
        <f>Input!J8/Input!J5</f>
        <v>0</v>
      </c>
      <c r="O7" s="6">
        <f>AVERAGE(E7:N7)</f>
        <v>3.4218299023036219E-2</v>
      </c>
    </row>
    <row r="8" spans="1:15" ht="12" customHeight="1" x14ac:dyDescent="0.2">
      <c r="B8" t="s">
        <v>50</v>
      </c>
      <c r="E8" s="6">
        <f>Input!A9/Input!A5</f>
        <v>4.2920193939393947</v>
      </c>
      <c r="F8" s="6">
        <f>Input!B9/Input!B5</f>
        <v>4.9384836088154263</v>
      </c>
      <c r="G8" s="6">
        <f>Input!C9/Input!C5</f>
        <v>5.3500136363636361</v>
      </c>
      <c r="H8" s="6">
        <f>Input!D9/Input!D5</f>
        <v>5.1349352617079891</v>
      </c>
      <c r="I8" s="6">
        <f>Input!E9/Input!E5</f>
        <v>5.1369753865979382</v>
      </c>
      <c r="J8" s="6">
        <f>Input!F9/Input!F5</f>
        <v>4.3014999999999999</v>
      </c>
      <c r="K8" s="6">
        <f>Input!G9/Input!G5</f>
        <v>3.6406356265356266</v>
      </c>
      <c r="L8" s="6">
        <f>Input!H9/Input!H5</f>
        <v>4.331003276699029</v>
      </c>
      <c r="M8" s="6">
        <f>Input!I9/Input!I5</f>
        <v>4.8917905544147846</v>
      </c>
      <c r="N8" s="6">
        <f>Input!J9/Input!J5</f>
        <v>4.2023420669577876</v>
      </c>
      <c r="O8" s="6">
        <f t="shared" ref="O8:O42" si="1">AVERAGE(E8:N8)</f>
        <v>4.6219698812031611</v>
      </c>
    </row>
    <row r="9" spans="1:15" ht="12" customHeight="1" x14ac:dyDescent="0.2">
      <c r="B9" t="s">
        <v>51</v>
      </c>
      <c r="E9" s="6">
        <f>Input!A10/Input!A5</f>
        <v>5.8637809090909085</v>
      </c>
      <c r="F9" s="6">
        <f>Input!B10/Input!B5</f>
        <v>4.6767506887052335</v>
      </c>
      <c r="G9" s="6">
        <f>Input!C10/Input!C5</f>
        <v>4.8756159779614325</v>
      </c>
      <c r="H9" s="6">
        <f>Input!D10/Input!D5</f>
        <v>6.3188341597796143</v>
      </c>
      <c r="I9" s="6">
        <f>Input!E10/Input!E5</f>
        <v>6.2250199742268038</v>
      </c>
      <c r="J9" s="6">
        <f>Input!F10/Input!F5</f>
        <v>6.0929567164179099</v>
      </c>
      <c r="K9" s="6">
        <f>Input!G10/Input!G5</f>
        <v>6.4304974201474199</v>
      </c>
      <c r="L9" s="6">
        <f>Input!H10/Input!H5</f>
        <v>4.0893774271844663</v>
      </c>
      <c r="M9" s="6">
        <f>Input!I10/Input!I5</f>
        <v>4.231751745379877</v>
      </c>
      <c r="N9" s="6">
        <f>Input!J10/Input!J5</f>
        <v>2.8397344978165941</v>
      </c>
      <c r="O9" s="6">
        <f t="shared" si="1"/>
        <v>5.1644319516710251</v>
      </c>
    </row>
    <row r="10" spans="1:15" ht="12" customHeight="1" x14ac:dyDescent="0.2">
      <c r="B10" t="s">
        <v>52</v>
      </c>
      <c r="E10" s="6">
        <f>Input!A11/Input!A5</f>
        <v>2.2654433333333333</v>
      </c>
      <c r="F10" s="6">
        <f>Input!B11/Input!B5</f>
        <v>0.49965344352617075</v>
      </c>
      <c r="G10" s="6">
        <f>Input!C11/Input!C5</f>
        <v>0.30140964187327823</v>
      </c>
      <c r="H10" s="6">
        <f>Input!D11/Input!D5</f>
        <v>1.032830303030303</v>
      </c>
      <c r="I10" s="6">
        <f>Input!E11/Input!E5</f>
        <v>0.82656404639175263</v>
      </c>
      <c r="J10" s="6">
        <f>Input!F11/Input!F5</f>
        <v>0.90423942786069655</v>
      </c>
      <c r="K10" s="6">
        <f>Input!G11/Input!G5</f>
        <v>1.50139914004914</v>
      </c>
      <c r="L10" s="6">
        <f>Input!H11/Input!H5</f>
        <v>1.2104885922330098</v>
      </c>
      <c r="M10" s="6">
        <f>Input!I11/Input!I5</f>
        <v>2.5681967145790554</v>
      </c>
      <c r="N10" s="6">
        <f>Input!J11/Input!J5</f>
        <v>1.6980387190684134</v>
      </c>
      <c r="O10" s="6">
        <f t="shared" si="1"/>
        <v>1.2808263361945154</v>
      </c>
    </row>
    <row r="11" spans="1:15" ht="12" customHeight="1" x14ac:dyDescent="0.2">
      <c r="B11" t="s">
        <v>53</v>
      </c>
      <c r="E11" s="6">
        <f>Input!A12/Input!A5</f>
        <v>2.6026321212121211</v>
      </c>
      <c r="F11" s="6">
        <f>Input!B12/Input!B5</f>
        <v>2.2428589531680441</v>
      </c>
      <c r="G11" s="6">
        <f>Input!C12/Input!C5</f>
        <v>2.1254037190082644</v>
      </c>
      <c r="H11" s="6">
        <f>Input!D12/Input!D5</f>
        <v>2.8822526170798901</v>
      </c>
      <c r="I11" s="6">
        <f>Input!E12/Input!E5</f>
        <v>2.7309373711340204</v>
      </c>
      <c r="J11" s="6">
        <f>Input!F12/Input!F5</f>
        <v>2.4204618159203979</v>
      </c>
      <c r="K11" s="6">
        <f>Input!G12/Input!G5</f>
        <v>2.9632927518427516</v>
      </c>
      <c r="L11" s="6">
        <f>Input!H12/Input!H5</f>
        <v>2.8206972087378643</v>
      </c>
      <c r="M11" s="6">
        <f>Input!I12/Input!I5</f>
        <v>6.3982798767967139</v>
      </c>
      <c r="N11" s="6">
        <f>Input!J12/Input!J5</f>
        <v>4.9306187772925769</v>
      </c>
      <c r="O11" s="6">
        <f t="shared" si="1"/>
        <v>3.2117435212192644</v>
      </c>
    </row>
    <row r="12" spans="1:15" ht="12" customHeight="1" x14ac:dyDescent="0.2">
      <c r="B12" t="s">
        <v>54</v>
      </c>
      <c r="E12" s="6">
        <f>Input!A13/Input!A5</f>
        <v>0.78103439393939389</v>
      </c>
      <c r="F12" s="6">
        <f>Input!B13/Input!B5</f>
        <v>0.74032024793388429</v>
      </c>
      <c r="G12" s="6">
        <f>Input!C13/Input!C5</f>
        <v>0.56982782369146001</v>
      </c>
      <c r="H12" s="6">
        <f>Input!D13/Input!D5</f>
        <v>0.64550247933884297</v>
      </c>
      <c r="I12" s="6">
        <f>Input!E13/Input!E5</f>
        <v>0.59352860824742271</v>
      </c>
      <c r="J12" s="6">
        <f>Input!F13/Input!F5</f>
        <v>0.55661977611940305</v>
      </c>
      <c r="K12" s="6">
        <f>Input!G13/Input!G5</f>
        <v>0.33385958230958229</v>
      </c>
      <c r="L12" s="6">
        <f>Input!H13/Input!H5</f>
        <v>0.26759405339805825</v>
      </c>
      <c r="M12" s="6">
        <f>Input!I13/Input!I5</f>
        <v>0.69829650924024644</v>
      </c>
      <c r="N12" s="6">
        <f>Input!J13/Input!J5</f>
        <v>0.54772561863173219</v>
      </c>
      <c r="O12" s="6">
        <f t="shared" si="1"/>
        <v>0.57343090928500262</v>
      </c>
    </row>
    <row r="13" spans="1:15" ht="13.5" customHeight="1" x14ac:dyDescent="0.2">
      <c r="B13" s="4" t="s">
        <v>55</v>
      </c>
      <c r="E13" s="8">
        <f>SUM(E7:E12)</f>
        <v>15.804910151515152</v>
      </c>
      <c r="F13" s="8">
        <f t="shared" ref="F13:N13" si="2">SUM(F7:F12)</f>
        <v>13.098066942148758</v>
      </c>
      <c r="G13" s="8">
        <f t="shared" si="2"/>
        <v>13.222270798898071</v>
      </c>
      <c r="H13" s="8">
        <f t="shared" si="2"/>
        <v>16.014354820936642</v>
      </c>
      <c r="I13" s="8">
        <f t="shared" si="2"/>
        <v>15.6492956185567</v>
      </c>
      <c r="J13" s="8">
        <f t="shared" si="2"/>
        <v>14.396414054726367</v>
      </c>
      <c r="K13" s="8">
        <f t="shared" si="2"/>
        <v>14.869684520884519</v>
      </c>
      <c r="L13" s="8">
        <f t="shared" si="2"/>
        <v>12.72124890776699</v>
      </c>
      <c r="M13" s="8">
        <f t="shared" si="2"/>
        <v>18.871503490759753</v>
      </c>
      <c r="N13" s="8">
        <f t="shared" si="2"/>
        <v>14.218459679767106</v>
      </c>
      <c r="O13" s="8">
        <f t="shared" si="1"/>
        <v>14.886620898596004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29.363215757575759</v>
      </c>
      <c r="F15" s="6">
        <f>Input!B30/Input!B5</f>
        <v>27.810992561983472</v>
      </c>
      <c r="G15" s="6">
        <f>Input!C30/Input!C5</f>
        <v>23.324132644628101</v>
      </c>
      <c r="H15" s="6">
        <f>Input!D30/Input!D5</f>
        <v>26.715801790633609</v>
      </c>
      <c r="I15" s="6">
        <f>Input!E30/Input!E5</f>
        <v>26.437036469072165</v>
      </c>
      <c r="J15" s="6">
        <f>Input!F30/Input!F5</f>
        <v>25.857393034825868</v>
      </c>
      <c r="K15" s="6">
        <f>Input!G30/Input!G5</f>
        <v>23.816741523341523</v>
      </c>
      <c r="L15" s="6">
        <f>Input!H30/Input!H5</f>
        <v>25.854818082524268</v>
      </c>
      <c r="M15" s="6">
        <f>Input!I30/Input!I5</f>
        <v>28.521896303901439</v>
      </c>
      <c r="N15" s="6">
        <f>Input!J30/Input!J5</f>
        <v>31.116906550218339</v>
      </c>
      <c r="O15" s="6">
        <f t="shared" si="1"/>
        <v>26.881893471870448</v>
      </c>
    </row>
    <row r="16" spans="1:15" ht="12" customHeight="1" x14ac:dyDescent="0.2">
      <c r="B16" t="s">
        <v>57</v>
      </c>
      <c r="E16" s="6">
        <f>Input!A31/Input!A5</f>
        <v>5.5039381818181816</v>
      </c>
      <c r="F16" s="6">
        <f>Input!B31/Input!B5</f>
        <v>5.4092148760330581</v>
      </c>
      <c r="G16" s="6">
        <f>Input!C31/Input!C5</f>
        <v>4.8463612947658401</v>
      </c>
      <c r="H16" s="6">
        <f>Input!D31/Input!D5</f>
        <v>5.1476460055096416</v>
      </c>
      <c r="I16" s="6">
        <f>Input!E31/Input!E5</f>
        <v>5.2861628865979382</v>
      </c>
      <c r="J16" s="6">
        <f>Input!F31/Input!F5</f>
        <v>4.7817722636815922</v>
      </c>
      <c r="K16" s="6">
        <f>Input!G31/Input!G5</f>
        <v>4.8646062653562652</v>
      </c>
      <c r="L16" s="6">
        <f>Input!H31/Input!H5</f>
        <v>4.9858191747572818</v>
      </c>
      <c r="M16" s="6">
        <f>Input!I31/Input!I5</f>
        <v>2.0799548254620124</v>
      </c>
      <c r="N16" s="6">
        <f>Input!J31/Input!J5</f>
        <v>3.1259291120815136</v>
      </c>
      <c r="O16" s="6">
        <f t="shared" si="1"/>
        <v>4.6031404886063321</v>
      </c>
    </row>
    <row r="17" spans="2:15" ht="12" customHeight="1" x14ac:dyDescent="0.2">
      <c r="B17" t="s">
        <v>58</v>
      </c>
      <c r="E17" s="6">
        <f>Input!A32/Input!A5</f>
        <v>3.7858669696969698</v>
      </c>
      <c r="F17" s="6">
        <f>Input!B32/Input!B5</f>
        <v>3.370023002754821</v>
      </c>
      <c r="G17" s="6">
        <f>Input!C32/Input!C5</f>
        <v>2.7780090909090909</v>
      </c>
      <c r="H17" s="6">
        <f>Input!D32/Input!D5</f>
        <v>2.9021723140495865</v>
      </c>
      <c r="I17" s="6">
        <f>Input!E32/Input!E5</f>
        <v>4.1148494845360828</v>
      </c>
      <c r="J17" s="6">
        <f>Input!F32/Input!F5</f>
        <v>4.4065350746268654</v>
      </c>
      <c r="K17" s="6">
        <f>Input!G32/Input!G5</f>
        <v>4.9073482800982804</v>
      </c>
      <c r="L17" s="6">
        <f>Input!H32/Input!H5</f>
        <v>4.4143180825242716</v>
      </c>
      <c r="M17" s="6">
        <f>Input!I32/Input!I5</f>
        <v>1.876694045174538E-2</v>
      </c>
      <c r="N17" s="6">
        <f>Input!J32/Input!J5</f>
        <v>0.42617409024745267</v>
      </c>
      <c r="O17" s="6">
        <f t="shared" si="1"/>
        <v>3.1124063329895164</v>
      </c>
    </row>
    <row r="18" spans="2:15" ht="12" customHeight="1" x14ac:dyDescent="0.2">
      <c r="B18" t="s">
        <v>59</v>
      </c>
      <c r="E18" s="6">
        <f>Input!A33/Input!A5</f>
        <v>0.82522924242424234</v>
      </c>
      <c r="F18" s="6">
        <f>Input!B33/Input!B5</f>
        <v>0.66875523415977955</v>
      </c>
      <c r="G18" s="6">
        <f>Input!C33/Input!C5</f>
        <v>0.46356900826446285</v>
      </c>
      <c r="H18" s="6">
        <f>Input!D33/Input!D5</f>
        <v>0.41926790633608813</v>
      </c>
      <c r="I18" s="6">
        <f>Input!E33/Input!E5</f>
        <v>0.42770824742268043</v>
      </c>
      <c r="J18" s="6">
        <f>Input!F33/Input!F5</f>
        <v>0.52489639303482583</v>
      </c>
      <c r="K18" s="6">
        <f>Input!G33/Input!G5</f>
        <v>0.37970159705159706</v>
      </c>
      <c r="L18" s="6">
        <f>Input!H33/Input!H5</f>
        <v>0.4075300970873787</v>
      </c>
      <c r="M18" s="6">
        <f>Input!I33/Input!I5</f>
        <v>0.42673963039014379</v>
      </c>
      <c r="N18" s="6">
        <f>Input!J33/Input!J5</f>
        <v>0.38992489082969434</v>
      </c>
      <c r="O18" s="6">
        <f t="shared" si="1"/>
        <v>0.49333222470008931</v>
      </c>
    </row>
    <row r="19" spans="2:15" ht="13.5" customHeight="1" x14ac:dyDescent="0.2">
      <c r="B19" s="4" t="s">
        <v>60</v>
      </c>
      <c r="E19" s="8">
        <f>SUM(E15:E18)</f>
        <v>39.478250151515155</v>
      </c>
      <c r="F19" s="8">
        <f t="shared" ref="F19:N19" si="3">SUM(F15:F18)</f>
        <v>37.258985674931132</v>
      </c>
      <c r="G19" s="8">
        <f t="shared" si="3"/>
        <v>31.412072038567498</v>
      </c>
      <c r="H19" s="8">
        <f t="shared" si="3"/>
        <v>35.18488801652893</v>
      </c>
      <c r="I19" s="8">
        <f t="shared" si="3"/>
        <v>36.265757087628863</v>
      </c>
      <c r="J19" s="8">
        <f t="shared" si="3"/>
        <v>35.570596766169146</v>
      </c>
      <c r="K19" s="8">
        <f t="shared" si="3"/>
        <v>33.968397665847668</v>
      </c>
      <c r="L19" s="8">
        <f t="shared" si="3"/>
        <v>35.662485436893199</v>
      </c>
      <c r="M19" s="8">
        <f t="shared" si="3"/>
        <v>31.047357700205342</v>
      </c>
      <c r="N19" s="8">
        <f t="shared" si="3"/>
        <v>35.058934643377</v>
      </c>
      <c r="O19" s="8">
        <f t="shared" si="1"/>
        <v>35.090772518166396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4.2709322727272729</v>
      </c>
      <c r="F21" s="6">
        <f>Input!B18/Input!B5</f>
        <v>4.3647819559228651</v>
      </c>
      <c r="G21" s="6">
        <f>Input!C18/Input!C5</f>
        <v>3.158186914600551</v>
      </c>
      <c r="H21" s="6">
        <f>Input!D18/Input!D5</f>
        <v>3.8489838842975206</v>
      </c>
      <c r="I21" s="6">
        <f>Input!E18/Input!E5</f>
        <v>3.3476632731958764</v>
      </c>
      <c r="J21" s="6">
        <f>Input!F18/Input!F5</f>
        <v>2.260332711442786</v>
      </c>
      <c r="K21" s="6">
        <f>Input!G18/Input!G5</f>
        <v>3.7984856265356264</v>
      </c>
      <c r="L21" s="6">
        <f>Input!H18/Input!H5</f>
        <v>4.3215268203883497</v>
      </c>
      <c r="M21" s="6">
        <f>Input!I18/Input!I5</f>
        <v>3.3653802874743324</v>
      </c>
      <c r="N21" s="6">
        <f>Input!J18/Input!J5</f>
        <v>4.8182740902474528</v>
      </c>
      <c r="O21" s="6">
        <f t="shared" si="1"/>
        <v>3.7554547836832626</v>
      </c>
    </row>
    <row r="22" spans="2:15" ht="12" customHeight="1" x14ac:dyDescent="0.2">
      <c r="B22" t="s">
        <v>255</v>
      </c>
      <c r="E22" s="6">
        <f>Input!A19/Input!A5</f>
        <v>3.0855054545454546</v>
      </c>
      <c r="F22" s="6">
        <f>Input!B19/Input!B5</f>
        <v>4.367866391184573</v>
      </c>
      <c r="G22" s="6">
        <f>Input!C19/Input!C5</f>
        <v>4.134526997245179</v>
      </c>
      <c r="H22" s="6">
        <f>Input!D19/Input!D5</f>
        <v>3.2985888429752066</v>
      </c>
      <c r="I22" s="6">
        <f>Input!E19/Input!E5</f>
        <v>3.8193570876288656</v>
      </c>
      <c r="J22" s="6">
        <f>Input!F19/Input!F5</f>
        <v>3.6817243781094531</v>
      </c>
      <c r="K22" s="6">
        <f>Input!G19/Input!G5</f>
        <v>2.9556637592137593</v>
      </c>
      <c r="L22" s="6">
        <f>Input!H19/Input!H5</f>
        <v>3.7354241504854371</v>
      </c>
      <c r="M22" s="6">
        <f>Input!I19/Input!I5</f>
        <v>3.3361100616016426</v>
      </c>
      <c r="N22" s="6">
        <f>Input!J19/Input!J5</f>
        <v>11.824630858806405</v>
      </c>
      <c r="O22" s="6">
        <f t="shared" si="1"/>
        <v>4.4239397981795978</v>
      </c>
    </row>
    <row r="23" spans="2:15" ht="12" customHeight="1" x14ac:dyDescent="0.2">
      <c r="B23" t="s">
        <v>62</v>
      </c>
      <c r="E23" s="6">
        <f>Input!A20/Input!A5</f>
        <v>0</v>
      </c>
      <c r="F23" s="6">
        <f>Input!B20/Input!B5</f>
        <v>0</v>
      </c>
      <c r="G23" s="6">
        <f>Input!C20/Input!C5</f>
        <v>7.0654269972451791E-2</v>
      </c>
      <c r="H23" s="6">
        <f>Input!D20/Input!D5</f>
        <v>0</v>
      </c>
      <c r="I23" s="6">
        <f>Input!E20/Input!E5</f>
        <v>0</v>
      </c>
      <c r="J23" s="6">
        <f>Input!F20/Input!F5</f>
        <v>0</v>
      </c>
      <c r="K23" s="6">
        <f>Input!G20/Input!G5</f>
        <v>1.2125552825552825E-2</v>
      </c>
      <c r="L23" s="6">
        <f>Input!H20/Input!H5</f>
        <v>2.862779126213592E-2</v>
      </c>
      <c r="M23" s="6">
        <f>Input!I20/Input!I5</f>
        <v>4.3296509240246403E-2</v>
      </c>
      <c r="N23" s="6">
        <f>Input!J20/Input!J5</f>
        <v>0</v>
      </c>
      <c r="O23" s="6">
        <f t="shared" si="1"/>
        <v>1.5470412330038694E-2</v>
      </c>
    </row>
    <row r="24" spans="2:15" ht="13.5" customHeight="1" x14ac:dyDescent="0.2">
      <c r="B24" s="4" t="s">
        <v>63</v>
      </c>
      <c r="E24" s="8">
        <f>SUM(E21:E23)</f>
        <v>7.356437727272727</v>
      </c>
      <c r="F24" s="8">
        <f t="shared" ref="F24:N24" si="4">SUM(F21:F23)</f>
        <v>8.732648347107439</v>
      </c>
      <c r="G24" s="8">
        <f t="shared" si="4"/>
        <v>7.3633681818181822</v>
      </c>
      <c r="H24" s="8">
        <f t="shared" si="4"/>
        <v>7.1475727272727276</v>
      </c>
      <c r="I24" s="8">
        <f t="shared" si="4"/>
        <v>7.1670203608247416</v>
      </c>
      <c r="J24" s="8">
        <f t="shared" si="4"/>
        <v>5.9420570895522395</v>
      </c>
      <c r="K24" s="8">
        <f t="shared" si="4"/>
        <v>6.7662749385749388</v>
      </c>
      <c r="L24" s="8">
        <f t="shared" si="4"/>
        <v>8.0855787621359223</v>
      </c>
      <c r="M24" s="8">
        <f t="shared" si="4"/>
        <v>6.7447868583162212</v>
      </c>
      <c r="N24" s="8">
        <f t="shared" si="4"/>
        <v>16.642904949053857</v>
      </c>
      <c r="O24" s="8">
        <f t="shared" si="1"/>
        <v>8.1948649941928995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0.85189060606060607</v>
      </c>
      <c r="F26" s="6">
        <f>Input!B21/Input!B5</f>
        <v>0.99233044077134991</v>
      </c>
      <c r="G26" s="6">
        <f>Input!C21/Input!C5</f>
        <v>1.0169311294765839</v>
      </c>
      <c r="H26" s="6">
        <f>Input!D21/Input!D5</f>
        <v>1.0888315426997246</v>
      </c>
      <c r="I26" s="6">
        <f>Input!E21/Input!E5</f>
        <v>0.92137912371134023</v>
      </c>
      <c r="J26" s="6">
        <f>Input!F21/Input!F5</f>
        <v>1.0107643034825871</v>
      </c>
      <c r="K26" s="6">
        <f>Input!G21/Input!G5</f>
        <v>1.5534452088452089</v>
      </c>
      <c r="L26" s="6">
        <f>Input!H21/Input!H5</f>
        <v>1.4046381067961164</v>
      </c>
      <c r="M26" s="6">
        <f>Input!I21/Input!I5</f>
        <v>0.94967392197125267</v>
      </c>
      <c r="N26" s="6">
        <f>Input!J21/Input!J5</f>
        <v>1.438135516739447</v>
      </c>
      <c r="O26" s="6">
        <f t="shared" si="1"/>
        <v>1.1228019900554216</v>
      </c>
    </row>
    <row r="27" spans="2:15" ht="12" customHeight="1" x14ac:dyDescent="0.2">
      <c r="B27" t="s">
        <v>65</v>
      </c>
      <c r="E27" s="6">
        <f>Input!A22/Input!A5</f>
        <v>13.17299212121212</v>
      </c>
      <c r="F27" s="6">
        <f>Input!B22/Input!B5</f>
        <v>16.552070936639119</v>
      </c>
      <c r="G27" s="6">
        <f>Input!C22/Input!C5</f>
        <v>16.57631515151515</v>
      </c>
      <c r="H27" s="6">
        <f>Input!D22/Input!D5</f>
        <v>18.070038429752067</v>
      </c>
      <c r="I27" s="6">
        <f>Input!E22/Input!E5</f>
        <v>16.639060567010311</v>
      </c>
      <c r="J27" s="6">
        <f>Input!F22/Input!F5</f>
        <v>16.073081592039802</v>
      </c>
      <c r="K27" s="6">
        <f>Input!G22/Input!G5</f>
        <v>15.737428378378377</v>
      </c>
      <c r="L27" s="6">
        <f>Input!H22/Input!H5</f>
        <v>15.858904126213591</v>
      </c>
      <c r="M27" s="6">
        <f>Input!I22/Input!I5</f>
        <v>15.367038809034907</v>
      </c>
      <c r="N27" s="6">
        <f>Input!J22/Input!J5</f>
        <v>16.652150800582241</v>
      </c>
      <c r="O27" s="6">
        <f t="shared" si="1"/>
        <v>16.069908091237771</v>
      </c>
    </row>
    <row r="28" spans="2:15" ht="12" customHeight="1" x14ac:dyDescent="0.2">
      <c r="B28" t="s">
        <v>66</v>
      </c>
      <c r="E28" s="6">
        <f>Input!A23/Input!A5</f>
        <v>1.7077753030303029</v>
      </c>
      <c r="F28" s="6">
        <f>Input!B23/Input!B5</f>
        <v>1.918023691460055</v>
      </c>
      <c r="G28" s="6">
        <f>Input!C23/Input!C5</f>
        <v>2.2077561983471075</v>
      </c>
      <c r="H28" s="6">
        <f>Input!D23/Input!D5</f>
        <v>2.368760055096419</v>
      </c>
      <c r="I28" s="6">
        <f>Input!E23/Input!E5</f>
        <v>2.281030412371134</v>
      </c>
      <c r="J28" s="6">
        <f>Input!F23/Input!F5</f>
        <v>2.2420990049751244</v>
      </c>
      <c r="K28" s="6">
        <f>Input!G23/Input!G5</f>
        <v>2.2948732186732186</v>
      </c>
      <c r="L28" s="6">
        <f>Input!H23/Input!H5</f>
        <v>2.0873026699029125</v>
      </c>
      <c r="M28" s="6">
        <f>Input!I23/Input!I5</f>
        <v>2.2509396303901434</v>
      </c>
      <c r="N28" s="6">
        <f>Input!J23/Input!J5</f>
        <v>3.0352855895196504</v>
      </c>
      <c r="O28" s="6">
        <f t="shared" si="1"/>
        <v>2.2393845773766068</v>
      </c>
    </row>
    <row r="29" spans="2:15" ht="13.5" customHeight="1" x14ac:dyDescent="0.2">
      <c r="B29" s="4" t="s">
        <v>15</v>
      </c>
      <c r="E29" s="8">
        <f>SUM(E26:E28)</f>
        <v>15.732658030303028</v>
      </c>
      <c r="F29" s="8">
        <f t="shared" ref="F29:N29" si="5">SUM(F26:F28)</f>
        <v>19.462425068870523</v>
      </c>
      <c r="G29" s="8">
        <f t="shared" si="5"/>
        <v>19.801002479338841</v>
      </c>
      <c r="H29" s="8">
        <f t="shared" si="5"/>
        <v>21.527630027548213</v>
      </c>
      <c r="I29" s="8">
        <f t="shared" si="5"/>
        <v>19.841470103092785</v>
      </c>
      <c r="J29" s="8">
        <f t="shared" si="5"/>
        <v>19.325944900497515</v>
      </c>
      <c r="K29" s="8">
        <f t="shared" si="5"/>
        <v>19.585746805896804</v>
      </c>
      <c r="L29" s="8">
        <f t="shared" si="5"/>
        <v>19.35084490291262</v>
      </c>
      <c r="M29" s="8">
        <f t="shared" si="5"/>
        <v>18.567652361396302</v>
      </c>
      <c r="N29" s="8">
        <f t="shared" si="5"/>
        <v>21.125571906841337</v>
      </c>
      <c r="O29" s="8">
        <f t="shared" si="1"/>
        <v>19.432094658669801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78.372256060606063</v>
      </c>
      <c r="F31" s="7">
        <f t="shared" ref="F31:N31" si="6">SUM(F13,F19,F24,F29)</f>
        <v>78.552126033057846</v>
      </c>
      <c r="G31" s="7">
        <f t="shared" si="6"/>
        <v>71.79871349862259</v>
      </c>
      <c r="H31" s="7">
        <f t="shared" si="6"/>
        <v>79.87444559228652</v>
      </c>
      <c r="I31" s="7">
        <f t="shared" si="6"/>
        <v>78.923543170103088</v>
      </c>
      <c r="J31" s="7">
        <f t="shared" si="6"/>
        <v>75.235012810945264</v>
      </c>
      <c r="K31" s="7">
        <f t="shared" si="6"/>
        <v>75.190103931203936</v>
      </c>
      <c r="L31" s="7">
        <f t="shared" si="6"/>
        <v>75.820158009708734</v>
      </c>
      <c r="M31" s="7">
        <f t="shared" si="6"/>
        <v>75.231300410677619</v>
      </c>
      <c r="N31" s="7">
        <f t="shared" si="6"/>
        <v>87.045871179039295</v>
      </c>
      <c r="O31" s="7">
        <f t="shared" si="1"/>
        <v>77.604353069625091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69.201254001784264</v>
      </c>
      <c r="F33" s="6">
        <f>(Input!B35+Input!B209)/Input!B36</f>
        <v>76.573337838996977</v>
      </c>
      <c r="G33" s="6">
        <f>(Input!C35+Input!C209)/Input!C36</f>
        <v>78.778057710084425</v>
      </c>
      <c r="H33" s="6">
        <f>(Input!D35+Input!D209)/Input!D36</f>
        <v>79.225046559641626</v>
      </c>
      <c r="I33" s="6">
        <f>(Input!E35+Input!E209)/Input!E36</f>
        <v>71.920301023084988</v>
      </c>
      <c r="J33" s="6">
        <f>(Input!F35+Input!F209)/Input!F36</f>
        <v>73.663965569776707</v>
      </c>
      <c r="K33" s="6">
        <f>(Input!G35+Input!G209)/Input!G36</f>
        <v>76.941164469902475</v>
      </c>
      <c r="L33" s="6">
        <f>(Input!H35+Input!H209)/Input!H36</f>
        <v>78.804849526294916</v>
      </c>
      <c r="M33" s="6">
        <f>(Input!I35+Input!I209)/Input!I36</f>
        <v>81.803573338339589</v>
      </c>
      <c r="N33" s="6">
        <f>(Input!J35+Input!J209)/Input!J36</f>
        <v>89.321882377991528</v>
      </c>
      <c r="O33" s="6">
        <f t="shared" si="1"/>
        <v>77.623343241589737</v>
      </c>
    </row>
    <row r="34" spans="2:15" ht="12" customHeight="1" x14ac:dyDescent="0.2">
      <c r="B34" t="s">
        <v>69</v>
      </c>
      <c r="E34" s="6">
        <f>Input!A28/Input!A5*Input!A6/Input!A34</f>
        <v>1.4043501123881927E-2</v>
      </c>
      <c r="F34" s="6">
        <f>Input!B28/Input!B5*Input!B6/Input!B34</f>
        <v>5.8066388855573227E-2</v>
      </c>
      <c r="G34" s="6">
        <f>Input!C28/Input!C5*Input!C6/Input!C34</f>
        <v>2.9581398383972245E-2</v>
      </c>
      <c r="H34" s="6">
        <f>Input!D28/Input!D5*Input!D6/Input!D34</f>
        <v>0.16961250723043339</v>
      </c>
      <c r="I34" s="6">
        <f>Input!E28/Input!E5*Input!E6/Input!E34</f>
        <v>7.0179652922238656E-2</v>
      </c>
      <c r="J34" s="6">
        <f>Input!F28/Input!F5*Input!F6/Input!F34</f>
        <v>0.17686156568902581</v>
      </c>
      <c r="K34" s="6">
        <f>Input!G28/Input!G5*Input!G6/Input!G34</f>
        <v>0.13115939367017096</v>
      </c>
      <c r="L34" s="6">
        <f>Input!H28/Input!H5*Input!H6/Input!H34</f>
        <v>0.11061468960057394</v>
      </c>
      <c r="M34" s="6">
        <f>Input!I28/Input!I5*Input!I6/Input!I34</f>
        <v>0.17734956414138028</v>
      </c>
      <c r="N34" s="6">
        <f>Input!J28/Input!J5*Input!J6/Input!J34</f>
        <v>6.2445923984500926E-2</v>
      </c>
      <c r="O34" s="6">
        <f t="shared" si="1"/>
        <v>9.9991458560175134E-2</v>
      </c>
    </row>
    <row r="35" spans="2:15" ht="12" customHeight="1" x14ac:dyDescent="0.2">
      <c r="B35" t="s">
        <v>75</v>
      </c>
      <c r="E35" s="6">
        <f>(Input!A29-Input!A203-Input!A207)/Input!A5*Input!A6/Input!A34</f>
        <v>7.8941245069908907</v>
      </c>
      <c r="F35" s="6">
        <f>(Input!B29-Input!B203-Input!B207)/Input!B5*Input!B6/Input!B34</f>
        <v>9.795150822265974</v>
      </c>
      <c r="G35" s="6">
        <f>(Input!C29-Input!C203-Input!C207)/Input!C5*Input!C6/Input!C34</f>
        <v>8.6526526074433914</v>
      </c>
      <c r="H35" s="6">
        <f>(Input!D29-Input!D203-Input!D207)/Input!D5*Input!D6/Input!D34</f>
        <v>8.0166256004050478</v>
      </c>
      <c r="I35" s="6">
        <f>(Input!E29-Input!E203-Input!E207)/Input!E5*Input!E6/Input!E34</f>
        <v>8.162130129802204</v>
      </c>
      <c r="J35" s="6">
        <f>(Input!F29-Input!F203-Input!F207)/Input!F5*Input!F6/Input!F34</f>
        <v>6.4353796264203149</v>
      </c>
      <c r="K35" s="6">
        <f>(Input!G29-Input!G203-Input!G207)/Input!G5*Input!G6/Input!G34</f>
        <v>9.554980737726293</v>
      </c>
      <c r="L35" s="6">
        <f>(Input!H29-Input!H203-Input!H207)/Input!H5*Input!H6/Input!H34</f>
        <v>6.5601341314724841</v>
      </c>
      <c r="M35" s="6">
        <f>(Input!I29-Input!I203-Input!I207)/Input!I5*Input!I6/Input!I34</f>
        <v>7.2521745117038812</v>
      </c>
      <c r="N35" s="6">
        <f>(Input!J29-Input!J203-Input!J207)/Input!J5*Input!J6/Input!J34</f>
        <v>9.3047674375808516</v>
      </c>
      <c r="O35" s="6">
        <f t="shared" si="1"/>
        <v>8.1628120111811349</v>
      </c>
    </row>
    <row r="36" spans="2:15" ht="13.5" customHeight="1" x14ac:dyDescent="0.2">
      <c r="B36" s="1" t="s">
        <v>71</v>
      </c>
      <c r="E36" s="7">
        <f>SUM(E33:E35)</f>
        <v>77.109422009899035</v>
      </c>
      <c r="F36" s="7">
        <f t="shared" ref="F36:N36" si="7">SUM(F33:F35)</f>
        <v>86.426555050118537</v>
      </c>
      <c r="G36" s="7">
        <f t="shared" si="7"/>
        <v>87.460291715911779</v>
      </c>
      <c r="H36" s="7">
        <f t="shared" si="7"/>
        <v>87.411284667277116</v>
      </c>
      <c r="I36" s="7">
        <f t="shared" si="7"/>
        <v>80.152610805809431</v>
      </c>
      <c r="J36" s="7">
        <f t="shared" si="7"/>
        <v>80.276206761886044</v>
      </c>
      <c r="K36" s="7">
        <f t="shared" si="7"/>
        <v>86.627304601298945</v>
      </c>
      <c r="L36" s="7">
        <f t="shared" si="7"/>
        <v>85.475598347367963</v>
      </c>
      <c r="M36" s="7">
        <f t="shared" si="7"/>
        <v>89.233097414184854</v>
      </c>
      <c r="N36" s="7">
        <f t="shared" si="7"/>
        <v>98.689095739556876</v>
      </c>
      <c r="O36" s="7">
        <f t="shared" si="1"/>
        <v>85.886146711331051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-1.2628340507070277</v>
      </c>
      <c r="F38" s="11">
        <f t="shared" ref="F38:N38" si="8">F36-F31</f>
        <v>7.8744290170606916</v>
      </c>
      <c r="G38" s="11">
        <f t="shared" si="8"/>
        <v>15.66157821728919</v>
      </c>
      <c r="H38" s="11">
        <f t="shared" si="8"/>
        <v>7.5368390749905956</v>
      </c>
      <c r="I38" s="11">
        <f t="shared" si="8"/>
        <v>1.2290676357063433</v>
      </c>
      <c r="J38" s="11">
        <f t="shared" si="8"/>
        <v>5.0411939509407802</v>
      </c>
      <c r="K38" s="11">
        <f t="shared" si="8"/>
        <v>11.43720067009501</v>
      </c>
      <c r="L38" s="11">
        <f t="shared" si="8"/>
        <v>9.655440337659229</v>
      </c>
      <c r="M38" s="11">
        <f t="shared" si="8"/>
        <v>14.001797003507235</v>
      </c>
      <c r="N38" s="11">
        <f t="shared" si="8"/>
        <v>11.643224560517581</v>
      </c>
      <c r="O38" s="11">
        <f t="shared" si="1"/>
        <v>8.2817936417059634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2.2377848484848482</v>
      </c>
      <c r="F40" s="8">
        <f>(Input!B25 + Input!B26) / Input!B5</f>
        <v>2.4486668044077136</v>
      </c>
      <c r="G40" s="8">
        <f>(Input!C25 + Input!C26) / Input!C5</f>
        <v>2.4489278236914602</v>
      </c>
      <c r="H40" s="8">
        <f>(Input!D25 + Input!D26) / Input!D5</f>
        <v>2.6745881542699723</v>
      </c>
      <c r="I40" s="8">
        <f>(Input!E25 + Input!E26) / Input!E5</f>
        <v>2.5570039948453607</v>
      </c>
      <c r="J40" s="8">
        <f>(Input!F25 + Input!F26) / Input!F5</f>
        <v>2.6489065920398009</v>
      </c>
      <c r="K40" s="8">
        <f>(Input!G25 + Input!G26) / Input!G5</f>
        <v>2.694026904176904</v>
      </c>
      <c r="L40" s="8">
        <f>(Input!H25 + Input!H26) / Input!H5</f>
        <v>2.7691487864077668</v>
      </c>
      <c r="M40" s="8">
        <f>(Input!I25 + Input!I26) / Input!I5</f>
        <v>2.9818441478439426</v>
      </c>
      <c r="N40" s="8">
        <f>(Input!J25 + Input!J26) / Input!J5</f>
        <v>3.6096496360989812</v>
      </c>
      <c r="O40" s="8">
        <f t="shared" si="1"/>
        <v>2.7070547692266755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-3.5006188991918759</v>
      </c>
      <c r="F42" s="11">
        <f t="shared" ref="F42:N42" si="9">+F38-F40</f>
        <v>5.4257622126529785</v>
      </c>
      <c r="G42" s="11">
        <f t="shared" si="9"/>
        <v>13.21265039359773</v>
      </c>
      <c r="H42" s="11">
        <f t="shared" si="9"/>
        <v>4.8622509207206228</v>
      </c>
      <c r="I42" s="11">
        <f t="shared" si="9"/>
        <v>-1.3279363591390174</v>
      </c>
      <c r="J42" s="11">
        <f t="shared" si="9"/>
        <v>2.3922873589009792</v>
      </c>
      <c r="K42" s="11">
        <f t="shared" si="9"/>
        <v>8.7431737659181046</v>
      </c>
      <c r="L42" s="11">
        <f t="shared" si="9"/>
        <v>6.8862915512514622</v>
      </c>
      <c r="M42" s="11">
        <f t="shared" si="9"/>
        <v>11.019952855663293</v>
      </c>
      <c r="N42" s="11">
        <f t="shared" si="9"/>
        <v>8.0335749244186001</v>
      </c>
      <c r="O42" s="11">
        <f t="shared" si="1"/>
        <v>5.5747388724792879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0.97103489439853075</v>
      </c>
      <c r="J7" s="6">
        <f>Input!F8/Input!F$7</f>
        <v>0.90032117330362949</v>
      </c>
      <c r="K7" s="6">
        <f>Input!G8/Input!G$7</f>
        <v>0</v>
      </c>
      <c r="L7" s="6">
        <f>Input!H8/Input!H$7</f>
        <v>1.6174452486135915E-2</v>
      </c>
      <c r="M7" s="6">
        <f>Input!I8/Input!I$7</f>
        <v>0.67848936526544967</v>
      </c>
      <c r="N7" s="6">
        <f>Input!J8/Input!J$7</f>
        <v>0</v>
      </c>
      <c r="O7" s="6">
        <f>AVERAGE(E7:N7)</f>
        <v>0.25660198854537464</v>
      </c>
    </row>
    <row r="8" spans="1:15" ht="12" customHeight="1" x14ac:dyDescent="0.2">
      <c r="B8" t="s">
        <v>50</v>
      </c>
      <c r="E8" s="6">
        <f>Input!A9/Input!A$7</f>
        <v>27.93346612760083</v>
      </c>
      <c r="F8" s="6">
        <f>Input!B9/Input!B$7</f>
        <v>32.920201083463411</v>
      </c>
      <c r="G8" s="6">
        <f>Input!C9/Input!C$7</f>
        <v>35.663482692131119</v>
      </c>
      <c r="H8" s="6">
        <f>Input!D9/Input!D$7</f>
        <v>34.232901744719925</v>
      </c>
      <c r="I8" s="6">
        <f>Input!E9/Input!E$7</f>
        <v>36.605077134986225</v>
      </c>
      <c r="J8" s="6">
        <f>Input!F9/Input!F$7</f>
        <v>32.102534113060429</v>
      </c>
      <c r="K8" s="6">
        <f>Input!G9/Input!G$7</f>
        <v>27.508376496797549</v>
      </c>
      <c r="L8" s="6">
        <f>Input!H9/Input!H$7</f>
        <v>33.544005075665005</v>
      </c>
      <c r="M8" s="6">
        <f>Input!I9/Input!I$7</f>
        <v>39.897873053089938</v>
      </c>
      <c r="N8" s="6">
        <f>Input!J9/Input!J$7</f>
        <v>34.263102302397343</v>
      </c>
      <c r="O8" s="6">
        <f t="shared" ref="O8:O42" si="1">AVERAGE(E8:N8)</f>
        <v>33.467101982391178</v>
      </c>
    </row>
    <row r="9" spans="1:15" ht="12" customHeight="1" x14ac:dyDescent="0.2">
      <c r="B9" t="s">
        <v>51</v>
      </c>
      <c r="E9" s="6">
        <f>Input!A10/Input!A$7</f>
        <v>38.162857706340596</v>
      </c>
      <c r="F9" s="6">
        <f>Input!B10/Input!B$7</f>
        <v>31.175475162978604</v>
      </c>
      <c r="G9" s="6">
        <f>Input!C10/Input!C$7</f>
        <v>32.501122027362037</v>
      </c>
      <c r="H9" s="6">
        <f>Input!D10/Input!D$7</f>
        <v>42.125561065197431</v>
      </c>
      <c r="I9" s="6">
        <f>Input!E10/Input!E$7</f>
        <v>44.358269054178145</v>
      </c>
      <c r="J9" s="6">
        <f>Input!F10/Input!F$7</f>
        <v>45.472358674463933</v>
      </c>
      <c r="K9" s="6">
        <f>Input!G10/Input!G$7</f>
        <v>48.588368142578666</v>
      </c>
      <c r="L9" s="6">
        <f>Input!H10/Input!H$7</f>
        <v>31.672591408967008</v>
      </c>
      <c r="M9" s="6">
        <f>Input!I10/Input!I$7</f>
        <v>34.514538603249036</v>
      </c>
      <c r="N9" s="6">
        <f>Input!J10/Input!J$7</f>
        <v>23.153306432470924</v>
      </c>
      <c r="O9" s="6">
        <f t="shared" si="1"/>
        <v>37.172444827778641</v>
      </c>
    </row>
    <row r="10" spans="1:15" ht="12" customHeight="1" x14ac:dyDescent="0.2">
      <c r="B10" t="s">
        <v>52</v>
      </c>
      <c r="E10" s="6">
        <f>Input!A11/Input!A$7</f>
        <v>14.744035105019229</v>
      </c>
      <c r="F10" s="6">
        <f>Input!B11/Input!B$7</f>
        <v>3.3307171058672296</v>
      </c>
      <c r="G10" s="6">
        <f>Input!C11/Input!C$7</f>
        <v>2.0092131117436414</v>
      </c>
      <c r="H10" s="6">
        <f>Input!D11/Input!D$7</f>
        <v>6.885535353535353</v>
      </c>
      <c r="I10" s="6">
        <f>Input!E11/Input!E$7</f>
        <v>5.8899329660238751</v>
      </c>
      <c r="J10" s="6">
        <f>Input!F11/Input!F$7</f>
        <v>6.7484312633435444</v>
      </c>
      <c r="K10" s="6">
        <f>Input!G11/Input!G$7</f>
        <v>11.344462081128748</v>
      </c>
      <c r="L10" s="6">
        <f>Input!H11/Input!H$7</f>
        <v>9.3753416674499483</v>
      </c>
      <c r="M10" s="6">
        <f>Input!I11/Input!I$7</f>
        <v>20.946437782615977</v>
      </c>
      <c r="N10" s="6">
        <f>Input!J11/Input!J$7</f>
        <v>13.844678376453833</v>
      </c>
      <c r="O10" s="6">
        <f t="shared" si="1"/>
        <v>9.5118784813181385</v>
      </c>
    </row>
    <row r="11" spans="1:15" ht="12" customHeight="1" x14ac:dyDescent="0.2">
      <c r="B11" t="s">
        <v>53</v>
      </c>
      <c r="E11" s="6">
        <f>Input!A12/Input!A$7</f>
        <v>16.938538605660192</v>
      </c>
      <c r="F11" s="6">
        <f>Input!B12/Input!B$7</f>
        <v>14.951020108346341</v>
      </c>
      <c r="G11" s="6">
        <f>Input!C12/Input!C$7</f>
        <v>14.168057111376365</v>
      </c>
      <c r="H11" s="6">
        <f>Input!D12/Input!D$7</f>
        <v>19.215017447199266</v>
      </c>
      <c r="I11" s="6">
        <f>Input!E12/Input!E$7</f>
        <v>19.460123048668503</v>
      </c>
      <c r="J11" s="6">
        <f>Input!F12/Input!F$7</f>
        <v>18.064153903276711</v>
      </c>
      <c r="K11" s="6">
        <f>Input!G12/Input!G$7</f>
        <v>22.390423280423281</v>
      </c>
      <c r="L11" s="6">
        <f>Input!H12/Input!H$7</f>
        <v>21.846550427671776</v>
      </c>
      <c r="M11" s="6">
        <f>Input!I12/Input!I$7</f>
        <v>52.18493217216546</v>
      </c>
      <c r="N11" s="6">
        <f>Input!J12/Input!J$7</f>
        <v>40.200986233088059</v>
      </c>
      <c r="O11" s="6">
        <f t="shared" si="1"/>
        <v>23.941980233787596</v>
      </c>
    </row>
    <row r="12" spans="1:15" ht="12" customHeight="1" x14ac:dyDescent="0.2">
      <c r="B12" t="s">
        <v>54</v>
      </c>
      <c r="E12" s="6">
        <f>Input!A13/Input!A$7</f>
        <v>5.0831545212503695</v>
      </c>
      <c r="F12" s="6">
        <f>Input!B13/Input!B$7</f>
        <v>4.9350151501239559</v>
      </c>
      <c r="G12" s="6">
        <f>Input!C13/Input!C$7</f>
        <v>3.7985033513910569</v>
      </c>
      <c r="H12" s="6">
        <f>Input!D13/Input!D$7</f>
        <v>4.3033498622589539</v>
      </c>
      <c r="I12" s="6">
        <f>Input!E13/Input!E$7</f>
        <v>4.2293682277318645</v>
      </c>
      <c r="J12" s="6">
        <f>Input!F13/Input!F$7</f>
        <v>4.1541102756892236</v>
      </c>
      <c r="K12" s="6">
        <f>Input!G13/Input!G$7</f>
        <v>2.5226185834957762</v>
      </c>
      <c r="L12" s="6">
        <f>Input!H13/Input!H$7</f>
        <v>2.0725397123789828</v>
      </c>
      <c r="M12" s="6">
        <f>Input!I13/Input!I$7</f>
        <v>5.695367610115559</v>
      </c>
      <c r="N12" s="6">
        <f>Input!J13/Input!J$7</f>
        <v>4.4657904106337529</v>
      </c>
      <c r="O12" s="6">
        <f t="shared" si="1"/>
        <v>4.1259817705069493</v>
      </c>
    </row>
    <row r="13" spans="1:15" ht="13.5" customHeight="1" x14ac:dyDescent="0.2">
      <c r="B13" s="4" t="s">
        <v>55</v>
      </c>
      <c r="E13" s="8">
        <f>SUM(E7:E12)</f>
        <v>102.86205206587123</v>
      </c>
      <c r="F13" s="8">
        <f t="shared" ref="F13:N13" si="2">SUM(F7:F12)</f>
        <v>87.312428610779548</v>
      </c>
      <c r="G13" s="8">
        <f t="shared" si="2"/>
        <v>88.140378294004236</v>
      </c>
      <c r="H13" s="8">
        <f t="shared" si="2"/>
        <v>106.76236547291094</v>
      </c>
      <c r="I13" s="8">
        <f t="shared" si="2"/>
        <v>111.51380532598715</v>
      </c>
      <c r="J13" s="8">
        <f t="shared" si="2"/>
        <v>107.44190940313749</v>
      </c>
      <c r="K13" s="8">
        <f t="shared" si="2"/>
        <v>112.35424858442401</v>
      </c>
      <c r="L13" s="8">
        <f t="shared" si="2"/>
        <v>98.527202744618847</v>
      </c>
      <c r="M13" s="8">
        <f t="shared" si="2"/>
        <v>153.91763858650143</v>
      </c>
      <c r="N13" s="8">
        <f t="shared" si="2"/>
        <v>115.92786375504392</v>
      </c>
      <c r="O13" s="8">
        <f t="shared" si="1"/>
        <v>108.47598928432788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181.48083818163889</v>
      </c>
      <c r="F15" s="6">
        <f>Input!B14/Input!B$7</f>
        <v>169.90084748875216</v>
      </c>
      <c r="G15" s="6">
        <f>Input!C14/Input!C$7</f>
        <v>170.6866678909191</v>
      </c>
      <c r="H15" s="6">
        <f>Input!D14/Input!D$7</f>
        <v>192.61213223140496</v>
      </c>
      <c r="I15" s="6">
        <f>Input!E14/Input!E$7</f>
        <v>185.14000734618915</v>
      </c>
      <c r="J15" s="6">
        <f>Input!F14/Input!F$7</f>
        <v>199.81692471920542</v>
      </c>
      <c r="K15" s="6">
        <f>Input!G14/Input!G$7</f>
        <v>187.68963612735541</v>
      </c>
      <c r="L15" s="6">
        <f>Input!H14/Input!H$7</f>
        <v>198.57913243725915</v>
      </c>
      <c r="M15" s="6">
        <f>Input!I14/Input!I$7</f>
        <v>229.13361915926981</v>
      </c>
      <c r="N15" s="6">
        <f>Input!J14/Input!J$7</f>
        <v>301.68788511749347</v>
      </c>
      <c r="O15" s="6">
        <f t="shared" si="1"/>
        <v>201.67276906994874</v>
      </c>
    </row>
    <row r="16" spans="1:15" ht="12" customHeight="1" x14ac:dyDescent="0.2">
      <c r="B16" t="s">
        <v>57</v>
      </c>
      <c r="E16" s="6">
        <f>Input!A15/Input!A$7</f>
        <v>42.088640173552903</v>
      </c>
      <c r="F16" s="6">
        <f>Input!B15/Input!B$7</f>
        <v>37.438727389587733</v>
      </c>
      <c r="G16" s="6">
        <f>Input!C15/Input!C$7</f>
        <v>36.182014507391422</v>
      </c>
      <c r="H16" s="6">
        <f>Input!D15/Input!D$7</f>
        <v>38.066687786960514</v>
      </c>
      <c r="I16" s="6">
        <f>Input!E15/Input!E$7</f>
        <v>37.446554637281906</v>
      </c>
      <c r="J16" s="6">
        <f>Input!F15/Input!F$7</f>
        <v>35.676687088090596</v>
      </c>
      <c r="K16" s="6">
        <f>Input!G15/Input!G$7</f>
        <v>37.914852872923049</v>
      </c>
      <c r="L16" s="6">
        <f>Input!H15/Input!H$7</f>
        <v>39.202797255381142</v>
      </c>
      <c r="M16" s="6">
        <f>Input!I15/Input!I$7</f>
        <v>17.793428236476302</v>
      </c>
      <c r="N16" s="6">
        <f>Input!J15/Input!J$7</f>
        <v>34.276859719914547</v>
      </c>
      <c r="O16" s="6">
        <f t="shared" si="1"/>
        <v>35.608724966756014</v>
      </c>
    </row>
    <row r="17" spans="2:15" ht="12" customHeight="1" x14ac:dyDescent="0.2">
      <c r="B17" t="s">
        <v>58</v>
      </c>
      <c r="E17" s="6">
        <f>Input!A16/Input!A$7</f>
        <v>31.949754462084609</v>
      </c>
      <c r="F17" s="6">
        <f>Input!B16/Input!B$7</f>
        <v>24.10385547699936</v>
      </c>
      <c r="G17" s="6">
        <f>Input!C16/Input!C$7</f>
        <v>21.143701221191808</v>
      </c>
      <c r="H17" s="6">
        <f>Input!D16/Input!D$7</f>
        <v>21.852143250688705</v>
      </c>
      <c r="I17" s="6">
        <f>Input!E16/Input!E$7</f>
        <v>28.171087235996328</v>
      </c>
      <c r="J17" s="6">
        <f>Input!F16/Input!F$7</f>
        <v>32.712351248491593</v>
      </c>
      <c r="K17" s="6">
        <f>Input!G16/Input!G$7</f>
        <v>38.248844333054855</v>
      </c>
      <c r="L17" s="6">
        <f>Input!H16/Input!H$7</f>
        <v>36.180705893411037</v>
      </c>
      <c r="M17" s="6">
        <f>Input!I16/Input!I$7</f>
        <v>0.15111371629542789</v>
      </c>
      <c r="N17" s="6">
        <f>Input!J16/Input!J$7</f>
        <v>4.9751352955138852</v>
      </c>
      <c r="O17" s="6">
        <f t="shared" si="1"/>
        <v>23.948869213372763</v>
      </c>
    </row>
    <row r="18" spans="2:15" ht="12" customHeight="1" x14ac:dyDescent="0.2">
      <c r="B18" t="s">
        <v>59</v>
      </c>
      <c r="E18" s="6">
        <f>Input!A17/Input!A$7</f>
        <v>4.6656187752687108</v>
      </c>
      <c r="F18" s="6">
        <f>Input!B17/Input!B$7</f>
        <v>3.786662381783124</v>
      </c>
      <c r="G18" s="6">
        <f>Input!C17/Input!C$7</f>
        <v>3.4644826003121842</v>
      </c>
      <c r="H18" s="6">
        <f>Input!D17/Input!D$7</f>
        <v>3.1102617079889807</v>
      </c>
      <c r="I18" s="6">
        <f>Input!E17/Input!E$7</f>
        <v>3.0850881542699726</v>
      </c>
      <c r="J18" s="6">
        <f>Input!F17/Input!F$7</f>
        <v>3.6163018657755499</v>
      </c>
      <c r="K18" s="6">
        <f>Input!G17/Input!G$7</f>
        <v>3.1424533556112504</v>
      </c>
      <c r="L18" s="6">
        <f>Input!H17/Input!H$7</f>
        <v>3.259774414888617</v>
      </c>
      <c r="M18" s="6">
        <f>Input!I17/Input!I$7</f>
        <v>3.3782381510634734</v>
      </c>
      <c r="N18" s="6">
        <f>Input!J17/Input!J$7</f>
        <v>3.8790173273201991</v>
      </c>
      <c r="O18" s="6">
        <f t="shared" si="1"/>
        <v>3.5387898734282066</v>
      </c>
    </row>
    <row r="19" spans="2:15" ht="13.5" customHeight="1" x14ac:dyDescent="0.2">
      <c r="B19" s="4" t="s">
        <v>60</v>
      </c>
      <c r="E19" s="8">
        <f>SUM(E15:E18)</f>
        <v>260.1848515925451</v>
      </c>
      <c r="F19" s="8">
        <f t="shared" ref="F19:N19" si="3">SUM(F15:F18)</f>
        <v>235.23009273712239</v>
      </c>
      <c r="G19" s="8">
        <f t="shared" si="3"/>
        <v>231.4768662198145</v>
      </c>
      <c r="H19" s="8">
        <f t="shared" si="3"/>
        <v>255.64122497704312</v>
      </c>
      <c r="I19" s="8">
        <f t="shared" si="3"/>
        <v>253.84273737373738</v>
      </c>
      <c r="J19" s="8">
        <f t="shared" si="3"/>
        <v>271.82226492156315</v>
      </c>
      <c r="K19" s="8">
        <f t="shared" si="3"/>
        <v>266.99578668894458</v>
      </c>
      <c r="L19" s="8">
        <f t="shared" si="3"/>
        <v>277.22241000093993</v>
      </c>
      <c r="M19" s="8">
        <f t="shared" si="3"/>
        <v>250.45639926310503</v>
      </c>
      <c r="N19" s="8">
        <f t="shared" si="3"/>
        <v>344.81889746024211</v>
      </c>
      <c r="O19" s="8">
        <f t="shared" si="1"/>
        <v>264.76915312350576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27.796226210432899</v>
      </c>
      <c r="F21" s="6">
        <f>Input!B18/Input!B$7</f>
        <v>29.095874575337433</v>
      </c>
      <c r="G21" s="6">
        <f>Input!C18/Input!C$7</f>
        <v>21.052646221650903</v>
      </c>
      <c r="H21" s="6">
        <f>Input!D18/Input!D$7</f>
        <v>25.659892561983469</v>
      </c>
      <c r="I21" s="6">
        <f>Input!E18/Input!E$7</f>
        <v>23.854790633608818</v>
      </c>
      <c r="J21" s="6">
        <f>Input!F18/Input!F$7</f>
        <v>16.869094031374733</v>
      </c>
      <c r="K21" s="6">
        <f>Input!G18/Input!G$7</f>
        <v>28.701079550728672</v>
      </c>
      <c r="L21" s="6">
        <f>Input!H18/Input!H$7</f>
        <v>33.470609079800731</v>
      </c>
      <c r="M21" s="6">
        <f>Input!I18/Input!I$7</f>
        <v>27.448336961982914</v>
      </c>
      <c r="N21" s="6">
        <f>Input!J18/Input!J$7</f>
        <v>39.285002373605508</v>
      </c>
      <c r="O21" s="6">
        <f t="shared" si="1"/>
        <v>27.323355220050608</v>
      </c>
    </row>
    <row r="22" spans="2:15" ht="12" customHeight="1" x14ac:dyDescent="0.2">
      <c r="B22" t="s">
        <v>255</v>
      </c>
      <c r="E22" s="6">
        <f>Input!A19/Input!A$7</f>
        <v>20.08119120402327</v>
      </c>
      <c r="F22" s="6">
        <f>Input!B19/Input!B$7</f>
        <v>29.116435589018455</v>
      </c>
      <c r="G22" s="6">
        <f>Input!C19/Input!C$7</f>
        <v>27.560982462583784</v>
      </c>
      <c r="H22" s="6">
        <f>Input!D19/Input!D$7</f>
        <v>21.990592286501375</v>
      </c>
      <c r="I22" s="6">
        <f>Input!E19/Input!E$7</f>
        <v>27.215988062442605</v>
      </c>
      <c r="J22" s="6">
        <f>Input!F19/Input!F$7</f>
        <v>27.477085305857237</v>
      </c>
      <c r="K22" s="6">
        <f>Input!G19/Input!G$7</f>
        <v>22.332779170147592</v>
      </c>
      <c r="L22" s="6">
        <f>Input!H19/Input!H$7</f>
        <v>28.931191841338471</v>
      </c>
      <c r="M22" s="6">
        <f>Input!I19/Input!I$7</f>
        <v>27.209606431083571</v>
      </c>
      <c r="N22" s="6">
        <f>Input!J19/Input!J$7</f>
        <v>96.410175646807502</v>
      </c>
      <c r="O22" s="6">
        <f t="shared" si="1"/>
        <v>32.832602799980386</v>
      </c>
    </row>
    <row r="23" spans="2:15" ht="12" customHeight="1" x14ac:dyDescent="0.2">
      <c r="B23" t="s">
        <v>62</v>
      </c>
      <c r="E23" s="6">
        <f>Input!A20/Input!A$7</f>
        <v>0</v>
      </c>
      <c r="F23" s="6">
        <f>Input!B20/Input!B$7</f>
        <v>0</v>
      </c>
      <c r="G23" s="6">
        <f>Input!C20/Input!C$7</f>
        <v>0.47098521715177671</v>
      </c>
      <c r="H23" s="6">
        <f>Input!D20/Input!D$7</f>
        <v>0</v>
      </c>
      <c r="I23" s="6">
        <f>Input!E20/Input!E$7</f>
        <v>0</v>
      </c>
      <c r="J23" s="6">
        <f>Input!F20/Input!F$7</f>
        <v>0</v>
      </c>
      <c r="K23" s="6">
        <f>Input!G20/Input!G$7</f>
        <v>9.1619790216281444E-2</v>
      </c>
      <c r="L23" s="6">
        <f>Input!H20/Input!H$7</f>
        <v>0.22172478616411315</v>
      </c>
      <c r="M23" s="6">
        <f>Input!I20/Input!I$7</f>
        <v>0.35313012895662366</v>
      </c>
      <c r="N23" s="6">
        <f>Input!J20/Input!J$7</f>
        <v>0</v>
      </c>
      <c r="O23" s="6">
        <f t="shared" si="1"/>
        <v>0.11374599224887949</v>
      </c>
    </row>
    <row r="24" spans="2:15" ht="14.25" customHeight="1" x14ac:dyDescent="0.2">
      <c r="B24" s="4" t="s">
        <v>63</v>
      </c>
      <c r="E24" s="8">
        <f>SUM(E21:E23)</f>
        <v>47.877417414456168</v>
      </c>
      <c r="F24" s="8">
        <f t="shared" ref="F24:N24" si="4">SUM(F21:F23)</f>
        <v>58.212310164355884</v>
      </c>
      <c r="G24" s="8">
        <f t="shared" si="4"/>
        <v>49.084613901386462</v>
      </c>
      <c r="H24" s="8">
        <f t="shared" si="4"/>
        <v>47.650484848484844</v>
      </c>
      <c r="I24" s="8">
        <f t="shared" si="4"/>
        <v>51.07077869605142</v>
      </c>
      <c r="J24" s="8">
        <f t="shared" si="4"/>
        <v>44.346179337231973</v>
      </c>
      <c r="K24" s="8">
        <f t="shared" si="4"/>
        <v>51.125478511092552</v>
      </c>
      <c r="L24" s="8">
        <f t="shared" si="4"/>
        <v>62.623525707303308</v>
      </c>
      <c r="M24" s="8">
        <f t="shared" si="4"/>
        <v>55.011073522023111</v>
      </c>
      <c r="N24" s="8">
        <f t="shared" si="4"/>
        <v>135.69517802041301</v>
      </c>
      <c r="O24" s="8">
        <f t="shared" si="1"/>
        <v>60.269704012279874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5.5443033231436738</v>
      </c>
      <c r="F26" s="6">
        <f>Input!B21/Input!B$7</f>
        <v>6.6149288403268756</v>
      </c>
      <c r="G26" s="6">
        <f>Input!C21/Input!C$7</f>
        <v>6.7789183729685059</v>
      </c>
      <c r="H26" s="6">
        <f>Input!D21/Input!D$7</f>
        <v>7.258876951331497</v>
      </c>
      <c r="I26" s="6">
        <f>Input!E21/Input!E$7</f>
        <v>6.5655665748393028</v>
      </c>
      <c r="J26" s="6">
        <f>Input!F21/Input!F$7</f>
        <v>7.5434372969460686</v>
      </c>
      <c r="K26" s="6">
        <f>Input!G21/Input!G$7</f>
        <v>11.737718369999072</v>
      </c>
      <c r="L26" s="6">
        <f>Input!H21/Input!H$7</f>
        <v>10.879046902904408</v>
      </c>
      <c r="M26" s="6">
        <f>Input!I21/Input!I$7</f>
        <v>7.7456238486015749</v>
      </c>
      <c r="N26" s="6">
        <f>Input!J21/Input!J$7</f>
        <v>11.725600522193211</v>
      </c>
      <c r="O26" s="6">
        <f t="shared" si="1"/>
        <v>8.2394021003254174</v>
      </c>
    </row>
    <row r="27" spans="2:15" ht="12" customHeight="1" x14ac:dyDescent="0.2">
      <c r="B27" t="s">
        <v>65</v>
      </c>
      <c r="E27" s="6">
        <f>Input!A22/Input!A$7</f>
        <v>85.73291391381521</v>
      </c>
      <c r="F27" s="6">
        <f>Input!B22/Input!B$7</f>
        <v>110.33700762097145</v>
      </c>
      <c r="G27" s="6">
        <f>Input!C22/Input!C$7</f>
        <v>110.49862087962538</v>
      </c>
      <c r="H27" s="6">
        <f>Input!D22/Input!D$7</f>
        <v>120.46692286501377</v>
      </c>
      <c r="I27" s="6">
        <f>Input!E22/Input!E$7</f>
        <v>118.56667584940313</v>
      </c>
      <c r="J27" s="6">
        <f>Input!F22/Input!F$7</f>
        <v>119.95505058943655</v>
      </c>
      <c r="K27" s="6">
        <f>Input!G22/Input!G$7</f>
        <v>118.91085769980506</v>
      </c>
      <c r="L27" s="6">
        <f>Input!H22/Input!H$7</f>
        <v>122.82862111100667</v>
      </c>
      <c r="M27" s="6">
        <f>Input!I22/Input!I$7</f>
        <v>125.33491709931336</v>
      </c>
      <c r="N27" s="6">
        <f>Input!J22/Input!J$7</f>
        <v>135.77056254450511</v>
      </c>
      <c r="O27" s="6">
        <f t="shared" si="1"/>
        <v>116.84021501728958</v>
      </c>
    </row>
    <row r="28" spans="2:15" ht="12" customHeight="1" x14ac:dyDescent="0.2">
      <c r="B28" t="s">
        <v>66</v>
      </c>
      <c r="E28" s="6">
        <f>Input!A23/Input!A$7</f>
        <v>11.114601124149493</v>
      </c>
      <c r="F28" s="6">
        <f>Input!B23/Input!B$7</f>
        <v>12.785650537140757</v>
      </c>
      <c r="G28" s="6">
        <f>Input!C23/Input!C$7</f>
        <v>14.717023230190065</v>
      </c>
      <c r="H28" s="6">
        <f>Input!D23/Input!D$7</f>
        <v>15.791733700642792</v>
      </c>
      <c r="I28" s="6">
        <f>Input!E23/Input!E$7</f>
        <v>16.254174471992652</v>
      </c>
      <c r="J28" s="6">
        <f>Input!F23/Input!F$7</f>
        <v>16.733014016522791</v>
      </c>
      <c r="K28" s="6">
        <f>Input!G23/Input!G$7</f>
        <v>17.339894179894181</v>
      </c>
      <c r="L28" s="6">
        <f>Input!H23/Input!H$7</f>
        <v>16.166344581257636</v>
      </c>
      <c r="M28" s="6">
        <f>Input!I23/Input!I$7</f>
        <v>18.358861162284374</v>
      </c>
      <c r="N28" s="6">
        <f>Input!J23/Input!J$7</f>
        <v>24.747699976263945</v>
      </c>
      <c r="O28" s="6">
        <f t="shared" si="1"/>
        <v>16.400899698033868</v>
      </c>
    </row>
    <row r="29" spans="2:15" ht="14.25" customHeight="1" x14ac:dyDescent="0.2">
      <c r="B29" s="4" t="s">
        <v>15</v>
      </c>
      <c r="E29" s="8">
        <f>SUM(E26:E28)</f>
        <v>102.39181836110838</v>
      </c>
      <c r="F29" s="8">
        <f t="shared" ref="F29:N29" si="5">SUM(F26:F28)</f>
        <v>129.73758699843907</v>
      </c>
      <c r="G29" s="8">
        <f t="shared" si="5"/>
        <v>131.99456248278395</v>
      </c>
      <c r="H29" s="8">
        <f t="shared" si="5"/>
        <v>143.51753351698807</v>
      </c>
      <c r="I29" s="8">
        <f t="shared" si="5"/>
        <v>141.38641689623509</v>
      </c>
      <c r="J29" s="8">
        <f t="shared" si="5"/>
        <v>144.23150190290542</v>
      </c>
      <c r="K29" s="8">
        <f t="shared" si="5"/>
        <v>147.98847024969831</v>
      </c>
      <c r="L29" s="8">
        <f t="shared" si="5"/>
        <v>149.87401259516872</v>
      </c>
      <c r="M29" s="8">
        <f t="shared" si="5"/>
        <v>151.4394021101993</v>
      </c>
      <c r="N29" s="8">
        <f t="shared" si="5"/>
        <v>172.24386304296229</v>
      </c>
      <c r="O29" s="8">
        <f t="shared" si="1"/>
        <v>141.48051681564885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513.31613943398088</v>
      </c>
      <c r="F31" s="7">
        <f t="shared" ref="F31:N31" si="6">SUM(F13,F19,F24,F29)</f>
        <v>510.49241851069689</v>
      </c>
      <c r="G31" s="7">
        <f t="shared" si="6"/>
        <v>500.69642089798913</v>
      </c>
      <c r="H31" s="7">
        <f t="shared" si="6"/>
        <v>553.571608815427</v>
      </c>
      <c r="I31" s="7">
        <f t="shared" si="6"/>
        <v>557.81373829201107</v>
      </c>
      <c r="J31" s="7">
        <f t="shared" si="6"/>
        <v>567.84185556483806</v>
      </c>
      <c r="K31" s="7">
        <f t="shared" si="6"/>
        <v>578.46398403415947</v>
      </c>
      <c r="L31" s="7">
        <f t="shared" si="6"/>
        <v>588.2471510480309</v>
      </c>
      <c r="M31" s="7">
        <f t="shared" si="6"/>
        <v>610.82451348182894</v>
      </c>
      <c r="N31" s="7">
        <f t="shared" si="6"/>
        <v>768.6858022786613</v>
      </c>
      <c r="O31" s="7">
        <f t="shared" si="1"/>
        <v>574.99536323576228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499.26637116655166</v>
      </c>
      <c r="F33" s="6">
        <f>(Input!B27+Input!B203+Input!B207)/Input!B$7</f>
        <v>515.59609769534484</v>
      </c>
      <c r="G33" s="6">
        <f>(Input!C27+Input!C203+Input!C207)/Input!C$7</f>
        <v>586.85714626756032</v>
      </c>
      <c r="H33" s="6">
        <f>(Input!D27+Input!D203+Input!D207)/Input!D$7</f>
        <v>588.53898438934812</v>
      </c>
      <c r="I33" s="6">
        <f>(Input!E27+Input!E203+Input!E207)/Input!E$7</f>
        <v>529.76796418732783</v>
      </c>
      <c r="J33" s="6">
        <f>(Input!F27+Input!F203+Input!F207)/Input!F$7</f>
        <v>606.0396760419568</v>
      </c>
      <c r="K33" s="6">
        <f>(Input!G27+Input!G203+Input!G207)/Input!G$7</f>
        <v>630.38374733129126</v>
      </c>
      <c r="L33" s="6">
        <f>(Input!H27+Input!H203+Input!H207)/Input!H$7</f>
        <v>630.72849045962971</v>
      </c>
      <c r="M33" s="6">
        <f>(Input!I27+Input!I203+Input!I207)/Input!I$7</f>
        <v>706.09652319544466</v>
      </c>
      <c r="N33" s="6">
        <f>(Input!J27+Input!J203+Input!J207)/Input!J$7</f>
        <v>971.42526109660571</v>
      </c>
      <c r="O33" s="6">
        <f t="shared" si="1"/>
        <v>626.47002618310603</v>
      </c>
    </row>
    <row r="34" spans="2:15" ht="12" customHeight="1" x14ac:dyDescent="0.2">
      <c r="B34" t="s">
        <v>69</v>
      </c>
      <c r="E34" s="6">
        <f>Input!A28/Input!A$7</f>
        <v>0.10488117542648653</v>
      </c>
      <c r="F34" s="6">
        <f>Input!B28/Input!B$7</f>
        <v>0.41048113120925539</v>
      </c>
      <c r="G34" s="6">
        <f>Input!C28/Input!C$7</f>
        <v>0.20215682673767332</v>
      </c>
      <c r="H34" s="6">
        <f>Input!D28/Input!D$7</f>
        <v>1.1652672176308541</v>
      </c>
      <c r="I34" s="6">
        <f>Input!E28/Input!E$7</f>
        <v>0.52916161616161617</v>
      </c>
      <c r="J34" s="6">
        <f>Input!F28/Input!F$7</f>
        <v>1.3791710758377425</v>
      </c>
      <c r="K34" s="6">
        <f>Input!G28/Input!G$7</f>
        <v>1.0375949132089484</v>
      </c>
      <c r="L34" s="6">
        <f>Input!H28/Input!H$7</f>
        <v>0.88962496475232633</v>
      </c>
      <c r="M34" s="6">
        <f>Input!I28/Input!I$7</f>
        <v>1.5485781276168145</v>
      </c>
      <c r="N34" s="6">
        <f>Input!J28/Input!J$7</f>
        <v>0.55954545454545446</v>
      </c>
      <c r="O34" s="6">
        <f t="shared" si="1"/>
        <v>0.78264625031271717</v>
      </c>
    </row>
    <row r="35" spans="2:15" ht="12" customHeight="1" x14ac:dyDescent="0.2">
      <c r="B35" t="s">
        <v>75</v>
      </c>
      <c r="E35" s="6">
        <f>(Input!A29-Input!A203-Input!A207)/Input!A$7</f>
        <v>58.955744009466514</v>
      </c>
      <c r="F35" s="6">
        <f>(Input!B29-Input!B203-Input!B207)/Input!B$7</f>
        <v>69.243579102010827</v>
      </c>
      <c r="G35" s="6">
        <f>(Input!C29-Input!C203-Input!C207)/Input!C$7</f>
        <v>59.131511339638237</v>
      </c>
      <c r="H35" s="6">
        <f>(Input!D29-Input!D203-Input!D207)/Input!D$7</f>
        <v>55.075602387511474</v>
      </c>
      <c r="I35" s="6">
        <f>(Input!E29-Input!E203-Input!E207)/Input!E$7</f>
        <v>61.543279155188252</v>
      </c>
      <c r="J35" s="6">
        <f>(Input!F29-Input!F203-Input!F207)/Input!F$7</f>
        <v>50.183257217116875</v>
      </c>
      <c r="K35" s="6">
        <f>(Input!G29-Input!G203-Input!G207)/Input!G$7</f>
        <v>75.588939014202168</v>
      </c>
      <c r="L35" s="6">
        <f>(Input!H29-Input!H203-Input!H207)/Input!H$7</f>
        <v>52.760253783250313</v>
      </c>
      <c r="M35" s="6">
        <f>(Input!I29-Input!I203-Input!I207)/Input!I$7</f>
        <v>63.324423044716127</v>
      </c>
      <c r="N35" s="6">
        <f>(Input!J29-Input!J203-Input!J207)/Input!J$7</f>
        <v>83.375182767624025</v>
      </c>
      <c r="O35" s="6">
        <f t="shared" si="1"/>
        <v>62.918177182072483</v>
      </c>
    </row>
    <row r="36" spans="2:15" ht="13.5" customHeight="1" x14ac:dyDescent="0.2">
      <c r="B36" s="1" t="s">
        <v>71</v>
      </c>
      <c r="E36" s="7">
        <f>SUM(E33:E35)</f>
        <v>558.32699635144468</v>
      </c>
      <c r="F36" s="7">
        <f t="shared" ref="F36:N36" si="7">SUM(F33:F35)</f>
        <v>585.25015792856493</v>
      </c>
      <c r="G36" s="7">
        <f t="shared" si="7"/>
        <v>646.19081443393623</v>
      </c>
      <c r="H36" s="7">
        <f t="shared" si="7"/>
        <v>644.7798539944904</v>
      </c>
      <c r="I36" s="7">
        <f t="shared" si="7"/>
        <v>591.84040495867771</v>
      </c>
      <c r="J36" s="7">
        <f t="shared" si="7"/>
        <v>657.60210433491136</v>
      </c>
      <c r="K36" s="7">
        <f t="shared" si="7"/>
        <v>707.01028125870243</v>
      </c>
      <c r="L36" s="7">
        <f t="shared" si="7"/>
        <v>684.37836920763232</v>
      </c>
      <c r="M36" s="7">
        <f t="shared" si="7"/>
        <v>770.96952436777758</v>
      </c>
      <c r="N36" s="7">
        <f t="shared" si="7"/>
        <v>1055.3599893187752</v>
      </c>
      <c r="O36" s="7">
        <f t="shared" si="1"/>
        <v>690.17084961549131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45.010856917463798</v>
      </c>
      <c r="F38" s="11">
        <f t="shared" ref="F38:N38" si="8">F36-F31</f>
        <v>74.757739417868038</v>
      </c>
      <c r="G38" s="11">
        <f t="shared" si="8"/>
        <v>145.4943935359471</v>
      </c>
      <c r="H38" s="11">
        <f t="shared" si="8"/>
        <v>91.208245179063397</v>
      </c>
      <c r="I38" s="11">
        <f t="shared" si="8"/>
        <v>34.026666666666642</v>
      </c>
      <c r="J38" s="11">
        <f t="shared" si="8"/>
        <v>89.760248770073304</v>
      </c>
      <c r="K38" s="11">
        <f t="shared" si="8"/>
        <v>128.54629722454297</v>
      </c>
      <c r="L38" s="11">
        <f t="shared" si="8"/>
        <v>96.131218159601417</v>
      </c>
      <c r="M38" s="11">
        <f t="shared" si="8"/>
        <v>160.14501088594864</v>
      </c>
      <c r="N38" s="11">
        <f t="shared" si="8"/>
        <v>286.67418704011391</v>
      </c>
      <c r="O38" s="11">
        <f t="shared" si="1"/>
        <v>115.17548637972891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14.564027216250862</v>
      </c>
      <c r="F40" s="8">
        <f>(Input!B25 + Input!B26) / Input!B$7</f>
        <v>16.322946469562023</v>
      </c>
      <c r="G40" s="8">
        <f>(Input!C25 + Input!C26) / Input!C$7</f>
        <v>16.324686438343587</v>
      </c>
      <c r="H40" s="8">
        <f>(Input!D25 + Input!D26) / Input!D$7</f>
        <v>17.830587695133151</v>
      </c>
      <c r="I40" s="8">
        <f>(Input!E25 + Input!E26) / Input!E$7</f>
        <v>18.220707988980713</v>
      </c>
      <c r="J40" s="8">
        <f>(Input!F25 + Input!F26) / Input!F$7</f>
        <v>19.76906061449921</v>
      </c>
      <c r="K40" s="8">
        <f>(Input!G25 + Input!G26) / Input!G$7</f>
        <v>20.355870231133387</v>
      </c>
      <c r="L40" s="8">
        <f>(Input!H25 + Input!H26) / Input!H$7</f>
        <v>21.44730331798101</v>
      </c>
      <c r="M40" s="8">
        <f>(Input!I25 + Input!I26) / Input!I$7</f>
        <v>24.320182548986768</v>
      </c>
      <c r="N40" s="8">
        <f>(Input!J25 + Input!J26) / Input!J$7</f>
        <v>29.430682411583195</v>
      </c>
      <c r="O40" s="8">
        <f t="shared" si="1"/>
        <v>19.858605493245392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30.446829701212934</v>
      </c>
      <c r="F42" s="11">
        <f t="shared" ref="F42:N42" si="9">+F38-F40</f>
        <v>58.434792948306011</v>
      </c>
      <c r="G42" s="11">
        <f t="shared" si="9"/>
        <v>129.16970709760352</v>
      </c>
      <c r="H42" s="11">
        <f t="shared" si="9"/>
        <v>73.37765748393025</v>
      </c>
      <c r="I42" s="11">
        <f t="shared" si="9"/>
        <v>15.805958677685929</v>
      </c>
      <c r="J42" s="11">
        <f t="shared" si="9"/>
        <v>69.991188155574093</v>
      </c>
      <c r="K42" s="11">
        <f t="shared" si="9"/>
        <v>108.19042699340957</v>
      </c>
      <c r="L42" s="11">
        <f t="shared" si="9"/>
        <v>74.683914841620407</v>
      </c>
      <c r="M42" s="11">
        <f t="shared" si="9"/>
        <v>135.82482833696187</v>
      </c>
      <c r="N42" s="11">
        <f t="shared" si="9"/>
        <v>257.24350462853073</v>
      </c>
      <c r="O42" s="11">
        <f t="shared" si="1"/>
        <v>95.316880886483517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0.97103489439853075</v>
      </c>
      <c r="J7" s="6">
        <f>Input!F8/Input!F$7</f>
        <v>0.90032117330362949</v>
      </c>
      <c r="K7" s="6">
        <f>Input!G8/Input!G$7</f>
        <v>0</v>
      </c>
      <c r="L7" s="6">
        <f>Input!H8/Input!H$7</f>
        <v>1.6174452486135915E-2</v>
      </c>
      <c r="M7" s="6">
        <f>Input!I8/Input!I$7</f>
        <v>0.67848936526544967</v>
      </c>
      <c r="N7" s="6">
        <f>Input!J8/Input!J$7</f>
        <v>0</v>
      </c>
      <c r="O7" s="6">
        <f>AVERAGE(E7:N7)</f>
        <v>0.25660198854537464</v>
      </c>
    </row>
    <row r="8" spans="1:15" ht="12" customHeight="1" x14ac:dyDescent="0.2">
      <c r="B8" t="s">
        <v>50</v>
      </c>
      <c r="E8" s="6">
        <f>Input!A9/Input!A$7</f>
        <v>27.93346612760083</v>
      </c>
      <c r="F8" s="6">
        <f>Input!B9/Input!B$7</f>
        <v>32.920201083463411</v>
      </c>
      <c r="G8" s="6">
        <f>Input!C9/Input!C$7</f>
        <v>35.663482692131119</v>
      </c>
      <c r="H8" s="6">
        <f>Input!D9/Input!D$7</f>
        <v>34.232901744719925</v>
      </c>
      <c r="I8" s="6">
        <f>Input!E9/Input!E$7</f>
        <v>36.605077134986225</v>
      </c>
      <c r="J8" s="6">
        <f>Input!F9/Input!F$7</f>
        <v>32.102534113060429</v>
      </c>
      <c r="K8" s="6">
        <f>Input!G9/Input!G$7</f>
        <v>27.508376496797549</v>
      </c>
      <c r="L8" s="6">
        <f>Input!H9/Input!H$7</f>
        <v>33.544005075665005</v>
      </c>
      <c r="M8" s="6">
        <f>Input!I9/Input!I$7</f>
        <v>39.897873053089938</v>
      </c>
      <c r="N8" s="6">
        <f>Input!J9/Input!J$7</f>
        <v>34.263102302397343</v>
      </c>
      <c r="O8" s="6">
        <f t="shared" ref="O8:O42" si="1">AVERAGE(E8:N8)</f>
        <v>33.467101982391178</v>
      </c>
    </row>
    <row r="9" spans="1:15" ht="12" customHeight="1" x14ac:dyDescent="0.2">
      <c r="B9" t="s">
        <v>51</v>
      </c>
      <c r="E9" s="6">
        <f>Input!A10/Input!A$7</f>
        <v>38.162857706340596</v>
      </c>
      <c r="F9" s="6">
        <f>Input!B10/Input!B$7</f>
        <v>31.175475162978604</v>
      </c>
      <c r="G9" s="6">
        <f>Input!C10/Input!C$7</f>
        <v>32.501122027362037</v>
      </c>
      <c r="H9" s="6">
        <f>Input!D10/Input!D$7</f>
        <v>42.125561065197431</v>
      </c>
      <c r="I9" s="6">
        <f>Input!E10/Input!E$7</f>
        <v>44.358269054178145</v>
      </c>
      <c r="J9" s="6">
        <f>Input!F10/Input!F$7</f>
        <v>45.472358674463933</v>
      </c>
      <c r="K9" s="6">
        <f>Input!G10/Input!G$7</f>
        <v>48.588368142578666</v>
      </c>
      <c r="L9" s="6">
        <f>Input!H10/Input!H$7</f>
        <v>31.672591408967008</v>
      </c>
      <c r="M9" s="6">
        <f>Input!I10/Input!I$7</f>
        <v>34.514538603249036</v>
      </c>
      <c r="N9" s="6">
        <f>Input!J10/Input!J$7</f>
        <v>23.153306432470924</v>
      </c>
      <c r="O9" s="6">
        <f t="shared" si="1"/>
        <v>37.172444827778641</v>
      </c>
    </row>
    <row r="10" spans="1:15" ht="12" customHeight="1" x14ac:dyDescent="0.2">
      <c r="B10" t="s">
        <v>52</v>
      </c>
      <c r="E10" s="6">
        <f>Input!A11/Input!A$7</f>
        <v>14.744035105019229</v>
      </c>
      <c r="F10" s="6">
        <f>Input!B11/Input!B$7</f>
        <v>3.3307171058672296</v>
      </c>
      <c r="G10" s="6">
        <f>Input!C11/Input!C$7</f>
        <v>2.0092131117436414</v>
      </c>
      <c r="H10" s="6">
        <f>Input!D11/Input!D$7</f>
        <v>6.885535353535353</v>
      </c>
      <c r="I10" s="6">
        <f>Input!E11/Input!E$7</f>
        <v>5.8899329660238751</v>
      </c>
      <c r="J10" s="6">
        <f>Input!F11/Input!F$7</f>
        <v>6.7484312633435444</v>
      </c>
      <c r="K10" s="6">
        <f>Input!G11/Input!G$7</f>
        <v>11.344462081128748</v>
      </c>
      <c r="L10" s="6">
        <f>Input!H11/Input!H$7</f>
        <v>9.3753416674499483</v>
      </c>
      <c r="M10" s="6">
        <f>Input!I11/Input!I$7</f>
        <v>20.946437782615977</v>
      </c>
      <c r="N10" s="6">
        <f>Input!J11/Input!J$7</f>
        <v>13.844678376453833</v>
      </c>
      <c r="O10" s="6">
        <f t="shared" si="1"/>
        <v>9.5118784813181385</v>
      </c>
    </row>
    <row r="11" spans="1:15" ht="12" customHeight="1" x14ac:dyDescent="0.2">
      <c r="B11" t="s">
        <v>53</v>
      </c>
      <c r="E11" s="6">
        <f>Input!A12/Input!A$7</f>
        <v>16.938538605660192</v>
      </c>
      <c r="F11" s="6">
        <f>Input!B12/Input!B$7</f>
        <v>14.951020108346341</v>
      </c>
      <c r="G11" s="6">
        <f>Input!C12/Input!C$7</f>
        <v>14.168057111376365</v>
      </c>
      <c r="H11" s="6">
        <f>Input!D12/Input!D$7</f>
        <v>19.215017447199266</v>
      </c>
      <c r="I11" s="6">
        <f>Input!E12/Input!E$7</f>
        <v>19.460123048668503</v>
      </c>
      <c r="J11" s="6">
        <f>Input!F12/Input!F$7</f>
        <v>18.064153903276711</v>
      </c>
      <c r="K11" s="6">
        <f>Input!G12/Input!G$7</f>
        <v>22.390423280423281</v>
      </c>
      <c r="L11" s="6">
        <f>Input!H12/Input!H$7</f>
        <v>21.846550427671776</v>
      </c>
      <c r="M11" s="6">
        <f>Input!I12/Input!I$7</f>
        <v>52.18493217216546</v>
      </c>
      <c r="N11" s="6">
        <f>Input!J12/Input!J$7</f>
        <v>40.200986233088059</v>
      </c>
      <c r="O11" s="6">
        <f t="shared" si="1"/>
        <v>23.941980233787596</v>
      </c>
    </row>
    <row r="12" spans="1:15" ht="12" customHeight="1" x14ac:dyDescent="0.2">
      <c r="B12" t="s">
        <v>54</v>
      </c>
      <c r="E12" s="6">
        <f>Input!A13/Input!A$7</f>
        <v>5.0831545212503695</v>
      </c>
      <c r="F12" s="6">
        <f>Input!B13/Input!B$7</f>
        <v>4.9350151501239559</v>
      </c>
      <c r="G12" s="6">
        <f>Input!C13/Input!C$7</f>
        <v>3.7985033513910569</v>
      </c>
      <c r="H12" s="6">
        <f>Input!D13/Input!D$7</f>
        <v>4.3033498622589539</v>
      </c>
      <c r="I12" s="6">
        <f>Input!E13/Input!E$7</f>
        <v>4.2293682277318645</v>
      </c>
      <c r="J12" s="6">
        <f>Input!F13/Input!F$7</f>
        <v>4.1541102756892236</v>
      </c>
      <c r="K12" s="6">
        <f>Input!G13/Input!G$7</f>
        <v>2.5226185834957762</v>
      </c>
      <c r="L12" s="6">
        <f>Input!H13/Input!H$7</f>
        <v>2.0725397123789828</v>
      </c>
      <c r="M12" s="6">
        <f>Input!I13/Input!I$7</f>
        <v>5.695367610115559</v>
      </c>
      <c r="N12" s="6">
        <f>Input!J13/Input!J$7</f>
        <v>4.4657904106337529</v>
      </c>
      <c r="O12" s="6">
        <f t="shared" si="1"/>
        <v>4.1259817705069493</v>
      </c>
    </row>
    <row r="13" spans="1:15" ht="13.5" customHeight="1" x14ac:dyDescent="0.2">
      <c r="B13" s="4" t="s">
        <v>55</v>
      </c>
      <c r="E13" s="8">
        <f>SUM(E7:E12)</f>
        <v>102.86205206587123</v>
      </c>
      <c r="F13" s="8">
        <f t="shared" ref="F13:N13" si="2">SUM(F7:F12)</f>
        <v>87.312428610779548</v>
      </c>
      <c r="G13" s="8">
        <f t="shared" si="2"/>
        <v>88.140378294004236</v>
      </c>
      <c r="H13" s="8">
        <f t="shared" si="2"/>
        <v>106.76236547291094</v>
      </c>
      <c r="I13" s="8">
        <f t="shared" si="2"/>
        <v>111.51380532598715</v>
      </c>
      <c r="J13" s="8">
        <f t="shared" si="2"/>
        <v>107.44190940313749</v>
      </c>
      <c r="K13" s="8">
        <f t="shared" si="2"/>
        <v>112.35424858442401</v>
      </c>
      <c r="L13" s="8">
        <f t="shared" si="2"/>
        <v>98.527202744618847</v>
      </c>
      <c r="M13" s="8">
        <f t="shared" si="2"/>
        <v>153.91763858650143</v>
      </c>
      <c r="N13" s="8">
        <f t="shared" si="2"/>
        <v>115.92786375504392</v>
      </c>
      <c r="O13" s="8">
        <f t="shared" si="1"/>
        <v>108.47598928432788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191.10267626466819</v>
      </c>
      <c r="F15" s="6">
        <f>Input!B30/Input!B$7</f>
        <v>185.38959324212652</v>
      </c>
      <c r="G15" s="6">
        <f>Input!C30/Input!C$7</f>
        <v>155.47994031769352</v>
      </c>
      <c r="H15" s="6">
        <f>Input!D30/Input!D$7</f>
        <v>178.10534527089072</v>
      </c>
      <c r="I15" s="6">
        <f>Input!E30/Input!E$7</f>
        <v>188.3851267217631</v>
      </c>
      <c r="J15" s="6">
        <f>Input!F30/Input!F$7</f>
        <v>192.9763668430335</v>
      </c>
      <c r="K15" s="6">
        <f>Input!G30/Input!G$7</f>
        <v>179.95755685510071</v>
      </c>
      <c r="L15" s="6">
        <f>Input!H30/Input!H$7</f>
        <v>200.24786258106963</v>
      </c>
      <c r="M15" s="6">
        <f>Input!I30/Input!I$7</f>
        <v>232.62708926477978</v>
      </c>
      <c r="N15" s="6">
        <f>Input!J30/Input!J$7</f>
        <v>253.7065606456207</v>
      </c>
      <c r="O15" s="6">
        <f t="shared" si="1"/>
        <v>195.79781180067465</v>
      </c>
    </row>
    <row r="16" spans="1:15" ht="12" customHeight="1" x14ac:dyDescent="0.2">
      <c r="B16" t="s">
        <v>57</v>
      </c>
      <c r="E16" s="6">
        <f>Input!A31/Input!A$7</f>
        <v>35.820917069322547</v>
      </c>
      <c r="F16" s="6">
        <f>Input!B31/Input!B$7</f>
        <v>36.058121384629509</v>
      </c>
      <c r="G16" s="6">
        <f>Input!C31/Input!C$7</f>
        <v>32.306108713616752</v>
      </c>
      <c r="H16" s="6">
        <f>Input!D31/Input!D$7</f>
        <v>34.317640036730943</v>
      </c>
      <c r="I16" s="6">
        <f>Input!E31/Input!E$7</f>
        <v>37.66815794306703</v>
      </c>
      <c r="J16" s="6">
        <f>Input!F31/Input!F$7</f>
        <v>35.686855100714752</v>
      </c>
      <c r="K16" s="6">
        <f>Input!G31/Input!G$7</f>
        <v>36.756609115381046</v>
      </c>
      <c r="L16" s="6">
        <f>Input!H31/Input!H$7</f>
        <v>38.615612369583609</v>
      </c>
      <c r="M16" s="6">
        <f>Input!I31/Input!I$7</f>
        <v>16.964294088092448</v>
      </c>
      <c r="N16" s="6">
        <f>Input!J31/Input!J$7</f>
        <v>25.486746973652977</v>
      </c>
      <c r="O16" s="6">
        <f t="shared" si="1"/>
        <v>32.968106279479166</v>
      </c>
    </row>
    <row r="17" spans="2:15" ht="12" customHeight="1" x14ac:dyDescent="0.2">
      <c r="B17" t="s">
        <v>58</v>
      </c>
      <c r="E17" s="6">
        <f>Input!A32/Input!A$7</f>
        <v>24.639307760575882</v>
      </c>
      <c r="F17" s="6">
        <f>Input!B32/Input!B$7</f>
        <v>22.464757138922046</v>
      </c>
      <c r="G17" s="6">
        <f>Input!C32/Input!C$7</f>
        <v>18.518360113855476</v>
      </c>
      <c r="H17" s="6">
        <f>Input!D32/Input!D$7</f>
        <v>19.347815426997244</v>
      </c>
      <c r="I17" s="6">
        <f>Input!E32/Input!E$7</f>
        <v>29.321608815426998</v>
      </c>
      <c r="J17" s="6">
        <f>Input!F32/Input!F$7</f>
        <v>32.8864216095795</v>
      </c>
      <c r="K17" s="6">
        <f>Input!G32/Input!G$7</f>
        <v>37.079564652371673</v>
      </c>
      <c r="L17" s="6">
        <f>Input!H32/Input!H$7</f>
        <v>34.189285647147287</v>
      </c>
      <c r="M17" s="6">
        <f>Input!I32/Input!I$7</f>
        <v>0.15306481326410987</v>
      </c>
      <c r="N17" s="6">
        <f>Input!J32/Input!J$7</f>
        <v>3.4747400901970091</v>
      </c>
      <c r="O17" s="6">
        <f t="shared" si="1"/>
        <v>22.207492606833725</v>
      </c>
    </row>
    <row r="18" spans="2:15" ht="12" customHeight="1" x14ac:dyDescent="0.2">
      <c r="B18" t="s">
        <v>59</v>
      </c>
      <c r="E18" s="6">
        <f>Input!A33/Input!A$7</f>
        <v>5.3707849324524206</v>
      </c>
      <c r="F18" s="6">
        <f>Input!B33/Input!B$7</f>
        <v>4.4579588651179867</v>
      </c>
      <c r="G18" s="6">
        <f>Input!C33/Input!C$7</f>
        <v>3.0901762923514831</v>
      </c>
      <c r="H18" s="6">
        <f>Input!D33/Input!D$7</f>
        <v>2.795119375573921</v>
      </c>
      <c r="I18" s="6">
        <f>Input!E33/Input!E$7</f>
        <v>3.0477649219467406</v>
      </c>
      <c r="J18" s="6">
        <f>Input!F33/Input!F$7</f>
        <v>3.9173554256010394</v>
      </c>
      <c r="K18" s="6">
        <f>Input!G33/Input!G$7</f>
        <v>2.8689974937343359</v>
      </c>
      <c r="L18" s="6">
        <f>Input!H33/Input!H$7</f>
        <v>3.1563568004511704</v>
      </c>
      <c r="M18" s="6">
        <f>Input!I33/Input!I$7</f>
        <v>3.4805258750628036</v>
      </c>
      <c r="N18" s="6">
        <f>Input!J33/Input!J$7</f>
        <v>3.1791882269166867</v>
      </c>
      <c r="O18" s="6">
        <f t="shared" si="1"/>
        <v>3.5364228209208592</v>
      </c>
    </row>
    <row r="19" spans="2:15" ht="13.5" customHeight="1" x14ac:dyDescent="0.2">
      <c r="B19" s="4" t="s">
        <v>60</v>
      </c>
      <c r="E19" s="8">
        <f>SUM(E15:E18)</f>
        <v>256.93368602701906</v>
      </c>
      <c r="F19" s="8">
        <f t="shared" ref="F19:N19" si="3">SUM(F15:F18)</f>
        <v>248.37043063079605</v>
      </c>
      <c r="G19" s="8">
        <f t="shared" si="3"/>
        <v>209.39458543751721</v>
      </c>
      <c r="H19" s="8">
        <f t="shared" si="3"/>
        <v>234.56592011019285</v>
      </c>
      <c r="I19" s="8">
        <f t="shared" si="3"/>
        <v>258.42265840220387</v>
      </c>
      <c r="J19" s="8">
        <f t="shared" si="3"/>
        <v>265.46699897892881</v>
      </c>
      <c r="K19" s="8">
        <f t="shared" si="3"/>
        <v>256.6627281165878</v>
      </c>
      <c r="L19" s="8">
        <f t="shared" si="3"/>
        <v>276.20911739825169</v>
      </c>
      <c r="M19" s="8">
        <f t="shared" si="3"/>
        <v>253.22497404119915</v>
      </c>
      <c r="N19" s="8">
        <f t="shared" si="3"/>
        <v>285.84723593638739</v>
      </c>
      <c r="O19" s="8">
        <f t="shared" si="1"/>
        <v>254.50983350790835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27.796226210432899</v>
      </c>
      <c r="F21" s="6">
        <f>Input!B18/Input!B$7</f>
        <v>29.095874575337433</v>
      </c>
      <c r="G21" s="6">
        <f>Input!C18/Input!C$7</f>
        <v>21.052646221650903</v>
      </c>
      <c r="H21" s="6">
        <f>Input!D18/Input!D$7</f>
        <v>25.659892561983469</v>
      </c>
      <c r="I21" s="6">
        <f>Input!E18/Input!E$7</f>
        <v>23.854790633608818</v>
      </c>
      <c r="J21" s="6">
        <f>Input!F18/Input!F$7</f>
        <v>16.869094031374733</v>
      </c>
      <c r="K21" s="6">
        <f>Input!G18/Input!G$7</f>
        <v>28.701079550728672</v>
      </c>
      <c r="L21" s="6">
        <f>Input!H18/Input!H$7</f>
        <v>33.470609079800731</v>
      </c>
      <c r="M21" s="6">
        <f>Input!I18/Input!I$7</f>
        <v>27.448336961982914</v>
      </c>
      <c r="N21" s="6">
        <f>Input!J18/Input!J$7</f>
        <v>39.285002373605508</v>
      </c>
      <c r="O21" s="6">
        <f t="shared" si="1"/>
        <v>27.323355220050608</v>
      </c>
    </row>
    <row r="22" spans="2:15" ht="12" customHeight="1" x14ac:dyDescent="0.2">
      <c r="B22" t="s">
        <v>255</v>
      </c>
      <c r="E22" s="6">
        <f>Input!A19/Input!A$7</f>
        <v>20.08119120402327</v>
      </c>
      <c r="F22" s="6">
        <f>Input!B19/Input!B$7</f>
        <v>29.116435589018455</v>
      </c>
      <c r="G22" s="6">
        <f>Input!C19/Input!C$7</f>
        <v>27.560982462583784</v>
      </c>
      <c r="H22" s="6">
        <f>Input!D19/Input!D$7</f>
        <v>21.990592286501375</v>
      </c>
      <c r="I22" s="6">
        <f>Input!E19/Input!E$7</f>
        <v>27.215988062442605</v>
      </c>
      <c r="J22" s="6">
        <f>Input!F19/Input!F$7</f>
        <v>27.477085305857237</v>
      </c>
      <c r="K22" s="6">
        <f>Input!G19/Input!G$7</f>
        <v>22.332779170147592</v>
      </c>
      <c r="L22" s="6">
        <f>Input!H19/Input!H$7</f>
        <v>28.931191841338471</v>
      </c>
      <c r="M22" s="6">
        <f>Input!I19/Input!I$7</f>
        <v>27.209606431083571</v>
      </c>
      <c r="N22" s="6">
        <f>Input!J19/Input!J$7</f>
        <v>96.410175646807502</v>
      </c>
      <c r="O22" s="6">
        <f t="shared" si="1"/>
        <v>32.832602799980386</v>
      </c>
    </row>
    <row r="23" spans="2:15" ht="12" customHeight="1" x14ac:dyDescent="0.2">
      <c r="B23" t="s">
        <v>62</v>
      </c>
      <c r="E23" s="6">
        <f>Input!A20/Input!A$7</f>
        <v>0</v>
      </c>
      <c r="F23" s="6">
        <f>Input!B20/Input!B$7</f>
        <v>0</v>
      </c>
      <c r="G23" s="6">
        <f>Input!C20/Input!C$7</f>
        <v>0.47098521715177671</v>
      </c>
      <c r="H23" s="6">
        <f>Input!D20/Input!D$7</f>
        <v>0</v>
      </c>
      <c r="I23" s="6">
        <f>Input!E20/Input!E$7</f>
        <v>0</v>
      </c>
      <c r="J23" s="6">
        <f>Input!F20/Input!F$7</f>
        <v>0</v>
      </c>
      <c r="K23" s="6">
        <f>Input!G20/Input!G$7</f>
        <v>9.1619790216281444E-2</v>
      </c>
      <c r="L23" s="6">
        <f>Input!H20/Input!H$7</f>
        <v>0.22172478616411315</v>
      </c>
      <c r="M23" s="6">
        <f>Input!I20/Input!I$7</f>
        <v>0.35313012895662366</v>
      </c>
      <c r="N23" s="6">
        <f>Input!J20/Input!J$7</f>
        <v>0</v>
      </c>
      <c r="O23" s="6">
        <f t="shared" si="1"/>
        <v>0.11374599224887949</v>
      </c>
    </row>
    <row r="24" spans="2:15" ht="13.5" customHeight="1" x14ac:dyDescent="0.2">
      <c r="B24" s="4" t="s">
        <v>63</v>
      </c>
      <c r="E24" s="8">
        <f>SUM(E21:E23)</f>
        <v>47.877417414456168</v>
      </c>
      <c r="F24" s="8">
        <f t="shared" ref="F24:N24" si="4">SUM(F21:F23)</f>
        <v>58.212310164355884</v>
      </c>
      <c r="G24" s="8">
        <f t="shared" si="4"/>
        <v>49.084613901386462</v>
      </c>
      <c r="H24" s="8">
        <f t="shared" si="4"/>
        <v>47.650484848484844</v>
      </c>
      <c r="I24" s="8">
        <f t="shared" si="4"/>
        <v>51.07077869605142</v>
      </c>
      <c r="J24" s="8">
        <f t="shared" si="4"/>
        <v>44.346179337231973</v>
      </c>
      <c r="K24" s="8">
        <f t="shared" si="4"/>
        <v>51.125478511092552</v>
      </c>
      <c r="L24" s="8">
        <f t="shared" si="4"/>
        <v>62.623525707303308</v>
      </c>
      <c r="M24" s="8">
        <f t="shared" si="4"/>
        <v>55.011073522023111</v>
      </c>
      <c r="N24" s="8">
        <f t="shared" si="4"/>
        <v>135.69517802041301</v>
      </c>
      <c r="O24" s="8">
        <f t="shared" si="1"/>
        <v>60.269704012279874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5.5443033231436738</v>
      </c>
      <c r="F26" s="6">
        <f>Input!B21/Input!B$7</f>
        <v>6.6149288403268756</v>
      </c>
      <c r="G26" s="6">
        <f>Input!C21/Input!C$7</f>
        <v>6.7789183729685059</v>
      </c>
      <c r="H26" s="6">
        <f>Input!D21/Input!D$7</f>
        <v>7.258876951331497</v>
      </c>
      <c r="I26" s="6">
        <f>Input!E21/Input!E$7</f>
        <v>6.5655665748393028</v>
      </c>
      <c r="J26" s="6">
        <f>Input!F21/Input!F$7</f>
        <v>7.5434372969460686</v>
      </c>
      <c r="K26" s="6">
        <f>Input!G21/Input!G$7</f>
        <v>11.737718369999072</v>
      </c>
      <c r="L26" s="6">
        <f>Input!H21/Input!H$7</f>
        <v>10.879046902904408</v>
      </c>
      <c r="M26" s="6">
        <f>Input!I21/Input!I$7</f>
        <v>7.7456238486015749</v>
      </c>
      <c r="N26" s="6">
        <f>Input!J21/Input!J$7</f>
        <v>11.725600522193211</v>
      </c>
      <c r="O26" s="6">
        <f t="shared" si="1"/>
        <v>8.2394021003254174</v>
      </c>
    </row>
    <row r="27" spans="2:15" ht="12" customHeight="1" x14ac:dyDescent="0.2">
      <c r="B27" t="s">
        <v>65</v>
      </c>
      <c r="E27" s="6">
        <f>Input!A22/Input!A$7</f>
        <v>85.73291391381521</v>
      </c>
      <c r="F27" s="6">
        <f>Input!B22/Input!B$7</f>
        <v>110.33700762097145</v>
      </c>
      <c r="G27" s="6">
        <f>Input!C22/Input!C$7</f>
        <v>110.49862087962538</v>
      </c>
      <c r="H27" s="6">
        <f>Input!D22/Input!D$7</f>
        <v>120.46692286501377</v>
      </c>
      <c r="I27" s="6">
        <f>Input!E22/Input!E$7</f>
        <v>118.56667584940313</v>
      </c>
      <c r="J27" s="6">
        <f>Input!F22/Input!F$7</f>
        <v>119.95505058943655</v>
      </c>
      <c r="K27" s="6">
        <f>Input!G22/Input!G$7</f>
        <v>118.91085769980506</v>
      </c>
      <c r="L27" s="6">
        <f>Input!H22/Input!H$7</f>
        <v>122.82862111100667</v>
      </c>
      <c r="M27" s="6">
        <f>Input!I22/Input!I$7</f>
        <v>125.33491709931336</v>
      </c>
      <c r="N27" s="6">
        <f>Input!J22/Input!J$7</f>
        <v>135.77056254450511</v>
      </c>
      <c r="O27" s="6">
        <f t="shared" si="1"/>
        <v>116.84021501728958</v>
      </c>
    </row>
    <row r="28" spans="2:15" ht="12" customHeight="1" x14ac:dyDescent="0.2">
      <c r="B28" t="s">
        <v>66</v>
      </c>
      <c r="E28" s="6">
        <f>Input!A23/Input!A$7</f>
        <v>11.114601124149493</v>
      </c>
      <c r="F28" s="6">
        <f>Input!B23/Input!B$7</f>
        <v>12.785650537140757</v>
      </c>
      <c r="G28" s="6">
        <f>Input!C23/Input!C$7</f>
        <v>14.717023230190065</v>
      </c>
      <c r="H28" s="6">
        <f>Input!D23/Input!D$7</f>
        <v>15.791733700642792</v>
      </c>
      <c r="I28" s="6">
        <f>Input!E23/Input!E$7</f>
        <v>16.254174471992652</v>
      </c>
      <c r="J28" s="6">
        <f>Input!F23/Input!F$7</f>
        <v>16.733014016522791</v>
      </c>
      <c r="K28" s="6">
        <f>Input!G23/Input!G$7</f>
        <v>17.339894179894181</v>
      </c>
      <c r="L28" s="6">
        <f>Input!H23/Input!H$7</f>
        <v>16.166344581257636</v>
      </c>
      <c r="M28" s="6">
        <f>Input!I23/Input!I$7</f>
        <v>18.358861162284374</v>
      </c>
      <c r="N28" s="6">
        <f>Input!J23/Input!J$7</f>
        <v>24.747699976263945</v>
      </c>
      <c r="O28" s="6">
        <f t="shared" si="1"/>
        <v>16.400899698033868</v>
      </c>
    </row>
    <row r="29" spans="2:15" ht="13.5" customHeight="1" x14ac:dyDescent="0.2">
      <c r="B29" s="4" t="s">
        <v>15</v>
      </c>
      <c r="E29" s="8">
        <f>SUM(E26:E28)</f>
        <v>102.39181836110838</v>
      </c>
      <c r="F29" s="8">
        <f t="shared" ref="F29:N29" si="5">SUM(F26:F28)</f>
        <v>129.73758699843907</v>
      </c>
      <c r="G29" s="8">
        <f t="shared" si="5"/>
        <v>131.99456248278395</v>
      </c>
      <c r="H29" s="8">
        <f t="shared" si="5"/>
        <v>143.51753351698807</v>
      </c>
      <c r="I29" s="8">
        <f t="shared" si="5"/>
        <v>141.38641689623509</v>
      </c>
      <c r="J29" s="8">
        <f t="shared" si="5"/>
        <v>144.23150190290542</v>
      </c>
      <c r="K29" s="8">
        <f t="shared" si="5"/>
        <v>147.98847024969831</v>
      </c>
      <c r="L29" s="8">
        <f t="shared" si="5"/>
        <v>149.87401259516872</v>
      </c>
      <c r="M29" s="8">
        <f t="shared" si="5"/>
        <v>151.4394021101993</v>
      </c>
      <c r="N29" s="8">
        <f t="shared" si="5"/>
        <v>172.24386304296229</v>
      </c>
      <c r="O29" s="8">
        <f t="shared" si="1"/>
        <v>141.48051681564885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510.06497386845484</v>
      </c>
      <c r="F31" s="7">
        <f t="shared" ref="F31:N31" si="6">SUM(F13,F19,F24,F29)</f>
        <v>523.63275640437053</v>
      </c>
      <c r="G31" s="7">
        <f t="shared" si="6"/>
        <v>478.61414011569184</v>
      </c>
      <c r="H31" s="7">
        <f t="shared" si="6"/>
        <v>532.49630394857672</v>
      </c>
      <c r="I31" s="7">
        <f t="shared" si="6"/>
        <v>562.39365932047758</v>
      </c>
      <c r="J31" s="7">
        <f t="shared" si="6"/>
        <v>561.48658962220372</v>
      </c>
      <c r="K31" s="7">
        <f t="shared" si="6"/>
        <v>568.13092546180269</v>
      </c>
      <c r="L31" s="7">
        <f t="shared" si="6"/>
        <v>587.23385844534255</v>
      </c>
      <c r="M31" s="7">
        <f t="shared" si="6"/>
        <v>613.59308825992298</v>
      </c>
      <c r="N31" s="7">
        <f t="shared" si="6"/>
        <v>709.71414075480664</v>
      </c>
      <c r="O31" s="7">
        <f t="shared" si="1"/>
        <v>564.73604362016499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514.69826447095943</v>
      </c>
      <c r="F33" s="6">
        <f>(Input!B35+Input!B209)/Input!B$7</f>
        <v>542.62197227068214</v>
      </c>
      <c r="G33" s="6">
        <f>(Input!C35+Input!C209)/Input!C$7</f>
        <v>538.12241667431817</v>
      </c>
      <c r="H33" s="6">
        <f>(Input!D35+Input!D209)/Input!D$7</f>
        <v>545.43592745638205</v>
      </c>
      <c r="I33" s="6">
        <f>(Input!E35+Input!E209)/Input!E$7</f>
        <v>539.76073645546376</v>
      </c>
      <c r="J33" s="6">
        <f>(Input!F35+Input!F209)/Input!F$7</f>
        <v>573.58771929824559</v>
      </c>
      <c r="K33" s="6">
        <f>(Input!G35+Input!G209)/Input!G$7</f>
        <v>608.43877285807116</v>
      </c>
      <c r="L33" s="6">
        <f>(Input!H35+Input!H209)/Input!H$7</f>
        <v>635.11434815302198</v>
      </c>
      <c r="M33" s="6">
        <f>(Input!I35+Input!I209)/Input!I$7</f>
        <v>712.24813599062134</v>
      </c>
      <c r="N33" s="6">
        <f>(Input!J35+Input!J209)/Input!J$7</f>
        <v>808.51791241395676</v>
      </c>
      <c r="O33" s="6">
        <f t="shared" si="1"/>
        <v>601.85462060417217</v>
      </c>
    </row>
    <row r="34" spans="2:15" ht="12" customHeight="1" x14ac:dyDescent="0.2">
      <c r="B34" t="s">
        <v>69</v>
      </c>
      <c r="E34" s="6">
        <f>Input!A28/Input!A$7</f>
        <v>0.10488117542648653</v>
      </c>
      <c r="F34" s="6">
        <f>Input!B28/Input!B$7</f>
        <v>0.41048113120925539</v>
      </c>
      <c r="G34" s="6">
        <f>Input!C28/Input!C$7</f>
        <v>0.20215682673767332</v>
      </c>
      <c r="H34" s="6">
        <f>Input!D28/Input!D$7</f>
        <v>1.1652672176308541</v>
      </c>
      <c r="I34" s="6">
        <f>Input!E28/Input!E$7</f>
        <v>0.52916161616161617</v>
      </c>
      <c r="J34" s="6">
        <f>Input!F28/Input!F$7</f>
        <v>1.3791710758377425</v>
      </c>
      <c r="K34" s="6">
        <f>Input!G28/Input!G$7</f>
        <v>1.0375949132089484</v>
      </c>
      <c r="L34" s="6">
        <f>Input!H28/Input!H$7</f>
        <v>0.88962496475232633</v>
      </c>
      <c r="M34" s="6">
        <f>Input!I28/Input!I$7</f>
        <v>1.5485781276168145</v>
      </c>
      <c r="N34" s="6">
        <f>Input!J28/Input!J$7</f>
        <v>0.55954545454545446</v>
      </c>
      <c r="O34" s="6">
        <f t="shared" si="1"/>
        <v>0.78264625031271717</v>
      </c>
    </row>
    <row r="35" spans="2:15" ht="12" customHeight="1" x14ac:dyDescent="0.2">
      <c r="B35" t="s">
        <v>75</v>
      </c>
      <c r="E35" s="6">
        <f>(Input!A29-Input!A203-Input!A207)/Input!A$7</f>
        <v>58.955744009466514</v>
      </c>
      <c r="F35" s="6">
        <f>(Input!B29-Input!B203-Input!B207)/Input!B$7</f>
        <v>69.243579102010827</v>
      </c>
      <c r="G35" s="6">
        <f>(Input!C29-Input!C203-Input!C207)/Input!C$7</f>
        <v>59.131511339638237</v>
      </c>
      <c r="H35" s="6">
        <f>(Input!D29-Input!D203-Input!D207)/Input!D$7</f>
        <v>55.075602387511474</v>
      </c>
      <c r="I35" s="6">
        <f>(Input!E29-Input!E203-Input!E207)/Input!E$7</f>
        <v>61.543279155188252</v>
      </c>
      <c r="J35" s="6">
        <f>(Input!F29-Input!F203-Input!F207)/Input!F$7</f>
        <v>50.183257217116875</v>
      </c>
      <c r="K35" s="6">
        <f>(Input!G29-Input!G203-Input!G207)/Input!G$7</f>
        <v>75.588939014202168</v>
      </c>
      <c r="L35" s="6">
        <f>(Input!H29-Input!H203-Input!H207)/Input!H$7</f>
        <v>52.760253783250313</v>
      </c>
      <c r="M35" s="6">
        <f>(Input!I29-Input!I203-Input!I207)/Input!I$7</f>
        <v>63.324423044716127</v>
      </c>
      <c r="N35" s="6">
        <f>(Input!J29-Input!J203-Input!J207)/Input!J$7</f>
        <v>83.375182767624025</v>
      </c>
      <c r="O35" s="6">
        <f t="shared" si="1"/>
        <v>62.918177182072483</v>
      </c>
    </row>
    <row r="36" spans="2:15" ht="13.5" customHeight="1" x14ac:dyDescent="0.2">
      <c r="B36" s="1" t="s">
        <v>71</v>
      </c>
      <c r="E36" s="7">
        <f>SUM(E33:E35)</f>
        <v>573.7588896558525</v>
      </c>
      <c r="F36" s="7">
        <f t="shared" ref="F36:N36" si="7">SUM(F33:F35)</f>
        <v>612.27603250390223</v>
      </c>
      <c r="G36" s="7">
        <f t="shared" si="7"/>
        <v>597.45608484069407</v>
      </c>
      <c r="H36" s="7">
        <f t="shared" si="7"/>
        <v>601.67679706152433</v>
      </c>
      <c r="I36" s="7">
        <f t="shared" si="7"/>
        <v>601.83317722681363</v>
      </c>
      <c r="J36" s="7">
        <f t="shared" si="7"/>
        <v>625.15014759120015</v>
      </c>
      <c r="K36" s="7">
        <f t="shared" si="7"/>
        <v>685.06530678548233</v>
      </c>
      <c r="L36" s="7">
        <f t="shared" si="7"/>
        <v>688.76422690102459</v>
      </c>
      <c r="M36" s="7">
        <f t="shared" si="7"/>
        <v>777.12113716295426</v>
      </c>
      <c r="N36" s="7">
        <f t="shared" si="7"/>
        <v>892.45264063612615</v>
      </c>
      <c r="O36" s="7">
        <f t="shared" si="1"/>
        <v>665.55544403655745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63.693915787397657</v>
      </c>
      <c r="F38" s="11">
        <f t="shared" ref="F38:N38" si="8">F36-F31</f>
        <v>88.643276099531704</v>
      </c>
      <c r="G38" s="11">
        <f t="shared" si="8"/>
        <v>118.84194472500224</v>
      </c>
      <c r="H38" s="11">
        <f t="shared" si="8"/>
        <v>69.180493112947602</v>
      </c>
      <c r="I38" s="11">
        <f t="shared" si="8"/>
        <v>39.43951790633605</v>
      </c>
      <c r="J38" s="11">
        <f t="shared" si="8"/>
        <v>63.663557968996429</v>
      </c>
      <c r="K38" s="11">
        <f t="shared" si="8"/>
        <v>116.93438132367964</v>
      </c>
      <c r="L38" s="11">
        <f t="shared" si="8"/>
        <v>101.53036845568204</v>
      </c>
      <c r="M38" s="11">
        <f t="shared" si="8"/>
        <v>163.52804890303128</v>
      </c>
      <c r="N38" s="11">
        <f t="shared" si="8"/>
        <v>182.73849988131951</v>
      </c>
      <c r="O38" s="11">
        <f t="shared" si="1"/>
        <v>100.81940041639241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14.564027216250862</v>
      </c>
      <c r="F40" s="8">
        <f>(Input!B25 + Input!B26) / Input!B$7</f>
        <v>16.322946469562023</v>
      </c>
      <c r="G40" s="8">
        <f>(Input!C25 + Input!C26) / Input!C$7</f>
        <v>16.324686438343587</v>
      </c>
      <c r="H40" s="8">
        <f>(Input!D25 + Input!D26) / Input!D$7</f>
        <v>17.830587695133151</v>
      </c>
      <c r="I40" s="8">
        <f>(Input!E25 + Input!E26) / Input!E$7</f>
        <v>18.220707988980713</v>
      </c>
      <c r="J40" s="8">
        <f>(Input!F25 + Input!F26) / Input!F$7</f>
        <v>19.76906061449921</v>
      </c>
      <c r="K40" s="8">
        <f>(Input!G25 + Input!G26) / Input!G$7</f>
        <v>20.355870231133387</v>
      </c>
      <c r="L40" s="8">
        <f>(Input!H25 + Input!H26) / Input!H$7</f>
        <v>21.44730331798101</v>
      </c>
      <c r="M40" s="8">
        <f>(Input!I25 + Input!I26) / Input!I$7</f>
        <v>24.320182548986768</v>
      </c>
      <c r="N40" s="8">
        <f>(Input!J25 + Input!J26) / Input!J$7</f>
        <v>29.430682411583195</v>
      </c>
      <c r="O40" s="8">
        <f t="shared" si="1"/>
        <v>19.858605493245392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49.129888571146793</v>
      </c>
      <c r="F42" s="11">
        <f t="shared" ref="F42:N42" si="9">+F38-F40</f>
        <v>72.320329629969677</v>
      </c>
      <c r="G42" s="11">
        <f t="shared" si="9"/>
        <v>102.51725828665865</v>
      </c>
      <c r="H42" s="11">
        <f t="shared" si="9"/>
        <v>51.349905417814455</v>
      </c>
      <c r="I42" s="11">
        <f t="shared" si="9"/>
        <v>21.218809917355337</v>
      </c>
      <c r="J42" s="11">
        <f t="shared" si="9"/>
        <v>43.894497354497219</v>
      </c>
      <c r="K42" s="11">
        <f t="shared" si="9"/>
        <v>96.57851109254625</v>
      </c>
      <c r="L42" s="11">
        <f t="shared" si="9"/>
        <v>80.083065137701027</v>
      </c>
      <c r="M42" s="11">
        <f t="shared" si="9"/>
        <v>139.20786635404451</v>
      </c>
      <c r="N42" s="11">
        <f t="shared" si="9"/>
        <v>153.30781746973631</v>
      </c>
      <c r="O42" s="11">
        <f t="shared" si="1"/>
        <v>80.96079492314702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5.8159570898680988</v>
      </c>
      <c r="F7" s="6">
        <f>Input!B37/Input!B$6</f>
        <v>5.9594579393661133</v>
      </c>
      <c r="G7" s="6">
        <f>Input!C37/Input!C$6</f>
        <v>5.4568519726935047</v>
      </c>
      <c r="H7" s="6">
        <f>Input!D37/Input!D$6</f>
        <v>6.4597171245035305</v>
      </c>
      <c r="I7" s="6">
        <f>Input!E37/Input!E$6</f>
        <v>7.8214908718583986</v>
      </c>
      <c r="J7" s="6">
        <f>Input!F37/Input!F$6</f>
        <v>6.9744236452275299</v>
      </c>
      <c r="K7" s="6">
        <f>Input!G37/Input!G$6</f>
        <v>6.8775691093177445</v>
      </c>
      <c r="L7" s="6">
        <f>Input!H37/Input!H$6</f>
        <v>6.999762012332865</v>
      </c>
      <c r="M7" s="6">
        <f>Input!I37/Input!I$6</f>
        <v>8.4111885307033649</v>
      </c>
      <c r="N7" s="6">
        <f>Input!J37/Input!J$6</f>
        <v>8.3106655154421443</v>
      </c>
      <c r="O7" s="6">
        <f>AVERAGE(E7:N7)</f>
        <v>6.908708381131329</v>
      </c>
    </row>
    <row r="8" spans="1:15" ht="12" customHeight="1" x14ac:dyDescent="0.2">
      <c r="B8" t="s">
        <v>121</v>
      </c>
      <c r="E8" s="6">
        <f>Input!A38/Input!A$6</f>
        <v>5.2752849645237259</v>
      </c>
      <c r="F8" s="6">
        <f>Input!B38/Input!B$6</f>
        <v>5.0844412241559898</v>
      </c>
      <c r="G8" s="6">
        <f>Input!C38/Input!C$6</f>
        <v>4.5299924706354782</v>
      </c>
      <c r="H8" s="6">
        <f>Input!D38/Input!D$6</f>
        <v>5.0775054595609364</v>
      </c>
      <c r="I8" s="6">
        <f>Input!E38/Input!E$6</f>
        <v>6.5772762154264592</v>
      </c>
      <c r="J8" s="6">
        <f>Input!F38/Input!F$6</f>
        <v>6.0205100409798717</v>
      </c>
      <c r="K8" s="6">
        <f>Input!G38/Input!G$6</f>
        <v>5.6373577066967036</v>
      </c>
      <c r="L8" s="6">
        <f>Input!H38/Input!H$6</f>
        <v>6.4122869528054212</v>
      </c>
      <c r="M8" s="6">
        <f>Input!I38/Input!I$6</f>
        <v>6.4180818169733156</v>
      </c>
      <c r="N8" s="6">
        <f>Input!J38/Input!J$6</f>
        <v>7.1492200660918819</v>
      </c>
      <c r="O8" s="6">
        <f t="shared" ref="O8:O40" si="1">AVERAGE(E8:N8)</f>
        <v>5.8181956917849771</v>
      </c>
    </row>
    <row r="9" spans="1:15" ht="12" customHeight="1" x14ac:dyDescent="0.2">
      <c r="B9" t="s">
        <v>122</v>
      </c>
      <c r="E9" s="6">
        <f>Input!A39/Input!A$6</f>
        <v>2.3166853923937636E-2</v>
      </c>
      <c r="F9" s="6">
        <f>Input!B39/Input!B$6</f>
        <v>0.1076607314518559</v>
      </c>
      <c r="G9" s="6">
        <f>Input!C39/Input!C$6</f>
        <v>0.11625991366328682</v>
      </c>
      <c r="H9" s="6">
        <f>Input!D39/Input!D$6</f>
        <v>0.1204584754096267</v>
      </c>
      <c r="I9" s="6">
        <f>Input!E39/Input!E$6</f>
        <v>0.12847842185487041</v>
      </c>
      <c r="J9" s="6">
        <f>Input!F39/Input!F$6</f>
        <v>8.3009783790170835E-2</v>
      </c>
      <c r="K9" s="6">
        <f>Input!G39/Input!G$6</f>
        <v>6.9310546884492813E-2</v>
      </c>
      <c r="L9" s="6">
        <f>Input!H39/Input!H$6</f>
        <v>6.9710971365773242E-2</v>
      </c>
      <c r="M9" s="6">
        <f>Input!I39/Input!I$6</f>
        <v>9.9981047883531224E-2</v>
      </c>
      <c r="N9" s="6">
        <f>Input!J39/Input!J$6</f>
        <v>0.46464581211021938</v>
      </c>
      <c r="O9" s="6">
        <f t="shared" si="1"/>
        <v>0.12826825583377649</v>
      </c>
    </row>
    <row r="10" spans="1:15" ht="13.5" customHeight="1" x14ac:dyDescent="0.2">
      <c r="B10" s="4" t="s">
        <v>123</v>
      </c>
      <c r="E10" s="8">
        <f>SUM(E7:E9)</f>
        <v>11.114408908315761</v>
      </c>
      <c r="F10" s="8">
        <f t="shared" ref="F10:N10" si="2">SUM(F7:F9)</f>
        <v>11.151559894973959</v>
      </c>
      <c r="G10" s="8">
        <f t="shared" si="2"/>
        <v>10.10310435699227</v>
      </c>
      <c r="H10" s="8">
        <f t="shared" si="2"/>
        <v>11.657681059474093</v>
      </c>
      <c r="I10" s="8">
        <f t="shared" si="2"/>
        <v>14.527245509139728</v>
      </c>
      <c r="J10" s="8">
        <f t="shared" si="2"/>
        <v>13.077943469997573</v>
      </c>
      <c r="K10" s="8">
        <f t="shared" si="2"/>
        <v>12.584237362898941</v>
      </c>
      <c r="L10" s="8">
        <f t="shared" si="2"/>
        <v>13.481759936504059</v>
      </c>
      <c r="M10" s="8">
        <f t="shared" si="2"/>
        <v>14.929251395560211</v>
      </c>
      <c r="N10" s="8">
        <f t="shared" si="2"/>
        <v>15.924531393644246</v>
      </c>
      <c r="O10" s="8">
        <f t="shared" si="1"/>
        <v>12.855172328750086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7.0693030951318239</v>
      </c>
      <c r="F12" s="6">
        <f>Input!B40/Input!B$6</f>
        <v>7.6387600614086697</v>
      </c>
      <c r="G12" s="6">
        <f>Input!C40/Input!C$6</f>
        <v>6.6109136883847004</v>
      </c>
      <c r="H12" s="6">
        <f>Input!D40/Input!D$6</f>
        <v>8.2647529468858156</v>
      </c>
      <c r="I12" s="6">
        <f>Input!E40/Input!E$6</f>
        <v>8.4037003708982354</v>
      </c>
      <c r="J12" s="6">
        <f>Input!F40/Input!F$6</f>
        <v>7.7163776638239616</v>
      </c>
      <c r="K12" s="6">
        <f>Input!G40/Input!G$6</f>
        <v>7.6166242890150704</v>
      </c>
      <c r="L12" s="6">
        <f>Input!H40/Input!H$6</f>
        <v>8.1628747786800169</v>
      </c>
      <c r="M12" s="6">
        <f>Input!I40/Input!I$6</f>
        <v>7.0939987530297905</v>
      </c>
      <c r="N12" s="6">
        <f>Input!J40/Input!J$6</f>
        <v>7.4887314582453346</v>
      </c>
      <c r="O12" s="6">
        <f t="shared" si="1"/>
        <v>7.6066037105503428</v>
      </c>
    </row>
    <row r="13" spans="1:15" ht="12" customHeight="1" x14ac:dyDescent="0.2">
      <c r="B13" t="s">
        <v>125</v>
      </c>
      <c r="E13" s="6">
        <f>Input!A41/Input!A$6</f>
        <v>1.8372644021362721</v>
      </c>
      <c r="F13" s="6">
        <f>Input!B41/Input!B$6</f>
        <v>1.9997117522992383</v>
      </c>
      <c r="G13" s="6">
        <f>Input!C41/Input!C$6</f>
        <v>1.7993798313422349</v>
      </c>
      <c r="H13" s="6">
        <f>Input!D41/Input!D$6</f>
        <v>2.2858988799918265</v>
      </c>
      <c r="I13" s="6">
        <f>Input!E41/Input!E$6</f>
        <v>2.3492952038149535</v>
      </c>
      <c r="J13" s="6">
        <f>Input!F41/Input!F$6</f>
        <v>2.1532995234201353</v>
      </c>
      <c r="K13" s="6">
        <f>Input!G41/Input!G$6</f>
        <v>2.1899958710981253</v>
      </c>
      <c r="L13" s="6">
        <f>Input!H41/Input!H$6</f>
        <v>2.3454031381647233</v>
      </c>
      <c r="M13" s="6">
        <f>Input!I41/Input!I$6</f>
        <v>2.0606557182654504</v>
      </c>
      <c r="N13" s="6">
        <f>Input!J41/Input!J$6</f>
        <v>2.0081772554476109</v>
      </c>
      <c r="O13" s="6">
        <f t="shared" si="1"/>
        <v>2.1029081575980575</v>
      </c>
    </row>
    <row r="14" spans="1:15" ht="12" customHeight="1" x14ac:dyDescent="0.2">
      <c r="B14" t="s">
        <v>126</v>
      </c>
      <c r="E14" s="6">
        <f>Input!A42/Input!A$6</f>
        <v>0</v>
      </c>
      <c r="F14" s="6">
        <f>Input!B42/Input!B$6</f>
        <v>0</v>
      </c>
      <c r="G14" s="6">
        <f>Input!C42/Input!C$6</f>
        <v>0</v>
      </c>
      <c r="H14" s="6">
        <f>Input!D42/Input!D$6</f>
        <v>0</v>
      </c>
      <c r="I14" s="6">
        <f>Input!E42/Input!E$6</f>
        <v>6.935710094731265E-2</v>
      </c>
      <c r="J14" s="6">
        <f>Input!F42/Input!F$6</f>
        <v>6.1700602970232429E-2</v>
      </c>
      <c r="K14" s="6">
        <f>Input!G42/Input!G$6</f>
        <v>0.23782723740427092</v>
      </c>
      <c r="L14" s="6">
        <f>Input!H42/Input!H$6</f>
        <v>0.24383173575920383</v>
      </c>
      <c r="M14" s="6">
        <f>Input!I42/Input!I$6</f>
        <v>0</v>
      </c>
      <c r="N14" s="6">
        <f>Input!J42/Input!J$6</f>
        <v>0</v>
      </c>
      <c r="O14" s="6">
        <f t="shared" si="1"/>
        <v>6.1271667708101982E-2</v>
      </c>
    </row>
    <row r="15" spans="1:15" ht="13.5" customHeight="1" x14ac:dyDescent="0.2">
      <c r="B15" s="4" t="s">
        <v>130</v>
      </c>
      <c r="E15" s="8">
        <f>SUM(E12:E14)</f>
        <v>8.9065674972680959</v>
      </c>
      <c r="F15" s="8">
        <f t="shared" ref="F15:N15" si="3">SUM(F12:F14)</f>
        <v>9.6384718137079073</v>
      </c>
      <c r="G15" s="8">
        <f t="shared" si="3"/>
        <v>8.4102935197269346</v>
      </c>
      <c r="H15" s="8">
        <f t="shared" si="3"/>
        <v>10.550651826877642</v>
      </c>
      <c r="I15" s="8">
        <f t="shared" si="3"/>
        <v>10.822352675660502</v>
      </c>
      <c r="J15" s="8">
        <f t="shared" si="3"/>
        <v>9.931377790214329</v>
      </c>
      <c r="K15" s="8">
        <f t="shared" si="3"/>
        <v>10.044447397517468</v>
      </c>
      <c r="L15" s="8">
        <f t="shared" si="3"/>
        <v>10.752109652603943</v>
      </c>
      <c r="M15" s="8">
        <f t="shared" si="3"/>
        <v>9.1546544712952418</v>
      </c>
      <c r="N15" s="8">
        <f t="shared" si="3"/>
        <v>9.496908713692946</v>
      </c>
      <c r="O15" s="8">
        <f t="shared" si="1"/>
        <v>9.7707835358565021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2.1319862096563189</v>
      </c>
      <c r="F17" s="6">
        <f>Input!B43/Input!B$6</f>
        <v>1.9083511485429789</v>
      </c>
      <c r="G17" s="6">
        <f>Input!C43/Input!C$6</f>
        <v>1.7790323511695614</v>
      </c>
      <c r="H17" s="6">
        <f>Input!D43/Input!D$6</f>
        <v>1.480727302913043</v>
      </c>
      <c r="I17" s="6">
        <f>Input!E43/Input!E$6</f>
        <v>1.5887714535818911</v>
      </c>
      <c r="J17" s="6">
        <f>Input!F43/Input!F$6</f>
        <v>1.7885405674868717</v>
      </c>
      <c r="K17" s="6">
        <f>Input!G43/Input!G$6</f>
        <v>1.8546908675874325</v>
      </c>
      <c r="L17" s="6">
        <f>Input!H43/Input!H$6</f>
        <v>1.9903896452774894</v>
      </c>
      <c r="M17" s="6">
        <f>Input!I43/Input!I$6</f>
        <v>1.0237047081342858</v>
      </c>
      <c r="N17" s="6">
        <f>Input!J43/Input!J$6</f>
        <v>1.3012682932889408</v>
      </c>
      <c r="O17" s="6">
        <f t="shared" si="1"/>
        <v>1.6847462547638812</v>
      </c>
    </row>
    <row r="18" spans="2:15" ht="12" customHeight="1" x14ac:dyDescent="0.2">
      <c r="B18" t="s">
        <v>128</v>
      </c>
      <c r="E18" s="6">
        <f>Input!A44/Input!A$6</f>
        <v>3.7213841134009509</v>
      </c>
      <c r="F18" s="6">
        <f>Input!B44/Input!B$6</f>
        <v>3.9354909106561253</v>
      </c>
      <c r="G18" s="6">
        <f>Input!C44/Input!C$6</f>
        <v>3.4233754141150485</v>
      </c>
      <c r="H18" s="6">
        <f>Input!D44/Input!D$6</f>
        <v>3.5987151194717955</v>
      </c>
      <c r="I18" s="6">
        <f>Input!E44/Input!E$6</f>
        <v>4.7436853285045988</v>
      </c>
      <c r="J18" s="6">
        <f>Input!F44/Input!F$6</f>
        <v>3.1903843384110906</v>
      </c>
      <c r="K18" s="6">
        <f>Input!G44/Input!G$6</f>
        <v>2.9389438190765698</v>
      </c>
      <c r="L18" s="6">
        <f>Input!H44/Input!H$6</f>
        <v>2.9792275474693204</v>
      </c>
      <c r="M18" s="6">
        <f>Input!I44/Input!I$6</f>
        <v>3.6410677177220596</v>
      </c>
      <c r="N18" s="6">
        <f>Input!J44/Input!J$6</f>
        <v>5.9099667055929634</v>
      </c>
      <c r="O18" s="6">
        <f t="shared" si="1"/>
        <v>3.8082241014420526</v>
      </c>
    </row>
    <row r="19" spans="2:15" ht="13.5" customHeight="1" x14ac:dyDescent="0.2">
      <c r="B19" s="4" t="s">
        <v>129</v>
      </c>
      <c r="E19" s="8">
        <f>SUM(E17:E18)</f>
        <v>5.8533703230572698</v>
      </c>
      <c r="F19" s="8">
        <f t="shared" ref="F19:N19" si="4">SUM(F17:F18)</f>
        <v>5.8438420591991047</v>
      </c>
      <c r="G19" s="8">
        <f t="shared" si="4"/>
        <v>5.2024077652846099</v>
      </c>
      <c r="H19" s="8">
        <f t="shared" si="4"/>
        <v>5.0794424223848385</v>
      </c>
      <c r="I19" s="8">
        <f t="shared" si="4"/>
        <v>6.3324567820864903</v>
      </c>
      <c r="J19" s="8">
        <f t="shared" si="4"/>
        <v>4.9789249058979621</v>
      </c>
      <c r="K19" s="8">
        <f t="shared" si="4"/>
        <v>4.7936346866640021</v>
      </c>
      <c r="L19" s="8">
        <f t="shared" si="4"/>
        <v>4.96961719274681</v>
      </c>
      <c r="M19" s="8">
        <f t="shared" si="4"/>
        <v>4.664772425856345</v>
      </c>
      <c r="N19" s="8">
        <f t="shared" si="4"/>
        <v>7.2112349988819044</v>
      </c>
      <c r="O19" s="8">
        <f t="shared" si="1"/>
        <v>5.4929703562059329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39.752889200129289</v>
      </c>
      <c r="F21" s="6">
        <f>Input!B45/Input!B$6</f>
        <v>35.053482933268292</v>
      </c>
      <c r="G21" s="6">
        <f>Input!C45/Input!C$6</f>
        <v>29.365520153599036</v>
      </c>
      <c r="H21" s="6">
        <f>Input!D45/Input!D$6</f>
        <v>34.345641290882853</v>
      </c>
      <c r="I21" s="6">
        <f>Input!E45/Input!E$6</f>
        <v>32.348888990716482</v>
      </c>
      <c r="J21" s="6">
        <f>Input!F45/Input!F$6</f>
        <v>29.737131079744092</v>
      </c>
      <c r="K21" s="6">
        <f>Input!G45/Input!G$6</f>
        <v>30.528883642376638</v>
      </c>
      <c r="L21" s="6">
        <f>Input!H45/Input!H$6</f>
        <v>30.226101715611456</v>
      </c>
      <c r="M21" s="6">
        <f>Input!I45/Input!I$6</f>
        <v>32.085804199048397</v>
      </c>
      <c r="N21" s="6">
        <f>Input!J45/Input!J$6</f>
        <v>30.637911894054216</v>
      </c>
      <c r="O21" s="6">
        <f t="shared" si="1"/>
        <v>32.40822550994308</v>
      </c>
    </row>
    <row r="22" spans="2:15" ht="12" customHeight="1" x14ac:dyDescent="0.2">
      <c r="B22" t="s">
        <v>132</v>
      </c>
      <c r="E22" s="6">
        <f>Input!A46/Input!A$6</f>
        <v>4.4459310790636106</v>
      </c>
      <c r="F22" s="6">
        <f>Input!B46/Input!B$6</f>
        <v>5.341566208014692</v>
      </c>
      <c r="G22" s="6">
        <f>Input!C46/Input!C$6</f>
        <v>3.3186808553358094</v>
      </c>
      <c r="H22" s="6">
        <f>Input!D46/Input!D$6</f>
        <v>3.3801075310013666</v>
      </c>
      <c r="I22" s="6">
        <f>Input!E46/Input!E$6</f>
        <v>3.5926038141105661</v>
      </c>
      <c r="J22" s="6">
        <f>Input!F46/Input!F$6</f>
        <v>3.2142110977797032</v>
      </c>
      <c r="K22" s="6">
        <f>Input!G46/Input!G$6</f>
        <v>4.075280087846151</v>
      </c>
      <c r="L22" s="6">
        <f>Input!H46/Input!H$6</f>
        <v>4.5992213199829051</v>
      </c>
      <c r="M22" s="6">
        <f>Input!I46/Input!I$6</f>
        <v>3.7576960467466121</v>
      </c>
      <c r="N22" s="6">
        <f>Input!J46/Input!J$6</f>
        <v>7.1721351902005113</v>
      </c>
      <c r="O22" s="6">
        <f t="shared" si="1"/>
        <v>4.2897433230081941</v>
      </c>
    </row>
    <row r="23" spans="2:15" ht="12" customHeight="1" x14ac:dyDescent="0.2">
      <c r="B23" t="s">
        <v>133</v>
      </c>
      <c r="E23" s="6">
        <f>Input!A47/Input!A$6</f>
        <v>0.54873378172471643</v>
      </c>
      <c r="F23" s="6">
        <f>Input!B47/Input!B$6</f>
        <v>0.46743747937500901</v>
      </c>
      <c r="G23" s="6">
        <f>Input!C47/Input!C$6</f>
        <v>0.61033329986949103</v>
      </c>
      <c r="H23" s="6">
        <f>Input!D47/Input!D$6</f>
        <v>0.39264459854667128</v>
      </c>
      <c r="I23" s="6">
        <f>Input!E47/Input!E$6</f>
        <v>0.33546934269585399</v>
      </c>
      <c r="J23" s="6">
        <f>Input!F47/Input!F$6</f>
        <v>0.2244734077606037</v>
      </c>
      <c r="K23" s="6">
        <f>Input!G47/Input!G$6</f>
        <v>0.23314449603628976</v>
      </c>
      <c r="L23" s="6">
        <f>Input!H47/Input!H$6</f>
        <v>0.13077868001709508</v>
      </c>
      <c r="M23" s="6">
        <f>Input!I47/Input!I$6</f>
        <v>0.26902290085546648</v>
      </c>
      <c r="N23" s="6">
        <f>Input!J47/Input!J$6</f>
        <v>0.18972370611474149</v>
      </c>
      <c r="O23" s="6">
        <f t="shared" si="1"/>
        <v>0.34017616929959382</v>
      </c>
    </row>
    <row r="24" spans="2:15" ht="12" customHeight="1" x14ac:dyDescent="0.2">
      <c r="B24" t="s">
        <v>134</v>
      </c>
      <c r="E24" s="6">
        <f>Input!A48/Input!A$6</f>
        <v>0.39257953303679988</v>
      </c>
      <c r="F24" s="6">
        <f>Input!B48/Input!B$6</f>
        <v>0.56410534169332971</v>
      </c>
      <c r="G24" s="6">
        <f>Input!C48/Input!C$6</f>
        <v>0.72163449954823811</v>
      </c>
      <c r="H24" s="6">
        <f>Input!D48/Input!D$6</f>
        <v>0.91526135652529284</v>
      </c>
      <c r="I24" s="6">
        <f>Input!E48/Input!E$6</f>
        <v>0.99234686622066182</v>
      </c>
      <c r="J24" s="6">
        <f>Input!F48/Input!F$6</f>
        <v>0.43454466253477941</v>
      </c>
      <c r="K24" s="6">
        <f>Input!G48/Input!G$6</f>
        <v>1.2735447873236192</v>
      </c>
      <c r="L24" s="6">
        <f>Input!H48/Input!H$6</f>
        <v>1.4134252396361195</v>
      </c>
      <c r="M24" s="6">
        <f>Input!I48/Input!I$6</f>
        <v>5.6443189106548129E-2</v>
      </c>
      <c r="N24" s="6">
        <f>Input!J48/Input!J$6</f>
        <v>0.18017976495142493</v>
      </c>
      <c r="O24" s="6">
        <f t="shared" si="1"/>
        <v>0.69440652405768133</v>
      </c>
    </row>
    <row r="25" spans="2:15" ht="12" customHeight="1" x14ac:dyDescent="0.2">
      <c r="B25" t="s">
        <v>135</v>
      </c>
      <c r="E25" s="6">
        <f>Input!A49/Input!A$6</f>
        <v>1.2446620904067842</v>
      </c>
      <c r="F25" s="6">
        <f>Input!B49/Input!B$6</f>
        <v>3.5685385310702036</v>
      </c>
      <c r="G25" s="6">
        <f>Input!C49/Input!C$6</f>
        <v>3.8037868938861559</v>
      </c>
      <c r="H25" s="6">
        <f>Input!D49/Input!D$6</f>
        <v>3.914648864028198</v>
      </c>
      <c r="I25" s="6">
        <f>Input!E49/Input!E$6</f>
        <v>3.7910226510217346</v>
      </c>
      <c r="J25" s="6">
        <f>Input!F49/Input!F$6</f>
        <v>3.1940581242846453</v>
      </c>
      <c r="K25" s="6">
        <f>Input!G49/Input!G$6</f>
        <v>3.1724654048878467</v>
      </c>
      <c r="L25" s="6">
        <f>Input!H49/Input!H$6</f>
        <v>3.3118537151230236</v>
      </c>
      <c r="M25" s="6">
        <f>Input!I49/Input!I$6</f>
        <v>4.327531683424346</v>
      </c>
      <c r="N25" s="6">
        <f>Input!J49/Input!J$6</f>
        <v>2.2790217904440082</v>
      </c>
      <c r="O25" s="6">
        <f t="shared" si="1"/>
        <v>3.2607589748576951</v>
      </c>
    </row>
    <row r="26" spans="2:15" ht="14.25" customHeight="1" x14ac:dyDescent="0.2">
      <c r="B26" s="4" t="s">
        <v>136</v>
      </c>
      <c r="E26" s="8">
        <f>SUM(E21:E25)</f>
        <v>46.384795684361201</v>
      </c>
      <c r="F26" s="8">
        <f t="shared" ref="F26:N26" si="5">SUM(F21:F25)</f>
        <v>44.99513049342152</v>
      </c>
      <c r="G26" s="8">
        <f t="shared" si="5"/>
        <v>37.819955702238722</v>
      </c>
      <c r="H26" s="8">
        <f t="shared" si="5"/>
        <v>42.948303640984378</v>
      </c>
      <c r="I26" s="8">
        <f t="shared" si="5"/>
        <v>41.0603316647653</v>
      </c>
      <c r="J26" s="8">
        <f t="shared" si="5"/>
        <v>36.804418372103825</v>
      </c>
      <c r="K26" s="8">
        <f t="shared" si="5"/>
        <v>39.283318418470543</v>
      </c>
      <c r="L26" s="8">
        <f t="shared" si="5"/>
        <v>39.681380670370594</v>
      </c>
      <c r="M26" s="8">
        <f t="shared" si="5"/>
        <v>40.496498019181367</v>
      </c>
      <c r="N26" s="8">
        <f t="shared" si="5"/>
        <v>40.458972345764899</v>
      </c>
      <c r="O26" s="8">
        <f t="shared" si="1"/>
        <v>40.993310501166235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2.3556914410601326</v>
      </c>
      <c r="F28" s="6">
        <f>Input!B50/Input!B$6</f>
        <v>2.5605079128226467</v>
      </c>
      <c r="G28" s="6">
        <f>Input!C50/Input!C$6</f>
        <v>2.4129789930729846</v>
      </c>
      <c r="H28" s="6">
        <f>Input!D50/Input!D$6</f>
        <v>2.1112237079039118</v>
      </c>
      <c r="I28" s="6">
        <f>Input!E50/Input!E$6</f>
        <v>2.2675373452703367</v>
      </c>
      <c r="J28" s="6">
        <f>Input!F50/Input!F$6</f>
        <v>2.0408892238396925</v>
      </c>
      <c r="K28" s="6">
        <f>Input!G50/Input!G$6</f>
        <v>2.1503149073036041</v>
      </c>
      <c r="L28" s="6">
        <f>Input!H50/Input!H$6</f>
        <v>2.0651752854264607</v>
      </c>
      <c r="M28" s="6">
        <f>Input!I50/Input!I$6</f>
        <v>2.3022161494084172</v>
      </c>
      <c r="N28" s="6">
        <f>Input!J50/Input!J$6</f>
        <v>2.5993813203468581</v>
      </c>
      <c r="O28" s="6">
        <f t="shared" si="1"/>
        <v>2.2865916286455041</v>
      </c>
    </row>
    <row r="29" spans="2:15" ht="12" customHeight="1" x14ac:dyDescent="0.2">
      <c r="B29" t="s">
        <v>138</v>
      </c>
      <c r="E29" s="6">
        <f>Input!A51/Input!A$6</f>
        <v>0.19947624397826788</v>
      </c>
      <c r="F29" s="6">
        <f>Input!B51/Input!B$6</f>
        <v>0.21988019570426273</v>
      </c>
      <c r="G29" s="6">
        <f>Input!C51/Input!C$6</f>
        <v>0.15676413010741894</v>
      </c>
      <c r="H29" s="6">
        <f>Input!D51/Input!D$6</f>
        <v>0.16160568560591548</v>
      </c>
      <c r="I29" s="6">
        <f>Input!E51/Input!E$6</f>
        <v>0.21564319400158219</v>
      </c>
      <c r="J29" s="6">
        <f>Input!F51/Input!F$6</f>
        <v>0.23170129076897664</v>
      </c>
      <c r="K29" s="6">
        <f>Input!G51/Input!G$6</f>
        <v>0.2267758160389878</v>
      </c>
      <c r="L29" s="6">
        <f>Input!H51/Input!H$6</f>
        <v>0.28934122962329811</v>
      </c>
      <c r="M29" s="6">
        <f>Input!I51/Input!I$6</f>
        <v>9.0796240615737822E-2</v>
      </c>
      <c r="N29" s="6">
        <f>Input!J51/Input!J$6</f>
        <v>6.0519044897756356E-2</v>
      </c>
      <c r="O29" s="6">
        <f t="shared" si="1"/>
        <v>0.18525030713422039</v>
      </c>
    </row>
    <row r="30" spans="2:15" ht="13.5" customHeight="1" x14ac:dyDescent="0.2">
      <c r="B30" s="4" t="s">
        <v>139</v>
      </c>
      <c r="E30" s="8">
        <f>SUM(E28:E29)</f>
        <v>2.5551676850384006</v>
      </c>
      <c r="F30" s="8">
        <f t="shared" ref="F30:N30" si="6">SUM(F28:F29)</f>
        <v>2.7803881085269095</v>
      </c>
      <c r="G30" s="8">
        <f t="shared" si="6"/>
        <v>2.5697431231804035</v>
      </c>
      <c r="H30" s="8">
        <f t="shared" si="6"/>
        <v>2.2728293935098272</v>
      </c>
      <c r="I30" s="8">
        <f t="shared" si="6"/>
        <v>2.4831805392719191</v>
      </c>
      <c r="J30" s="8">
        <f t="shared" si="6"/>
        <v>2.2725905146086691</v>
      </c>
      <c r="K30" s="8">
        <f t="shared" si="6"/>
        <v>2.377090723342592</v>
      </c>
      <c r="L30" s="8">
        <f t="shared" si="6"/>
        <v>2.3545165150497587</v>
      </c>
      <c r="M30" s="8">
        <f t="shared" si="6"/>
        <v>2.3930123900241549</v>
      </c>
      <c r="N30" s="8">
        <f t="shared" si="6"/>
        <v>2.6599003652446145</v>
      </c>
      <c r="O30" s="8">
        <f t="shared" si="1"/>
        <v>2.4718419357797248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4.4091083988733779E-2</v>
      </c>
      <c r="F32" s="6">
        <f>Input!B52/Input!B$6</f>
        <v>4.0713947515674989E-2</v>
      </c>
      <c r="G32" s="6">
        <f>Input!C52/Input!C$6</f>
        <v>4.9585006525449254E-2</v>
      </c>
      <c r="H32" s="6">
        <f>Input!D52/Input!D$6</f>
        <v>0.13426624778105564</v>
      </c>
      <c r="I32" s="6">
        <f>Input!E52/Input!E$6</f>
        <v>0.26375962929137475</v>
      </c>
      <c r="J32" s="6">
        <f>Input!F52/Input!F$6</f>
        <v>0.26926062810721901</v>
      </c>
      <c r="K32" s="6">
        <f>Input!G52/Input!G$6</f>
        <v>0.11537619417195363</v>
      </c>
      <c r="L32" s="6">
        <f>Input!H52/Input!H$6</f>
        <v>0.11234678551804139</v>
      </c>
      <c r="M32" s="6">
        <f>Input!I52/Input!I$6</f>
        <v>0.1047631807185203</v>
      </c>
      <c r="N32" s="6">
        <f>Input!J52/Input!J$6</f>
        <v>7.4816632295574823E-2</v>
      </c>
      <c r="O32" s="6">
        <f t="shared" si="1"/>
        <v>0.12089793359135977</v>
      </c>
    </row>
    <row r="33" spans="2:15" ht="12" customHeight="1" x14ac:dyDescent="0.2">
      <c r="B33" t="s">
        <v>141</v>
      </c>
      <c r="E33" s="6">
        <f>Input!A53/Input!A$6</f>
        <v>0.72407538515998948</v>
      </c>
      <c r="F33" s="6">
        <f>Input!B53/Input!B$6</f>
        <v>0.58392771568360191</v>
      </c>
      <c r="G33" s="6">
        <f>Input!C53/Input!C$6</f>
        <v>0.45704547736171069</v>
      </c>
      <c r="H33" s="6">
        <f>Input!D53/Input!D$6</f>
        <v>0.46054531754849753</v>
      </c>
      <c r="I33" s="6">
        <f>Input!E53/Input!E$6</f>
        <v>0.56250125089933078</v>
      </c>
      <c r="J33" s="6">
        <f>Input!F53/Input!F$6</f>
        <v>0.52816888574839849</v>
      </c>
      <c r="K33" s="6">
        <f>Input!G53/Input!G$6</f>
        <v>0.54904069712649528</v>
      </c>
      <c r="L33" s="6">
        <f>Input!H53/Input!H$6</f>
        <v>0.55199426094389159</v>
      </c>
      <c r="M33" s="6">
        <f>Input!I53/Input!I$6</f>
        <v>0.44501088134414812</v>
      </c>
      <c r="N33" s="6">
        <f>Input!J53/Input!J$6</f>
        <v>0.48414639600467113</v>
      </c>
      <c r="O33" s="6">
        <f t="shared" si="1"/>
        <v>0.5346456267820735</v>
      </c>
    </row>
    <row r="34" spans="2:15" ht="12" customHeight="1" x14ac:dyDescent="0.2">
      <c r="B34" t="s">
        <v>142</v>
      </c>
      <c r="E34" s="6">
        <f>Input!A54/Input!A$6</f>
        <v>0.16305034398904161</v>
      </c>
      <c r="F34" s="6">
        <f>Input!B54/Input!B$6</f>
        <v>0.14781898790478787</v>
      </c>
      <c r="G34" s="6">
        <f>Input!C54/Input!C$6</f>
        <v>0.15313083525750426</v>
      </c>
      <c r="H34" s="6">
        <f>Input!D54/Input!D$6</f>
        <v>0.15613514169316631</v>
      </c>
      <c r="I34" s="6">
        <f>Input!E54/Input!E$6</f>
        <v>0.16259716195959831</v>
      </c>
      <c r="J34" s="6">
        <f>Input!F54/Input!F$6</f>
        <v>0.13847940042761095</v>
      </c>
      <c r="K34" s="6">
        <f>Input!G54/Input!G$6</f>
        <v>0.1429419190467322</v>
      </c>
      <c r="L34" s="6">
        <f>Input!H54/Input!H$6</f>
        <v>0.16147249526833141</v>
      </c>
      <c r="M34" s="6">
        <f>Input!I54/Input!I$6</f>
        <v>0.15532518066401474</v>
      </c>
      <c r="N34" s="6">
        <f>Input!J54/Input!J$6</f>
        <v>0.25253820160508861</v>
      </c>
      <c r="O34" s="6">
        <f t="shared" si="1"/>
        <v>0.16334896678158764</v>
      </c>
    </row>
    <row r="35" spans="2:15" ht="12" customHeight="1" x14ac:dyDescent="0.2">
      <c r="B35" t="s">
        <v>143</v>
      </c>
      <c r="E35" s="6">
        <f>Input!A55/Input!A$6</f>
        <v>1.2272496267680419</v>
      </c>
      <c r="F35" s="6">
        <f>Input!B55/Input!B$6</f>
        <v>1.2727478944574373</v>
      </c>
      <c r="G35" s="6">
        <f>Input!C55/Input!C$6</f>
        <v>1.1191048840477864</v>
      </c>
      <c r="H35" s="6">
        <f>Input!D55/Input!D$6</f>
        <v>1.1336601407353486</v>
      </c>
      <c r="I35" s="6">
        <f>Input!E55/Input!E$6</f>
        <v>1.2232173236126604</v>
      </c>
      <c r="J35" s="6">
        <f>Input!F55/Input!F$6</f>
        <v>1.0288821389247649</v>
      </c>
      <c r="K35" s="6">
        <f>Input!G55/Input!G$6</f>
        <v>1.0441908674096161</v>
      </c>
      <c r="L35" s="6">
        <f>Input!H55/Input!H$6</f>
        <v>1.2027634165699981</v>
      </c>
      <c r="M35" s="6">
        <f>Input!I55/Input!I$6</f>
        <v>1.1797261866448534</v>
      </c>
      <c r="N35" s="6">
        <f>Input!J55/Input!J$6</f>
        <v>1.1866731681864489</v>
      </c>
      <c r="O35" s="6">
        <f t="shared" si="1"/>
        <v>1.1618215647356955</v>
      </c>
    </row>
    <row r="36" spans="2:15" ht="13.5" customHeight="1" x14ac:dyDescent="0.2">
      <c r="B36" s="4" t="s">
        <v>144</v>
      </c>
      <c r="E36" s="8">
        <f>SUM(E32:E35)</f>
        <v>2.1584664399058067</v>
      </c>
      <c r="F36" s="8">
        <f t="shared" ref="F36:N36" si="7">SUM(F32:F35)</f>
        <v>2.0452085455615023</v>
      </c>
      <c r="G36" s="8">
        <f t="shared" si="7"/>
        <v>1.7788662031924507</v>
      </c>
      <c r="H36" s="8">
        <f t="shared" si="7"/>
        <v>1.884606847758068</v>
      </c>
      <c r="I36" s="8">
        <f t="shared" si="7"/>
        <v>2.2120753657629644</v>
      </c>
      <c r="J36" s="8">
        <f t="shared" si="7"/>
        <v>1.9647910532079935</v>
      </c>
      <c r="K36" s="8">
        <f t="shared" si="7"/>
        <v>1.8515496777547973</v>
      </c>
      <c r="L36" s="8">
        <f t="shared" si="7"/>
        <v>2.0285769583002624</v>
      </c>
      <c r="M36" s="8">
        <f t="shared" si="7"/>
        <v>1.8848254293715365</v>
      </c>
      <c r="N36" s="8">
        <f t="shared" si="7"/>
        <v>1.9981743980917834</v>
      </c>
      <c r="O36" s="8">
        <f t="shared" si="1"/>
        <v>1.9807140918907162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3.145718375325135</v>
      </c>
      <c r="F38" s="8">
        <f>Input!B56/Input!B$6</f>
        <v>3.316019340861156</v>
      </c>
      <c r="G38" s="8">
        <f>Input!C56/Input!C$6</f>
        <v>2.5460665344844897</v>
      </c>
      <c r="H38" s="8">
        <f>Input!D56/Input!D$6</f>
        <v>2.5945289452511395</v>
      </c>
      <c r="I38" s="8">
        <f>Input!E56/Input!E$6</f>
        <v>2.5487001444196196</v>
      </c>
      <c r="J38" s="8">
        <f>Input!F56/Input!F$6</f>
        <v>2.8932485792840898</v>
      </c>
      <c r="K38" s="8">
        <f>Input!G56/Input!G$6</f>
        <v>2.9401396951061427</v>
      </c>
      <c r="L38" s="8">
        <f>Input!H56/Input!H$6</f>
        <v>3.1513740765614506</v>
      </c>
      <c r="M38" s="8">
        <f>Input!I56/Input!I$6</f>
        <v>2.3527134500320477</v>
      </c>
      <c r="N38" s="8">
        <f>Input!J56/Input!J$6</f>
        <v>2.7152388997937735</v>
      </c>
      <c r="O38" s="8">
        <f t="shared" si="1"/>
        <v>2.8203748041119043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80.118494913271675</v>
      </c>
      <c r="F40" s="11">
        <f t="shared" ref="F40:N40" si="8">SUM(F10,F15,F19,F26,F30,F36,F38)</f>
        <v>79.770620256252073</v>
      </c>
      <c r="G40" s="11">
        <f t="shared" si="8"/>
        <v>68.430437205099892</v>
      </c>
      <c r="H40" s="11">
        <f t="shared" si="8"/>
        <v>76.988044136239978</v>
      </c>
      <c r="I40" s="11">
        <f t="shared" si="8"/>
        <v>79.986342681106521</v>
      </c>
      <c r="J40" s="11">
        <f t="shared" si="8"/>
        <v>71.923294685314431</v>
      </c>
      <c r="K40" s="11">
        <f t="shared" si="8"/>
        <v>73.874417961754489</v>
      </c>
      <c r="L40" s="11">
        <f t="shared" si="8"/>
        <v>76.419335002136876</v>
      </c>
      <c r="M40" s="11">
        <f t="shared" si="8"/>
        <v>75.875727581320888</v>
      </c>
      <c r="N40" s="11">
        <f t="shared" si="8"/>
        <v>80.46496111511415</v>
      </c>
      <c r="O40" s="11">
        <f t="shared" si="1"/>
        <v>76.385167553761107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6.0779339393939393</v>
      </c>
      <c r="F7" s="6">
        <f>(Input!B37-Input!B57+Input!B77)/Input!B$5</f>
        <v>6.2193253443526171</v>
      </c>
      <c r="G7" s="6">
        <f>(Input!C37-Input!C57+Input!C77)/Input!C$5</f>
        <v>5.6589763085399447</v>
      </c>
      <c r="H7" s="6">
        <f>(Input!D37-Input!D57+Input!D77)/Input!D$5</f>
        <v>6.6558389807162532</v>
      </c>
      <c r="I7" s="6">
        <f>(Input!E37-Input!E57+Input!E77)/Input!E$5</f>
        <v>7.6102206185566992</v>
      </c>
      <c r="J7" s="6">
        <f>(Input!F37-Input!F57+Input!F77)/Input!F$5</f>
        <v>7.4508495024875625</v>
      </c>
      <c r="K7" s="6">
        <f>(Input!G37-Input!G57+Input!G77)/Input!G$5</f>
        <v>6.8760050368550374</v>
      </c>
      <c r="L7" s="6">
        <f>(Input!H37-Input!H57+Input!H77)/Input!H$5</f>
        <v>6.8785400485436892</v>
      </c>
      <c r="M7" s="6">
        <f>(Input!I37-Input!I57+Input!I77)/Input!I$5</f>
        <v>8.393506981519506</v>
      </c>
      <c r="N7" s="6">
        <f>(Input!J37-Input!J57+Input!J77)/Input!J$5</f>
        <v>8.6896189228529828</v>
      </c>
      <c r="O7" s="6">
        <f>AVERAGE(E7:N7)</f>
        <v>7.0510815683818233</v>
      </c>
    </row>
    <row r="8" spans="1:15" ht="12" customHeight="1" x14ac:dyDescent="0.2">
      <c r="B8" t="s">
        <v>121</v>
      </c>
      <c r="E8" s="6">
        <f>(Input!A38-Input!A58+Input!A78)/Input!A$5</f>
        <v>5.553777575757576</v>
      </c>
      <c r="F8" s="6">
        <f>(Input!B38-Input!B58+Input!B78)/Input!B$5</f>
        <v>5.268727272727272</v>
      </c>
      <c r="G8" s="6">
        <f>(Input!C38-Input!C58+Input!C78)/Input!C$5</f>
        <v>4.7058871900826444</v>
      </c>
      <c r="H8" s="6">
        <f>(Input!D38-Input!D58+Input!D78)/Input!D$5</f>
        <v>5.2439195592286492</v>
      </c>
      <c r="I8" s="6">
        <f>(Input!E38-Input!E58+Input!E78)/Input!E$5</f>
        <v>6.4017693298969061</v>
      </c>
      <c r="J8" s="6">
        <f>(Input!F38-Input!F58+Input!F78)/Input!F$5</f>
        <v>6.3345213930348256</v>
      </c>
      <c r="K8" s="6">
        <f>(Input!G38-Input!G58+Input!G78)/Input!G$5</f>
        <v>5.6865660933660935</v>
      </c>
      <c r="L8" s="6">
        <f>(Input!H38-Input!H58+Input!H78)/Input!H$5</f>
        <v>6.3572343446601938</v>
      </c>
      <c r="M8" s="6">
        <f>(Input!I38-Input!I58+Input!I78)/Input!I$5</f>
        <v>6.4233057494866532</v>
      </c>
      <c r="N8" s="6">
        <f>(Input!J38-Input!J58+Input!J78)/Input!J$5</f>
        <v>7.5434844250363895</v>
      </c>
      <c r="O8" s="6">
        <f t="shared" ref="O8:O40" si="1">AVERAGE(E8:N8)</f>
        <v>5.9519192933277205</v>
      </c>
    </row>
    <row r="9" spans="1:15" ht="12" customHeight="1" x14ac:dyDescent="0.2">
      <c r="B9" t="s">
        <v>122</v>
      </c>
      <c r="E9" s="6">
        <f>(Input!A39-Input!A59+Input!A79)/Input!A$5</f>
        <v>2.6006363636363636E-2</v>
      </c>
      <c r="F9" s="6">
        <f>(Input!B39-Input!B59+Input!B79)/Input!B$5</f>
        <v>0.10977561983471076</v>
      </c>
      <c r="G9" s="6">
        <f>(Input!C39-Input!C59+Input!C79)/Input!C$5</f>
        <v>0.12220743801652896</v>
      </c>
      <c r="H9" s="6">
        <f>(Input!D39-Input!D59+Input!D79)/Input!D$5</f>
        <v>0.12873719008264461</v>
      </c>
      <c r="I9" s="6">
        <f>(Input!E39-Input!E59+Input!E79)/Input!E$5</f>
        <v>0.12635335051546392</v>
      </c>
      <c r="J9" s="6">
        <f>(Input!F39-Input!F59+Input!F79)/Input!F$5</f>
        <v>7.6338184079601995E-2</v>
      </c>
      <c r="K9" s="6">
        <f>(Input!G39-Input!G59+Input!G79)/Input!G$5</f>
        <v>7.1057739557739558E-2</v>
      </c>
      <c r="L9" s="6">
        <f>(Input!H39-Input!H59+Input!H79)/Input!H$5</f>
        <v>7.2470873786407777E-2</v>
      </c>
      <c r="M9" s="6">
        <f>(Input!I39-Input!I59+Input!I79)/Input!I$5</f>
        <v>0.10034579055441478</v>
      </c>
      <c r="N9" s="6">
        <f>(Input!J39-Input!J59+Input!J79)/Input!J$5</f>
        <v>0.45745691411935951</v>
      </c>
      <c r="O9" s="6">
        <f t="shared" si="1"/>
        <v>0.12907494641832354</v>
      </c>
    </row>
    <row r="10" spans="1:15" ht="13.5" customHeight="1" x14ac:dyDescent="0.2">
      <c r="B10" s="4" t="s">
        <v>123</v>
      </c>
      <c r="E10" s="8">
        <f>SUM(E7:E9)</f>
        <v>11.65771787878788</v>
      </c>
      <c r="F10" s="8">
        <f t="shared" ref="F10:N10" si="2">SUM(F7:F9)</f>
        <v>11.5978282369146</v>
      </c>
      <c r="G10" s="8">
        <f t="shared" si="2"/>
        <v>10.487070936639119</v>
      </c>
      <c r="H10" s="8">
        <f t="shared" si="2"/>
        <v>12.028495730027545</v>
      </c>
      <c r="I10" s="8">
        <f t="shared" si="2"/>
        <v>14.138343298969069</v>
      </c>
      <c r="J10" s="8">
        <f t="shared" si="2"/>
        <v>13.861709079601988</v>
      </c>
      <c r="K10" s="8">
        <f t="shared" si="2"/>
        <v>12.633628869778869</v>
      </c>
      <c r="L10" s="8">
        <f t="shared" si="2"/>
        <v>13.308245266990291</v>
      </c>
      <c r="M10" s="8">
        <f t="shared" si="2"/>
        <v>14.917158521560575</v>
      </c>
      <c r="N10" s="8">
        <f t="shared" si="2"/>
        <v>16.690560262008731</v>
      </c>
      <c r="O10" s="8">
        <f t="shared" si="1"/>
        <v>13.132075808127869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6.9311693939393937</v>
      </c>
      <c r="F12" s="6">
        <f>(Input!B40-Input!B60+Input!B80)/Input!B$5</f>
        <v>7.3333148760330582</v>
      </c>
      <c r="G12" s="6">
        <f>(Input!C40-Input!C60+Input!C80)/Input!C$5</f>
        <v>7.2563428374655645</v>
      </c>
      <c r="H12" s="6">
        <f>(Input!D40-Input!D60+Input!D80)/Input!D$5</f>
        <v>8.9139800275482095</v>
      </c>
      <c r="I12" s="6">
        <f>(Input!E40-Input!E60+Input!E80)/Input!E$5</f>
        <v>8.2248518041237109</v>
      </c>
      <c r="J12" s="6">
        <f>(Input!F40-Input!F60+Input!F80)/Input!F$5</f>
        <v>8.157705721393036</v>
      </c>
      <c r="K12" s="6">
        <f>(Input!G40-Input!G60+Input!G80)/Input!G$5</f>
        <v>7.8932657248157261</v>
      </c>
      <c r="L12" s="6">
        <f>(Input!H40-Input!H60+Input!H80)/Input!H$5</f>
        <v>8.1129129854368927</v>
      </c>
      <c r="M12" s="6">
        <f>(Input!I40-Input!I60+Input!I80)/Input!I$5</f>
        <v>7.0020359342915803</v>
      </c>
      <c r="N12" s="6">
        <f>(Input!J40-Input!J60+Input!J80)/Input!J$5</f>
        <v>8.7743557496360989</v>
      </c>
      <c r="O12" s="6">
        <f t="shared" si="1"/>
        <v>7.859993505468327</v>
      </c>
    </row>
    <row r="13" spans="1:15" ht="12" customHeight="1" x14ac:dyDescent="0.2">
      <c r="B13" t="s">
        <v>125</v>
      </c>
      <c r="E13" s="6">
        <f>(Input!A41-Input!A61+Input!A81)/Input!A$5</f>
        <v>1.8005978787878789</v>
      </c>
      <c r="F13" s="6">
        <f>(Input!B41-Input!B61+Input!B81)/Input!B$5</f>
        <v>1.9196289256198347</v>
      </c>
      <c r="G13" s="6">
        <f>(Input!C41-Input!C61+Input!C81)/Input!C$5</f>
        <v>1.9740534435261712</v>
      </c>
      <c r="H13" s="6">
        <f>(Input!D41-Input!D61+Input!D81)/Input!D$5</f>
        <v>2.465464738292011</v>
      </c>
      <c r="I13" s="6">
        <f>(Input!E41-Input!E61+Input!E81)/Input!E$5</f>
        <v>2.2997547680412369</v>
      </c>
      <c r="J13" s="6">
        <f>(Input!F41-Input!F61+Input!F81)/Input!F$5</f>
        <v>2.2764794776119404</v>
      </c>
      <c r="K13" s="6">
        <f>(Input!G41-Input!G61+Input!G81)/Input!G$5</f>
        <v>2.2695382063882068</v>
      </c>
      <c r="L13" s="6">
        <f>(Input!H41-Input!H61+Input!H81)/Input!H$5</f>
        <v>2.3310474514563109</v>
      </c>
      <c r="M13" s="6">
        <f>(Input!I41-Input!I61+Input!I81)/Input!I$5</f>
        <v>2.0339422997946612</v>
      </c>
      <c r="N13" s="6">
        <f>(Input!J41-Input!J61+Input!J81)/Input!J$5</f>
        <v>2.3529302765647744</v>
      </c>
      <c r="O13" s="6">
        <f t="shared" si="1"/>
        <v>2.1723437466083024</v>
      </c>
    </row>
    <row r="14" spans="1:15" ht="12" customHeight="1" x14ac:dyDescent="0.2">
      <c r="B14" t="s">
        <v>126</v>
      </c>
      <c r="E14" s="6">
        <f>(Input!A42-Input!A62+Input!A82)/Input!A$5</f>
        <v>0</v>
      </c>
      <c r="F14" s="6">
        <f>(Input!B42-Input!B62+Input!B82)/Input!B$5</f>
        <v>0</v>
      </c>
      <c r="G14" s="6">
        <f>(Input!C42-Input!C62+Input!C82)/Input!C$5</f>
        <v>0</v>
      </c>
      <c r="H14" s="6">
        <f>(Input!D42-Input!D62+Input!D82)/Input!D$5</f>
        <v>0</v>
      </c>
      <c r="I14" s="6">
        <f>(Input!E42-Input!E62+Input!E82)/Input!E$5</f>
        <v>6.7878221649484538E-2</v>
      </c>
      <c r="J14" s="6">
        <f>(Input!F42-Input!F62+Input!F82)/Input!F$5</f>
        <v>6.5272139303482593E-2</v>
      </c>
      <c r="K14" s="6">
        <f>(Input!G42-Input!G62+Input!G82)/Input!G$5</f>
        <v>0.24646547911547911</v>
      </c>
      <c r="L14" s="6">
        <f>(Input!H42-Input!H62+Input!H82)/Input!H$5</f>
        <v>0.24233737864077667</v>
      </c>
      <c r="M14" s="6">
        <f>(Input!I42-Input!I62+Input!I82)/Input!I$5</f>
        <v>0</v>
      </c>
      <c r="N14" s="6">
        <f>(Input!J42-Input!J62+Input!J82)/Input!J$5</f>
        <v>0</v>
      </c>
      <c r="O14" s="6">
        <f t="shared" si="1"/>
        <v>6.219532187092229E-2</v>
      </c>
    </row>
    <row r="15" spans="1:15" ht="13.5" customHeight="1" x14ac:dyDescent="0.2">
      <c r="B15" s="4" t="s">
        <v>130</v>
      </c>
      <c r="E15" s="8">
        <f>SUM(E12:E14)</f>
        <v>8.7317672727272733</v>
      </c>
      <c r="F15" s="8">
        <f t="shared" ref="F15:N15" si="3">SUM(F12:F14)</f>
        <v>9.2529438016528935</v>
      </c>
      <c r="G15" s="8">
        <f t="shared" si="3"/>
        <v>9.2303962809917355</v>
      </c>
      <c r="H15" s="8">
        <f t="shared" si="3"/>
        <v>11.379444765840221</v>
      </c>
      <c r="I15" s="8">
        <f t="shared" si="3"/>
        <v>10.592484793814434</v>
      </c>
      <c r="J15" s="8">
        <f t="shared" si="3"/>
        <v>10.499457338308458</v>
      </c>
      <c r="K15" s="8">
        <f t="shared" si="3"/>
        <v>10.409269410319411</v>
      </c>
      <c r="L15" s="8">
        <f t="shared" si="3"/>
        <v>10.68629781553398</v>
      </c>
      <c r="M15" s="8">
        <f t="shared" si="3"/>
        <v>9.035978234086242</v>
      </c>
      <c r="N15" s="8">
        <f t="shared" si="3"/>
        <v>11.127286026200874</v>
      </c>
      <c r="O15" s="8">
        <f t="shared" si="1"/>
        <v>10.094532573947552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2.1915922727272732</v>
      </c>
      <c r="F17" s="6">
        <f>(Input!B43-Input!B63+Input!B83)/Input!B$5</f>
        <v>1.8755137741046835</v>
      </c>
      <c r="G17" s="6">
        <f>(Input!C43-Input!C63+Input!C83)/Input!C$5</f>
        <v>1.8350075757575757</v>
      </c>
      <c r="H17" s="6">
        <f>(Input!D43-Input!D63+Input!D83)/Input!D$5</f>
        <v>1.5114717630853995</v>
      </c>
      <c r="I17" s="6">
        <f>(Input!E43-Input!E63+Input!E83)/Input!E$5</f>
        <v>1.5772515463917527</v>
      </c>
      <c r="J17" s="6">
        <f>(Input!F43-Input!F63+Input!F83)/Input!F$5</f>
        <v>1.9043774875621893</v>
      </c>
      <c r="K17" s="6">
        <f>(Input!G43-Input!G63+Input!G83)/Input!G$5</f>
        <v>1.8874159705159701</v>
      </c>
      <c r="L17" s="6">
        <f>(Input!H43-Input!H63+Input!H83)/Input!H$5</f>
        <v>1.9446157766990286</v>
      </c>
      <c r="M17" s="6">
        <f>(Input!I43-Input!I63+Input!I83)/Input!I$5</f>
        <v>1.0218012320328542</v>
      </c>
      <c r="N17" s="6">
        <f>(Input!J43-Input!J63+Input!J83)/Input!J$5</f>
        <v>1.4404574963609897</v>
      </c>
      <c r="O17" s="6">
        <f t="shared" si="1"/>
        <v>1.7189504895237717</v>
      </c>
    </row>
    <row r="18" spans="2:15" ht="12" customHeight="1" x14ac:dyDescent="0.2">
      <c r="B18" t="s">
        <v>128</v>
      </c>
      <c r="E18" s="6">
        <f>(Input!A44-Input!A64+Input!A84)/Input!A$5</f>
        <v>3.7625471212121209</v>
      </c>
      <c r="F18" s="6">
        <f>(Input!B44-Input!B64+Input!B84)/Input!B$5</f>
        <v>3.8350984848484844</v>
      </c>
      <c r="G18" s="6">
        <f>(Input!C44-Input!C64+Input!C84)/Input!C$5</f>
        <v>3.7311389807162536</v>
      </c>
      <c r="H18" s="6">
        <f>(Input!D44-Input!D64+Input!D84)/Input!D$5</f>
        <v>3.8626493112947653</v>
      </c>
      <c r="I18" s="6">
        <f>(Input!E44-Input!E64+Input!E84)/Input!E$5</f>
        <v>4.6894476804123713</v>
      </c>
      <c r="J18" s="6">
        <f>(Input!F44-Input!F64+Input!F84)/Input!F$5</f>
        <v>3.3556552238805968</v>
      </c>
      <c r="K18" s="6">
        <f>(Input!G44-Input!G64+Input!G84)/Input!G$5</f>
        <v>3.0196256756756759</v>
      </c>
      <c r="L18" s="6">
        <f>(Input!H44-Input!H64+Input!H84)/Input!H$5</f>
        <v>2.9630245145631067</v>
      </c>
      <c r="M18" s="6">
        <f>(Input!I44-Input!I64+Input!I84)/Input!I$5</f>
        <v>3.6034652977412733</v>
      </c>
      <c r="N18" s="6">
        <f>(Input!J44-Input!J64+Input!J84)/Input!J$5</f>
        <v>6.867276273653566</v>
      </c>
      <c r="O18" s="6">
        <f t="shared" si="1"/>
        <v>3.9689928563998214</v>
      </c>
    </row>
    <row r="19" spans="2:15" ht="13.5" customHeight="1" x14ac:dyDescent="0.2">
      <c r="B19" s="4" t="s">
        <v>129</v>
      </c>
      <c r="E19" s="8">
        <f>SUM(E17:E18)</f>
        <v>5.9541393939393945</v>
      </c>
      <c r="F19" s="8">
        <f t="shared" ref="F19:N19" si="4">SUM(F17:F18)</f>
        <v>5.7106122589531676</v>
      </c>
      <c r="G19" s="8">
        <f t="shared" si="4"/>
        <v>5.5661465564738295</v>
      </c>
      <c r="H19" s="8">
        <f t="shared" si="4"/>
        <v>5.3741210743801648</v>
      </c>
      <c r="I19" s="8">
        <f t="shared" si="4"/>
        <v>6.2666992268041239</v>
      </c>
      <c r="J19" s="8">
        <f t="shared" si="4"/>
        <v>5.2600327114427863</v>
      </c>
      <c r="K19" s="8">
        <f t="shared" si="4"/>
        <v>4.9070416461916455</v>
      </c>
      <c r="L19" s="8">
        <f t="shared" si="4"/>
        <v>4.9076402912621351</v>
      </c>
      <c r="M19" s="8">
        <f t="shared" si="4"/>
        <v>4.6252665297741276</v>
      </c>
      <c r="N19" s="8">
        <f t="shared" si="4"/>
        <v>8.3077337700145559</v>
      </c>
      <c r="O19" s="8">
        <f t="shared" si="1"/>
        <v>5.6879433459235935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37.594823181818185</v>
      </c>
      <c r="F21" s="6">
        <f>(Input!B45-Input!B65+Input!B85)/Input!B$5</f>
        <v>34.416656198347113</v>
      </c>
      <c r="G21" s="6">
        <f>(Input!C45-Input!C65+Input!C85)/Input!C$5</f>
        <v>29.865941597796141</v>
      </c>
      <c r="H21" s="6">
        <f>(Input!D45-Input!D65+Input!D85)/Input!D$5</f>
        <v>34.745520798898063</v>
      </c>
      <c r="I21" s="6">
        <f>(Input!E45-Input!E65+Input!E85)/Input!E$5</f>
        <v>32.26419819587629</v>
      </c>
      <c r="J21" s="6">
        <f>(Input!F45-Input!F65+Input!F85)/Input!F$5</f>
        <v>30.429140671641793</v>
      </c>
      <c r="K21" s="6">
        <f>(Input!G45-Input!G65+Input!G85)/Input!G$5</f>
        <v>30.859119778869786</v>
      </c>
      <c r="L21" s="6">
        <f>(Input!H45-Input!H65+Input!H85)/Input!H$5</f>
        <v>30.196860072815536</v>
      </c>
      <c r="M21" s="6">
        <f>(Input!I45-Input!I65+Input!I85)/Input!I$5</f>
        <v>31.798812936344969</v>
      </c>
      <c r="N21" s="6">
        <f>(Input!J45-Input!J65+Input!J85)/Input!J$5</f>
        <v>31.057414847161578</v>
      </c>
      <c r="O21" s="6">
        <f t="shared" si="1"/>
        <v>32.322848827956946</v>
      </c>
    </row>
    <row r="22" spans="2:15" ht="12" customHeight="1" x14ac:dyDescent="0.2">
      <c r="B22" t="s">
        <v>132</v>
      </c>
      <c r="E22" s="6">
        <f>(Input!A46-Input!A66+Input!A86)/Input!A$5</f>
        <v>4.302050151515151</v>
      </c>
      <c r="F22" s="6">
        <f>(Input!B46-Input!B66+Input!B86)/Input!B$5</f>
        <v>5.2157433884297522</v>
      </c>
      <c r="G22" s="6">
        <f>(Input!C46-Input!C66+Input!C86)/Input!C$5</f>
        <v>3.5442188705234159</v>
      </c>
      <c r="H22" s="6">
        <f>(Input!D46-Input!D66+Input!D86)/Input!D$5</f>
        <v>3.5206856749311299</v>
      </c>
      <c r="I22" s="6">
        <f>(Input!E46-Input!E66+Input!E86)/Input!E$5</f>
        <v>3.5504868556701035</v>
      </c>
      <c r="J22" s="6">
        <f>(Input!F46-Input!F66+Input!F86)/Input!F$5</f>
        <v>3.5336120646766167</v>
      </c>
      <c r="K22" s="6">
        <f>(Input!G46-Input!G66+Input!G86)/Input!G$5</f>
        <v>4.1873234643734643</v>
      </c>
      <c r="L22" s="6">
        <f>(Input!H46-Input!H66+Input!H86)/Input!H$5</f>
        <v>4.5047290048543687</v>
      </c>
      <c r="M22" s="6">
        <f>(Input!I46-Input!I66+Input!I86)/Input!I$5</f>
        <v>3.7091687885010263</v>
      </c>
      <c r="N22" s="6">
        <f>(Input!J46-Input!J66+Input!J86)/Input!J$5</f>
        <v>8.1827606986899557</v>
      </c>
      <c r="O22" s="6">
        <f t="shared" si="1"/>
        <v>4.4250778962164983</v>
      </c>
    </row>
    <row r="23" spans="2:15" ht="12" customHeight="1" x14ac:dyDescent="0.2">
      <c r="B23" t="s">
        <v>133</v>
      </c>
      <c r="E23" s="6">
        <f>(Input!A47-Input!A67+Input!A87)/Input!A$5</f>
        <v>0.54019515151515152</v>
      </c>
      <c r="F23" s="6">
        <f>(Input!B47-Input!B67+Input!B87)/Input!B$5</f>
        <v>0.44874641873278237</v>
      </c>
      <c r="G23" s="6">
        <f>(Input!C47-Input!C67+Input!C87)/Input!C$5</f>
        <v>0.66992066115702475</v>
      </c>
      <c r="H23" s="6">
        <f>(Input!D47-Input!D67+Input!D87)/Input!D$5</f>
        <v>0.42348829201101928</v>
      </c>
      <c r="I23" s="6">
        <f>(Input!E47-Input!E67+Input!E87)/Input!E$5</f>
        <v>0.32831623711340208</v>
      </c>
      <c r="J23" s="6">
        <f>(Input!F47-Input!F67+Input!F87)/Input!F$5</f>
        <v>0.23746703980099501</v>
      </c>
      <c r="K23" s="6">
        <f>(Input!G47-Input!G67+Input!G87)/Input!G$5</f>
        <v>0.24161265356265357</v>
      </c>
      <c r="L23" s="6">
        <f>(Input!H47-Input!H67+Input!H87)/Input!H$5</f>
        <v>0.12997718446601944</v>
      </c>
      <c r="M23" s="6">
        <f>(Input!I47-Input!I67+Input!I87)/Input!I$5</f>
        <v>0.26553449691991787</v>
      </c>
      <c r="N23" s="6">
        <f>(Input!J47-Input!J67+Input!J87)/Input!J$5</f>
        <v>0.22229432314410483</v>
      </c>
      <c r="O23" s="6">
        <f t="shared" si="1"/>
        <v>0.35075524584230711</v>
      </c>
    </row>
    <row r="24" spans="2:15" ht="12" customHeight="1" x14ac:dyDescent="0.2">
      <c r="B24" t="s">
        <v>134</v>
      </c>
      <c r="E24" s="6">
        <f>(Input!A48-Input!A68+Input!A88)/Input!A$5</f>
        <v>0.38647075757575755</v>
      </c>
      <c r="F24" s="6">
        <f>(Input!B48-Input!B68+Input!B88)/Input!B$5</f>
        <v>0.54154889807162532</v>
      </c>
      <c r="G24" s="6">
        <f>(Input!C48-Input!C68+Input!C88)/Input!C$5</f>
        <v>0.78788099173553716</v>
      </c>
      <c r="H24" s="6">
        <f>(Input!D48-Input!D68+Input!D88)/Input!D$5</f>
        <v>0.97823402203856757</v>
      </c>
      <c r="I24" s="6">
        <f>(Input!E48-Input!E68+Input!E88)/Input!E$5</f>
        <v>0.96968994845360812</v>
      </c>
      <c r="J24" s="6">
        <f>(Input!F48-Input!F68+Input!F88)/Input!F$5</f>
        <v>0.47037089552238803</v>
      </c>
      <c r="K24" s="6">
        <f>(Input!G48-Input!G68+Input!G88)/Input!G$5</f>
        <v>1.3139871007371007</v>
      </c>
      <c r="L24" s="6">
        <f>(Input!H48-Input!H68+Input!H88)/Input!H$5</f>
        <v>1.3942598300970874</v>
      </c>
      <c r="M24" s="6">
        <f>(Input!I48-Input!I68+Input!I88)/Input!I$5</f>
        <v>5.5711293634496915E-2</v>
      </c>
      <c r="N24" s="6">
        <f>(Input!J48-Input!J68+Input!J88)/Input!J$5</f>
        <v>0.21111193595342065</v>
      </c>
      <c r="O24" s="6">
        <f t="shared" si="1"/>
        <v>0.71092656738195892</v>
      </c>
    </row>
    <row r="25" spans="2:15" ht="12" customHeight="1" x14ac:dyDescent="0.2">
      <c r="B25" t="s">
        <v>135</v>
      </c>
      <c r="E25" s="6">
        <f>(Input!A49-Input!A69+Input!A89)/Input!A$5</f>
        <v>1.2252943939393939</v>
      </c>
      <c r="F25" s="6">
        <f>(Input!B49-Input!B69+Input!B89)/Input!B$5</f>
        <v>3.4258461432506886</v>
      </c>
      <c r="G25" s="6">
        <f>(Input!C49-Input!C69+Input!C89)/Input!C$5</f>
        <v>4.1751538567493114</v>
      </c>
      <c r="H25" s="6">
        <f>(Input!D49-Input!D69+Input!D89)/Input!D$5</f>
        <v>4.2221590909090905</v>
      </c>
      <c r="I25" s="6">
        <f>(Input!E49-Input!E69+Input!E89)/Input!E$5</f>
        <v>3.7101878865979385</v>
      </c>
      <c r="J25" s="6">
        <f>(Input!F49-Input!F69+Input!F89)/Input!F$5</f>
        <v>3.3789460199004977</v>
      </c>
      <c r="K25" s="6">
        <f>(Input!G49-Input!G69+Input!G89)/Input!G$5</f>
        <v>3.2876941031941032</v>
      </c>
      <c r="L25" s="6">
        <f>(Input!H49-Input!H69+Input!H89)/Input!H$5</f>
        <v>3.2915565533980584</v>
      </c>
      <c r="M25" s="6">
        <f>(Input!I49-Input!I69+Input!I89)/Input!I$5</f>
        <v>4.2714168377823407</v>
      </c>
      <c r="N25" s="6">
        <f>(Input!J49-Input!J69+Input!J89)/Input!J$5</f>
        <v>2.6702704512372635</v>
      </c>
      <c r="O25" s="6">
        <f t="shared" si="1"/>
        <v>3.3658525336958682</v>
      </c>
    </row>
    <row r="26" spans="2:15" ht="13.5" customHeight="1" x14ac:dyDescent="0.2">
      <c r="B26" s="4" t="s">
        <v>136</v>
      </c>
      <c r="E26" s="8">
        <f>SUM(E21:E25)</f>
        <v>44.048833636363639</v>
      </c>
      <c r="F26" s="8">
        <f t="shared" ref="F26:N26" si="5">SUM(F21:F25)</f>
        <v>44.048541046831957</v>
      </c>
      <c r="G26" s="8">
        <f t="shared" si="5"/>
        <v>39.043115977961428</v>
      </c>
      <c r="H26" s="8">
        <f t="shared" si="5"/>
        <v>43.890087878787874</v>
      </c>
      <c r="I26" s="8">
        <f t="shared" si="5"/>
        <v>40.822879123711338</v>
      </c>
      <c r="J26" s="8">
        <f t="shared" si="5"/>
        <v>38.049536691542286</v>
      </c>
      <c r="K26" s="8">
        <f t="shared" si="5"/>
        <v>39.889737100737115</v>
      </c>
      <c r="L26" s="8">
        <f t="shared" si="5"/>
        <v>39.517382645631074</v>
      </c>
      <c r="M26" s="8">
        <f t="shared" si="5"/>
        <v>40.100644353182751</v>
      </c>
      <c r="N26" s="8">
        <f t="shared" si="5"/>
        <v>42.343852256186324</v>
      </c>
      <c r="O26" s="8">
        <f t="shared" si="1"/>
        <v>41.175461071093579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2.3190354545454546</v>
      </c>
      <c r="F28" s="6">
        <f>(Input!B50-Input!B70+Input!B90)/Input!B$5</f>
        <v>2.4581228650137743</v>
      </c>
      <c r="G28" s="6">
        <f>(Input!C50-Input!C70+Input!C90)/Input!C$5</f>
        <v>2.6485601928374658</v>
      </c>
      <c r="H28" s="6">
        <f>(Input!D50-Input!D70+Input!D90)/Input!D$5</f>
        <v>2.2770681818181817</v>
      </c>
      <c r="I28" s="6">
        <f>(Input!E50-Input!E70+Input!E90)/Input!E$5</f>
        <v>2.2191873711340206</v>
      </c>
      <c r="J28" s="6">
        <f>(Input!F50-Input!F70+Input!F90)/Input!F$5</f>
        <v>2.1590259950248756</v>
      </c>
      <c r="K28" s="6">
        <f>(Input!G50-Input!G70+Input!G90)/Input!G$5</f>
        <v>2.2284175675675675</v>
      </c>
      <c r="L28" s="6">
        <f>(Input!H50-Input!H70+Input!H90)/Input!H$5</f>
        <v>2.0525185679611648</v>
      </c>
      <c r="M28" s="6">
        <f>(Input!I50-Input!I70+Input!I90)/Input!I$5</f>
        <v>2.272363449691992</v>
      </c>
      <c r="N28" s="6">
        <f>(Input!J50-Input!J70+Input!J90)/Input!J$5</f>
        <v>3.0456273653566233</v>
      </c>
      <c r="O28" s="6">
        <f t="shared" si="1"/>
        <v>2.3679927010951118</v>
      </c>
    </row>
    <row r="29" spans="2:15" ht="12" customHeight="1" x14ac:dyDescent="0.2">
      <c r="B29" t="s">
        <v>138</v>
      </c>
      <c r="E29" s="6">
        <f>(Input!A51-Input!A71+Input!A91)/Input!A$5</f>
        <v>0.18515833333333334</v>
      </c>
      <c r="F29" s="6">
        <f>(Input!B51-Input!B71+Input!B91)/Input!B$5</f>
        <v>0.20493250688705233</v>
      </c>
      <c r="G29" s="6">
        <f>(Input!C51-Input!C71+Input!C91)/Input!C$5</f>
        <v>0.16085730027548209</v>
      </c>
      <c r="H29" s="6">
        <f>(Input!D51-Input!D71+Input!D91)/Input!D$5</f>
        <v>0.16349820936639117</v>
      </c>
      <c r="I29" s="6">
        <f>(Input!E51-Input!E71+Input!E91)/Input!E$5</f>
        <v>0.21664639175257736</v>
      </c>
      <c r="J29" s="6">
        <f>(Input!F51-Input!F71+Input!F91)/Input!F$5</f>
        <v>0.24242487562189052</v>
      </c>
      <c r="K29" s="6">
        <f>(Input!G51-Input!G71+Input!G91)/Input!G$5</f>
        <v>0.23311400491400491</v>
      </c>
      <c r="L29" s="6">
        <f>(Input!H51-Input!H71+Input!H91)/Input!H$5</f>
        <v>0.28411565533980582</v>
      </c>
      <c r="M29" s="6">
        <f>(Input!I51-Input!I71+Input!I91)/Input!I$5</f>
        <v>9.0913757700205322E-2</v>
      </c>
      <c r="N29" s="6">
        <f>(Input!J51-Input!J71+Input!J91)/Input!J$5</f>
        <v>7.0059243085880643E-2</v>
      </c>
      <c r="O29" s="6">
        <f t="shared" si="1"/>
        <v>0.18517202782766234</v>
      </c>
    </row>
    <row r="30" spans="2:15" ht="13.5" customHeight="1" x14ac:dyDescent="0.2">
      <c r="B30" s="4" t="s">
        <v>139</v>
      </c>
      <c r="E30" s="8">
        <f>SUM(E28:E29)</f>
        <v>2.5041937878787879</v>
      </c>
      <c r="F30" s="8">
        <f t="shared" ref="F30:N30" si="6">SUM(F28:F29)</f>
        <v>2.6630553719008265</v>
      </c>
      <c r="G30" s="8">
        <f t="shared" si="6"/>
        <v>2.8094174931129481</v>
      </c>
      <c r="H30" s="8">
        <f t="shared" si="6"/>
        <v>2.4405663911845727</v>
      </c>
      <c r="I30" s="8">
        <f t="shared" si="6"/>
        <v>2.435833762886598</v>
      </c>
      <c r="J30" s="8">
        <f t="shared" si="6"/>
        <v>2.4014508706467659</v>
      </c>
      <c r="K30" s="8">
        <f t="shared" si="6"/>
        <v>2.4615315724815723</v>
      </c>
      <c r="L30" s="8">
        <f t="shared" si="6"/>
        <v>2.3366342233009707</v>
      </c>
      <c r="M30" s="8">
        <f t="shared" si="6"/>
        <v>2.3632772073921973</v>
      </c>
      <c r="N30" s="8">
        <f t="shared" si="6"/>
        <v>3.1156866084425041</v>
      </c>
      <c r="O30" s="8">
        <f t="shared" si="1"/>
        <v>2.5531647289227748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4.3008636363636367E-2</v>
      </c>
      <c r="F32" s="6">
        <f>(Input!B52-Input!B72+Input!B92)/Input!B$5</f>
        <v>3.9085950413223138E-2</v>
      </c>
      <c r="G32" s="6">
        <f>(Input!C52-Input!C72+Input!C92)/Input!C$5</f>
        <v>5.4426033057851236E-2</v>
      </c>
      <c r="H32" s="6">
        <f>(Input!D52-Input!D72+Input!D92)/Input!D$5</f>
        <v>0.1448133608815427</v>
      </c>
      <c r="I32" s="6">
        <f>(Input!E52-Input!E72+Input!E92)/Input!E$5</f>
        <v>0.2581832474226804</v>
      </c>
      <c r="J32" s="6">
        <f>(Input!F52-Input!F72+Input!F92)/Input!F$5</f>
        <v>0.2840544776119403</v>
      </c>
      <c r="K32" s="6">
        <f>(Input!G52-Input!G72+Input!G92)/Input!G$5</f>
        <v>0.11956683046683046</v>
      </c>
      <c r="L32" s="6">
        <f>(Input!H52-Input!H72+Input!H92)/Input!H$5</f>
        <v>0.11165825242718445</v>
      </c>
      <c r="M32" s="6">
        <f>(Input!I52-Input!I72+Input!I92)/Input!I$5</f>
        <v>0.10341006160164272</v>
      </c>
      <c r="N32" s="6">
        <f>(Input!J52-Input!J72+Input!J92)/Input!J$5</f>
        <v>8.7660698689956337E-2</v>
      </c>
      <c r="O32" s="6">
        <f t="shared" si="1"/>
        <v>0.12458675489364883</v>
      </c>
    </row>
    <row r="33" spans="2:15" ht="12" customHeight="1" x14ac:dyDescent="0.2">
      <c r="B33" t="s">
        <v>141</v>
      </c>
      <c r="E33" s="6">
        <f>(Input!A53-Input!A73+Input!A93)/Input!A$5</f>
        <v>0.77250545454545461</v>
      </c>
      <c r="F33" s="6">
        <f>(Input!B53-Input!B73+Input!B93)/Input!B$5</f>
        <v>0.58003953168044076</v>
      </c>
      <c r="G33" s="6">
        <f>(Input!C53-Input!C73+Input!C93)/Input!C$5</f>
        <v>0.49134531680440768</v>
      </c>
      <c r="H33" s="6">
        <f>(Input!D53-Input!D73+Input!D93)/Input!D$5</f>
        <v>0.48957851239669425</v>
      </c>
      <c r="I33" s="6">
        <f>(Input!E53-Input!E73+Input!E93)/Input!E$5</f>
        <v>0.55262152061855674</v>
      </c>
      <c r="J33" s="6">
        <f>(Input!F53-Input!F73+Input!F93)/Input!F$5</f>
        <v>0.56751641791044771</v>
      </c>
      <c r="K33" s="6">
        <f>(Input!G53-Input!G73+Input!G93)/Input!G$5</f>
        <v>0.56215343980343979</v>
      </c>
      <c r="L33" s="6">
        <f>(Input!H53-Input!H73+Input!H93)/Input!H$5</f>
        <v>0.54287451456310676</v>
      </c>
      <c r="M33" s="6">
        <f>(Input!I53-Input!I73+Input!I93)/Input!I$5</f>
        <v>0.43799568788501025</v>
      </c>
      <c r="N33" s="6">
        <f>(Input!J53-Input!J73+Input!J93)/Input!J$5</f>
        <v>0.56189606986899554</v>
      </c>
      <c r="O33" s="6">
        <f t="shared" si="1"/>
        <v>0.55585264660765554</v>
      </c>
    </row>
    <row r="34" spans="2:15" ht="12" customHeight="1" x14ac:dyDescent="0.2">
      <c r="B34" t="s">
        <v>142</v>
      </c>
      <c r="E34" s="6">
        <f>(Input!A54-Input!A74+Input!A94)/Input!A$5</f>
        <v>0.15967848484848485</v>
      </c>
      <c r="F34" s="6">
        <f>(Input!B54-Input!B74+Input!B94)/Input!B$5</f>
        <v>0.14156763085399451</v>
      </c>
      <c r="G34" s="6">
        <f>(Input!C54-Input!C74+Input!C94)/Input!C$5</f>
        <v>0.16777809917355371</v>
      </c>
      <c r="H34" s="6">
        <f>(Input!D54-Input!D74+Input!D94)/Input!D$5</f>
        <v>0.16809022038567495</v>
      </c>
      <c r="I34" s="6">
        <f>(Input!E54-Input!E74+Input!E94)/Input!E$5</f>
        <v>0.15925231958762887</v>
      </c>
      <c r="J34" s="6">
        <f>(Input!F54-Input!F74+Input!F94)/Input!F$5</f>
        <v>0.14644465174129354</v>
      </c>
      <c r="K34" s="6">
        <f>(Input!G54-Input!G74+Input!G94)/Input!G$5</f>
        <v>0.14809729729729729</v>
      </c>
      <c r="L34" s="6">
        <f>(Input!H54-Input!H74+Input!H94)/Input!H$5</f>
        <v>0.16043446601941749</v>
      </c>
      <c r="M34" s="6">
        <f>(Input!I54-Input!I74+Input!I94)/Input!I$5</f>
        <v>0.15331108829568788</v>
      </c>
      <c r="N34" s="6">
        <f>(Input!J54-Input!J74+Input!J94)/Input!J$5</f>
        <v>0.2958924308588064</v>
      </c>
      <c r="O34" s="6">
        <f t="shared" si="1"/>
        <v>0.17005466890618395</v>
      </c>
    </row>
    <row r="35" spans="2:15" ht="12" customHeight="1" x14ac:dyDescent="0.2">
      <c r="B35" t="s">
        <v>143</v>
      </c>
      <c r="E35" s="6">
        <f>(Input!A55-Input!A75+Input!A95)/Input!A$5</f>
        <v>1.2081410606060605</v>
      </c>
      <c r="F35" s="6">
        <f>(Input!B55-Input!B75+Input!B95)/Input!B$5</f>
        <v>1.2076195592286501</v>
      </c>
      <c r="G35" s="6">
        <f>(Input!C55-Input!C75+Input!C95)/Input!C$5</f>
        <v>1.2277033057851241</v>
      </c>
      <c r="H35" s="6">
        <f>(Input!D55-Input!D75+Input!D95)/Input!D$5</f>
        <v>1.2201325068870523</v>
      </c>
      <c r="I35" s="6">
        <f>(Input!E55-Input!E75+Input!E95)/Input!E$5</f>
        <v>1.1977249999999999</v>
      </c>
      <c r="J35" s="6">
        <f>(Input!F55-Input!F75+Input!F95)/Input!F$5</f>
        <v>1.0884167910447762</v>
      </c>
      <c r="K35" s="6">
        <f>(Input!G55-Input!G75+Input!G95)/Input!G$5</f>
        <v>1.0820249385749385</v>
      </c>
      <c r="L35" s="6">
        <f>(Input!H55-Input!H75+Input!H95)/Input!H$5</f>
        <v>1.1952417475728154</v>
      </c>
      <c r="M35" s="6">
        <f>(Input!I55-Input!I75+Input!I95)/Input!I$5</f>
        <v>1.1644287474332649</v>
      </c>
      <c r="N35" s="6">
        <f>(Input!J55-Input!J75+Input!J95)/Input!J$5</f>
        <v>1.3899995633187774</v>
      </c>
      <c r="O35" s="6">
        <f t="shared" si="1"/>
        <v>1.1981433220451458</v>
      </c>
    </row>
    <row r="36" spans="2:15" ht="13.5" customHeight="1" x14ac:dyDescent="0.2">
      <c r="B36" s="4" t="s">
        <v>144</v>
      </c>
      <c r="E36" s="8">
        <f>SUM(E32:E35)</f>
        <v>2.1833336363636366</v>
      </c>
      <c r="F36" s="8">
        <f t="shared" ref="F36:N36" si="7">SUM(F32:F35)</f>
        <v>1.9683126721763085</v>
      </c>
      <c r="G36" s="8">
        <f t="shared" si="7"/>
        <v>1.9412527548209368</v>
      </c>
      <c r="H36" s="8">
        <f t="shared" si="7"/>
        <v>2.0226146005509644</v>
      </c>
      <c r="I36" s="8">
        <f t="shared" si="7"/>
        <v>2.1677820876288658</v>
      </c>
      <c r="J36" s="8">
        <f t="shared" si="7"/>
        <v>2.0864323383084575</v>
      </c>
      <c r="K36" s="8">
        <f t="shared" si="7"/>
        <v>1.9118425061425062</v>
      </c>
      <c r="L36" s="8">
        <f t="shared" si="7"/>
        <v>2.0102089805825241</v>
      </c>
      <c r="M36" s="8">
        <f t="shared" si="7"/>
        <v>1.8591455852156056</v>
      </c>
      <c r="N36" s="8">
        <f t="shared" si="7"/>
        <v>2.3354487627365357</v>
      </c>
      <c r="O36" s="8">
        <f t="shared" si="1"/>
        <v>2.0486373924526342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3.2922704545454544</v>
      </c>
      <c r="F38" s="8">
        <f>(Input!B56-Input!B76+Input!B96)/Input!B$5</f>
        <v>3.3108322314049587</v>
      </c>
      <c r="G38" s="8">
        <f>(Input!C56-Input!C76+Input!C96)/Input!C$5</f>
        <v>2.7213129476584021</v>
      </c>
      <c r="H38" s="8">
        <f>(Input!D56-Input!D76+Input!D96)/Input!D$5</f>
        <v>2.7391154269972451</v>
      </c>
      <c r="I38" s="8">
        <f>(Input!E56-Input!E76+Input!E96)/Input!E$5</f>
        <v>2.4995211340206187</v>
      </c>
      <c r="J38" s="8">
        <f>(Input!F56-Input!F76+Input!F96)/Input!F$5</f>
        <v>3.0763936567164176</v>
      </c>
      <c r="K38" s="8">
        <f>(Input!G56-Input!G76+Input!G96)/Input!G$5</f>
        <v>2.9770528255528257</v>
      </c>
      <c r="L38" s="8">
        <f>(Input!H56-Input!H76+Input!H96)/Input!H$5</f>
        <v>3.053748786407767</v>
      </c>
      <c r="M38" s="8">
        <f>(Input!I56-Input!I76+Input!I96)/Input!I$5</f>
        <v>2.329829979466119</v>
      </c>
      <c r="N38" s="8">
        <f>(Input!J56-Input!J76+Input!J96)/Input!J$5</f>
        <v>3.1253037845705967</v>
      </c>
      <c r="O38" s="8">
        <f t="shared" si="1"/>
        <v>2.9125381227340403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78.372256060606077</v>
      </c>
      <c r="F40" s="11">
        <f t="shared" ref="F40:N40" si="8">SUM(F10,F15,F19,F26,F30,F36,F38)</f>
        <v>78.552125619834712</v>
      </c>
      <c r="G40" s="11">
        <f t="shared" si="8"/>
        <v>71.798712947658402</v>
      </c>
      <c r="H40" s="11">
        <f t="shared" si="8"/>
        <v>79.874445867768586</v>
      </c>
      <c r="I40" s="11">
        <f t="shared" si="8"/>
        <v>78.923543427835057</v>
      </c>
      <c r="J40" s="11">
        <f t="shared" si="8"/>
        <v>75.23501268656716</v>
      </c>
      <c r="K40" s="11">
        <f t="shared" si="8"/>
        <v>75.19010393120395</v>
      </c>
      <c r="L40" s="11">
        <f t="shared" si="8"/>
        <v>75.820158009708749</v>
      </c>
      <c r="M40" s="11">
        <f t="shared" si="8"/>
        <v>75.231300410677619</v>
      </c>
      <c r="N40" s="11">
        <f t="shared" si="8"/>
        <v>87.045871470160108</v>
      </c>
      <c r="O40" s="11">
        <f t="shared" si="1"/>
        <v>77.604353043202039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37.262615126713342</v>
      </c>
      <c r="F7" s="6">
        <f>Input!B37/Input!B$7</f>
        <v>38.137575980167114</v>
      </c>
      <c r="G7" s="6">
        <f>Input!C37/Input!C$7</f>
        <v>39.92706087595262</v>
      </c>
      <c r="H7" s="6">
        <f>Input!D37/Input!D$7</f>
        <v>46.447679522497701</v>
      </c>
      <c r="I7" s="6">
        <f>Input!E37/Input!E$7</f>
        <v>54.545999999999992</v>
      </c>
      <c r="J7" s="6">
        <f>Input!F37/Input!F$7</f>
        <v>55.063796528357933</v>
      </c>
      <c r="K7" s="6">
        <f>Input!G37/Input!G$7</f>
        <v>53.853906989696462</v>
      </c>
      <c r="L7" s="6">
        <f>Input!H37/Input!H$7</f>
        <v>53.881521759563867</v>
      </c>
      <c r="M7" s="6">
        <f>Input!I37/Input!I$7</f>
        <v>67.712828671914252</v>
      </c>
      <c r="N7" s="6">
        <f>Input!J37/Input!J$7</f>
        <v>79.392203892713027</v>
      </c>
      <c r="O7" s="6">
        <f>AVERAGE(E7:N7)</f>
        <v>52.622518934757636</v>
      </c>
    </row>
    <row r="8" spans="1:15" ht="12" customHeight="1" x14ac:dyDescent="0.2">
      <c r="B8" t="s">
        <v>121</v>
      </c>
      <c r="E8" s="6">
        <f>Input!A38/Input!A$7</f>
        <v>33.798549452716699</v>
      </c>
      <c r="F8" s="6">
        <f>Input!B38/Input!B$7</f>
        <v>32.537902855568817</v>
      </c>
      <c r="G8" s="6">
        <f>Input!C38/Input!C$7</f>
        <v>33.145353043797627</v>
      </c>
      <c r="H8" s="6">
        <f>Input!D38/Input!D$7</f>
        <v>36.509082644628094</v>
      </c>
      <c r="I8" s="6">
        <f>Input!E38/Input!E$7</f>
        <v>45.869018365472911</v>
      </c>
      <c r="J8" s="6">
        <f>Input!F38/Input!F$7</f>
        <v>47.532549893251648</v>
      </c>
      <c r="K8" s="6">
        <f>Input!G38/Input!G$7</f>
        <v>44.142593520839135</v>
      </c>
      <c r="L8" s="6">
        <f>Input!H38/Input!H$7</f>
        <v>49.359360842184415</v>
      </c>
      <c r="M8" s="6">
        <f>Input!I38/Input!I$7</f>
        <v>51.667665382682969</v>
      </c>
      <c r="N8" s="6">
        <f>Input!J38/Input!J$7</f>
        <v>68.296857346309039</v>
      </c>
      <c r="O8" s="6">
        <f t="shared" ref="O8:O40" si="1">AVERAGE(E8:N8)</f>
        <v>44.285893334745133</v>
      </c>
    </row>
    <row r="9" spans="1:15" ht="12" customHeight="1" x14ac:dyDescent="0.2">
      <c r="B9" t="s">
        <v>122</v>
      </c>
      <c r="E9" s="6">
        <f>Input!A39/Input!A$7</f>
        <v>0.14842914899911253</v>
      </c>
      <c r="F9" s="6">
        <f>Input!B39/Input!B$7</f>
        <v>0.68897530070700574</v>
      </c>
      <c r="G9" s="6">
        <f>Input!C39/Input!C$7</f>
        <v>0.85065834175006894</v>
      </c>
      <c r="H9" s="6">
        <f>Input!D39/Input!D$7</f>
        <v>0.86613957759412308</v>
      </c>
      <c r="I9" s="6">
        <f>Input!E39/Input!E$7</f>
        <v>0.89599081726354457</v>
      </c>
      <c r="J9" s="6">
        <f>Input!F39/Input!F$7</f>
        <v>0.65537083449364153</v>
      </c>
      <c r="K9" s="6">
        <f>Input!G39/Input!G$7</f>
        <v>0.54272718834122347</v>
      </c>
      <c r="L9" s="6">
        <f>Input!H39/Input!H$7</f>
        <v>0.53660870382554748</v>
      </c>
      <c r="M9" s="6">
        <f>Input!I39/Input!I$7</f>
        <v>0.80488025456372458</v>
      </c>
      <c r="N9" s="6">
        <f>Input!J39/Input!J$7</f>
        <v>4.4387847139805361</v>
      </c>
      <c r="O9" s="6">
        <f t="shared" si="1"/>
        <v>1.0428564881518529</v>
      </c>
    </row>
    <row r="10" spans="1:15" ht="13.5" customHeight="1" x14ac:dyDescent="0.2">
      <c r="B10" s="4" t="s">
        <v>123</v>
      </c>
      <c r="E10" s="8">
        <f>SUM(E7:E9)</f>
        <v>71.209593728429155</v>
      </c>
      <c r="F10" s="8">
        <f t="shared" ref="F10:N10" si="2">SUM(F7:F9)</f>
        <v>71.36445413644293</v>
      </c>
      <c r="G10" s="8">
        <f t="shared" si="2"/>
        <v>73.923072261500309</v>
      </c>
      <c r="H10" s="8">
        <f t="shared" si="2"/>
        <v>83.822901744719914</v>
      </c>
      <c r="I10" s="8">
        <f t="shared" si="2"/>
        <v>101.31100918273644</v>
      </c>
      <c r="J10" s="8">
        <f t="shared" si="2"/>
        <v>103.25171725610322</v>
      </c>
      <c r="K10" s="8">
        <f t="shared" si="2"/>
        <v>98.539227698876815</v>
      </c>
      <c r="L10" s="8">
        <f t="shared" si="2"/>
        <v>103.77749130557383</v>
      </c>
      <c r="M10" s="8">
        <f t="shared" si="2"/>
        <v>120.18537430916095</v>
      </c>
      <c r="N10" s="8">
        <f t="shared" si="2"/>
        <v>152.12784595300261</v>
      </c>
      <c r="O10" s="8">
        <f t="shared" si="1"/>
        <v>97.951268757654617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45.292755152351837</v>
      </c>
      <c r="F12" s="6">
        <f>Input!B40/Input!B$7</f>
        <v>48.884276925902121</v>
      </c>
      <c r="G12" s="6">
        <f>Input!C40/Input!C$7</f>
        <v>48.371177118721882</v>
      </c>
      <c r="H12" s="6">
        <f>Input!D40/Input!D$7</f>
        <v>59.426533516988059</v>
      </c>
      <c r="I12" s="6">
        <f>Input!E40/Input!E$7</f>
        <v>58.606248852157947</v>
      </c>
      <c r="J12" s="6">
        <f>Input!F40/Input!F$7</f>
        <v>60.921600297038893</v>
      </c>
      <c r="K12" s="6">
        <f>Input!G40/Input!G$7</f>
        <v>59.640982084841738</v>
      </c>
      <c r="L12" s="6">
        <f>Input!H40/Input!H$7</f>
        <v>62.83472412820754</v>
      </c>
      <c r="M12" s="6">
        <f>Input!I40/Input!I$7</f>
        <v>57.109018589850947</v>
      </c>
      <c r="N12" s="6">
        <f>Input!J40/Input!J$7</f>
        <v>71.540226679325897</v>
      </c>
      <c r="O12" s="6">
        <f t="shared" si="1"/>
        <v>57.262754334538684</v>
      </c>
    </row>
    <row r="13" spans="1:15" ht="12" customHeight="1" x14ac:dyDescent="0.2">
      <c r="B13" t="s">
        <v>125</v>
      </c>
      <c r="E13" s="6">
        <f>Input!A41/Input!A$7</f>
        <v>11.771282910955527</v>
      </c>
      <c r="F13" s="6">
        <f>Input!B41/Input!B$7</f>
        <v>12.797163713157653</v>
      </c>
      <c r="G13" s="6">
        <f>Input!C41/Input!C$7</f>
        <v>13.16582315673492</v>
      </c>
      <c r="H13" s="6">
        <f>Input!D41/Input!D$7</f>
        <v>16.436431588613406</v>
      </c>
      <c r="I13" s="6">
        <f>Input!E41/Input!E$7</f>
        <v>16.383661157024793</v>
      </c>
      <c r="J13" s="6">
        <f>Input!F41/Input!F$7</f>
        <v>17.000522602803304</v>
      </c>
      <c r="K13" s="6">
        <f>Input!G41/Input!G$7</f>
        <v>17.148476747424116</v>
      </c>
      <c r="L13" s="6">
        <f>Input!H41/Input!H$7</f>
        <v>18.054026694238182</v>
      </c>
      <c r="M13" s="6">
        <f>Input!I41/Input!I$7</f>
        <v>16.588954948919778</v>
      </c>
      <c r="N13" s="6">
        <f>Input!J41/Input!J$7</f>
        <v>19.184217896985523</v>
      </c>
      <c r="O13" s="6">
        <f t="shared" si="1"/>
        <v>15.853056141685718</v>
      </c>
    </row>
    <row r="14" spans="1:15" ht="12" customHeight="1" x14ac:dyDescent="0.2">
      <c r="B14" t="s">
        <v>126</v>
      </c>
      <c r="E14" s="6">
        <f>Input!A42/Input!A$7</f>
        <v>0</v>
      </c>
      <c r="F14" s="6">
        <f>Input!B42/Input!B$7</f>
        <v>0</v>
      </c>
      <c r="G14" s="6">
        <f>Input!C42/Input!C$7</f>
        <v>0</v>
      </c>
      <c r="H14" s="6">
        <f>Input!D42/Input!D$7</f>
        <v>0</v>
      </c>
      <c r="I14" s="6">
        <f>Input!E42/Input!E$7</f>
        <v>0.48368686868686872</v>
      </c>
      <c r="J14" s="6">
        <f>Input!F42/Input!F$7</f>
        <v>0.48713264643089205</v>
      </c>
      <c r="K14" s="6">
        <f>Input!G42/Input!G$7</f>
        <v>1.8622751322751323</v>
      </c>
      <c r="L14" s="6">
        <f>Input!H42/Input!H$7</f>
        <v>1.876924522981483</v>
      </c>
      <c r="M14" s="6">
        <f>Input!I42/Input!I$7</f>
        <v>0</v>
      </c>
      <c r="N14" s="6">
        <f>Input!J42/Input!J$7</f>
        <v>0</v>
      </c>
      <c r="O14" s="6">
        <f t="shared" si="1"/>
        <v>0.4710019170374376</v>
      </c>
    </row>
    <row r="15" spans="1:15" ht="13.5" customHeight="1" x14ac:dyDescent="0.2">
      <c r="B15" s="4" t="s">
        <v>130</v>
      </c>
      <c r="E15" s="8">
        <f>SUM(E12:E14)</f>
        <v>57.064038063307365</v>
      </c>
      <c r="F15" s="8">
        <f t="shared" ref="F15:N15" si="3">SUM(F12:F14)</f>
        <v>61.681440639059772</v>
      </c>
      <c r="G15" s="8">
        <f t="shared" si="3"/>
        <v>61.537000275456805</v>
      </c>
      <c r="H15" s="8">
        <f t="shared" si="3"/>
        <v>75.862965105601461</v>
      </c>
      <c r="I15" s="8">
        <f t="shared" si="3"/>
        <v>75.47359687786961</v>
      </c>
      <c r="J15" s="8">
        <f t="shared" si="3"/>
        <v>78.409255546273087</v>
      </c>
      <c r="K15" s="8">
        <f t="shared" si="3"/>
        <v>78.651733964540981</v>
      </c>
      <c r="L15" s="8">
        <f t="shared" si="3"/>
        <v>82.765675345427212</v>
      </c>
      <c r="M15" s="8">
        <f t="shared" si="3"/>
        <v>73.697973538770725</v>
      </c>
      <c r="N15" s="8">
        <f t="shared" si="3"/>
        <v>90.724444576311413</v>
      </c>
      <c r="O15" s="8">
        <f t="shared" si="1"/>
        <v>73.586812393261837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13.659554284587319</v>
      </c>
      <c r="F17" s="6">
        <f>Input!B43/Input!B$7</f>
        <v>12.212501147736663</v>
      </c>
      <c r="G17" s="6">
        <f>Input!C43/Input!C$7</f>
        <v>13.0169433477183</v>
      </c>
      <c r="H17" s="6">
        <f>Input!D43/Input!D$7</f>
        <v>10.646959595959595</v>
      </c>
      <c r="I17" s="6">
        <f>Input!E43/Input!E$7</f>
        <v>11.079873278236915</v>
      </c>
      <c r="J17" s="6">
        <f>Input!F43/Input!F$7</f>
        <v>14.120712893344473</v>
      </c>
      <c r="K17" s="6">
        <f>Input!G43/Input!G$7</f>
        <v>14.522914694142763</v>
      </c>
      <c r="L17" s="6">
        <f>Input!H43/Input!H$7</f>
        <v>15.321267036375598</v>
      </c>
      <c r="M17" s="6">
        <f>Input!I43/Input!I$7</f>
        <v>8.241158934851784</v>
      </c>
      <c r="N17" s="6">
        <f>Input!J43/Input!J$7</f>
        <v>12.431081177308331</v>
      </c>
      <c r="O17" s="6">
        <f t="shared" si="1"/>
        <v>12.525296639026175</v>
      </c>
    </row>
    <row r="18" spans="2:15" ht="12" customHeight="1" x14ac:dyDescent="0.2">
      <c r="B18" t="s">
        <v>128</v>
      </c>
      <c r="E18" s="6">
        <f>Input!A44/Input!A$7</f>
        <v>23.842765999408343</v>
      </c>
      <c r="F18" s="6">
        <f>Input!B44/Input!B$7</f>
        <v>25.185190524286106</v>
      </c>
      <c r="G18" s="6">
        <f>Input!C44/Input!C$7</f>
        <v>25.048383068588745</v>
      </c>
      <c r="H18" s="6">
        <f>Input!D44/Input!D$7</f>
        <v>25.876050505050504</v>
      </c>
      <c r="I18" s="6">
        <f>Input!E44/Input!E$7</f>
        <v>33.081808080808081</v>
      </c>
      <c r="J18" s="6">
        <f>Input!F44/Input!F$7</f>
        <v>25.18841455490578</v>
      </c>
      <c r="K18" s="6">
        <f>Input!G44/Input!G$7</f>
        <v>23.013015873015874</v>
      </c>
      <c r="L18" s="6">
        <f>Input!H44/Input!H$7</f>
        <v>22.932967384152647</v>
      </c>
      <c r="M18" s="6">
        <f>Input!I44/Input!I$7</f>
        <v>29.311790319879417</v>
      </c>
      <c r="N18" s="6">
        <f>Input!J44/Input!J$7</f>
        <v>56.458207927842388</v>
      </c>
      <c r="O18" s="6">
        <f t="shared" si="1"/>
        <v>28.993859423793786</v>
      </c>
    </row>
    <row r="19" spans="2:15" ht="13.5" customHeight="1" x14ac:dyDescent="0.2">
      <c r="B19" s="4" t="s">
        <v>129</v>
      </c>
      <c r="E19" s="8">
        <f>SUM(E17:E18)</f>
        <v>37.502320283995658</v>
      </c>
      <c r="F19" s="8">
        <f t="shared" ref="F19:N19" si="4">SUM(F17:F18)</f>
        <v>37.397691672022773</v>
      </c>
      <c r="G19" s="8">
        <f t="shared" si="4"/>
        <v>38.065326416307045</v>
      </c>
      <c r="H19" s="8">
        <f t="shared" si="4"/>
        <v>36.523010101010101</v>
      </c>
      <c r="I19" s="8">
        <f t="shared" si="4"/>
        <v>44.161681359044998</v>
      </c>
      <c r="J19" s="8">
        <f t="shared" si="4"/>
        <v>39.309127448250251</v>
      </c>
      <c r="K19" s="8">
        <f t="shared" si="4"/>
        <v>37.535930567158637</v>
      </c>
      <c r="L19" s="8">
        <f t="shared" si="4"/>
        <v>38.254234420528249</v>
      </c>
      <c r="M19" s="8">
        <f t="shared" si="4"/>
        <v>37.552949254731203</v>
      </c>
      <c r="N19" s="8">
        <f t="shared" si="4"/>
        <v>68.889289105150723</v>
      </c>
      <c r="O19" s="8">
        <f t="shared" si="1"/>
        <v>41.519156062819967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254.69524405877135</v>
      </c>
      <c r="F21" s="6">
        <f>Input!B45/Input!B$7</f>
        <v>224.32491047654028</v>
      </c>
      <c r="G21" s="6">
        <f>Input!C45/Input!C$7</f>
        <v>214.86360940225873</v>
      </c>
      <c r="H21" s="6">
        <f>Input!D45/Input!D$7</f>
        <v>246.95746097337008</v>
      </c>
      <c r="I21" s="6">
        <f>Input!E45/Input!E$7</f>
        <v>225.59669605142332</v>
      </c>
      <c r="J21" s="6">
        <f>Input!F45/Input!F$7</f>
        <v>234.77772765246448</v>
      </c>
      <c r="K21" s="6">
        <f>Input!G45/Input!G$7</f>
        <v>239.05243757542004</v>
      </c>
      <c r="L21" s="6">
        <f>Input!H45/Input!H$7</f>
        <v>232.66910423912023</v>
      </c>
      <c r="M21" s="6">
        <f>Input!I45/Input!I$7</f>
        <v>258.3012560710099</v>
      </c>
      <c r="N21" s="6">
        <f>Input!J45/Input!J$7</f>
        <v>292.68550676477571</v>
      </c>
      <c r="O21" s="6">
        <f t="shared" si="1"/>
        <v>242.39239532651544</v>
      </c>
    </row>
    <row r="22" spans="2:15" ht="12" customHeight="1" x14ac:dyDescent="0.2">
      <c r="B22" t="s">
        <v>132</v>
      </c>
      <c r="E22" s="6">
        <f>Input!A46/Input!A$7</f>
        <v>28.484910758307858</v>
      </c>
      <c r="F22" s="6">
        <f>Input!B46/Input!B$7</f>
        <v>34.183375263979435</v>
      </c>
      <c r="G22" s="6">
        <f>Input!C46/Input!C$7</f>
        <v>24.282346891929112</v>
      </c>
      <c r="H22" s="6">
        <f>Input!D46/Input!D$7</f>
        <v>24.304183654729108</v>
      </c>
      <c r="I22" s="6">
        <f>Input!E46/Input!E$7</f>
        <v>25.05432415059688</v>
      </c>
      <c r="J22" s="6">
        <f>Input!F46/Input!F$7</f>
        <v>25.376529286178407</v>
      </c>
      <c r="K22" s="6">
        <f>Input!G46/Input!G$7</f>
        <v>31.910948667966213</v>
      </c>
      <c r="L22" s="6">
        <f>Input!H46/Input!H$7</f>
        <v>35.403067017576838</v>
      </c>
      <c r="M22" s="6">
        <f>Input!I46/Input!I$7</f>
        <v>30.250686652152069</v>
      </c>
      <c r="N22" s="6">
        <f>Input!J46/Input!J$7</f>
        <v>68.515766674578686</v>
      </c>
      <c r="O22" s="6">
        <f t="shared" si="1"/>
        <v>32.77661390179945</v>
      </c>
    </row>
    <row r="23" spans="2:15" ht="12" customHeight="1" x14ac:dyDescent="0.2">
      <c r="B23" t="s">
        <v>133</v>
      </c>
      <c r="E23" s="6">
        <f>Input!A47/Input!A$7</f>
        <v>3.5157163987772408</v>
      </c>
      <c r="F23" s="6">
        <f>Input!B47/Input!B$7</f>
        <v>2.9913681021026539</v>
      </c>
      <c r="G23" s="6">
        <f>Input!C47/Input!C$7</f>
        <v>4.4657276650445317</v>
      </c>
      <c r="H23" s="6">
        <f>Input!D47/Input!D$7</f>
        <v>2.8232552800734618</v>
      </c>
      <c r="I23" s="6">
        <f>Input!E47/Input!E$7</f>
        <v>2.3395169880624427</v>
      </c>
      <c r="J23" s="6">
        <f>Input!F47/Input!F$7</f>
        <v>1.7722407871530677</v>
      </c>
      <c r="K23" s="6">
        <f>Input!G47/Input!G$7</f>
        <v>1.8256075373619234</v>
      </c>
      <c r="L23" s="6">
        <f>Input!H47/Input!H$7</f>
        <v>1.0066848388006393</v>
      </c>
      <c r="M23" s="6">
        <f>Input!I47/Input!I$7</f>
        <v>2.1657226595210184</v>
      </c>
      <c r="N23" s="6">
        <f>Input!J47/Input!J$7</f>
        <v>1.8124400664609543</v>
      </c>
      <c r="O23" s="6">
        <f t="shared" si="1"/>
        <v>2.4718280323357931</v>
      </c>
    </row>
    <row r="24" spans="2:15" ht="12" customHeight="1" x14ac:dyDescent="0.2">
      <c r="B24" t="s">
        <v>134</v>
      </c>
      <c r="E24" s="6">
        <f>Input!A48/Input!A$7</f>
        <v>2.5152420865792329</v>
      </c>
      <c r="F24" s="6">
        <f>Input!B48/Input!B$7</f>
        <v>3.609994490864016</v>
      </c>
      <c r="G24" s="6">
        <f>Input!C48/Input!C$7</f>
        <v>5.2801037553943626</v>
      </c>
      <c r="H24" s="6">
        <f>Input!D48/Input!D$7</f>
        <v>6.5810569329660247</v>
      </c>
      <c r="I24" s="6">
        <f>Input!E48/Input!E$7</f>
        <v>6.9204903581267221</v>
      </c>
      <c r="J24" s="6">
        <f>Input!F48/Input!F$7</f>
        <v>3.430775085862805</v>
      </c>
      <c r="K24" s="6">
        <f>Input!G48/Input!G$7</f>
        <v>9.972326185834957</v>
      </c>
      <c r="L24" s="6">
        <f>Input!H48/Input!H$7</f>
        <v>10.880013159131497</v>
      </c>
      <c r="M24" s="6">
        <f>Input!I48/Input!I$7</f>
        <v>0.45438619996650476</v>
      </c>
      <c r="N24" s="6">
        <f>Input!J48/Input!J$7</f>
        <v>1.7212663185378589</v>
      </c>
      <c r="O24" s="6">
        <f t="shared" si="1"/>
        <v>5.1365654573263981</v>
      </c>
    </row>
    <row r="25" spans="2:15" ht="12" customHeight="1" x14ac:dyDescent="0.2">
      <c r="B25" t="s">
        <v>135</v>
      </c>
      <c r="E25" s="6">
        <f>Input!A49/Input!A$7</f>
        <v>7.9745025145449162</v>
      </c>
      <c r="F25" s="6">
        <f>Input!B49/Input!B$7</f>
        <v>22.836877238086494</v>
      </c>
      <c r="G25" s="6">
        <f>Input!C49/Input!C$7</f>
        <v>27.831803323845374</v>
      </c>
      <c r="H25" s="6">
        <f>Input!D49/Input!D$7</f>
        <v>28.147727272727273</v>
      </c>
      <c r="I25" s="6">
        <f>Input!E49/Input!E$7</f>
        <v>26.438069788797062</v>
      </c>
      <c r="J25" s="6">
        <f>Input!F49/Input!F$7</f>
        <v>25.217419474612459</v>
      </c>
      <c r="K25" s="6">
        <f>Input!G49/Input!G$7</f>
        <v>24.841576162628794</v>
      </c>
      <c r="L25" s="6">
        <f>Input!H49/Input!H$7</f>
        <v>25.493397875740204</v>
      </c>
      <c r="M25" s="6">
        <f>Input!I49/Input!I$7</f>
        <v>34.838050577792664</v>
      </c>
      <c r="N25" s="6">
        <f>Input!J49/Input!J$7</f>
        <v>21.771609304533584</v>
      </c>
      <c r="O25" s="6">
        <f t="shared" si="1"/>
        <v>24.539103353330887</v>
      </c>
    </row>
    <row r="26" spans="2:15" ht="13.5" customHeight="1" x14ac:dyDescent="0.2">
      <c r="B26" s="4" t="s">
        <v>136</v>
      </c>
      <c r="E26" s="8">
        <f>SUM(E21:E25)</f>
        <v>297.18561581698054</v>
      </c>
      <c r="F26" s="8">
        <f t="shared" ref="F26:N26" si="5">SUM(F21:F25)</f>
        <v>287.94652557157292</v>
      </c>
      <c r="G26" s="8">
        <f t="shared" si="5"/>
        <v>276.72359103847208</v>
      </c>
      <c r="H26" s="8">
        <f t="shared" si="5"/>
        <v>308.81368411386592</v>
      </c>
      <c r="I26" s="8">
        <f t="shared" si="5"/>
        <v>286.34909733700641</v>
      </c>
      <c r="J26" s="8">
        <f t="shared" si="5"/>
        <v>290.57469228627127</v>
      </c>
      <c r="K26" s="8">
        <f t="shared" si="5"/>
        <v>307.6028961292119</v>
      </c>
      <c r="L26" s="8">
        <f t="shared" si="5"/>
        <v>305.45226713036942</v>
      </c>
      <c r="M26" s="8">
        <f t="shared" si="5"/>
        <v>326.01010216044216</v>
      </c>
      <c r="N26" s="8">
        <f t="shared" si="5"/>
        <v>386.50658912888679</v>
      </c>
      <c r="O26" s="8">
        <f t="shared" si="1"/>
        <v>307.31650607130797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15.092825165171087</v>
      </c>
      <c r="F28" s="6">
        <f>Input!B50/Input!B$7</f>
        <v>16.38598108529979</v>
      </c>
      <c r="G28" s="6">
        <f>Input!C50/Input!C$7</f>
        <v>17.655446699109355</v>
      </c>
      <c r="H28" s="6">
        <f>Input!D50/Input!D$7</f>
        <v>15.180454545454545</v>
      </c>
      <c r="I28" s="6">
        <f>Input!E50/Input!E$7</f>
        <v>15.813493112947659</v>
      </c>
      <c r="J28" s="6">
        <f>Input!F50/Input!F$7</f>
        <v>16.113031653207091</v>
      </c>
      <c r="K28" s="6">
        <f>Input!G50/Input!G$7</f>
        <v>16.837760141093476</v>
      </c>
      <c r="L28" s="6">
        <f>Input!H50/Input!H$7</f>
        <v>15.896938622050945</v>
      </c>
      <c r="M28" s="6">
        <f>Input!I50/Input!I$7</f>
        <v>18.533595712610953</v>
      </c>
      <c r="N28" s="6">
        <f>Input!J50/Input!J$7</f>
        <v>24.832019938286258</v>
      </c>
      <c r="O28" s="6">
        <f t="shared" si="1"/>
        <v>17.234154667523118</v>
      </c>
    </row>
    <row r="29" spans="2:15" ht="12" customHeight="1" x14ac:dyDescent="0.2">
      <c r="B29" t="s">
        <v>138</v>
      </c>
      <c r="E29" s="6">
        <f>Input!A51/Input!A$7</f>
        <v>1.2780366827729019</v>
      </c>
      <c r="F29" s="6">
        <f>Input!B51/Input!B$7</f>
        <v>1.4071242310164356</v>
      </c>
      <c r="G29" s="6">
        <f>Input!C51/Input!C$7</f>
        <v>1.1470223120007346</v>
      </c>
      <c r="H29" s="6">
        <f>Input!D51/Input!D$7</f>
        <v>1.1620027548209366</v>
      </c>
      <c r="I29" s="6">
        <f>Input!E51/Input!E$7</f>
        <v>1.5038659320477503</v>
      </c>
      <c r="J29" s="6">
        <f>Input!F51/Input!F$7</f>
        <v>1.8293056715863734</v>
      </c>
      <c r="K29" s="6">
        <f>Input!G51/Input!G$7</f>
        <v>1.7757384201243849</v>
      </c>
      <c r="L29" s="6">
        <f>Input!H51/Input!H$7</f>
        <v>2.2272394021994546</v>
      </c>
      <c r="M29" s="6">
        <f>Input!I51/Input!I$7</f>
        <v>0.73093954111539094</v>
      </c>
      <c r="N29" s="6">
        <f>Input!J51/Input!J$7</f>
        <v>0.57814146688820323</v>
      </c>
      <c r="O29" s="6">
        <f t="shared" si="1"/>
        <v>1.3639416414572567</v>
      </c>
    </row>
    <row r="30" spans="2:15" ht="13.5" customHeight="1" x14ac:dyDescent="0.2">
      <c r="B30" s="4" t="s">
        <v>139</v>
      </c>
      <c r="E30" s="8">
        <f>SUM(E28:E29)</f>
        <v>16.370861847943988</v>
      </c>
      <c r="F30" s="8">
        <f t="shared" ref="F30:N30" si="6">SUM(F28:F29)</f>
        <v>17.793105316316225</v>
      </c>
      <c r="G30" s="8">
        <f t="shared" si="6"/>
        <v>18.802469011110091</v>
      </c>
      <c r="H30" s="8">
        <f t="shared" si="6"/>
        <v>16.34245730027548</v>
      </c>
      <c r="I30" s="8">
        <f t="shared" si="6"/>
        <v>17.31735904499541</v>
      </c>
      <c r="J30" s="8">
        <f t="shared" si="6"/>
        <v>17.942337324793463</v>
      </c>
      <c r="K30" s="8">
        <f t="shared" si="6"/>
        <v>18.61349856121786</v>
      </c>
      <c r="L30" s="8">
        <f t="shared" si="6"/>
        <v>18.124178024250398</v>
      </c>
      <c r="M30" s="8">
        <f t="shared" si="6"/>
        <v>19.264535253726343</v>
      </c>
      <c r="N30" s="8">
        <f t="shared" si="6"/>
        <v>25.410161405174463</v>
      </c>
      <c r="O30" s="8">
        <f t="shared" si="1"/>
        <v>18.59809630898037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0.28248989251553103</v>
      </c>
      <c r="F32" s="6">
        <f>Input!B52/Input!B$7</f>
        <v>0.2605490772197227</v>
      </c>
      <c r="G32" s="6">
        <f>Input!C52/Input!C$7</f>
        <v>0.36280690478376643</v>
      </c>
      <c r="H32" s="6">
        <f>Input!D52/Input!D$7</f>
        <v>0.96542240587695138</v>
      </c>
      <c r="I32" s="6">
        <f>Input!E52/Input!E$7</f>
        <v>1.8394233241505968</v>
      </c>
      <c r="J32" s="6">
        <f>Input!F52/Input!F$7</f>
        <v>2.1258405272440362</v>
      </c>
      <c r="K32" s="6">
        <f>Input!G52/Input!G$7</f>
        <v>0.90343822519261119</v>
      </c>
      <c r="L32" s="6">
        <f>Input!H52/Input!H$7</f>
        <v>0.8648030829965222</v>
      </c>
      <c r="M32" s="6">
        <f>Input!I52/Input!I$7</f>
        <v>0.84337799363590693</v>
      </c>
      <c r="N32" s="6">
        <f>Input!J52/Input!J$7</f>
        <v>0.714727035366722</v>
      </c>
      <c r="O32" s="6">
        <f t="shared" si="1"/>
        <v>0.91628784689823672</v>
      </c>
    </row>
    <row r="33" spans="2:15" ht="12" customHeight="1" x14ac:dyDescent="0.2">
      <c r="B33" t="s">
        <v>141</v>
      </c>
      <c r="E33" s="6">
        <f>Input!A53/Input!A$7</f>
        <v>4.6391233606153239</v>
      </c>
      <c r="F33" s="6">
        <f>Input!B53/Input!B$7</f>
        <v>3.736847856027913</v>
      </c>
      <c r="G33" s="6">
        <f>Input!C53/Input!C$7</f>
        <v>3.3441410338811863</v>
      </c>
      <c r="H33" s="6">
        <f>Input!D53/Input!D$7</f>
        <v>3.3114857667584943</v>
      </c>
      <c r="I33" s="6">
        <f>Input!E53/Input!E$7</f>
        <v>3.9228062442607898</v>
      </c>
      <c r="J33" s="6">
        <f>Input!F53/Input!F$7</f>
        <v>4.1699480181936321</v>
      </c>
      <c r="K33" s="6">
        <f>Input!G53/Input!G$7</f>
        <v>4.2991914972616732</v>
      </c>
      <c r="L33" s="6">
        <f>Input!H53/Input!H$7</f>
        <v>4.2490431431525515</v>
      </c>
      <c r="M33" s="6">
        <f>Input!I53/Input!I$7</f>
        <v>3.5824836710768713</v>
      </c>
      <c r="N33" s="6">
        <f>Input!J53/Input!J$7</f>
        <v>4.6250747685734623</v>
      </c>
      <c r="O33" s="6">
        <f t="shared" si="1"/>
        <v>3.9880145359801902</v>
      </c>
    </row>
    <row r="34" spans="2:15" ht="12" customHeight="1" x14ac:dyDescent="0.2">
      <c r="B34" t="s">
        <v>142</v>
      </c>
      <c r="E34" s="6">
        <f>Input!A54/Input!A$7</f>
        <v>1.0446573316241003</v>
      </c>
      <c r="F34" s="6">
        <f>Input!B54/Input!B$7</f>
        <v>0.94596823064915991</v>
      </c>
      <c r="G34" s="6">
        <f>Input!C54/Input!C$7</f>
        <v>1.1204379763107153</v>
      </c>
      <c r="H34" s="6">
        <f>Input!D54/Input!D$7</f>
        <v>1.1226675849403123</v>
      </c>
      <c r="I34" s="6">
        <f>Input!E54/Input!E$7</f>
        <v>1.1339302112029386</v>
      </c>
      <c r="J34" s="6">
        <f>Input!F54/Input!F$7</f>
        <v>1.093309198923234</v>
      </c>
      <c r="K34" s="6">
        <f>Input!G54/Input!G$7</f>
        <v>1.11928803490207</v>
      </c>
      <c r="L34" s="6">
        <f>Input!H54/Input!H$7</f>
        <v>1.2429542250211487</v>
      </c>
      <c r="M34" s="6">
        <f>Input!I54/Input!I$7</f>
        <v>1.250418690336627</v>
      </c>
      <c r="N34" s="6">
        <f>Input!J54/Input!J$7</f>
        <v>2.4125100878234038</v>
      </c>
      <c r="O34" s="6">
        <f t="shared" si="1"/>
        <v>1.2486141571733707</v>
      </c>
    </row>
    <row r="35" spans="2:15" ht="12" customHeight="1" x14ac:dyDescent="0.2">
      <c r="B35" t="s">
        <v>143</v>
      </c>
      <c r="E35" s="6">
        <f>Input!A55/Input!A$7</f>
        <v>7.8629415245044862</v>
      </c>
      <c r="F35" s="6">
        <f>Input!B55/Input!B$7</f>
        <v>8.1449554678174643</v>
      </c>
      <c r="G35" s="6">
        <f>Input!C55/Input!C$7</f>
        <v>8.1883417500688633</v>
      </c>
      <c r="H35" s="6">
        <f>Input!D55/Input!D$7</f>
        <v>8.1514224058769518</v>
      </c>
      <c r="I35" s="6">
        <f>Input!E55/Input!E$7</f>
        <v>8.530549127640036</v>
      </c>
      <c r="J35" s="6">
        <f>Input!F55/Input!F$7</f>
        <v>8.1231309755871166</v>
      </c>
      <c r="K35" s="6">
        <f>Input!G55/Input!G$7</f>
        <v>8.1764002599090322</v>
      </c>
      <c r="L35" s="6">
        <f>Input!H55/Input!H$7</f>
        <v>9.2584180844064292</v>
      </c>
      <c r="M35" s="6">
        <f>Input!I55/Input!I$7</f>
        <v>9.497183051415174</v>
      </c>
      <c r="N35" s="6">
        <f>Input!J55/Input!J$7</f>
        <v>11.336348207927843</v>
      </c>
      <c r="O35" s="6">
        <f t="shared" si="1"/>
        <v>8.7269690855153392</v>
      </c>
    </row>
    <row r="36" spans="2:15" ht="13.5" customHeight="1" x14ac:dyDescent="0.2">
      <c r="B36" s="4" t="s">
        <v>144</v>
      </c>
      <c r="E36" s="8">
        <f>SUM(E32:E35)</f>
        <v>13.829212109259441</v>
      </c>
      <c r="F36" s="8">
        <f t="shared" ref="F36:N36" si="7">SUM(F32:F35)</f>
        <v>13.088320631714261</v>
      </c>
      <c r="G36" s="8">
        <f t="shared" si="7"/>
        <v>13.015727665044531</v>
      </c>
      <c r="H36" s="8">
        <f t="shared" si="7"/>
        <v>13.550998163452711</v>
      </c>
      <c r="I36" s="8">
        <f t="shared" si="7"/>
        <v>15.426708907254362</v>
      </c>
      <c r="J36" s="8">
        <f t="shared" si="7"/>
        <v>15.51222871994802</v>
      </c>
      <c r="K36" s="8">
        <f t="shared" si="7"/>
        <v>14.498318017265387</v>
      </c>
      <c r="L36" s="8">
        <f t="shared" si="7"/>
        <v>15.615218535576652</v>
      </c>
      <c r="M36" s="8">
        <f t="shared" si="7"/>
        <v>15.173463406464579</v>
      </c>
      <c r="N36" s="8">
        <f t="shared" si="7"/>
        <v>19.088660099691431</v>
      </c>
      <c r="O36" s="8">
        <f t="shared" si="1"/>
        <v>14.879885625567137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20.154497584064689</v>
      </c>
      <c r="F38" s="8">
        <f>Input!B56/Input!B$7</f>
        <v>21.220879625378753</v>
      </c>
      <c r="G38" s="8">
        <f>Input!C56/Input!C$7</f>
        <v>18.629230557340925</v>
      </c>
      <c r="H38" s="8">
        <f>Input!D56/Input!D$7</f>
        <v>18.655592286501378</v>
      </c>
      <c r="I38" s="8">
        <f>Input!E56/Input!E$7</f>
        <v>17.774283746556474</v>
      </c>
      <c r="J38" s="8">
        <f>Input!F56/Input!F$7</f>
        <v>22.842496983198739</v>
      </c>
      <c r="K38" s="8">
        <f>Input!G56/Input!G$7</f>
        <v>23.02238002413441</v>
      </c>
      <c r="L38" s="8">
        <f>Input!H56/Input!H$7</f>
        <v>24.258086286305105</v>
      </c>
      <c r="M38" s="8">
        <f>Input!I56/Input!I$7</f>
        <v>18.940115558532909</v>
      </c>
      <c r="N38" s="8">
        <f>Input!J56/Input!J$7</f>
        <v>25.938813197246617</v>
      </c>
      <c r="O38" s="8">
        <f t="shared" si="1"/>
        <v>21.143637584926005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513.31613943398088</v>
      </c>
      <c r="F40" s="11">
        <f t="shared" ref="F40:N40" si="8">SUM(F10,F15,F19,F26,F30,F36,F38)</f>
        <v>510.49241759250765</v>
      </c>
      <c r="G40" s="11">
        <f t="shared" si="8"/>
        <v>500.69641722523181</v>
      </c>
      <c r="H40" s="11">
        <f t="shared" si="8"/>
        <v>553.57160881542688</v>
      </c>
      <c r="I40" s="11">
        <f t="shared" si="8"/>
        <v>557.81373645546364</v>
      </c>
      <c r="J40" s="11">
        <f t="shared" si="8"/>
        <v>567.84185556483806</v>
      </c>
      <c r="K40" s="11">
        <f t="shared" si="8"/>
        <v>578.46398496240613</v>
      </c>
      <c r="L40" s="11">
        <f t="shared" si="8"/>
        <v>588.24715104803079</v>
      </c>
      <c r="M40" s="11">
        <f t="shared" si="8"/>
        <v>610.82451348182894</v>
      </c>
      <c r="N40" s="11">
        <f t="shared" si="8"/>
        <v>768.68580346546401</v>
      </c>
      <c r="O40" s="11">
        <f t="shared" si="1"/>
        <v>574.99536280451798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Input!O2</f>
        <v>Produktionsgebiet 1: Alpenvorland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4</v>
      </c>
      <c r="F7" s="20">
        <f>Input!B1</f>
        <v>5</v>
      </c>
      <c r="G7" s="20">
        <f>Input!C1</f>
        <v>5</v>
      </c>
      <c r="H7" s="20">
        <f>Input!D1</f>
        <v>5</v>
      </c>
      <c r="I7" s="20">
        <f>Input!E1</f>
        <v>5</v>
      </c>
      <c r="J7" s="20">
        <f>Input!F1</f>
        <v>5</v>
      </c>
      <c r="K7" s="20">
        <f>Input!G1</f>
        <v>5</v>
      </c>
      <c r="L7" s="20">
        <f>Input!H1</f>
        <v>5</v>
      </c>
      <c r="M7" s="20">
        <f>Input!I1</f>
        <v>3</v>
      </c>
      <c r="N7" s="20">
        <f>Input!J1</f>
        <v>4</v>
      </c>
      <c r="O7" s="6">
        <f>AVERAGE(E7:N7)</f>
        <v>4.5999999999999996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11095</v>
      </c>
      <c r="F9" s="20">
        <f>IF(Input!B123=0,"***",Input!B123)</f>
        <v>11847</v>
      </c>
      <c r="G9" s="20">
        <f>IF(Input!C123=0,"***",Input!C123)</f>
        <v>11847</v>
      </c>
      <c r="H9" s="20">
        <f>IF(Input!D123=0,"***",Input!D123)</f>
        <v>11846</v>
      </c>
      <c r="I9" s="20">
        <f>IF(Input!E123=0,"***",Input!E123)</f>
        <v>11846</v>
      </c>
      <c r="J9" s="20">
        <f>IF(Input!F123=0,"***",Input!F123)</f>
        <v>11732</v>
      </c>
      <c r="K9" s="20">
        <f>IF(Input!G123=0,"***",Input!G123)</f>
        <v>11732</v>
      </c>
      <c r="L9" s="20">
        <f>IF(Input!H123=0,"***",Input!H123)</f>
        <v>11598</v>
      </c>
      <c r="M9" s="20">
        <f>IF(Input!I123=0,"***",Input!I123)</f>
        <v>6201</v>
      </c>
      <c r="N9" s="20">
        <f>IF(Input!J123=0,"***",Input!J123)</f>
        <v>8656</v>
      </c>
      <c r="O9" s="20">
        <f>AVERAGE(E9:N9)</f>
        <v>10840</v>
      </c>
    </row>
    <row r="10" spans="1:15" ht="12" customHeight="1" x14ac:dyDescent="0.2">
      <c r="B10" t="s">
        <v>262</v>
      </c>
      <c r="E10" s="20">
        <f>IF(Input!A123=0,"***",E9/E7)</f>
        <v>2773.75</v>
      </c>
      <c r="F10" s="20">
        <f>IF(Input!B123=0,"***",F9/F7)</f>
        <v>2369.4</v>
      </c>
      <c r="G10" s="20">
        <f>IF(Input!C123=0,"***",G9/G7)</f>
        <v>2369.4</v>
      </c>
      <c r="H10" s="20">
        <f>IF(Input!D123=0,"***",H9/H7)</f>
        <v>2369.1999999999998</v>
      </c>
      <c r="I10" s="20">
        <f>IF(Input!E123=0,"***",I9/I7)</f>
        <v>2369.1999999999998</v>
      </c>
      <c r="J10" s="20">
        <f>IF(Input!F123=0,"***",J9/J7)</f>
        <v>2346.4</v>
      </c>
      <c r="K10" s="20">
        <f>IF(Input!G123=0,"***",K9/K7)</f>
        <v>2346.4</v>
      </c>
      <c r="L10" s="20">
        <f>IF(Input!H123=0,"***",L9/L7)</f>
        <v>2319.6</v>
      </c>
      <c r="M10" s="20">
        <f>IF(Input!I123=0,"***",M9/M7)</f>
        <v>2067</v>
      </c>
      <c r="N10" s="20">
        <f>IF(Input!J123=0,"***",N9/N7)</f>
        <v>2164</v>
      </c>
      <c r="O10" s="20">
        <f>AVERAGE(E10:N10)</f>
        <v>2349.4349999999999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10141</v>
      </c>
      <c r="F12" s="20">
        <f>Input!B7</f>
        <v>10891</v>
      </c>
      <c r="G12" s="20">
        <f>Input!C7</f>
        <v>10891</v>
      </c>
      <c r="H12" s="20">
        <f>Input!D7</f>
        <v>10890</v>
      </c>
      <c r="I12" s="20">
        <f>Input!E7</f>
        <v>10890</v>
      </c>
      <c r="J12" s="20">
        <f>Input!F7</f>
        <v>10773</v>
      </c>
      <c r="K12" s="20">
        <f>Input!G7</f>
        <v>10773</v>
      </c>
      <c r="L12" s="20">
        <f>Input!H7</f>
        <v>10639</v>
      </c>
      <c r="M12" s="20">
        <f>Input!I7</f>
        <v>5971</v>
      </c>
      <c r="N12" s="20">
        <f>Input!J7</f>
        <v>8426</v>
      </c>
      <c r="O12" s="20">
        <f>AVERAGE(E12:N12)</f>
        <v>10028.5</v>
      </c>
    </row>
    <row r="13" spans="1:15" ht="12" customHeight="1" x14ac:dyDescent="0.2">
      <c r="B13" t="s">
        <v>264</v>
      </c>
      <c r="E13" s="20">
        <f t="shared" ref="E13:N13" si="1">+E12/E7</f>
        <v>2535.25</v>
      </c>
      <c r="F13" s="20">
        <f t="shared" si="1"/>
        <v>2178.1999999999998</v>
      </c>
      <c r="G13" s="20">
        <f t="shared" si="1"/>
        <v>2178.1999999999998</v>
      </c>
      <c r="H13" s="20">
        <f t="shared" si="1"/>
        <v>2178</v>
      </c>
      <c r="I13" s="20">
        <f t="shared" si="1"/>
        <v>2178</v>
      </c>
      <c r="J13" s="20">
        <f t="shared" si="1"/>
        <v>2154.6</v>
      </c>
      <c r="K13" s="20">
        <f t="shared" si="1"/>
        <v>2154.6</v>
      </c>
      <c r="L13" s="20">
        <f t="shared" si="1"/>
        <v>2127.8000000000002</v>
      </c>
      <c r="M13" s="20">
        <f t="shared" si="1"/>
        <v>1990.3333333333333</v>
      </c>
      <c r="N13" s="20">
        <f t="shared" si="1"/>
        <v>2106.5</v>
      </c>
      <c r="O13" s="20">
        <f>AVERAGE(E13:N13)</f>
        <v>2178.1483333333335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66000</v>
      </c>
      <c r="F15" s="20">
        <f>Input!B5</f>
        <v>72600</v>
      </c>
      <c r="G15" s="20">
        <f>Input!C5</f>
        <v>72600</v>
      </c>
      <c r="H15" s="20">
        <f>Input!D5</f>
        <v>72600</v>
      </c>
      <c r="I15" s="20">
        <f>Input!E5</f>
        <v>77600</v>
      </c>
      <c r="J15" s="20">
        <f>Input!F5</f>
        <v>80400</v>
      </c>
      <c r="K15" s="20">
        <f>Input!G5</f>
        <v>81400</v>
      </c>
      <c r="L15" s="20">
        <f>Input!H5</f>
        <v>82400</v>
      </c>
      <c r="M15" s="20">
        <f>Input!I5</f>
        <v>48700</v>
      </c>
      <c r="N15" s="20">
        <f>Input!J5</f>
        <v>68700</v>
      </c>
      <c r="O15" s="20">
        <f>AVERAGE(E15:N15)</f>
        <v>72300</v>
      </c>
    </row>
    <row r="16" spans="1:15" ht="12" customHeight="1" x14ac:dyDescent="0.2">
      <c r="B16" t="s">
        <v>266</v>
      </c>
      <c r="E16" s="20">
        <f t="shared" ref="E16:N16" si="2">+E15/E7</f>
        <v>16500</v>
      </c>
      <c r="F16" s="20">
        <f t="shared" si="2"/>
        <v>14520</v>
      </c>
      <c r="G16" s="20">
        <f t="shared" si="2"/>
        <v>14520</v>
      </c>
      <c r="H16" s="20">
        <f t="shared" si="2"/>
        <v>14520</v>
      </c>
      <c r="I16" s="20">
        <f t="shared" si="2"/>
        <v>15520</v>
      </c>
      <c r="J16" s="20">
        <f t="shared" si="2"/>
        <v>16080</v>
      </c>
      <c r="K16" s="20">
        <f t="shared" si="2"/>
        <v>16280</v>
      </c>
      <c r="L16" s="20">
        <f t="shared" si="2"/>
        <v>16480</v>
      </c>
      <c r="M16" s="20">
        <f t="shared" si="2"/>
        <v>16233.333333333334</v>
      </c>
      <c r="N16" s="20">
        <f t="shared" si="2"/>
        <v>17175</v>
      </c>
      <c r="O16" s="20">
        <f>AVERAGE(E16:N16)</f>
        <v>15782.833333333334</v>
      </c>
    </row>
    <row r="17" spans="2:15" ht="12" customHeight="1" x14ac:dyDescent="0.2">
      <c r="B17" t="s">
        <v>267</v>
      </c>
      <c r="E17" s="6">
        <f>+E15/E12</f>
        <v>6.5082339019820532</v>
      </c>
      <c r="F17" s="6">
        <f t="shared" ref="F17:N17" si="3">+F15/F12</f>
        <v>6.6660545404462397</v>
      </c>
      <c r="G17" s="6">
        <f t="shared" si="3"/>
        <v>6.6660545404462397</v>
      </c>
      <c r="H17" s="6">
        <f t="shared" si="3"/>
        <v>6.666666666666667</v>
      </c>
      <c r="I17" s="6">
        <f t="shared" si="3"/>
        <v>7.1258034894398534</v>
      </c>
      <c r="J17" s="6">
        <f t="shared" si="3"/>
        <v>7.4631021999443048</v>
      </c>
      <c r="K17" s="6">
        <f t="shared" si="3"/>
        <v>7.5559268541724682</v>
      </c>
      <c r="L17" s="6">
        <f t="shared" si="3"/>
        <v>7.745088824137607</v>
      </c>
      <c r="M17" s="6">
        <f t="shared" si="3"/>
        <v>8.1560877574945572</v>
      </c>
      <c r="N17" s="6">
        <f t="shared" si="3"/>
        <v>8.1533349157370036</v>
      </c>
      <c r="O17" s="6">
        <f>AVERAGE(E17:N17)</f>
        <v>7.2706353690466994</v>
      </c>
    </row>
    <row r="18" spans="2:15" ht="12" customHeight="1" x14ac:dyDescent="0.2">
      <c r="B18" t="s">
        <v>268</v>
      </c>
      <c r="E18" s="6">
        <f t="shared" ref="E18:M18" si="4">+(E17-F17)/F17*100</f>
        <v>-2.3675269607623348</v>
      </c>
      <c r="F18" s="6">
        <f t="shared" si="4"/>
        <v>0</v>
      </c>
      <c r="G18" s="6">
        <f t="shared" si="4"/>
        <v>-9.1818933064091723E-3</v>
      </c>
      <c r="H18" s="6">
        <f t="shared" si="4"/>
        <v>-6.443298969072166</v>
      </c>
      <c r="I18" s="6">
        <f t="shared" si="4"/>
        <v>-4.5195510053040486</v>
      </c>
      <c r="J18" s="6">
        <f t="shared" si="4"/>
        <v>-1.2285012285012342</v>
      </c>
      <c r="K18" s="6">
        <f t="shared" si="4"/>
        <v>-2.4423473282270769</v>
      </c>
      <c r="L18" s="6">
        <f t="shared" si="4"/>
        <v>-5.0391676202758706</v>
      </c>
      <c r="M18" s="6">
        <f t="shared" si="4"/>
        <v>3.3763383768771485E-2</v>
      </c>
      <c r="N18" s="6">
        <f>+(N17-(Input!K5/Input!K7))/(Input!K5/Input!K7)*100</f>
        <v>7.3087788889294885</v>
      </c>
      <c r="O18" s="6">
        <f>AVERAGE(E18:N18)</f>
        <v>-1.4707032732750882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64973</v>
      </c>
      <c r="F20" s="20">
        <f>Input!B6</f>
        <v>69697</v>
      </c>
      <c r="G20" s="20">
        <f>Input!C6</f>
        <v>79688</v>
      </c>
      <c r="H20" s="20">
        <f>Input!D6</f>
        <v>78303</v>
      </c>
      <c r="I20" s="20">
        <f>Input!E6</f>
        <v>75945.36</v>
      </c>
      <c r="J20" s="20">
        <f>Input!F6</f>
        <v>85053.95</v>
      </c>
      <c r="K20" s="20">
        <f>Input!G6</f>
        <v>84356.57</v>
      </c>
      <c r="L20" s="20">
        <f>Input!H6</f>
        <v>81895</v>
      </c>
      <c r="M20" s="20">
        <f>Input!I6</f>
        <v>48068.51</v>
      </c>
      <c r="N20" s="20">
        <f>Input!J6</f>
        <v>80494</v>
      </c>
      <c r="O20" s="20">
        <f>AVERAGE(E20:N20)</f>
        <v>74847.438999999998</v>
      </c>
    </row>
    <row r="21" spans="2:15" ht="12" customHeight="1" x14ac:dyDescent="0.2">
      <c r="B21" t="s">
        <v>270</v>
      </c>
      <c r="E21" s="20">
        <f t="shared" ref="E21:N21" si="5">+E20/E7</f>
        <v>16243.25</v>
      </c>
      <c r="F21" s="20">
        <f t="shared" si="5"/>
        <v>13939.4</v>
      </c>
      <c r="G21" s="20">
        <f t="shared" si="5"/>
        <v>15937.6</v>
      </c>
      <c r="H21" s="20">
        <f t="shared" si="5"/>
        <v>15660.6</v>
      </c>
      <c r="I21" s="20">
        <f t="shared" si="5"/>
        <v>15189.072</v>
      </c>
      <c r="J21" s="20">
        <f t="shared" si="5"/>
        <v>17010.79</v>
      </c>
      <c r="K21" s="20">
        <f t="shared" si="5"/>
        <v>16871.314000000002</v>
      </c>
      <c r="L21" s="20">
        <f t="shared" si="5"/>
        <v>16379</v>
      </c>
      <c r="M21" s="20">
        <f t="shared" si="5"/>
        <v>16022.836666666668</v>
      </c>
      <c r="N21" s="20">
        <f t="shared" si="5"/>
        <v>20123.5</v>
      </c>
      <c r="O21" s="20">
        <f>AVERAGE(E21:N21)</f>
        <v>16337.736266666665</v>
      </c>
    </row>
    <row r="22" spans="2:15" ht="12" customHeight="1" x14ac:dyDescent="0.2">
      <c r="B22" t="s">
        <v>271</v>
      </c>
      <c r="E22" s="6">
        <f>+E20/E12</f>
        <v>6.4069618380830295</v>
      </c>
      <c r="F22" s="6">
        <f t="shared" ref="F22:N22" si="6">+F20/F12</f>
        <v>6.3995041777614547</v>
      </c>
      <c r="G22" s="6">
        <f t="shared" si="6"/>
        <v>7.3168671380038566</v>
      </c>
      <c r="H22" s="6">
        <f t="shared" si="6"/>
        <v>7.1903581267217627</v>
      </c>
      <c r="I22" s="6">
        <f t="shared" si="6"/>
        <v>6.9738622589531678</v>
      </c>
      <c r="J22" s="6">
        <f t="shared" si="6"/>
        <v>7.8951034994894638</v>
      </c>
      <c r="K22" s="6">
        <f t="shared" si="6"/>
        <v>7.8303694421238283</v>
      </c>
      <c r="L22" s="6">
        <f t="shared" si="6"/>
        <v>7.6976219569508411</v>
      </c>
      <c r="M22" s="6">
        <f t="shared" si="6"/>
        <v>8.0503282532239151</v>
      </c>
      <c r="N22" s="6">
        <f t="shared" si="6"/>
        <v>9.553050083076192</v>
      </c>
      <c r="O22" s="6">
        <f>AVERAGE(E22:N22)</f>
        <v>7.5314026774387504</v>
      </c>
    </row>
    <row r="23" spans="2:15" ht="12" customHeight="1" x14ac:dyDescent="0.2">
      <c r="B23" t="s">
        <v>272</v>
      </c>
      <c r="E23" s="6">
        <f t="shared" ref="E23:M23" si="7">+(E22-F22)/F22*100</f>
        <v>0.11653497074805393</v>
      </c>
      <c r="F23" s="6">
        <f t="shared" si="7"/>
        <v>-12.537646822608171</v>
      </c>
      <c r="G23" s="6">
        <f t="shared" si="7"/>
        <v>1.7594257344699473</v>
      </c>
      <c r="H23" s="6">
        <f t="shared" si="7"/>
        <v>3.1043897876051916</v>
      </c>
      <c r="I23" s="6">
        <f t="shared" si="7"/>
        <v>-11.668513789538896</v>
      </c>
      <c r="J23" s="6">
        <f t="shared" si="7"/>
        <v>0.82670502131605206</v>
      </c>
      <c r="K23" s="6">
        <f t="shared" si="7"/>
        <v>1.7245259109291311</v>
      </c>
      <c r="L23" s="6">
        <f t="shared" si="7"/>
        <v>-4.3812660202001794</v>
      </c>
      <c r="M23" s="6">
        <f t="shared" si="7"/>
        <v>-15.730283174317696</v>
      </c>
      <c r="N23" s="6">
        <f>+(N22-(Input!K6/Input!K7))/(Input!K6/Input!K7)*100</f>
        <v>11.650514347224069</v>
      </c>
      <c r="O23" s="6">
        <f>AVERAGE(E23:N23)</f>
        <v>-2.51356140343725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-1027</v>
      </c>
      <c r="F25" s="20">
        <f t="shared" ref="F25:N25" si="8">+F20-F15</f>
        <v>-2903</v>
      </c>
      <c r="G25" s="20">
        <f t="shared" si="8"/>
        <v>7088</v>
      </c>
      <c r="H25" s="20">
        <f t="shared" si="8"/>
        <v>5703</v>
      </c>
      <c r="I25" s="20">
        <f t="shared" si="8"/>
        <v>-1654.6399999999994</v>
      </c>
      <c r="J25" s="20">
        <f t="shared" si="8"/>
        <v>4653.9499999999971</v>
      </c>
      <c r="K25" s="20">
        <f t="shared" si="8"/>
        <v>2956.570000000007</v>
      </c>
      <c r="L25" s="20">
        <f t="shared" si="8"/>
        <v>-505</v>
      </c>
      <c r="M25" s="20">
        <f t="shared" si="8"/>
        <v>-631.48999999999796</v>
      </c>
      <c r="N25" s="20">
        <f t="shared" si="8"/>
        <v>11794</v>
      </c>
      <c r="O25" s="20">
        <f>AVERAGE(E25:N25)</f>
        <v>2547.4390000000008</v>
      </c>
    </row>
    <row r="26" spans="2:15" ht="12" customHeight="1" x14ac:dyDescent="0.2">
      <c r="B26" t="s">
        <v>274</v>
      </c>
      <c r="E26" s="20">
        <f t="shared" ref="E26:N26" si="9">+E25/E7</f>
        <v>-256.75</v>
      </c>
      <c r="F26" s="20">
        <f t="shared" si="9"/>
        <v>-580.6</v>
      </c>
      <c r="G26" s="20">
        <f t="shared" si="9"/>
        <v>1417.6</v>
      </c>
      <c r="H26" s="20">
        <f t="shared" si="9"/>
        <v>1140.5999999999999</v>
      </c>
      <c r="I26" s="20">
        <f t="shared" si="9"/>
        <v>-330.92799999999988</v>
      </c>
      <c r="J26" s="20">
        <f t="shared" si="9"/>
        <v>930.7899999999994</v>
      </c>
      <c r="K26" s="20">
        <f t="shared" si="9"/>
        <v>591.31400000000144</v>
      </c>
      <c r="L26" s="20">
        <f t="shared" si="9"/>
        <v>-101</v>
      </c>
      <c r="M26" s="20">
        <f t="shared" si="9"/>
        <v>-210.49666666666599</v>
      </c>
      <c r="N26" s="20">
        <f t="shared" si="9"/>
        <v>2948.5</v>
      </c>
      <c r="O26" s="20">
        <f>AVERAGE(E26:N26)</f>
        <v>554.90293333333352</v>
      </c>
    </row>
    <row r="27" spans="2:15" ht="12" customHeight="1" x14ac:dyDescent="0.2">
      <c r="B27" t="s">
        <v>275</v>
      </c>
      <c r="E27" s="6">
        <f>+E25/E12</f>
        <v>-0.10127206389902377</v>
      </c>
      <c r="F27" s="6">
        <f t="shared" ref="F27:N27" si="10">+F25/F12</f>
        <v>-0.2665503626847856</v>
      </c>
      <c r="G27" s="6">
        <f t="shared" si="10"/>
        <v>0.65081259755761633</v>
      </c>
      <c r="H27" s="6">
        <f t="shared" si="10"/>
        <v>0.52369146005509637</v>
      </c>
      <c r="I27" s="6">
        <f t="shared" si="10"/>
        <v>-0.15194123048668498</v>
      </c>
      <c r="J27" s="6">
        <f t="shared" si="10"/>
        <v>0.43200129954515892</v>
      </c>
      <c r="K27" s="6">
        <f t="shared" si="10"/>
        <v>0.27444258795136051</v>
      </c>
      <c r="L27" s="6">
        <f t="shared" si="10"/>
        <v>-4.7466867186765675E-2</v>
      </c>
      <c r="M27" s="6">
        <f t="shared" si="10"/>
        <v>-0.1057595042706411</v>
      </c>
      <c r="N27" s="6">
        <f t="shared" si="10"/>
        <v>1.3997151673391883</v>
      </c>
      <c r="O27" s="6">
        <f>AVERAGE(E27:N27)</f>
        <v>0.26076730839205198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98.443939393939388</v>
      </c>
      <c r="F29" s="6">
        <f t="shared" ref="F29:N29" si="11">+F20/F15*100</f>
        <v>96.001377410468322</v>
      </c>
      <c r="G29" s="6">
        <f t="shared" si="11"/>
        <v>109.76308539944904</v>
      </c>
      <c r="H29" s="6">
        <f t="shared" si="11"/>
        <v>107.85537190082644</v>
      </c>
      <c r="I29" s="6">
        <f t="shared" si="11"/>
        <v>97.867731958762889</v>
      </c>
      <c r="J29" s="6">
        <f t="shared" si="11"/>
        <v>105.78849502487562</v>
      </c>
      <c r="K29" s="6">
        <f t="shared" si="11"/>
        <v>103.63214987714989</v>
      </c>
      <c r="L29" s="6">
        <f t="shared" si="11"/>
        <v>99.387135922330089</v>
      </c>
      <c r="M29" s="6">
        <f t="shared" si="11"/>
        <v>98.703305954825467</v>
      </c>
      <c r="N29" s="6">
        <f t="shared" si="11"/>
        <v>117.16739446870452</v>
      </c>
      <c r="O29" s="6">
        <f>AVERAGE(E29:N29)</f>
        <v>103.46099873113317</v>
      </c>
    </row>
    <row r="30" spans="2:15" ht="12" customHeight="1" x14ac:dyDescent="0.2">
      <c r="B30" t="s">
        <v>277</v>
      </c>
      <c r="E30" s="6">
        <f>+E25/E20*100</f>
        <v>-1.5806565804257151</v>
      </c>
      <c r="F30" s="6">
        <f t="shared" ref="F30:N30" si="12">+F25/F20*100</f>
        <v>-4.1651721020990857</v>
      </c>
      <c r="G30" s="6">
        <f t="shared" si="12"/>
        <v>8.8946892882240736</v>
      </c>
      <c r="H30" s="6">
        <f t="shared" si="12"/>
        <v>7.2832458526493244</v>
      </c>
      <c r="I30" s="6">
        <f t="shared" si="12"/>
        <v>-2.1787242828264946</v>
      </c>
      <c r="J30" s="6">
        <f t="shared" si="12"/>
        <v>5.4717623343771775</v>
      </c>
      <c r="K30" s="6">
        <f t="shared" si="12"/>
        <v>3.5048485257283537</v>
      </c>
      <c r="L30" s="6">
        <f t="shared" si="12"/>
        <v>-0.61664326271445147</v>
      </c>
      <c r="M30" s="6">
        <f t="shared" si="12"/>
        <v>-1.3137290920812772</v>
      </c>
      <c r="N30" s="6">
        <f t="shared" si="12"/>
        <v>14.652023753323229</v>
      </c>
      <c r="O30" s="16">
        <f>AVERAGE(E30:N30)</f>
        <v>2.9951644434155136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39.556615718370971</v>
      </c>
      <c r="F7" s="6">
        <f>(Input!B37-Input!B57+Input!B77)/Input!B$7</f>
        <v>41.458361950234142</v>
      </c>
      <c r="G7" s="6">
        <f>(Input!C37-Input!C57+Input!C77)/Input!C$7</f>
        <v>37.7230447158204</v>
      </c>
      <c r="H7" s="6">
        <f>(Input!D37-Input!D57+Input!D77)/Input!D$7</f>
        <v>44.372259871441685</v>
      </c>
      <c r="I7" s="6">
        <f>(Input!E37-Input!E57+Input!E77)/Input!E$7</f>
        <v>54.228936639118444</v>
      </c>
      <c r="J7" s="6">
        <f>(Input!F37-Input!F57+Input!F77)/Input!F$7</f>
        <v>55.60645131346886</v>
      </c>
      <c r="K7" s="6">
        <f>(Input!G37-Input!G57+Input!G77)/Input!G$7</f>
        <v>51.95459110739813</v>
      </c>
      <c r="L7" s="6">
        <f>(Input!H37-Input!H57+Input!H77)/Input!H$7</f>
        <v>53.274903656358674</v>
      </c>
      <c r="M7" s="6">
        <f>(Input!I37-Input!I57+Input!I77)/Input!I$7</f>
        <v>68.458179534416345</v>
      </c>
      <c r="N7" s="6">
        <f>(Input!J37-Input!J57+Input!J77)/Input!J$7</f>
        <v>70.849373368146203</v>
      </c>
      <c r="O7" s="6">
        <f>AVERAGE(E7:N7)</f>
        <v>51.748271787477378</v>
      </c>
    </row>
    <row r="8" spans="1:15" ht="12" customHeight="1" x14ac:dyDescent="0.2">
      <c r="B8" t="s">
        <v>121</v>
      </c>
      <c r="E8" s="6">
        <f>(Input!A38-Input!A58+Input!A78)/Input!A$7</f>
        <v>36.145283502613154</v>
      </c>
      <c r="F8" s="6">
        <f>(Input!B38-Input!B58+Input!B78)/Input!B$7</f>
        <v>35.121623358736571</v>
      </c>
      <c r="G8" s="6">
        <f>(Input!C38-Input!C58+Input!C78)/Input!C$7</f>
        <v>31.36970067027821</v>
      </c>
      <c r="H8" s="6">
        <f>(Input!D38-Input!D58+Input!D78)/Input!D$7</f>
        <v>34.959463728190997</v>
      </c>
      <c r="I8" s="6">
        <f>(Input!E38-Input!E58+Input!E78)/Input!E$7</f>
        <v>45.617750229568408</v>
      </c>
      <c r="J8" s="6">
        <f>(Input!F38-Input!F58+Input!F78)/Input!F$7</f>
        <v>47.275180543952473</v>
      </c>
      <c r="K8" s="6">
        <f>(Input!G38-Input!G58+Input!G78)/Input!G$7</f>
        <v>42.967277452891487</v>
      </c>
      <c r="L8" s="6">
        <f>(Input!H38-Input!H58+Input!H78)/Input!H$7</f>
        <v>49.237344675251435</v>
      </c>
      <c r="M8" s="6">
        <f>(Input!I38-Input!I58+Input!I78)/Input!I$7</f>
        <v>52.389045386032485</v>
      </c>
      <c r="N8" s="6">
        <f>(Input!J38-Input!J58+Input!J78)/Input!J$7</f>
        <v>61.504554948967474</v>
      </c>
      <c r="O8" s="6">
        <f t="shared" ref="O8:O40" si="1">AVERAGE(E8:N8)</f>
        <v>43.658722449648266</v>
      </c>
    </row>
    <row r="9" spans="1:15" ht="12" customHeight="1" x14ac:dyDescent="0.2">
      <c r="B9" t="s">
        <v>122</v>
      </c>
      <c r="E9" s="6">
        <f>(Input!A39-Input!A59+Input!A79)/Input!A$7</f>
        <v>0.1692554974854551</v>
      </c>
      <c r="F9" s="6">
        <f>(Input!B39-Input!B59+Input!B79)/Input!B$7</f>
        <v>0.73177026902947395</v>
      </c>
      <c r="G9" s="6">
        <f>(Input!C39-Input!C59+Input!C79)/Input!C$7</f>
        <v>0.8146414470663853</v>
      </c>
      <c r="H9" s="6">
        <f>(Input!D39-Input!D59+Input!D79)/Input!D$7</f>
        <v>0.85824793388429754</v>
      </c>
      <c r="I9" s="6">
        <f>(Input!E39-Input!E59+Input!E79)/Input!E$7</f>
        <v>0.90036914600550966</v>
      </c>
      <c r="J9" s="6">
        <f>(Input!F39-Input!F59+Input!F79)/Input!F$7</f>
        <v>0.56971966954423092</v>
      </c>
      <c r="K9" s="6">
        <f>(Input!G39-Input!G59+Input!G79)/Input!G$7</f>
        <v>0.53690708252111763</v>
      </c>
      <c r="L9" s="6">
        <f>(Input!H39-Input!H59+Input!H79)/Input!H$7</f>
        <v>0.56129335463859387</v>
      </c>
      <c r="M9" s="6">
        <f>(Input!I39-Input!I59+Input!I79)/Input!I$7</f>
        <v>0.81842907385697539</v>
      </c>
      <c r="N9" s="6">
        <f>(Input!J39-Input!J59+Input!J79)/Input!J$7</f>
        <v>3.729799430334678</v>
      </c>
      <c r="O9" s="6">
        <f t="shared" si="1"/>
        <v>0.96904329043667159</v>
      </c>
    </row>
    <row r="10" spans="1:15" ht="13.5" customHeight="1" x14ac:dyDescent="0.2">
      <c r="B10" s="4" t="s">
        <v>123</v>
      </c>
      <c r="E10" s="8">
        <f>SUM(E7:E9)</f>
        <v>75.871154718469583</v>
      </c>
      <c r="F10" s="8">
        <f t="shared" ref="F10:N10" si="2">SUM(F7:F9)</f>
        <v>77.311755578000188</v>
      </c>
      <c r="G10" s="8">
        <f t="shared" si="2"/>
        <v>69.907386833164992</v>
      </c>
      <c r="H10" s="8">
        <f t="shared" si="2"/>
        <v>80.189971533516982</v>
      </c>
      <c r="I10" s="8">
        <f t="shared" si="2"/>
        <v>100.74705601469236</v>
      </c>
      <c r="J10" s="8">
        <f t="shared" si="2"/>
        <v>103.45135152696555</v>
      </c>
      <c r="K10" s="8">
        <f t="shared" si="2"/>
        <v>95.458775642810735</v>
      </c>
      <c r="L10" s="8">
        <f t="shared" si="2"/>
        <v>103.0735416862487</v>
      </c>
      <c r="M10" s="8">
        <f t="shared" si="2"/>
        <v>121.66565399430581</v>
      </c>
      <c r="N10" s="8">
        <f t="shared" si="2"/>
        <v>136.08372774744836</v>
      </c>
      <c r="O10" s="8">
        <f t="shared" si="1"/>
        <v>96.376037527562332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45.109671630016763</v>
      </c>
      <c r="F12" s="6">
        <f>(Input!B40-Input!B60+Input!B80)/Input!B$7</f>
        <v>48.884276925902121</v>
      </c>
      <c r="G12" s="6">
        <f>(Input!C40-Input!C60+Input!C80)/Input!C$7</f>
        <v>48.371177118721882</v>
      </c>
      <c r="H12" s="6">
        <f>(Input!D40-Input!D60+Input!D80)/Input!D$7</f>
        <v>59.426533516988059</v>
      </c>
      <c r="I12" s="6">
        <f>(Input!E40-Input!E60+Input!E80)/Input!E$7</f>
        <v>58.608677685950411</v>
      </c>
      <c r="J12" s="6">
        <f>(Input!F40-Input!F60+Input!F80)/Input!F$7</f>
        <v>60.881791515826606</v>
      </c>
      <c r="K12" s="6">
        <f>(Input!G40-Input!G60+Input!G80)/Input!G$7</f>
        <v>59.640938457254251</v>
      </c>
      <c r="L12" s="6">
        <f>(Input!H40-Input!H60+Input!H80)/Input!H$7</f>
        <v>62.835231694708149</v>
      </c>
      <c r="M12" s="6">
        <f>(Input!I40-Input!I60+Input!I80)/Input!I$7</f>
        <v>57.10921956121252</v>
      </c>
      <c r="N12" s="6">
        <f>(Input!J40-Input!J60+Input!J80)/Input!J$7</f>
        <v>71.540261096605747</v>
      </c>
      <c r="O12" s="6">
        <f t="shared" si="1"/>
        <v>57.240777920318649</v>
      </c>
    </row>
    <row r="13" spans="1:15" ht="12" customHeight="1" x14ac:dyDescent="0.2">
      <c r="B13" t="s">
        <v>125</v>
      </c>
      <c r="E13" s="6">
        <f>(Input!A41-Input!A61+Input!A81)/Input!A$7</f>
        <v>11.718712158564244</v>
      </c>
      <c r="F13" s="6">
        <f>(Input!B41-Input!B61+Input!B81)/Input!B$7</f>
        <v>12.796351115600036</v>
      </c>
      <c r="G13" s="6">
        <f>(Input!C41-Input!C61+Input!C81)/Input!C$7</f>
        <v>13.159147920301169</v>
      </c>
      <c r="H13" s="6">
        <f>(Input!D41-Input!D61+Input!D81)/Input!D$7</f>
        <v>16.436431588613406</v>
      </c>
      <c r="I13" s="6">
        <f>(Input!E41-Input!E61+Input!E81)/Input!E$7</f>
        <v>16.387600550964187</v>
      </c>
      <c r="J13" s="6">
        <f>(Input!F41-Input!F61+Input!F81)/Input!F$7</f>
        <v>16.989598997493736</v>
      </c>
      <c r="K13" s="6">
        <f>(Input!G41-Input!G61+Input!G81)/Input!G$7</f>
        <v>17.148464680219067</v>
      </c>
      <c r="L13" s="6">
        <f>(Input!H41-Input!H61+Input!H81)/Input!H$7</f>
        <v>18.054169564808724</v>
      </c>
      <c r="M13" s="6">
        <f>(Input!I41-Input!I61+Input!I81)/Input!I$7</f>
        <v>16.589011890805562</v>
      </c>
      <c r="N13" s="6">
        <f>(Input!J41-Input!J61+Input!J81)/Input!J$7</f>
        <v>19.184228578210302</v>
      </c>
      <c r="O13" s="6">
        <f t="shared" si="1"/>
        <v>15.846371704558043</v>
      </c>
    </row>
    <row r="14" spans="1:15" ht="12" customHeight="1" x14ac:dyDescent="0.2">
      <c r="B14" t="s">
        <v>126</v>
      </c>
      <c r="E14" s="6">
        <f>(Input!A42-Input!A62+Input!A82)/Input!A$7</f>
        <v>0</v>
      </c>
      <c r="F14" s="6">
        <f>(Input!B42-Input!B62+Input!B82)/Input!B$7</f>
        <v>0</v>
      </c>
      <c r="G14" s="6">
        <f>(Input!C42-Input!C62+Input!C82)/Input!C$7</f>
        <v>0</v>
      </c>
      <c r="H14" s="6">
        <f>(Input!D42-Input!D62+Input!D82)/Input!D$7</f>
        <v>0</v>
      </c>
      <c r="I14" s="6">
        <f>(Input!E42-Input!E62+Input!E82)/Input!E$7</f>
        <v>0.48368686868686872</v>
      </c>
      <c r="J14" s="6">
        <f>(Input!F42-Input!F62+Input!F82)/Input!F$7</f>
        <v>0.48713264643089205</v>
      </c>
      <c r="K14" s="6">
        <f>(Input!G42-Input!G62+Input!G82)/Input!G$7</f>
        <v>1.8622751322751323</v>
      </c>
      <c r="L14" s="6">
        <f>(Input!H42-Input!H62+Input!H82)/Input!H$7</f>
        <v>1.876924522981483</v>
      </c>
      <c r="M14" s="6">
        <f>(Input!I42-Input!I62+Input!I82)/Input!I$7</f>
        <v>0</v>
      </c>
      <c r="N14" s="6">
        <f>(Input!J42-Input!J62+Input!J82)/Input!J$7</f>
        <v>0</v>
      </c>
      <c r="O14" s="6">
        <f t="shared" si="1"/>
        <v>0.4710019170374376</v>
      </c>
    </row>
    <row r="15" spans="1:15" ht="13.5" customHeight="1" x14ac:dyDescent="0.2">
      <c r="B15" s="4" t="s">
        <v>130</v>
      </c>
      <c r="E15" s="8">
        <f>SUM(E12:E14)</f>
        <v>56.828383788581007</v>
      </c>
      <c r="F15" s="8">
        <f t="shared" ref="F15:N15" si="3">SUM(F12:F14)</f>
        <v>61.68062804150216</v>
      </c>
      <c r="G15" s="8">
        <f t="shared" si="3"/>
        <v>61.530325039023055</v>
      </c>
      <c r="H15" s="8">
        <f t="shared" si="3"/>
        <v>75.862965105601461</v>
      </c>
      <c r="I15" s="8">
        <f t="shared" si="3"/>
        <v>75.47996510560148</v>
      </c>
      <c r="J15" s="8">
        <f t="shared" si="3"/>
        <v>78.358523159751229</v>
      </c>
      <c r="K15" s="8">
        <f t="shared" si="3"/>
        <v>78.651678269748444</v>
      </c>
      <c r="L15" s="8">
        <f t="shared" si="3"/>
        <v>82.766325782498356</v>
      </c>
      <c r="M15" s="8">
        <f t="shared" si="3"/>
        <v>73.698231452018078</v>
      </c>
      <c r="N15" s="8">
        <f t="shared" si="3"/>
        <v>90.724489674816056</v>
      </c>
      <c r="O15" s="8">
        <f t="shared" si="1"/>
        <v>73.558151541914128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14.263395128685536</v>
      </c>
      <c r="F17" s="6">
        <f>(Input!B43-Input!B63+Input!B83)/Input!B$7</f>
        <v>12.502277109539989</v>
      </c>
      <c r="G17" s="6">
        <f>(Input!C43-Input!C63+Input!C83)/Input!C$7</f>
        <v>12.232260582132035</v>
      </c>
      <c r="H17" s="6">
        <f>(Input!D43-Input!D63+Input!D83)/Input!D$7</f>
        <v>10.07647842056933</v>
      </c>
      <c r="I17" s="6">
        <f>(Input!E43-Input!E63+Input!E83)/Input!E$7</f>
        <v>11.239184573002754</v>
      </c>
      <c r="J17" s="6">
        <f>(Input!F43-Input!F63+Input!F83)/Input!F$7</f>
        <v>14.212563816949784</v>
      </c>
      <c r="K17" s="6">
        <f>(Input!G43-Input!G63+Input!G83)/Input!G$7</f>
        <v>14.26117701661561</v>
      </c>
      <c r="L17" s="6">
        <f>(Input!H43-Input!H63+Input!H83)/Input!H$7</f>
        <v>15.06122191935332</v>
      </c>
      <c r="M17" s="6">
        <f>(Input!I43-Input!I63+Input!I83)/Input!I$7</f>
        <v>8.3339005191760176</v>
      </c>
      <c r="N17" s="6">
        <f>(Input!J43-Input!J63+Input!J83)/Input!J$7</f>
        <v>11.744532399715167</v>
      </c>
      <c r="O17" s="6">
        <f t="shared" si="1"/>
        <v>12.392699148573953</v>
      </c>
    </row>
    <row r="18" spans="2:15" ht="12" customHeight="1" x14ac:dyDescent="0.2">
      <c r="B18" t="s">
        <v>128</v>
      </c>
      <c r="E18" s="6">
        <f>(Input!A44-Input!A64+Input!A84)/Input!A$7</f>
        <v>24.487536732077704</v>
      </c>
      <c r="F18" s="6">
        <f>(Input!B44-Input!B64+Input!B84)/Input!B$7</f>
        <v>25.564975667982736</v>
      </c>
      <c r="G18" s="6">
        <f>(Input!C44-Input!C64+Input!C84)/Input!C$7</f>
        <v>24.871975943439537</v>
      </c>
      <c r="H18" s="6">
        <f>(Input!D44-Input!D64+Input!D84)/Input!D$7</f>
        <v>25.75099540863177</v>
      </c>
      <c r="I18" s="6">
        <f>(Input!E44-Input!E64+Input!E84)/Input!E$7</f>
        <v>33.416082644628098</v>
      </c>
      <c r="J18" s="6">
        <f>(Input!F44-Input!F64+Input!F84)/Input!F$7</f>
        <v>25.043597883597883</v>
      </c>
      <c r="K18" s="6">
        <f>(Input!G44-Input!G64+Input!G84)/Input!G$7</f>
        <v>22.816070732386521</v>
      </c>
      <c r="L18" s="6">
        <f>(Input!H44-Input!H64+Input!H84)/Input!H$7</f>
        <v>22.948888053388476</v>
      </c>
      <c r="M18" s="6">
        <f>(Input!I44-Input!I64+Input!I84)/Input!I$7</f>
        <v>29.390179199464079</v>
      </c>
      <c r="N18" s="6">
        <f>(Input!J44-Input!J64+Input!J84)/Input!J$7</f>
        <v>55.991203417991933</v>
      </c>
      <c r="O18" s="6">
        <f t="shared" si="1"/>
        <v>29.028150568358875</v>
      </c>
    </row>
    <row r="19" spans="2:15" ht="13.5" customHeight="1" x14ac:dyDescent="0.2">
      <c r="B19" s="4" t="s">
        <v>129</v>
      </c>
      <c r="E19" s="8">
        <f>SUM(E17:E18)</f>
        <v>38.750931860763238</v>
      </c>
      <c r="F19" s="8">
        <f t="shared" ref="F19:N19" si="4">SUM(F17:F18)</f>
        <v>38.067252777522725</v>
      </c>
      <c r="G19" s="8">
        <f t="shared" si="4"/>
        <v>37.104236525571572</v>
      </c>
      <c r="H19" s="8">
        <f t="shared" si="4"/>
        <v>35.827473829201097</v>
      </c>
      <c r="I19" s="8">
        <f t="shared" si="4"/>
        <v>44.65526721763085</v>
      </c>
      <c r="J19" s="8">
        <f t="shared" si="4"/>
        <v>39.256161700547665</v>
      </c>
      <c r="K19" s="8">
        <f t="shared" si="4"/>
        <v>37.077247749002133</v>
      </c>
      <c r="L19" s="8">
        <f t="shared" si="4"/>
        <v>38.010109972741795</v>
      </c>
      <c r="M19" s="8">
        <f t="shared" si="4"/>
        <v>37.724079718640098</v>
      </c>
      <c r="N19" s="8">
        <f t="shared" si="4"/>
        <v>67.735735817707095</v>
      </c>
      <c r="O19" s="8">
        <f t="shared" si="1"/>
        <v>41.420849716932828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244.67590277092989</v>
      </c>
      <c r="F21" s="6">
        <f>(Input!B45-Input!B65+Input!B85)/Input!B$7</f>
        <v>229.42330731796898</v>
      </c>
      <c r="G21" s="6">
        <f>(Input!C45-Input!C65+Input!C85)/Input!C$7</f>
        <v>199.08799559269121</v>
      </c>
      <c r="H21" s="6">
        <f>(Input!D45-Input!D65+Input!D85)/Input!D$7</f>
        <v>231.6368053259871</v>
      </c>
      <c r="I21" s="6">
        <f>(Input!E45-Input!E65+Input!E85)/Input!E$7</f>
        <v>229.9083360881543</v>
      </c>
      <c r="J21" s="6">
        <f>(Input!F45-Input!F65+Input!F85)/Input!F$7</f>
        <v>227.0957866889446</v>
      </c>
      <c r="K21" s="6">
        <f>(Input!G45-Input!G65+Input!G85)/Input!G$7</f>
        <v>233.16925183328698</v>
      </c>
      <c r="L21" s="6">
        <f>(Input!H45-Input!H65+Input!H85)/Input!H$7</f>
        <v>233.87736347401071</v>
      </c>
      <c r="M21" s="6">
        <f>(Input!I45-Input!I65+Input!I85)/Input!I$7</f>
        <v>259.35390889298276</v>
      </c>
      <c r="N21" s="6">
        <f>(Input!J45-Input!J65+Input!J85)/Input!J$7</f>
        <v>253.22150486589132</v>
      </c>
      <c r="O21" s="6">
        <f t="shared" si="1"/>
        <v>234.14501628508478</v>
      </c>
    </row>
    <row r="22" spans="2:15" ht="12" customHeight="1" x14ac:dyDescent="0.2">
      <c r="B22" t="s">
        <v>132</v>
      </c>
      <c r="E22" s="6">
        <f>(Input!A46-Input!A66+Input!A86)/Input!A$7</f>
        <v>27.998748644117931</v>
      </c>
      <c r="F22" s="6">
        <f>(Input!B46-Input!B66+Input!B86)/Input!B$7</f>
        <v>34.768429896244605</v>
      </c>
      <c r="G22" s="6">
        <f>(Input!C46-Input!C66+Input!C86)/Input!C$7</f>
        <v>23.625956294187858</v>
      </c>
      <c r="H22" s="6">
        <f>(Input!D46-Input!D66+Input!D86)/Input!D$7</f>
        <v>23.471237832874198</v>
      </c>
      <c r="I22" s="6">
        <f>(Input!E46-Input!E66+Input!E86)/Input!E$7</f>
        <v>25.300071625344355</v>
      </c>
      <c r="J22" s="6">
        <f>(Input!F46-Input!F66+Input!F86)/Input!F$7</f>
        <v>26.371707973637797</v>
      </c>
      <c r="K22" s="6">
        <f>(Input!G46-Input!G66+Input!G86)/Input!G$7</f>
        <v>31.639109811565952</v>
      </c>
      <c r="L22" s="6">
        <f>(Input!H46-Input!H66+Input!H86)/Input!H$7</f>
        <v>34.889526271266092</v>
      </c>
      <c r="M22" s="6">
        <f>(Input!I46-Input!I66+Input!I86)/Input!I$7</f>
        <v>30.252306146374139</v>
      </c>
      <c r="N22" s="6">
        <f>(Input!J46-Input!J66+Input!J86)/Input!J$7</f>
        <v>66.716788511749343</v>
      </c>
      <c r="O22" s="6">
        <f t="shared" si="1"/>
        <v>32.503388300736219</v>
      </c>
    </row>
    <row r="23" spans="2:15" ht="12" customHeight="1" x14ac:dyDescent="0.2">
      <c r="B23" t="s">
        <v>133</v>
      </c>
      <c r="E23" s="6">
        <f>(Input!A47-Input!A67+Input!A87)/Input!A$7</f>
        <v>3.5157163987772408</v>
      </c>
      <c r="F23" s="6">
        <f>(Input!B47-Input!B67+Input!B87)/Input!B$7</f>
        <v>2.9913681021026539</v>
      </c>
      <c r="G23" s="6">
        <f>(Input!C47-Input!C67+Input!C87)/Input!C$7</f>
        <v>4.4657276650445317</v>
      </c>
      <c r="H23" s="6">
        <f>(Input!D47-Input!D67+Input!D87)/Input!D$7</f>
        <v>2.8232552800734618</v>
      </c>
      <c r="I23" s="6">
        <f>(Input!E47-Input!E67+Input!E87)/Input!E$7</f>
        <v>2.3395169880624427</v>
      </c>
      <c r="J23" s="6">
        <f>(Input!F47-Input!F67+Input!F87)/Input!F$7</f>
        <v>1.7722407871530677</v>
      </c>
      <c r="K23" s="6">
        <f>(Input!G47-Input!G67+Input!G87)/Input!G$7</f>
        <v>1.8256075373619234</v>
      </c>
      <c r="L23" s="6">
        <f>(Input!H47-Input!H67+Input!H87)/Input!H$7</f>
        <v>1.0066848388006393</v>
      </c>
      <c r="M23" s="6">
        <f>(Input!I47-Input!I67+Input!I87)/Input!I$7</f>
        <v>2.1657226595210184</v>
      </c>
      <c r="N23" s="6">
        <f>(Input!J47-Input!J67+Input!J87)/Input!J$7</f>
        <v>1.8124400664609543</v>
      </c>
      <c r="O23" s="6">
        <f t="shared" si="1"/>
        <v>2.4718280323357931</v>
      </c>
    </row>
    <row r="24" spans="2:15" ht="12" customHeight="1" x14ac:dyDescent="0.2">
      <c r="B24" t="s">
        <v>134</v>
      </c>
      <c r="E24" s="6">
        <f>(Input!A48-Input!A68+Input!A88)/Input!A$7</f>
        <v>2.5152420865792329</v>
      </c>
      <c r="F24" s="6">
        <f>(Input!B48-Input!B68+Input!B88)/Input!B$7</f>
        <v>3.609994490864016</v>
      </c>
      <c r="G24" s="6">
        <f>(Input!C48-Input!C68+Input!C88)/Input!C$7</f>
        <v>5.252057662289964</v>
      </c>
      <c r="H24" s="6">
        <f>(Input!D48-Input!D68+Input!D88)/Input!D$7</f>
        <v>6.5215601469237843</v>
      </c>
      <c r="I24" s="6">
        <f>(Input!E48-Input!E68+Input!E88)/Input!E$7</f>
        <v>6.9098200183654717</v>
      </c>
      <c r="J24" s="6">
        <f>(Input!F48-Input!F68+Input!F88)/Input!F$7</f>
        <v>3.5104260651629073</v>
      </c>
      <c r="K24" s="6">
        <f>(Input!G48-Input!G68+Input!G88)/Input!G$7</f>
        <v>9.9283904204956848</v>
      </c>
      <c r="L24" s="6">
        <f>(Input!H48-Input!H68+Input!H88)/Input!H$7</f>
        <v>10.798666228028951</v>
      </c>
      <c r="M24" s="6">
        <f>(Input!I48-Input!I68+Input!I88)/Input!I$7</f>
        <v>0.45438619996650476</v>
      </c>
      <c r="N24" s="6">
        <f>(Input!J48-Input!J68+Input!J88)/Input!J$7</f>
        <v>1.7212663185378589</v>
      </c>
      <c r="O24" s="6">
        <f t="shared" si="1"/>
        <v>5.1221809637214379</v>
      </c>
    </row>
    <row r="25" spans="2:15" ht="12" customHeight="1" x14ac:dyDescent="0.2">
      <c r="B25" t="s">
        <v>135</v>
      </c>
      <c r="E25" s="6">
        <f>(Input!A49-Input!A69+Input!A89)/Input!A$7</f>
        <v>7.9745025145449162</v>
      </c>
      <c r="F25" s="6">
        <f>(Input!B49-Input!B69+Input!B89)/Input!B$7</f>
        <v>22.836877238086494</v>
      </c>
      <c r="G25" s="6">
        <f>(Input!C49-Input!C69+Input!C89)/Input!C$7</f>
        <v>27.831803323845374</v>
      </c>
      <c r="H25" s="6">
        <f>(Input!D49-Input!D69+Input!D89)/Input!D$7</f>
        <v>28.147727272727273</v>
      </c>
      <c r="I25" s="6">
        <f>(Input!E49-Input!E69+Input!E89)/Input!E$7</f>
        <v>26.438069788797062</v>
      </c>
      <c r="J25" s="6">
        <f>(Input!F49-Input!F69+Input!F89)/Input!F$7</f>
        <v>25.217419474612459</v>
      </c>
      <c r="K25" s="6">
        <f>(Input!G49-Input!G69+Input!G89)/Input!G$7</f>
        <v>24.841576162628794</v>
      </c>
      <c r="L25" s="6">
        <f>(Input!H49-Input!H69+Input!H89)/Input!H$7</f>
        <v>25.493397875740204</v>
      </c>
      <c r="M25" s="6">
        <f>(Input!I49-Input!I69+Input!I89)/Input!I$7</f>
        <v>34.838050577792664</v>
      </c>
      <c r="N25" s="6">
        <f>(Input!J49-Input!J69+Input!J89)/Input!J$7</f>
        <v>21.771609304533584</v>
      </c>
      <c r="O25" s="6">
        <f t="shared" si="1"/>
        <v>24.539103353330887</v>
      </c>
    </row>
    <row r="26" spans="2:15" ht="13.5" customHeight="1" x14ac:dyDescent="0.2">
      <c r="B26" s="4" t="s">
        <v>136</v>
      </c>
      <c r="E26" s="8">
        <f>SUM(E21:E25)</f>
        <v>286.68011241494918</v>
      </c>
      <c r="F26" s="8">
        <f t="shared" ref="F26:N26" si="5">SUM(F21:F25)</f>
        <v>293.62997704526674</v>
      </c>
      <c r="G26" s="8">
        <f t="shared" si="5"/>
        <v>260.26354053805892</v>
      </c>
      <c r="H26" s="8">
        <f t="shared" si="5"/>
        <v>292.60058585858582</v>
      </c>
      <c r="I26" s="8">
        <f t="shared" si="5"/>
        <v>290.89581450872362</v>
      </c>
      <c r="J26" s="8">
        <f t="shared" si="5"/>
        <v>283.96758098951085</v>
      </c>
      <c r="K26" s="8">
        <f t="shared" si="5"/>
        <v>301.40393576533933</v>
      </c>
      <c r="L26" s="8">
        <f t="shared" si="5"/>
        <v>306.06563868784656</v>
      </c>
      <c r="M26" s="8">
        <f t="shared" si="5"/>
        <v>327.06437447663711</v>
      </c>
      <c r="N26" s="8">
        <f t="shared" si="5"/>
        <v>345.24360906717305</v>
      </c>
      <c r="O26" s="8">
        <f t="shared" si="1"/>
        <v>298.78151693520914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15.092825165171087</v>
      </c>
      <c r="F28" s="6">
        <f>(Input!B50-Input!B70+Input!B90)/Input!B$7</f>
        <v>16.38598108529979</v>
      </c>
      <c r="G28" s="6">
        <f>(Input!C50-Input!C70+Input!C90)/Input!C$7</f>
        <v>17.655446699109355</v>
      </c>
      <c r="H28" s="6">
        <f>(Input!D50-Input!D70+Input!D90)/Input!D$7</f>
        <v>15.180454545454545</v>
      </c>
      <c r="I28" s="6">
        <f>(Input!E50-Input!E70+Input!E90)/Input!E$7</f>
        <v>15.813493112947659</v>
      </c>
      <c r="J28" s="6">
        <f>(Input!F50-Input!F70+Input!F90)/Input!F$7</f>
        <v>16.113031653207091</v>
      </c>
      <c r="K28" s="6">
        <f>(Input!G50-Input!G70+Input!G90)/Input!G$7</f>
        <v>16.837760141093476</v>
      </c>
      <c r="L28" s="6">
        <f>(Input!H50-Input!H70+Input!H90)/Input!H$7</f>
        <v>15.896938622050945</v>
      </c>
      <c r="M28" s="6">
        <f>(Input!I50-Input!I70+Input!I90)/Input!I$7</f>
        <v>18.533595712610953</v>
      </c>
      <c r="N28" s="6">
        <f>(Input!J50-Input!J70+Input!J90)/Input!J$7</f>
        <v>24.832019938286258</v>
      </c>
      <c r="O28" s="6">
        <f t="shared" si="1"/>
        <v>17.234154667523118</v>
      </c>
    </row>
    <row r="29" spans="2:15" ht="12" customHeight="1" x14ac:dyDescent="0.2">
      <c r="B29" t="s">
        <v>138</v>
      </c>
      <c r="E29" s="6">
        <f>(Input!A51-Input!A71+Input!A91)/Input!A$7</f>
        <v>1.2050537422344938</v>
      </c>
      <c r="F29" s="6">
        <f>(Input!B51-Input!B71+Input!B91)/Input!B$7</f>
        <v>1.3660912680194655</v>
      </c>
      <c r="G29" s="6">
        <f>(Input!C51-Input!C71+Input!C91)/Input!C$7</f>
        <v>1.0722835368653016</v>
      </c>
      <c r="H29" s="6">
        <f>(Input!D51-Input!D71+Input!D91)/Input!D$7</f>
        <v>1.0899880624426079</v>
      </c>
      <c r="I29" s="6">
        <f>(Input!E51-Input!E71+Input!E91)/Input!E$7</f>
        <v>1.543779614325069</v>
      </c>
      <c r="J29" s="6">
        <f>(Input!F51-Input!F71+Input!F91)/Input!F$7</f>
        <v>1.8092416225749559</v>
      </c>
      <c r="K29" s="6">
        <f>(Input!G51-Input!G71+Input!G91)/Input!G$7</f>
        <v>1.7613923698134224</v>
      </c>
      <c r="L29" s="6">
        <f>(Input!H51-Input!H71+Input!H91)/Input!H$7</f>
        <v>2.2005009869348622</v>
      </c>
      <c r="M29" s="6">
        <f>(Input!I51-Input!I71+Input!I91)/Input!I$7</f>
        <v>0.74150058616647108</v>
      </c>
      <c r="N29" s="6">
        <f>(Input!J51-Input!J71+Input!J91)/Input!J$7</f>
        <v>0.57121647282221688</v>
      </c>
      <c r="O29" s="6">
        <f t="shared" si="1"/>
        <v>1.3361048262198865</v>
      </c>
    </row>
    <row r="30" spans="2:15" ht="14.25" customHeight="1" x14ac:dyDescent="0.2">
      <c r="B30" s="4" t="s">
        <v>139</v>
      </c>
      <c r="E30" s="8">
        <f>SUM(E28:E29)</f>
        <v>16.297878907405583</v>
      </c>
      <c r="F30" s="8">
        <f t="shared" ref="F30:N30" si="6">SUM(F28:F29)</f>
        <v>17.752072353319257</v>
      </c>
      <c r="G30" s="8">
        <f t="shared" si="6"/>
        <v>18.727730235974658</v>
      </c>
      <c r="H30" s="8">
        <f t="shared" si="6"/>
        <v>16.270442607897152</v>
      </c>
      <c r="I30" s="8">
        <f t="shared" si="6"/>
        <v>17.357272727272729</v>
      </c>
      <c r="J30" s="8">
        <f t="shared" si="6"/>
        <v>17.922273275782047</v>
      </c>
      <c r="K30" s="8">
        <f t="shared" si="6"/>
        <v>18.599152510906897</v>
      </c>
      <c r="L30" s="8">
        <f t="shared" si="6"/>
        <v>18.097439608985805</v>
      </c>
      <c r="M30" s="8">
        <f t="shared" si="6"/>
        <v>19.275096298777424</v>
      </c>
      <c r="N30" s="8">
        <f t="shared" si="6"/>
        <v>25.403236411108477</v>
      </c>
      <c r="O30" s="8">
        <f t="shared" si="1"/>
        <v>18.570259493743002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0.27991026525983631</v>
      </c>
      <c r="F32" s="6">
        <f>(Input!B52-Input!B72+Input!B92)/Input!B$7</f>
        <v>0.2605490772197227</v>
      </c>
      <c r="G32" s="6">
        <f>(Input!C52-Input!C72+Input!C92)/Input!C$7</f>
        <v>0.36280690478376643</v>
      </c>
      <c r="H32" s="6">
        <f>(Input!D52-Input!D72+Input!D92)/Input!D$7</f>
        <v>0.96542240587695138</v>
      </c>
      <c r="I32" s="6">
        <f>(Input!E52-Input!E72+Input!E92)/Input!E$7</f>
        <v>1.8397630853994491</v>
      </c>
      <c r="J32" s="6">
        <f>(Input!F52-Input!F72+Input!F92)/Input!F$7</f>
        <v>2.1199275967697018</v>
      </c>
      <c r="K32" s="6">
        <f>(Input!G52-Input!G72+Input!G92)/Input!G$7</f>
        <v>0.90343822519261119</v>
      </c>
      <c r="L32" s="6">
        <f>(Input!H52-Input!H72+Input!H92)/Input!H$7</f>
        <v>0.8648030829965222</v>
      </c>
      <c r="M32" s="6">
        <f>(Input!I52-Input!I72+Input!I92)/Input!I$7</f>
        <v>0.84342153743091619</v>
      </c>
      <c r="N32" s="6">
        <f>(Input!J52-Input!J72+Input!J92)/Input!J$7</f>
        <v>0.714727035366722</v>
      </c>
      <c r="O32" s="6">
        <f t="shared" si="1"/>
        <v>0.91547692162962002</v>
      </c>
    </row>
    <row r="33" spans="2:15" ht="12" customHeight="1" x14ac:dyDescent="0.2">
      <c r="B33" t="s">
        <v>141</v>
      </c>
      <c r="E33" s="6">
        <f>(Input!A53-Input!A73+Input!A93)/Input!A$7</f>
        <v>5.0276461887387836</v>
      </c>
      <c r="F33" s="6">
        <f>(Input!B53-Input!B73+Input!B93)/Input!B$7</f>
        <v>3.8665751537967132</v>
      </c>
      <c r="G33" s="6">
        <f>(Input!C53-Input!C73+Input!C93)/Input!C$7</f>
        <v>3.2753346800110181</v>
      </c>
      <c r="H33" s="6">
        <f>(Input!D53-Input!D73+Input!D93)/Input!D$7</f>
        <v>3.2638567493112949</v>
      </c>
      <c r="I33" s="6">
        <f>(Input!E53-Input!E73+Input!E93)/Input!E$7</f>
        <v>3.937872359963269</v>
      </c>
      <c r="J33" s="6">
        <f>(Input!F53-Input!F73+Input!F93)/Input!F$7</f>
        <v>4.2354330270119744</v>
      </c>
      <c r="K33" s="6">
        <f>(Input!G53-Input!G73+Input!G93)/Input!G$7</f>
        <v>4.2475902719762368</v>
      </c>
      <c r="L33" s="6">
        <f>(Input!H53-Input!H73+Input!H93)/Input!H$7</f>
        <v>4.2046113356518466</v>
      </c>
      <c r="M33" s="6">
        <f>(Input!I53-Input!I73+Input!I93)/Input!I$7</f>
        <v>3.5723312677943393</v>
      </c>
      <c r="N33" s="6">
        <f>(Input!J53-Input!J73+Input!J93)/Input!J$7</f>
        <v>4.581326845478281</v>
      </c>
      <c r="O33" s="6">
        <f t="shared" si="1"/>
        <v>4.0212577879733757</v>
      </c>
    </row>
    <row r="34" spans="2:15" ht="12" customHeight="1" x14ac:dyDescent="0.2">
      <c r="B34" t="s">
        <v>142</v>
      </c>
      <c r="E34" s="6">
        <f>(Input!A54-Input!A74+Input!A94)/Input!A$7</f>
        <v>1.0392249285080368</v>
      </c>
      <c r="F34" s="6">
        <f>(Input!B54-Input!B74+Input!B94)/Input!B$7</f>
        <v>0.94369754843448728</v>
      </c>
      <c r="G34" s="6">
        <f>(Input!C54-Input!C74+Input!C94)/Input!C$7</f>
        <v>1.1184179597833073</v>
      </c>
      <c r="H34" s="6">
        <f>(Input!D54-Input!D74+Input!D94)/Input!D$7</f>
        <v>1.120601469237833</v>
      </c>
      <c r="I34" s="6">
        <f>(Input!E54-Input!E74+Input!E94)/Input!E$7</f>
        <v>1.1348007346189164</v>
      </c>
      <c r="J34" s="6">
        <f>(Input!F54-Input!F74+Input!F94)/Input!F$7</f>
        <v>1.0929314025805255</v>
      </c>
      <c r="K34" s="6">
        <f>(Input!G54-Input!G74+Input!G94)/Input!G$7</f>
        <v>1.1190123456790122</v>
      </c>
      <c r="L34" s="6">
        <f>(Input!H54-Input!H74+Input!H94)/Input!H$7</f>
        <v>1.242579189773475</v>
      </c>
      <c r="M34" s="6">
        <f>(Input!I54-Input!I74+Input!I94)/Input!I$7</f>
        <v>1.250418690336627</v>
      </c>
      <c r="N34" s="6">
        <f>(Input!J54-Input!J74+Input!J94)/Input!J$7</f>
        <v>2.4125100878234038</v>
      </c>
      <c r="O34" s="6">
        <f t="shared" si="1"/>
        <v>1.2474194356775623</v>
      </c>
    </row>
    <row r="35" spans="2:15" ht="12" customHeight="1" x14ac:dyDescent="0.2">
      <c r="B35" t="s">
        <v>143</v>
      </c>
      <c r="E35" s="6">
        <f>(Input!A55-Input!A75+Input!A95)/Input!A$7</f>
        <v>7.8628646090129175</v>
      </c>
      <c r="F35" s="6">
        <f>(Input!B55-Input!B75+Input!B95)/Input!B$7</f>
        <v>8.0500578459278298</v>
      </c>
      <c r="G35" s="6">
        <f>(Input!C55-Input!C75+Input!C95)/Input!C$7</f>
        <v>8.1839371958497846</v>
      </c>
      <c r="H35" s="6">
        <f>(Input!D55-Input!D75+Input!D95)/Input!D$7</f>
        <v>8.1342167125803488</v>
      </c>
      <c r="I35" s="6">
        <f>(Input!E55-Input!E75+Input!E95)/Input!E$7</f>
        <v>8.5347529843893479</v>
      </c>
      <c r="J35" s="6">
        <f>(Input!F55-Input!F75+Input!F95)/Input!F$7</f>
        <v>8.1229657477025903</v>
      </c>
      <c r="K35" s="6">
        <f>(Input!G55-Input!G75+Input!G95)/Input!G$7</f>
        <v>8.175701290262694</v>
      </c>
      <c r="L35" s="6">
        <f>(Input!H55-Input!H75+Input!H95)/Input!H$7</f>
        <v>9.2572535012689166</v>
      </c>
      <c r="M35" s="6">
        <f>(Input!I55-Input!I75+Input!I95)/Input!I$7</f>
        <v>9.497183051415174</v>
      </c>
      <c r="N35" s="6">
        <f>(Input!J55-Input!J75+Input!J95)/Input!J$7</f>
        <v>11.333131972466177</v>
      </c>
      <c r="O35" s="6">
        <f t="shared" si="1"/>
        <v>8.7152064910875797</v>
      </c>
    </row>
    <row r="36" spans="2:15" ht="13.5" customHeight="1" x14ac:dyDescent="0.2">
      <c r="B36" s="4" t="s">
        <v>144</v>
      </c>
      <c r="E36" s="8">
        <f>SUM(E32:E35)</f>
        <v>14.209645991519574</v>
      </c>
      <c r="F36" s="8">
        <f t="shared" ref="F36:N36" si="7">SUM(F32:F35)</f>
        <v>13.120879625378752</v>
      </c>
      <c r="G36" s="8">
        <f t="shared" si="7"/>
        <v>12.940496740427877</v>
      </c>
      <c r="H36" s="8">
        <f t="shared" si="7"/>
        <v>13.484097337006428</v>
      </c>
      <c r="I36" s="8">
        <f t="shared" si="7"/>
        <v>15.447189164370982</v>
      </c>
      <c r="J36" s="8">
        <f t="shared" si="7"/>
        <v>15.571257774064792</v>
      </c>
      <c r="K36" s="8">
        <f t="shared" si="7"/>
        <v>14.445742133110555</v>
      </c>
      <c r="L36" s="8">
        <f t="shared" si="7"/>
        <v>15.56924710969076</v>
      </c>
      <c r="M36" s="8">
        <f t="shared" si="7"/>
        <v>15.163354546977057</v>
      </c>
      <c r="N36" s="8">
        <f t="shared" si="7"/>
        <v>19.041695941134584</v>
      </c>
      <c r="O36" s="8">
        <f t="shared" si="1"/>
        <v>14.899360636368135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21.426866186766592</v>
      </c>
      <c r="F38" s="8">
        <f>(Input!B56-Input!B76+Input!B96)/Input!B$7</f>
        <v>22.070188228812782</v>
      </c>
      <c r="G38" s="8">
        <f>(Input!C56-Input!C76+Input!C96)/Input!C$7</f>
        <v>18.140420530713435</v>
      </c>
      <c r="H38" s="8">
        <f>(Input!D56-Input!D76+Input!D96)/Input!D$7</f>
        <v>18.260769513314969</v>
      </c>
      <c r="I38" s="8">
        <f>(Input!E56-Input!E76+Input!E96)/Input!E$7</f>
        <v>17.811096418732781</v>
      </c>
      <c r="J38" s="8">
        <f>(Input!F56-Input!F76+Input!F96)/Input!F$7</f>
        <v>22.959440267335005</v>
      </c>
      <c r="K38" s="8">
        <f>(Input!G56-Input!G76+Input!G96)/Input!G$7</f>
        <v>22.494393390884621</v>
      </c>
      <c r="L38" s="8">
        <f>(Input!H56-Input!H76+Input!H96)/Input!H$7</f>
        <v>23.651555597330574</v>
      </c>
      <c r="M38" s="8">
        <f>(Input!I56-Input!I76+Input!I96)/Input!I$7</f>
        <v>19.00229777256741</v>
      </c>
      <c r="N38" s="8">
        <f>(Input!J56-Input!J76+Input!J96)/Input!J$7</f>
        <v>25.481648469024449</v>
      </c>
      <c r="O38" s="8">
        <f t="shared" si="1"/>
        <v>21.129867637548262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510.06497386845467</v>
      </c>
      <c r="F40" s="11">
        <f t="shared" ref="F40:N40" si="8">SUM(F10,F15,F19,F26,F30,F36,F38)</f>
        <v>523.63275364980257</v>
      </c>
      <c r="G40" s="11">
        <f t="shared" si="8"/>
        <v>478.61413644293447</v>
      </c>
      <c r="H40" s="11">
        <f t="shared" si="8"/>
        <v>532.49630578512392</v>
      </c>
      <c r="I40" s="11">
        <f t="shared" si="8"/>
        <v>562.39366115702478</v>
      </c>
      <c r="J40" s="11">
        <f t="shared" si="8"/>
        <v>561.48658869395706</v>
      </c>
      <c r="K40" s="11">
        <f t="shared" si="8"/>
        <v>568.1309254618028</v>
      </c>
      <c r="L40" s="11">
        <f t="shared" si="8"/>
        <v>587.23385844534255</v>
      </c>
      <c r="M40" s="11">
        <f t="shared" si="8"/>
        <v>613.59308825992298</v>
      </c>
      <c r="N40" s="11">
        <f t="shared" si="8"/>
        <v>709.71414312841193</v>
      </c>
      <c r="O40" s="11">
        <f t="shared" si="1"/>
        <v>564.73604348927779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20.038733280292782</v>
      </c>
      <c r="F9" s="16">
        <f>'Kst-ha-ES'!F13/'Kst-ha-ES'!F31*100</f>
        <v>17.103570091305869</v>
      </c>
      <c r="G9" s="16">
        <f>'Kst-ha-ES'!G13/'Kst-ha-ES'!G31*100</f>
        <v>17.603556689286137</v>
      </c>
      <c r="H9" s="16">
        <f>'Kst-ha-ES'!H13/'Kst-ha-ES'!H31*100</f>
        <v>19.286098450996946</v>
      </c>
      <c r="I9" s="16">
        <f>'Kst-ha-ES'!I13/'Kst-ha-ES'!I31*100</f>
        <v>19.991226043918367</v>
      </c>
      <c r="J9" s="16">
        <f>'Kst-ha-ES'!J13/'Kst-ha-ES'!J31*100</f>
        <v>18.921097194616614</v>
      </c>
      <c r="K9" s="16">
        <f>'Kst-ha-ES'!K13/'Kst-ha-ES'!K31*100</f>
        <v>19.422859795155244</v>
      </c>
      <c r="L9" s="16">
        <f>'Kst-ha-ES'!L13/'Kst-ha-ES'!L31*100</f>
        <v>16.749286854867236</v>
      </c>
      <c r="M9" s="16">
        <f>'Kst-ha-ES'!M13/'Kst-ha-ES'!M31*100</f>
        <v>25.198340143413422</v>
      </c>
      <c r="N9" s="16">
        <f>'Kst-ha-ES'!N13/'Kst-ha-ES'!N31*100</f>
        <v>15.081306746058273</v>
      </c>
      <c r="O9" s="16">
        <f t="shared" ref="O9:O28" si="1">AVERAGE(E9:N9)</f>
        <v>18.939607528991086</v>
      </c>
    </row>
    <row r="10" spans="1:15" s="13" customFormat="1" ht="13.5" customHeight="1" x14ac:dyDescent="0.2">
      <c r="B10" s="13" t="s">
        <v>60</v>
      </c>
      <c r="E10" s="16">
        <f>'Kst-ha-ES'!E19/'Kst-ha-ES'!E31*100</f>
        <v>50.687058443056856</v>
      </c>
      <c r="F10" s="16">
        <f>'Kst-ha-ES'!F19/'Kst-ha-ES'!F31*100</f>
        <v>46.079057045230805</v>
      </c>
      <c r="G10" s="16">
        <f>'Kst-ha-ES'!G19/'Kst-ha-ES'!G31*100</f>
        <v>46.230980801633315</v>
      </c>
      <c r="H10" s="16">
        <f>'Kst-ha-ES'!H19/'Kst-ha-ES'!H31*100</f>
        <v>46.180335282021218</v>
      </c>
      <c r="I10" s="16">
        <f>'Kst-ha-ES'!I19/'Kst-ha-ES'!I31*100</f>
        <v>45.506720245182045</v>
      </c>
      <c r="J10" s="16">
        <f>'Kst-ha-ES'!J19/'Kst-ha-ES'!J31*100</f>
        <v>47.869360501997299</v>
      </c>
      <c r="K10" s="16">
        <f>'Kst-ha-ES'!K19/'Kst-ha-ES'!K31*100</f>
        <v>46.155991394129373</v>
      </c>
      <c r="L10" s="16">
        <f>'Kst-ha-ES'!L19/'Kst-ha-ES'!L31*100</f>
        <v>47.126859774337348</v>
      </c>
      <c r="M10" s="16">
        <f>'Kst-ha-ES'!M19/'Kst-ha-ES'!M31*100</f>
        <v>41.003003929140071</v>
      </c>
      <c r="N10" s="16">
        <f>'Kst-ha-ES'!N19/'Kst-ha-ES'!N31*100</f>
        <v>44.858236803395464</v>
      </c>
      <c r="O10" s="16">
        <f t="shared" si="1"/>
        <v>46.169760422012374</v>
      </c>
    </row>
    <row r="11" spans="1:15" s="13" customFormat="1" ht="13.5" customHeight="1" x14ac:dyDescent="0.2">
      <c r="B11" s="13" t="s">
        <v>63</v>
      </c>
      <c r="E11" s="16">
        <f>'Kst-ha-ES'!E24/'Kst-ha-ES'!E31*100</f>
        <v>9.3270820331597672</v>
      </c>
      <c r="F11" s="16">
        <f>'Kst-ha-ES'!F24/'Kst-ha-ES'!F31*100</f>
        <v>11.40316840241891</v>
      </c>
      <c r="G11" s="16">
        <f>'Kst-ha-ES'!G24/'Kst-ha-ES'!G31*100</f>
        <v>9.8032683783427448</v>
      </c>
      <c r="H11" s="16">
        <f>'Kst-ha-ES'!H24/'Kst-ha-ES'!H31*100</f>
        <v>8.6078267182904913</v>
      </c>
      <c r="I11" s="16">
        <f>'Kst-ha-ES'!I24/'Kst-ha-ES'!I31*100</f>
        <v>9.1555254362194063</v>
      </c>
      <c r="J11" s="16">
        <f>'Kst-ha-ES'!J24/'Kst-ha-ES'!J31*100</f>
        <v>7.8096003143551957</v>
      </c>
      <c r="K11" s="16">
        <f>'Kst-ha-ES'!K24/'Kst-ha-ES'!K31*100</f>
        <v>8.8381437604028079</v>
      </c>
      <c r="L11" s="16">
        <f>'Kst-ha-ES'!L24/'Kst-ha-ES'!L31*100</f>
        <v>10.645784785482123</v>
      </c>
      <c r="M11" s="16">
        <f>'Kst-ha-ES'!M24/'Kst-ha-ES'!M31*100</f>
        <v>9.0060356629186913</v>
      </c>
      <c r="N11" s="16">
        <f>'Kst-ha-ES'!N24/'Kst-ha-ES'!N31*100</f>
        <v>17.652879449335952</v>
      </c>
      <c r="O11" s="16">
        <f t="shared" si="1"/>
        <v>10.224931494092608</v>
      </c>
    </row>
    <row r="12" spans="1:15" s="13" customFormat="1" ht="13.5" customHeight="1" x14ac:dyDescent="0.2">
      <c r="B12" s="13" t="s">
        <v>15</v>
      </c>
      <c r="E12" s="16">
        <f>'Kst-ha-ES'!E29/'Kst-ha-ES'!E31*100</f>
        <v>19.947126243490594</v>
      </c>
      <c r="F12" s="16">
        <f>'Kst-ha-ES'!F29/'Kst-ha-ES'!F31*100</f>
        <v>25.41420446104442</v>
      </c>
      <c r="G12" s="16">
        <f>'Kst-ha-ES'!G29/'Kst-ha-ES'!G31*100</f>
        <v>26.362194130737805</v>
      </c>
      <c r="H12" s="16">
        <f>'Kst-ha-ES'!H29/'Kst-ha-ES'!H31*100</f>
        <v>25.92573954869134</v>
      </c>
      <c r="I12" s="16">
        <f>'Kst-ha-ES'!I29/'Kst-ha-ES'!I31*100</f>
        <v>25.346528274680182</v>
      </c>
      <c r="J12" s="16">
        <f>'Kst-ha-ES'!J29/'Kst-ha-ES'!J31*100</f>
        <v>25.399941989030889</v>
      </c>
      <c r="K12" s="16">
        <f>'Kst-ha-ES'!K29/'Kst-ha-ES'!K31*100</f>
        <v>25.583005050312568</v>
      </c>
      <c r="L12" s="16">
        <f>'Kst-ha-ES'!L29/'Kst-ha-ES'!L31*100</f>
        <v>25.478068585313281</v>
      </c>
      <c r="M12" s="16">
        <f>'Kst-ha-ES'!M29/'Kst-ha-ES'!M31*100</f>
        <v>24.792620264527805</v>
      </c>
      <c r="N12" s="16">
        <f>'Kst-ha-ES'!N29/'Kst-ha-ES'!N31*100</f>
        <v>22.407577001210313</v>
      </c>
      <c r="O12" s="16">
        <f t="shared" si="1"/>
        <v>24.665700554903921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13.872463431005686</v>
      </c>
      <c r="F16" s="16">
        <f>'KOA-ha-ES'!F10/'KOA-ha-ES'!F40*100</f>
        <v>13.979532638897773</v>
      </c>
      <c r="G16" s="16">
        <f>'KOA-ha-ES'!G10/'KOA-ha-ES'!G40*100</f>
        <v>14.764050574032161</v>
      </c>
      <c r="H16" s="16">
        <f>'KOA-ha-ES'!H10/'KOA-ha-ES'!H40*100</f>
        <v>15.142196675167337</v>
      </c>
      <c r="I16" s="16">
        <f>'KOA-ha-ES'!I10/'KOA-ha-ES'!I40*100</f>
        <v>18.162157466128516</v>
      </c>
      <c r="J16" s="16">
        <f>'KOA-ha-ES'!J10/'KOA-ha-ES'!J40*100</f>
        <v>18.183181856750888</v>
      </c>
      <c r="K16" s="16">
        <f>'KOA-ha-ES'!K10/'KOA-ha-ES'!K40*100</f>
        <v>17.034634871050926</v>
      </c>
      <c r="L16" s="16">
        <f>'KOA-ha-ES'!L10/'KOA-ha-ES'!L40*100</f>
        <v>17.641817919675795</v>
      </c>
      <c r="M16" s="16">
        <f>'KOA-ha-ES'!M10/'KOA-ha-ES'!M40*100</f>
        <v>19.675925189065989</v>
      </c>
      <c r="N16" s="16">
        <f>'KOA-ha-ES'!N10/'KOA-ha-ES'!N40*100</f>
        <v>19.790640762085769</v>
      </c>
      <c r="O16" s="16">
        <f t="shared" si="1"/>
        <v>16.824660138386086</v>
      </c>
    </row>
    <row r="17" spans="1:15" s="13" customFormat="1" ht="13.5" customHeight="1" x14ac:dyDescent="0.2">
      <c r="B17" s="13" t="s">
        <v>130</v>
      </c>
      <c r="E17" s="16">
        <f>'KOA-ha-ES'!E15/'KOA-ha-ES'!E40*100</f>
        <v>11.116743402268678</v>
      </c>
      <c r="F17" s="16">
        <f>'KOA-ha-ES'!F15/'KOA-ha-ES'!F40*100</f>
        <v>12.082733947342581</v>
      </c>
      <c r="G17" s="16">
        <f>'KOA-ha-ES'!G15/'KOA-ha-ES'!G40*100</f>
        <v>12.29028172729568</v>
      </c>
      <c r="H17" s="16">
        <f>'KOA-ha-ES'!H15/'KOA-ha-ES'!H40*100</f>
        <v>13.704273105323917</v>
      </c>
      <c r="I17" s="16">
        <f>'KOA-ha-ES'!I15/'KOA-ha-ES'!I40*100</f>
        <v>13.530250681428942</v>
      </c>
      <c r="J17" s="16">
        <f>'KOA-ha-ES'!J15/'KOA-ha-ES'!J40*100</f>
        <v>13.808290948943631</v>
      </c>
      <c r="K17" s="16">
        <f>'KOA-ha-ES'!K15/'KOA-ha-ES'!K40*100</f>
        <v>13.596651824340022</v>
      </c>
      <c r="L17" s="16">
        <f>'KOA-ha-ES'!L15/'KOA-ha-ES'!L40*100</f>
        <v>14.069881205199298</v>
      </c>
      <c r="M17" s="16">
        <f>'KOA-ha-ES'!M15/'KOA-ha-ES'!M40*100</f>
        <v>12.065326769332927</v>
      </c>
      <c r="N17" s="16">
        <f>'KOA-ha-ES'!N15/'KOA-ha-ES'!N40*100</f>
        <v>11.802539368790038</v>
      </c>
      <c r="O17" s="16">
        <f t="shared" si="1"/>
        <v>12.806697298026572</v>
      </c>
    </row>
    <row r="18" spans="1:15" s="13" customFormat="1" ht="13.5" customHeight="1" x14ac:dyDescent="0.2">
      <c r="B18" s="13" t="s">
        <v>129</v>
      </c>
      <c r="E18" s="16">
        <f>'KOA-ha-ES'!E19/'KOA-ha-ES'!E40*100</f>
        <v>7.3058915165512621</v>
      </c>
      <c r="F18" s="16">
        <f>'KOA-ha-ES'!F19/'KOA-ha-ES'!F40*100</f>
        <v>7.3258074720073267</v>
      </c>
      <c r="G18" s="16">
        <f>'KOA-ha-ES'!G19/'KOA-ha-ES'!G40*100</f>
        <v>7.6024762923725593</v>
      </c>
      <c r="H18" s="16">
        <f>'KOA-ha-ES'!H19/'KOA-ha-ES'!H40*100</f>
        <v>6.5977029022793845</v>
      </c>
      <c r="I18" s="16">
        <f>'KOA-ha-ES'!I19/'KOA-ha-ES'!I40*100</f>
        <v>7.916922526803158</v>
      </c>
      <c r="J18" s="16">
        <f>'KOA-ha-ES'!J19/'KOA-ha-ES'!J40*100</f>
        <v>6.922548428408656</v>
      </c>
      <c r="K18" s="16">
        <f>'KOA-ha-ES'!K19/'KOA-ha-ES'!K40*100</f>
        <v>6.488896723552819</v>
      </c>
      <c r="L18" s="16">
        <f>'KOA-ha-ES'!L19/'KOA-ha-ES'!L40*100</f>
        <v>6.5030887701493967</v>
      </c>
      <c r="M18" s="16">
        <f>'KOA-ha-ES'!M19/'KOA-ha-ES'!M40*100</f>
        <v>6.1479112946321441</v>
      </c>
      <c r="N18" s="16">
        <f>'KOA-ha-ES'!N19/'KOA-ha-ES'!N40*100</f>
        <v>8.9619567311608126</v>
      </c>
      <c r="O18" s="16">
        <f t="shared" si="1"/>
        <v>7.1773202657917521</v>
      </c>
    </row>
    <row r="19" spans="1:15" s="13" customFormat="1" ht="13.5" customHeight="1" x14ac:dyDescent="0.2">
      <c r="B19" s="13" t="s">
        <v>136</v>
      </c>
      <c r="E19" s="16">
        <f>'KOA-ha-ES'!E26/'KOA-ha-ES'!E40*100</f>
        <v>57.895240960995039</v>
      </c>
      <c r="F19" s="16">
        <f>'KOA-ha-ES'!F26/'KOA-ha-ES'!F40*100</f>
        <v>56.405642013163373</v>
      </c>
      <c r="G19" s="16">
        <f>'KOA-ha-ES'!G26/'KOA-ha-ES'!G40*100</f>
        <v>55.267739396264048</v>
      </c>
      <c r="H19" s="16">
        <f>'KOA-ha-ES'!H26/'KOA-ha-ES'!H40*100</f>
        <v>55.785679611475757</v>
      </c>
      <c r="I19" s="16">
        <f>'KOA-ha-ES'!I26/'KOA-ha-ES'!I40*100</f>
        <v>51.334178171474406</v>
      </c>
      <c r="J19" s="16">
        <f>'KOA-ha-ES'!J26/'KOA-ha-ES'!J40*100</f>
        <v>51.171763658956358</v>
      </c>
      <c r="K19" s="16">
        <f>'KOA-ha-ES'!K26/'KOA-ha-ES'!K40*100</f>
        <v>53.175807677845796</v>
      </c>
      <c r="L19" s="16">
        <f>'KOA-ha-ES'!L26/'KOA-ha-ES'!L40*100</f>
        <v>51.925838754368911</v>
      </c>
      <c r="M19" s="16">
        <f>'KOA-ha-ES'!M26/'KOA-ha-ES'!M40*100</f>
        <v>53.372137981515444</v>
      </c>
      <c r="N19" s="16">
        <f>'KOA-ha-ES'!N26/'KOA-ha-ES'!N40*100</f>
        <v>50.281478776686164</v>
      </c>
      <c r="O19" s="16">
        <f t="shared" si="1"/>
        <v>53.661550700274532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3.1892357536226457</v>
      </c>
      <c r="F20" s="16">
        <f>'KOA-ha-ES'!F30/'KOA-ha-ES'!F40*100</f>
        <v>3.4854788637662559</v>
      </c>
      <c r="G20" s="16">
        <f>'KOA-ha-ES'!G30/'KOA-ha-ES'!G40*100</f>
        <v>3.7552633420686217</v>
      </c>
      <c r="H20" s="16">
        <f>'KOA-ha-ES'!H30/'KOA-ha-ES'!H40*100</f>
        <v>2.9521848736509932</v>
      </c>
      <c r="I20" s="16">
        <f>'KOA-ha-ES'!I30/'KOA-ha-ES'!I40*100</f>
        <v>3.1045056643882138</v>
      </c>
      <c r="J20" s="16">
        <f>'KOA-ha-ES'!J30/'KOA-ha-ES'!J40*100</f>
        <v>3.1597419508546158</v>
      </c>
      <c r="K20" s="16">
        <f>'KOA-ha-ES'!K30/'KOA-ha-ES'!K40*100</f>
        <v>3.2177454508991663</v>
      </c>
      <c r="L20" s="16">
        <f>'KOA-ha-ES'!L30/'KOA-ha-ES'!L40*100</f>
        <v>3.0810481601075441</v>
      </c>
      <c r="M20" s="16">
        <f>'KOA-ha-ES'!M30/'KOA-ha-ES'!M40*100</f>
        <v>3.1538575856941984</v>
      </c>
      <c r="N20" s="16">
        <f>'KOA-ha-ES'!N30/'KOA-ha-ES'!N40*100</f>
        <v>3.3056628977168443</v>
      </c>
      <c r="O20" s="16">
        <f t="shared" si="1"/>
        <v>3.2404724542769094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2.6940925965251199</v>
      </c>
      <c r="F21" s="16">
        <f>'KOA-ha-ES'!F36/'KOA-ha-ES'!F40*100</f>
        <v>2.5638619067916895</v>
      </c>
      <c r="G21" s="16">
        <f>'KOA-ha-ES'!G36/'KOA-ha-ES'!G40*100</f>
        <v>2.5995248252774243</v>
      </c>
      <c r="H21" s="16">
        <f>'KOA-ha-ES'!H36/'KOA-ha-ES'!H40*100</f>
        <v>2.4479214518335088</v>
      </c>
      <c r="I21" s="16">
        <f>'KOA-ha-ES'!I36/'KOA-ha-ES'!I40*100</f>
        <v>2.7655663349706776</v>
      </c>
      <c r="J21" s="16">
        <f>'KOA-ha-ES'!J36/'KOA-ha-ES'!J40*100</f>
        <v>2.7317867761822257</v>
      </c>
      <c r="K21" s="16">
        <f>'KOA-ha-ES'!K36/'KOA-ha-ES'!K40*100</f>
        <v>2.5063475677241378</v>
      </c>
      <c r="L21" s="16">
        <f>'KOA-ha-ES'!L36/'KOA-ha-ES'!L40*100</f>
        <v>2.6545336441929761</v>
      </c>
      <c r="M21" s="16">
        <f>'KOA-ha-ES'!M36/'KOA-ha-ES'!M40*100</f>
        <v>2.4840953615257888</v>
      </c>
      <c r="N21" s="16">
        <f>'KOA-ha-ES'!N36/'KOA-ha-ES'!N40*100</f>
        <v>2.4832851099414195</v>
      </c>
      <c r="O21" s="16">
        <f t="shared" si="1"/>
        <v>2.5931015574964968</v>
      </c>
    </row>
    <row r="22" spans="1:15" s="13" customFormat="1" ht="13.5" customHeight="1" x14ac:dyDescent="0.2">
      <c r="B22" s="13" t="s">
        <v>145</v>
      </c>
      <c r="E22" s="16">
        <f>'KOA-ha-ES'!E38/'KOA-ha-ES'!E40*100</f>
        <v>3.9263323390315534</v>
      </c>
      <c r="F22" s="16">
        <f>'KOA-ha-ES'!F38/'KOA-ha-ES'!F40*100</f>
        <v>4.1569431580309937</v>
      </c>
      <c r="G22" s="16">
        <f>'KOA-ha-ES'!G38/'KOA-ha-ES'!G40*100</f>
        <v>3.7206638426894929</v>
      </c>
      <c r="H22" s="16">
        <f>'KOA-ha-ES'!H38/'KOA-ha-ES'!H40*100</f>
        <v>3.3700413802691185</v>
      </c>
      <c r="I22" s="16">
        <f>'KOA-ha-ES'!I38/'KOA-ha-ES'!I40*100</f>
        <v>3.1864191548060936</v>
      </c>
      <c r="J22" s="16">
        <f>'KOA-ha-ES'!J38/'KOA-ha-ES'!J40*100</f>
        <v>4.0226863799036217</v>
      </c>
      <c r="K22" s="16">
        <f>'KOA-ha-ES'!K38/'KOA-ha-ES'!K40*100</f>
        <v>3.979915884587113</v>
      </c>
      <c r="L22" s="16">
        <f>'KOA-ha-ES'!L38/'KOA-ha-ES'!L40*100</f>
        <v>4.123791546306089</v>
      </c>
      <c r="M22" s="16">
        <f>'KOA-ha-ES'!M38/'KOA-ha-ES'!M40*100</f>
        <v>3.1007458182334959</v>
      </c>
      <c r="N22" s="16">
        <f>'KOA-ha-ES'!N38/'KOA-ha-ES'!N40*100</f>
        <v>3.3744363536189614</v>
      </c>
      <c r="O22" s="16">
        <f t="shared" si="1"/>
        <v>3.6961975857476532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89.421857518829938</v>
      </c>
      <c r="F26" s="16">
        <f>'Kst-ha-ES'!F33/'Kst-ha-ES'!F36*100</f>
        <v>88.098412398596565</v>
      </c>
      <c r="G26" s="16">
        <f>'Kst-ha-ES'!G33/'Kst-ha-ES'!G36*100</f>
        <v>90.817933829908696</v>
      </c>
      <c r="H26" s="16">
        <f>'Kst-ha-ES'!H33/'Kst-ha-ES'!H36*100</f>
        <v>91.277508244601137</v>
      </c>
      <c r="I26" s="16">
        <f>'Kst-ha-ES'!I33/'Kst-ha-ES'!I36*100</f>
        <v>89.511962980005777</v>
      </c>
      <c r="J26" s="16">
        <f>'Kst-ha-ES'!J33/'Kst-ha-ES'!J36*100</f>
        <v>92.15902322193692</v>
      </c>
      <c r="K26" s="16">
        <f>'Kst-ha-ES'!K33/'Kst-ha-ES'!K36*100</f>
        <v>89.161892555368269</v>
      </c>
      <c r="L26" s="16">
        <f>'Kst-ha-ES'!L33/'Kst-ha-ES'!L36*100</f>
        <v>92.160786903578213</v>
      </c>
      <c r="M26" s="16">
        <f>'Kst-ha-ES'!M33/'Kst-ha-ES'!M36*100</f>
        <v>91.585529761953808</v>
      </c>
      <c r="N26" s="16">
        <f>'Kst-ha-ES'!N33/'Kst-ha-ES'!N36*100</f>
        <v>92.046815392693773</v>
      </c>
      <c r="O26" s="16">
        <f t="shared" si="1"/>
        <v>90.624172280747317</v>
      </c>
    </row>
    <row r="27" spans="1:15" s="13" customFormat="1" ht="13.5" customHeight="1" x14ac:dyDescent="0.2">
      <c r="B27" s="13" t="s">
        <v>69</v>
      </c>
      <c r="E27" s="16">
        <f>'Kst-ha-ES'!E34/'Kst-ha-ES'!E36*100</f>
        <v>1.87849013413043E-2</v>
      </c>
      <c r="F27" s="16">
        <f>'Kst-ha-ES'!F34/'Kst-ha-ES'!F36*100</f>
        <v>7.0137722416361709E-2</v>
      </c>
      <c r="G27" s="16">
        <f>'Kst-ha-ES'!G34/'Kst-ha-ES'!G36*100</f>
        <v>3.1284385698791294E-2</v>
      </c>
      <c r="H27" s="16">
        <f>'Kst-ha-ES'!H34/'Kst-ha-ES'!H36*100</f>
        <v>0.18072326708284706</v>
      </c>
      <c r="I27" s="16">
        <f>'Kst-ha-ES'!I34/'Kst-ha-ES'!I36*100</f>
        <v>8.9409511707562825E-2</v>
      </c>
      <c r="J27" s="16">
        <f>'Kst-ha-ES'!J34/'Kst-ha-ES'!J36*100</f>
        <v>0.20972729052207259</v>
      </c>
      <c r="K27" s="16">
        <f>'Kst-ha-ES'!K34/'Kst-ha-ES'!K36*100</f>
        <v>0.14675810815108664</v>
      </c>
      <c r="L27" s="16">
        <f>'Kst-ha-ES'!L34/'Kst-ha-ES'!L36*100</f>
        <v>0.12999022248209377</v>
      </c>
      <c r="M27" s="16">
        <f>'Kst-ha-ES'!M34/'Kst-ha-ES'!M36*100</f>
        <v>0.20086113376358211</v>
      </c>
      <c r="N27" s="16">
        <f>'Kst-ha-ES'!N34/'Kst-ha-ES'!N36*100</f>
        <v>5.3019392454572371E-2</v>
      </c>
      <c r="O27" s="16">
        <f t="shared" si="1"/>
        <v>0.11306959356202746</v>
      </c>
    </row>
    <row r="28" spans="1:15" s="13" customFormat="1" ht="13.5" customHeight="1" x14ac:dyDescent="0.2">
      <c r="B28" s="13" t="s">
        <v>75</v>
      </c>
      <c r="E28" s="16">
        <f>'Kst-ha-ES'!E35/'Kst-ha-ES'!E36*100</f>
        <v>10.55935757982876</v>
      </c>
      <c r="F28" s="16">
        <f>'Kst-ha-ES'!F35/'Kst-ha-ES'!F36*100</f>
        <v>11.831449878987069</v>
      </c>
      <c r="G28" s="16">
        <f>'Kst-ha-ES'!G35/'Kst-ha-ES'!G36*100</f>
        <v>9.1507817843925086</v>
      </c>
      <c r="H28" s="16">
        <f>'Kst-ha-ES'!H35/'Kst-ha-ES'!H36*100</f>
        <v>8.541768488316027</v>
      </c>
      <c r="I28" s="16">
        <f>'Kst-ha-ES'!I35/'Kst-ha-ES'!I36*100</f>
        <v>10.398627508286665</v>
      </c>
      <c r="J28" s="16">
        <f>'Kst-ha-ES'!J35/'Kst-ha-ES'!J36*100</f>
        <v>7.6312494875410186</v>
      </c>
      <c r="K28" s="16">
        <f>'Kst-ha-ES'!K35/'Kst-ha-ES'!K36*100</f>
        <v>10.691349336480636</v>
      </c>
      <c r="L28" s="16">
        <f>'Kst-ha-ES'!L35/'Kst-ha-ES'!L36*100</f>
        <v>7.7092228739397042</v>
      </c>
      <c r="M28" s="16">
        <f>'Kst-ha-ES'!M35/'Kst-ha-ES'!M36*100</f>
        <v>8.2136091042826109</v>
      </c>
      <c r="N28" s="16">
        <f>'Kst-ha-ES'!N35/'Kst-ha-ES'!N36*100</f>
        <v>7.900165214851655</v>
      </c>
      <c r="O28" s="16">
        <f t="shared" si="1"/>
        <v>9.2627581256906648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20.166460614956719</v>
      </c>
      <c r="F9" s="16">
        <f>'Kst-ha-HS'!F13/'Kst-ha-HS'!F31*100</f>
        <v>16.67436338595925</v>
      </c>
      <c r="G9" s="16">
        <f>'Kst-ha-HS'!G13/'Kst-ha-HS'!G31*100</f>
        <v>18.415748910531292</v>
      </c>
      <c r="H9" s="16">
        <f>'Kst-ha-HS'!H13/'Kst-ha-HS'!H31*100</f>
        <v>20.049409673127236</v>
      </c>
      <c r="I9" s="16">
        <f>'Kst-ha-HS'!I13/'Kst-ha-HS'!I31*100</f>
        <v>19.828425068078779</v>
      </c>
      <c r="J9" s="16">
        <f>'Kst-ha-HS'!J13/'Kst-ha-HS'!J31*100</f>
        <v>19.135258328329758</v>
      </c>
      <c r="K9" s="16">
        <f>'Kst-ha-HS'!K13/'Kst-ha-HS'!K31*100</f>
        <v>19.776119121327071</v>
      </c>
      <c r="L9" s="16">
        <f>'Kst-ha-HS'!L13/'Kst-ha-HS'!L31*100</f>
        <v>16.778188336323488</v>
      </c>
      <c r="M9" s="16">
        <f>'Kst-ha-HS'!M13/'Kst-ha-HS'!M31*100</f>
        <v>25.084643476508759</v>
      </c>
      <c r="N9" s="16">
        <f>'Kst-ha-HS'!N13/'Kst-ha-HS'!N31*100</f>
        <v>16.334444686666444</v>
      </c>
      <c r="O9" s="16">
        <f t="shared" ref="O9:O28" si="1">AVERAGE(E9:N9)</f>
        <v>19.22430616018088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50.37273664928852</v>
      </c>
      <c r="F10" s="16">
        <f>'Kst-ha-HS'!F19/'Kst-ha-HS'!F31*100</f>
        <v>47.432179823180178</v>
      </c>
      <c r="G10" s="16">
        <f>'Kst-ha-HS'!G19/'Kst-ha-HS'!G31*100</f>
        <v>43.750187862586301</v>
      </c>
      <c r="H10" s="16">
        <f>'Kst-ha-HS'!H19/'Kst-ha-HS'!H31*100</f>
        <v>44.050243799033936</v>
      </c>
      <c r="I10" s="16">
        <f>'Kst-ha-HS'!I19/'Kst-ha-HS'!I31*100</f>
        <v>45.950492883303092</v>
      </c>
      <c r="J10" s="16">
        <f>'Kst-ha-HS'!J19/'Kst-ha-HS'!J31*100</f>
        <v>47.279312433365199</v>
      </c>
      <c r="K10" s="16">
        <f>'Kst-ha-HS'!K19/'Kst-ha-HS'!K31*100</f>
        <v>45.176686677980193</v>
      </c>
      <c r="L10" s="16">
        <f>'Kst-ha-HS'!L19/'Kst-ha-HS'!L31*100</f>
        <v>47.035625317909044</v>
      </c>
      <c r="M10" s="16">
        <f>'Kst-ha-HS'!M19/'Kst-ha-HS'!M31*100</f>
        <v>41.269202487158886</v>
      </c>
      <c r="N10" s="16">
        <f>'Kst-ha-HS'!N19/'Kst-ha-HS'!N31*100</f>
        <v>40.276390101566598</v>
      </c>
      <c r="O10" s="16">
        <f t="shared" si="1"/>
        <v>45.259305803537202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9.3865330629041974</v>
      </c>
      <c r="F11" s="16">
        <f>'Kst-ha-HS'!F24/'Kst-ha-HS'!F31*100</f>
        <v>11.117010815763781</v>
      </c>
      <c r="G11" s="16">
        <f>'Kst-ha-HS'!G24/'Kst-ha-HS'!G31*100</f>
        <v>10.255571197608496</v>
      </c>
      <c r="H11" s="16">
        <f>'Kst-ha-HS'!H24/'Kst-ha-HS'!H31*100</f>
        <v>8.9485099699558592</v>
      </c>
      <c r="I11" s="16">
        <f>'Kst-ha-HS'!I24/'Kst-ha-HS'!I31*100</f>
        <v>9.0809663035245851</v>
      </c>
      <c r="J11" s="16">
        <f>'Kst-ha-HS'!J24/'Kst-ha-HS'!J31*100</f>
        <v>7.897994387910547</v>
      </c>
      <c r="K11" s="16">
        <f>'Kst-ha-HS'!K24/'Kst-ha-HS'!K31*100</f>
        <v>8.9988902592365374</v>
      </c>
      <c r="L11" s="16">
        <f>'Kst-ha-HS'!L24/'Kst-ha-HS'!L31*100</f>
        <v>10.664154460216988</v>
      </c>
      <c r="M11" s="16">
        <f>'Kst-ha-HS'!M24/'Kst-ha-HS'!M31*100</f>
        <v>8.9653998023393608</v>
      </c>
      <c r="N11" s="16">
        <f>'Kst-ha-HS'!N24/'Kst-ha-HS'!N31*100</f>
        <v>19.119694850111944</v>
      </c>
      <c r="O11" s="16">
        <f t="shared" si="1"/>
        <v>10.443472510957228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20.074269672850562</v>
      </c>
      <c r="F12" s="16">
        <f>'Kst-ha-HS'!F29/'Kst-ha-HS'!F31*100</f>
        <v>24.776445975096795</v>
      </c>
      <c r="G12" s="16">
        <f>'Kst-ha-HS'!G29/'Kst-ha-HS'!G31*100</f>
        <v>27.57849202927391</v>
      </c>
      <c r="H12" s="16">
        <f>'Kst-ha-HS'!H29/'Kst-ha-HS'!H31*100</f>
        <v>26.951836557882956</v>
      </c>
      <c r="I12" s="16">
        <f>'Kst-ha-HS'!I29/'Kst-ha-HS'!I31*100</f>
        <v>25.140115745093539</v>
      </c>
      <c r="J12" s="16">
        <f>'Kst-ha-HS'!J29/'Kst-ha-HS'!J31*100</f>
        <v>25.687434850394485</v>
      </c>
      <c r="K12" s="16">
        <f>'Kst-ha-HS'!K29/'Kst-ha-HS'!K31*100</f>
        <v>26.048303941456197</v>
      </c>
      <c r="L12" s="16">
        <f>'Kst-ha-HS'!L29/'Kst-ha-HS'!L31*100</f>
        <v>25.522031885550483</v>
      </c>
      <c r="M12" s="16">
        <f>'Kst-ha-HS'!M29/'Kst-ha-HS'!M31*100</f>
        <v>24.680754233992992</v>
      </c>
      <c r="N12" s="16">
        <f>'Kst-ha-HS'!N29/'Kst-ha-HS'!N31*100</f>
        <v>24.269470361655006</v>
      </c>
      <c r="O12" s="16">
        <f t="shared" si="1"/>
        <v>25.072915525324692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14.874801957688765</v>
      </c>
      <c r="F16" s="16">
        <f>'KOA-ha-HS'!F10/'KOA-ha-HS'!F40*100</f>
        <v>14.764499554148419</v>
      </c>
      <c r="G16" s="16">
        <f>'KOA-ha-HS'!G10/'KOA-ha-HS'!G40*100</f>
        <v>14.60621020363449</v>
      </c>
      <c r="H16" s="16">
        <f>'KOA-ha-HS'!H10/'KOA-ha-HS'!H40*100</f>
        <v>15.059254057224525</v>
      </c>
      <c r="I16" s="16">
        <f>'KOA-ha-HS'!I10/'KOA-ha-HS'!I40*100</f>
        <v>17.913974316037496</v>
      </c>
      <c r="J16" s="16">
        <f>'KOA-ha-HS'!J10/'KOA-ha-HS'!J40*100</f>
        <v>18.424545413915947</v>
      </c>
      <c r="K16" s="16">
        <f>'KOA-ha-HS'!K10/'KOA-ha-HS'!K40*100</f>
        <v>16.802249510571439</v>
      </c>
      <c r="L16" s="16">
        <f>'KOA-ha-HS'!L10/'KOA-ha-HS'!L40*100</f>
        <v>17.552383978527423</v>
      </c>
      <c r="M16" s="16">
        <f>'KOA-ha-HS'!M10/'KOA-ha-HS'!M40*100</f>
        <v>19.828393820297936</v>
      </c>
      <c r="N16" s="16">
        <f>'KOA-ha-HS'!N10/'KOA-ha-HS'!N40*100</f>
        <v>19.174442141957723</v>
      </c>
      <c r="O16" s="16">
        <f t="shared" si="1"/>
        <v>16.900075495400419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11.141400939096242</v>
      </c>
      <c r="F17" s="16">
        <f>'KOA-ha-HS'!F15/'KOA-ha-HS'!F40*100</f>
        <v>11.779367812952588</v>
      </c>
      <c r="G17" s="16">
        <f>'KOA-ha-HS'!G15/'KOA-ha-HS'!G40*100</f>
        <v>12.855935576060729</v>
      </c>
      <c r="H17" s="16">
        <f>'KOA-ha-HS'!H15/'KOA-ha-HS'!H40*100</f>
        <v>14.24666505314952</v>
      </c>
      <c r="I17" s="16">
        <f>'KOA-ha-HS'!I15/'KOA-ha-HS'!I40*100</f>
        <v>13.421197698123926</v>
      </c>
      <c r="J17" s="16">
        <f>'KOA-ha-HS'!J15/'KOA-ha-HS'!J40*100</f>
        <v>13.955546710744537</v>
      </c>
      <c r="K17" s="16">
        <f>'KOA-ha-HS'!K15/'KOA-ha-HS'!K40*100</f>
        <v>13.84393539320479</v>
      </c>
      <c r="L17" s="16">
        <f>'KOA-ha-HS'!L15/'KOA-ha-HS'!L40*100</f>
        <v>14.094270041175076</v>
      </c>
      <c r="M17" s="16">
        <f>'KOA-ha-HS'!M15/'KOA-ha-HS'!M40*100</f>
        <v>12.010929207337959</v>
      </c>
      <c r="N17" s="16">
        <f>'KOA-ha-HS'!N15/'KOA-ha-HS'!N40*100</f>
        <v>12.783243867017152</v>
      </c>
      <c r="O17" s="16">
        <f t="shared" si="1"/>
        <v>13.013249229886252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7.5972540452771948</v>
      </c>
      <c r="F18" s="16">
        <f>'KOA-ha-HS'!F19/'KOA-ha-HS'!F40*100</f>
        <v>7.2698379756017921</v>
      </c>
      <c r="G18" s="16">
        <f>'KOA-ha-HS'!G19/'KOA-ha-HS'!G40*100</f>
        <v>7.7524322205212464</v>
      </c>
      <c r="H18" s="16">
        <f>'KOA-ha-HS'!H19/'KOA-ha-HS'!H40*100</f>
        <v>6.7282107762938015</v>
      </c>
      <c r="I18" s="16">
        <f>'KOA-ha-HS'!I19/'KOA-ha-HS'!I40*100</f>
        <v>7.9402152445602949</v>
      </c>
      <c r="J18" s="16">
        <f>'KOA-ha-HS'!J19/'KOA-ha-HS'!J40*100</f>
        <v>6.9914691625777303</v>
      </c>
      <c r="K18" s="16">
        <f>'KOA-ha-HS'!K19/'KOA-ha-HS'!K40*100</f>
        <v>6.5261801615295019</v>
      </c>
      <c r="L18" s="16">
        <f>'KOA-ha-HS'!L19/'KOA-ha-HS'!L40*100</f>
        <v>6.4727381478599852</v>
      </c>
      <c r="M18" s="16">
        <f>'KOA-ha-HS'!M19/'KOA-ha-HS'!M40*100</f>
        <v>6.1480613847234009</v>
      </c>
      <c r="N18" s="16">
        <f>'KOA-ha-HS'!N19/'KOA-ha-HS'!N40*100</f>
        <v>9.5440870769643578</v>
      </c>
      <c r="O18" s="16">
        <f t="shared" si="1"/>
        <v>7.2970486195909299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56.204626293136471</v>
      </c>
      <c r="F19" s="16">
        <f>'KOA-ha-HS'!F26/'KOA-ha-HS'!F40*100</f>
        <v>56.075555816289125</v>
      </c>
      <c r="G19" s="16">
        <f>'KOA-ha-HS'!G26/'KOA-ha-HS'!G40*100</f>
        <v>54.378573619312711</v>
      </c>
      <c r="H19" s="16">
        <f>'KOA-ha-HS'!H26/'KOA-ha-HS'!H40*100</f>
        <v>54.948848035136933</v>
      </c>
      <c r="I19" s="16">
        <f>'KOA-ha-HS'!I26/'KOA-ha-HS'!I40*100</f>
        <v>51.724589838060645</v>
      </c>
      <c r="J19" s="16">
        <f>'KOA-ha-HS'!J26/'KOA-ha-HS'!J40*100</f>
        <v>50.574241078497018</v>
      </c>
      <c r="K19" s="16">
        <f>'KOA-ha-HS'!K26/'KOA-ha-HS'!K40*100</f>
        <v>53.051844611406153</v>
      </c>
      <c r="L19" s="16">
        <f>'KOA-ha-HS'!L26/'KOA-ha-HS'!L40*100</f>
        <v>52.119889595285308</v>
      </c>
      <c r="M19" s="16">
        <f>'KOA-ha-HS'!M26/'KOA-ha-HS'!M40*100</f>
        <v>53.303138632827952</v>
      </c>
      <c r="N19" s="16">
        <f>'KOA-ha-HS'!N26/'KOA-ha-HS'!N40*100</f>
        <v>48.64544583335244</v>
      </c>
      <c r="O19" s="16">
        <f t="shared" si="1"/>
        <v>53.102675335330481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3.1952554561428856</v>
      </c>
      <c r="F20" s="16">
        <f>'KOA-ha-HS'!F30/'KOA-ha-HS'!F40*100</f>
        <v>3.3901760784795303</v>
      </c>
      <c r="G20" s="16">
        <f>'KOA-ha-HS'!G30/'KOA-ha-HS'!G40*100</f>
        <v>3.9129078750492736</v>
      </c>
      <c r="H20" s="16">
        <f>'KOA-ha-HS'!H30/'KOA-ha-HS'!H40*100</f>
        <v>3.0555033774192415</v>
      </c>
      <c r="I20" s="16">
        <f>'KOA-ha-HS'!I30/'KOA-ha-HS'!I40*100</f>
        <v>3.0863208329132359</v>
      </c>
      <c r="J20" s="16">
        <f>'KOA-ha-HS'!J30/'KOA-ha-HS'!J40*100</f>
        <v>3.1919325655613706</v>
      </c>
      <c r="K20" s="16">
        <f>'KOA-ha-HS'!K30/'KOA-ha-HS'!K40*100</f>
        <v>3.2737440750630946</v>
      </c>
      <c r="L20" s="16">
        <f>'KOA-ha-HS'!L30/'KOA-ha-HS'!L40*100</f>
        <v>3.0818113343970688</v>
      </c>
      <c r="M20" s="16">
        <f>'KOA-ha-HS'!M30/'KOA-ha-HS'!M40*100</f>
        <v>3.141348341038082</v>
      </c>
      <c r="N20" s="16">
        <f>'KOA-ha-HS'!N30/'KOA-ha-HS'!N40*100</f>
        <v>3.5793617271217535</v>
      </c>
      <c r="O20" s="16">
        <f t="shared" si="1"/>
        <v>3.2908361663185537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2.785850179782043</v>
      </c>
      <c r="F21" s="16">
        <f>'KOA-ha-HS'!F36/'KOA-ha-HS'!F40*100</f>
        <v>2.5057408143253377</v>
      </c>
      <c r="G21" s="16">
        <f>'KOA-ha-HS'!G36/'KOA-ha-HS'!G40*100</f>
        <v>2.7037431105988201</v>
      </c>
      <c r="H21" s="16">
        <f>'KOA-ha-HS'!H36/'KOA-ha-HS'!H40*100</f>
        <v>2.5322424194333495</v>
      </c>
      <c r="I21" s="16">
        <f>'KOA-ha-HS'!I36/'KOA-ha-HS'!I40*100</f>
        <v>2.7466862148821418</v>
      </c>
      <c r="J21" s="16">
        <f>'KOA-ha-HS'!J36/'KOA-ha-HS'!J40*100</f>
        <v>2.7732198929780734</v>
      </c>
      <c r="K21" s="16">
        <f>'KOA-ha-HS'!K36/'KOA-ha-HS'!K40*100</f>
        <v>2.5426783661474501</v>
      </c>
      <c r="L21" s="16">
        <f>'KOA-ha-HS'!L36/'KOA-ha-HS'!L40*100</f>
        <v>2.6512856651197141</v>
      </c>
      <c r="M21" s="16">
        <f>'KOA-ha-HS'!M36/'KOA-ha-HS'!M40*100</f>
        <v>2.4712394642479643</v>
      </c>
      <c r="N21" s="16">
        <f>'KOA-ha-HS'!N36/'KOA-ha-HS'!N40*100</f>
        <v>2.6830092263906429</v>
      </c>
      <c r="O21" s="16">
        <f t="shared" si="1"/>
        <v>2.6395695353905539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4.200811128876409</v>
      </c>
      <c r="F22" s="16">
        <f>'KOA-ha-HS'!F38/'KOA-ha-HS'!F40*100</f>
        <v>4.2148219482032214</v>
      </c>
      <c r="G22" s="16">
        <f>'KOA-ha-HS'!G38/'KOA-ha-HS'!G40*100</f>
        <v>3.7901973948227354</v>
      </c>
      <c r="H22" s="16">
        <f>'KOA-ha-HS'!H38/'KOA-ha-HS'!H40*100</f>
        <v>3.4292762813426281</v>
      </c>
      <c r="I22" s="16">
        <f>'KOA-ha-HS'!I38/'KOA-ha-HS'!I40*100</f>
        <v>3.1670158554222718</v>
      </c>
      <c r="J22" s="16">
        <f>'KOA-ha-HS'!J38/'KOA-ha-HS'!J40*100</f>
        <v>4.0890451757253352</v>
      </c>
      <c r="K22" s="16">
        <f>'KOA-ha-HS'!K38/'KOA-ha-HS'!K40*100</f>
        <v>3.9593678820775602</v>
      </c>
      <c r="L22" s="16">
        <f>'KOA-ha-HS'!L38/'KOA-ha-HS'!L40*100</f>
        <v>4.0276212376354268</v>
      </c>
      <c r="M22" s="16">
        <f>'KOA-ha-HS'!M38/'KOA-ha-HS'!M40*100</f>
        <v>3.096889149526711</v>
      </c>
      <c r="N22" s="16">
        <f>'KOA-ha-HS'!N38/'KOA-ha-HS'!N40*100</f>
        <v>3.5904101271959483</v>
      </c>
      <c r="O22" s="16">
        <f t="shared" si="1"/>
        <v>3.7565456180828249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89.70636860714815</v>
      </c>
      <c r="F26" s="16">
        <f>'Kst-ha-HS'!F33/'Kst-ha-HS'!F36*100</f>
        <v>88.623748679436318</v>
      </c>
      <c r="G26" s="16">
        <f>'Kst-ha-HS'!G33/'Kst-ha-HS'!G36*100</f>
        <v>90.068949053854453</v>
      </c>
      <c r="H26" s="16">
        <f>'Kst-ha-HS'!H33/'Kst-ha-HS'!H36*100</f>
        <v>90.652644429731694</v>
      </c>
      <c r="I26" s="16">
        <f>'Kst-ha-HS'!I33/'Kst-ha-HS'!I36*100</f>
        <v>89.686105199887223</v>
      </c>
      <c r="J26" s="16">
        <f>'Kst-ha-HS'!J33/'Kst-ha-HS'!J36*100</f>
        <v>91.751992942554267</v>
      </c>
      <c r="K26" s="16">
        <f>'Kst-ha-HS'!K33/'Kst-ha-HS'!K36*100</f>
        <v>88.814711069377566</v>
      </c>
      <c r="L26" s="16">
        <f>'Kst-ha-HS'!L33/'Kst-ha-HS'!L36*100</f>
        <v>92.210704817032834</v>
      </c>
      <c r="M26" s="16">
        <f>'Kst-ha-HS'!M33/'Kst-ha-HS'!M36*100</f>
        <v>91.652137862423146</v>
      </c>
      <c r="N26" s="16">
        <f>'Kst-ha-HS'!N33/'Kst-ha-HS'!N36*100</f>
        <v>90.595049596991274</v>
      </c>
      <c r="O26" s="16">
        <f t="shared" si="1"/>
        <v>90.3762412258437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1.827966020524676E-2</v>
      </c>
      <c r="F27" s="16">
        <f>'Kst-ha-HS'!F34/'Kst-ha-HS'!F36*100</f>
        <v>6.7041842146032274E-2</v>
      </c>
      <c r="G27" s="16">
        <f>'Kst-ha-HS'!G34/'Kst-ha-HS'!G36*100</f>
        <v>3.3836265437245737E-2</v>
      </c>
      <c r="H27" s="16">
        <f>'Kst-ha-HS'!H34/'Kst-ha-HS'!H36*100</f>
        <v>0.19366996090289648</v>
      </c>
      <c r="I27" s="16">
        <f>'Kst-ha-HS'!I34/'Kst-ha-HS'!I36*100</f>
        <v>8.7924965951518219E-2</v>
      </c>
      <c r="J27" s="16">
        <f>'Kst-ha-HS'!J34/'Kst-ha-HS'!J36*100</f>
        <v>0.2206143725874338</v>
      </c>
      <c r="K27" s="16">
        <f>'Kst-ha-HS'!K34/'Kst-ha-HS'!K36*100</f>
        <v>0.15145927007713081</v>
      </c>
      <c r="L27" s="16">
        <f>'Kst-ha-HS'!L34/'Kst-ha-HS'!L36*100</f>
        <v>0.12916248115193785</v>
      </c>
      <c r="M27" s="16">
        <f>'Kst-ha-HS'!M34/'Kst-ha-HS'!M36*100</f>
        <v>0.19927113722195589</v>
      </c>
      <c r="N27" s="16">
        <f>'Kst-ha-HS'!N34/'Kst-ha-HS'!N36*100</f>
        <v>6.2697495538432083E-2</v>
      </c>
      <c r="O27" s="16">
        <f t="shared" si="1"/>
        <v>0.11639574512198299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10.275351732646596</v>
      </c>
      <c r="F28" s="16">
        <f>'Kst-ha-HS'!F35/'Kst-ha-HS'!F36*100</f>
        <v>11.309209478417648</v>
      </c>
      <c r="G28" s="16">
        <f>'Kst-ha-HS'!G35/'Kst-ha-HS'!G36*100</f>
        <v>9.8972146807083057</v>
      </c>
      <c r="H28" s="16">
        <f>'Kst-ha-HS'!H35/'Kst-ha-HS'!H36*100</f>
        <v>9.1536856093654091</v>
      </c>
      <c r="I28" s="16">
        <f>'Kst-ha-HS'!I35/'Kst-ha-HS'!I36*100</f>
        <v>10.225969834161262</v>
      </c>
      <c r="J28" s="16">
        <f>'Kst-ha-HS'!J35/'Kst-ha-HS'!J36*100</f>
        <v>8.0273926848583024</v>
      </c>
      <c r="K28" s="16">
        <f>'Kst-ha-HS'!K35/'Kst-ha-HS'!K36*100</f>
        <v>11.033829660545296</v>
      </c>
      <c r="L28" s="16">
        <f>'Kst-ha-HS'!L35/'Kst-ha-HS'!L36*100</f>
        <v>7.6601327018152405</v>
      </c>
      <c r="M28" s="16">
        <f>'Kst-ha-HS'!M35/'Kst-ha-HS'!M36*100</f>
        <v>8.148591000354898</v>
      </c>
      <c r="N28" s="16">
        <f>'Kst-ha-HS'!N35/'Kst-ha-HS'!N36*100</f>
        <v>9.3422529074703071</v>
      </c>
      <c r="O28" s="16">
        <f t="shared" si="1"/>
        <v>9.5073630290343267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20.154497584064689</v>
      </c>
      <c r="F7" s="6">
        <f>Input!B56/Input!B$7</f>
        <v>21.220879625378753</v>
      </c>
      <c r="G7" s="6">
        <f>Input!C56/Input!C$7</f>
        <v>18.629230557340925</v>
      </c>
      <c r="H7" s="6">
        <f>Input!D56/Input!D$7</f>
        <v>18.655592286501378</v>
      </c>
      <c r="I7" s="6">
        <f>Input!E56/Input!E$7</f>
        <v>17.774283746556474</v>
      </c>
      <c r="J7" s="6">
        <f>Input!F56/Input!F$7</f>
        <v>22.842496983198739</v>
      </c>
      <c r="K7" s="6">
        <f>Input!G56/Input!G$7</f>
        <v>23.02238002413441</v>
      </c>
      <c r="L7" s="6">
        <f>Input!H56/Input!H$7</f>
        <v>24.258086286305105</v>
      </c>
      <c r="M7" s="6">
        <f>Input!I56/Input!I$7</f>
        <v>18.940115558532909</v>
      </c>
      <c r="N7" s="6">
        <f>Input!J56/Input!J$7</f>
        <v>25.938813197246617</v>
      </c>
      <c r="O7" s="6">
        <f t="shared" ref="O7:O12" si="1">AVERAGE(E7:N7)</f>
        <v>21.143637584926005</v>
      </c>
    </row>
    <row r="8" spans="1:15" ht="12" customHeight="1" x14ac:dyDescent="0.2">
      <c r="B8" t="s">
        <v>84</v>
      </c>
      <c r="E8" s="6">
        <f>Input!A100/Input!A$7</f>
        <v>17.073264964007496</v>
      </c>
      <c r="F8" s="6">
        <f>Input!B100/Input!B$7</f>
        <v>92.41388853181526</v>
      </c>
      <c r="G8" s="6">
        <f>Input!C100/Input!C$7</f>
        <v>10.510617023230191</v>
      </c>
      <c r="H8" s="6">
        <f>Input!D100/Input!D$7</f>
        <v>20.394278236914602</v>
      </c>
      <c r="I8" s="6">
        <f>Input!E100/Input!E$7</f>
        <v>17.280273645546373</v>
      </c>
      <c r="J8" s="6">
        <f>Input!F100/Input!F$7</f>
        <v>13.762490485472942</v>
      </c>
      <c r="K8" s="6">
        <f>Input!G100/Input!G$7</f>
        <v>15.740606144992109</v>
      </c>
      <c r="L8" s="6">
        <f>Input!H100/Input!H$7</f>
        <v>13.797617257261022</v>
      </c>
      <c r="M8" s="6">
        <f>Input!I100/Input!I$7</f>
        <v>12.128241500586165</v>
      </c>
      <c r="N8" s="6">
        <f>Input!J100/Input!J$7</f>
        <v>43.933269641585568</v>
      </c>
      <c r="O8" s="6">
        <f t="shared" si="1"/>
        <v>25.703454743141172</v>
      </c>
    </row>
    <row r="9" spans="1:15" ht="12" customHeight="1" x14ac:dyDescent="0.2">
      <c r="B9" t="s">
        <v>93</v>
      </c>
      <c r="E9" s="6">
        <f t="shared" ref="E9:N9" si="2">+E8-E7</f>
        <v>-3.0812326200571931</v>
      </c>
      <c r="F9" s="6">
        <f t="shared" si="2"/>
        <v>71.193008906436503</v>
      </c>
      <c r="G9" s="6">
        <f t="shared" si="2"/>
        <v>-8.1186135341107342</v>
      </c>
      <c r="H9" s="6">
        <f t="shared" si="2"/>
        <v>1.7386859504132239</v>
      </c>
      <c r="I9" s="6">
        <f t="shared" si="2"/>
        <v>-0.49401010101010101</v>
      </c>
      <c r="J9" s="6">
        <f t="shared" si="2"/>
        <v>-9.0800064977257975</v>
      </c>
      <c r="K9" s="6">
        <f t="shared" si="2"/>
        <v>-7.2817738791423015</v>
      </c>
      <c r="L9" s="6">
        <f t="shared" si="2"/>
        <v>-10.460469029044082</v>
      </c>
      <c r="M9" s="6">
        <f t="shared" si="2"/>
        <v>-6.8118740579467438</v>
      </c>
      <c r="N9" s="6">
        <f t="shared" si="2"/>
        <v>17.994456444338951</v>
      </c>
      <c r="O9" s="6">
        <f t="shared" si="1"/>
        <v>4.5598171582151723</v>
      </c>
    </row>
    <row r="10" spans="1:15" ht="12" customHeight="1" x14ac:dyDescent="0.2">
      <c r="B10" t="s">
        <v>85</v>
      </c>
      <c r="E10" s="6">
        <f>Input!A101/Input!A$7</f>
        <v>122.43599546395818</v>
      </c>
      <c r="F10" s="6">
        <f>Input!B101/Input!B$7</f>
        <v>165.56958130566522</v>
      </c>
      <c r="G10" s="6">
        <f>Input!C101/Input!C$7</f>
        <v>104.20914883849051</v>
      </c>
      <c r="H10" s="6">
        <f>Input!D101/Input!D$7</f>
        <v>121.15859136822773</v>
      </c>
      <c r="I10" s="6">
        <f>Input!E101/Input!E$7</f>
        <v>120.82227731864096</v>
      </c>
      <c r="J10" s="6">
        <f>Input!F101/Input!F$7</f>
        <v>145.0537826046598</v>
      </c>
      <c r="K10" s="6">
        <f>Input!G101/Input!G$7</f>
        <v>157.35695442309478</v>
      </c>
      <c r="L10" s="6">
        <f>Input!H101/Input!H$7</f>
        <v>171.62220885421561</v>
      </c>
      <c r="M10" s="6">
        <f>Input!I101/Input!I$7</f>
        <v>178.7317250041869</v>
      </c>
      <c r="N10" s="6">
        <f>Input!J101/Input!J$7</f>
        <v>210.8721006408735</v>
      </c>
      <c r="O10" s="6">
        <f t="shared" si="1"/>
        <v>149.78323658220131</v>
      </c>
    </row>
    <row r="11" spans="1:15" ht="12" customHeight="1" x14ac:dyDescent="0.2">
      <c r="B11" t="s">
        <v>94</v>
      </c>
      <c r="E11" s="6">
        <f>Input!A26/Input!A$7/0.04</f>
        <v>240.12407553495709</v>
      </c>
      <c r="F11" s="6">
        <f>Input!B26/Input!B$7/0.04</f>
        <v>278.10061059590487</v>
      </c>
      <c r="G11" s="6">
        <f>Input!C26/Input!C$7/0.04</f>
        <v>299.84870535304378</v>
      </c>
      <c r="H11" s="6">
        <f>Input!D26/Input!D$7/0.04</f>
        <v>325.47543617998161</v>
      </c>
      <c r="I11" s="6">
        <f>Input!E26/Input!E$7/0.04</f>
        <v>334.44843893480254</v>
      </c>
      <c r="J11" s="6">
        <f>Input!F26/Input!F$7/0.04</f>
        <v>344.63276246170983</v>
      </c>
      <c r="K11" s="6">
        <f>Input!G26/Input!G$7/0.04</f>
        <v>347.89896036387262</v>
      </c>
      <c r="L11" s="6">
        <f>Input!H26/Input!H$7/0.04</f>
        <v>359.33012971143904</v>
      </c>
      <c r="M11" s="6">
        <f>Input!I26/Input!I$7/0.04</f>
        <v>425.86685647295252</v>
      </c>
      <c r="N11" s="6">
        <f>Input!J26/Input!J$7/0.04</f>
        <v>533.89223830999288</v>
      </c>
      <c r="O11" s="6">
        <f t="shared" si="1"/>
        <v>348.96182139186561</v>
      </c>
    </row>
    <row r="12" spans="1:15" ht="12" customHeight="1" x14ac:dyDescent="0.2">
      <c r="B12" s="19" t="s">
        <v>95</v>
      </c>
      <c r="E12" s="6">
        <f t="shared" ref="E12:N12" si="3">+E10+E11</f>
        <v>362.56007099891525</v>
      </c>
      <c r="F12" s="6">
        <f t="shared" si="3"/>
        <v>443.67019190157009</v>
      </c>
      <c r="G12" s="6">
        <f t="shared" si="3"/>
        <v>404.05785419153426</v>
      </c>
      <c r="H12" s="6">
        <f t="shared" si="3"/>
        <v>446.63402754820936</v>
      </c>
      <c r="I12" s="6">
        <f t="shared" si="3"/>
        <v>455.27071625344348</v>
      </c>
      <c r="J12" s="6">
        <f t="shared" si="3"/>
        <v>489.6865450663696</v>
      </c>
      <c r="K12" s="6">
        <f t="shared" si="3"/>
        <v>505.25591478696742</v>
      </c>
      <c r="L12" s="6">
        <f t="shared" si="3"/>
        <v>530.9523385656546</v>
      </c>
      <c r="M12" s="6">
        <f t="shared" si="3"/>
        <v>604.59858147713942</v>
      </c>
      <c r="N12" s="6">
        <f t="shared" si="3"/>
        <v>744.76433895086643</v>
      </c>
      <c r="O12" s="6">
        <f t="shared" si="1"/>
        <v>498.74505797406698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16.461251862813189</v>
      </c>
      <c r="F15" s="22">
        <f t="shared" ref="F15:N15" si="4">+F7/F$10*100</f>
        <v>12.8168951434394</v>
      </c>
      <c r="G15" s="22">
        <f t="shared" si="4"/>
        <v>17.8767706722311</v>
      </c>
      <c r="H15" s="22">
        <f t="shared" si="4"/>
        <v>15.397663571213791</v>
      </c>
      <c r="I15" s="22">
        <f t="shared" si="4"/>
        <v>14.711098102944121</v>
      </c>
      <c r="J15" s="22">
        <f t="shared" si="4"/>
        <v>15.747605179973384</v>
      </c>
      <c r="K15" s="22">
        <f t="shared" si="4"/>
        <v>14.630672097423037</v>
      </c>
      <c r="L15" s="22">
        <f t="shared" si="4"/>
        <v>14.134584590337676</v>
      </c>
      <c r="M15" s="22">
        <f t="shared" si="4"/>
        <v>10.596952252371103</v>
      </c>
      <c r="N15" s="22">
        <f t="shared" si="4"/>
        <v>12.30073258549352</v>
      </c>
      <c r="O15" s="22">
        <f>AVERAGE(E15:N15)</f>
        <v>14.467422605824032</v>
      </c>
    </row>
    <row r="16" spans="1:15" ht="12" customHeight="1" x14ac:dyDescent="0.2">
      <c r="B16" t="s">
        <v>84</v>
      </c>
      <c r="E16" s="22">
        <f>+E8/E$10*100</f>
        <v>13.944645036216821</v>
      </c>
      <c r="F16" s="22">
        <f t="shared" ref="F16:N16" si="5">+F8/F$10*100</f>
        <v>55.815740912701806</v>
      </c>
      <c r="G16" s="22">
        <f t="shared" si="5"/>
        <v>10.086078948327431</v>
      </c>
      <c r="H16" s="22">
        <f t="shared" si="5"/>
        <v>16.832713228673882</v>
      </c>
      <c r="I16" s="22">
        <f t="shared" si="5"/>
        <v>14.302224746164672</v>
      </c>
      <c r="J16" s="22">
        <f t="shared" si="5"/>
        <v>9.4878535659991989</v>
      </c>
      <c r="K16" s="22">
        <f t="shared" si="5"/>
        <v>10.003120740802739</v>
      </c>
      <c r="L16" s="22">
        <f t="shared" si="5"/>
        <v>8.03952900348777</v>
      </c>
      <c r="M16" s="22">
        <f t="shared" si="5"/>
        <v>6.7857239671927596</v>
      </c>
      <c r="N16" s="22">
        <f t="shared" si="5"/>
        <v>20.834083554944179</v>
      </c>
      <c r="O16" s="22">
        <f>AVERAGE(E16:N16)</f>
        <v>16.613171370451123</v>
      </c>
    </row>
    <row r="17" spans="1:15" ht="12" customHeight="1" x14ac:dyDescent="0.2">
      <c r="B17" t="s">
        <v>93</v>
      </c>
      <c r="E17" s="22">
        <f>+E9/E$10*100</f>
        <v>-2.5166068265963699</v>
      </c>
      <c r="F17" s="22">
        <f t="shared" ref="F17:N17" si="6">+F9/F$10*100</f>
        <v>42.998845769262402</v>
      </c>
      <c r="G17" s="22">
        <f t="shared" si="6"/>
        <v>-7.7906917239036675</v>
      </c>
      <c r="H17" s="22">
        <f t="shared" si="6"/>
        <v>1.4350496574600915</v>
      </c>
      <c r="I17" s="22">
        <f t="shared" si="6"/>
        <v>-0.40887335677944803</v>
      </c>
      <c r="J17" s="22">
        <f t="shared" si="6"/>
        <v>-6.2597516139741849</v>
      </c>
      <c r="K17" s="22">
        <f t="shared" si="6"/>
        <v>-4.6275513566202946</v>
      </c>
      <c r="L17" s="22">
        <f t="shared" si="6"/>
        <v>-6.0950555868499059</v>
      </c>
      <c r="M17" s="22">
        <f t="shared" si="6"/>
        <v>-3.8112282851783426</v>
      </c>
      <c r="N17" s="22">
        <f t="shared" si="6"/>
        <v>8.5333509694506606</v>
      </c>
      <c r="O17" s="22">
        <f>AVERAGE(E17:N17)</f>
        <v>2.1457487646270939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33.76985091784266</v>
      </c>
      <c r="F20" s="22">
        <f t="shared" ref="F20:N20" si="7">+F10/F$12*100</f>
        <v>37.318166585867338</v>
      </c>
      <c r="G20" s="22">
        <f t="shared" si="7"/>
        <v>25.79065046192434</v>
      </c>
      <c r="H20" s="22">
        <f t="shared" si="7"/>
        <v>27.127040013795177</v>
      </c>
      <c r="I20" s="22">
        <f t="shared" si="7"/>
        <v>26.538556732337849</v>
      </c>
      <c r="J20" s="22">
        <f t="shared" si="7"/>
        <v>29.621761934463599</v>
      </c>
      <c r="K20" s="22">
        <f t="shared" si="7"/>
        <v>31.14401035551294</v>
      </c>
      <c r="L20" s="22">
        <f t="shared" si="7"/>
        <v>32.323467925171173</v>
      </c>
      <c r="M20" s="22">
        <f t="shared" si="7"/>
        <v>29.562048354052408</v>
      </c>
      <c r="N20" s="22">
        <f t="shared" si="7"/>
        <v>28.313936316811905</v>
      </c>
      <c r="O20" s="22">
        <f>AVERAGE(E20:N20)</f>
        <v>30.150948959777942</v>
      </c>
    </row>
    <row r="21" spans="1:15" ht="12" customHeight="1" x14ac:dyDescent="0.2">
      <c r="B21" t="s">
        <v>94</v>
      </c>
      <c r="E21" s="22">
        <f>+E11/E$12*100</f>
        <v>66.23014908215734</v>
      </c>
      <c r="F21" s="22">
        <f t="shared" ref="F21:N21" si="8">+F11/F$12*100</f>
        <v>62.681833414132662</v>
      </c>
      <c r="G21" s="22">
        <f t="shared" si="8"/>
        <v>74.209349538075671</v>
      </c>
      <c r="H21" s="22">
        <f t="shared" si="8"/>
        <v>72.872959986204819</v>
      </c>
      <c r="I21" s="22">
        <f t="shared" si="8"/>
        <v>73.461443267662148</v>
      </c>
      <c r="J21" s="22">
        <f t="shared" si="8"/>
        <v>70.378238065536408</v>
      </c>
      <c r="K21" s="22">
        <f t="shared" si="8"/>
        <v>68.855989644487053</v>
      </c>
      <c r="L21" s="22">
        <f t="shared" si="8"/>
        <v>67.676532074828842</v>
      </c>
      <c r="M21" s="22">
        <f t="shared" si="8"/>
        <v>70.437951645947592</v>
      </c>
      <c r="N21" s="22">
        <f t="shared" si="8"/>
        <v>71.686063683188081</v>
      </c>
      <c r="O21" s="22">
        <f>AVERAGE(E21:N21)</f>
        <v>69.849051040222065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5.2690252538863085</v>
      </c>
      <c r="F24" s="22">
        <f>Input!B108/Input!B$56*100</f>
        <v>5.2588347180600614</v>
      </c>
      <c r="G24" s="22">
        <f>Input!C108/Input!C$56*100</f>
        <v>4.6746934744994784</v>
      </c>
      <c r="H24" s="22">
        <f>Input!D108/Input!D$56*100</f>
        <v>5.5996916706782942</v>
      </c>
      <c r="I24" s="22">
        <f>Input!E108/Input!E$56*100</f>
        <v>6.7666966570650899</v>
      </c>
      <c r="J24" s="22">
        <f>Input!F108/Input!F$56*100</f>
        <v>5.7717985476561458</v>
      </c>
      <c r="K24" s="22">
        <f>Input!G108/Input!G$56*100</f>
        <v>3.48545541268631</v>
      </c>
      <c r="L24" s="22">
        <f>Input!H108/Input!H$56*100</f>
        <v>3.6941856182176056</v>
      </c>
      <c r="M24" s="22">
        <f>Input!I108/Input!I$56*100</f>
        <v>6.75999940932748</v>
      </c>
      <c r="N24" s="22">
        <f>Input!J108/Input!J$56*100</f>
        <v>3.0396626214698323</v>
      </c>
      <c r="O24" s="22">
        <f>AVERAGE(E24:N24)</f>
        <v>5.0320043383546587</v>
      </c>
    </row>
    <row r="25" spans="1:15" ht="12" customHeight="1" x14ac:dyDescent="0.2">
      <c r="B25" t="s">
        <v>60</v>
      </c>
      <c r="E25" s="22">
        <f>Input!A109/Input!A$56*100</f>
        <v>42.755944660994679</v>
      </c>
      <c r="F25" s="22">
        <f>Input!B109/Input!B$56*100</f>
        <v>33.396034728790575</v>
      </c>
      <c r="G25" s="22">
        <f>Input!C109/Input!C$56*100</f>
        <v>21.057927916449696</v>
      </c>
      <c r="H25" s="22">
        <f>Input!D109/Input!D$56*100</f>
        <v>18.763793356349744</v>
      </c>
      <c r="I25" s="22">
        <f>Input!E109/Input!E$56*100</f>
        <v>14.916485393952684</v>
      </c>
      <c r="J25" s="22">
        <f>Input!F109/Input!F$56*100</f>
        <v>29.226784446271658</v>
      </c>
      <c r="K25" s="22">
        <f>Input!G109/Input!G$56*100</f>
        <v>33.341890435492928</v>
      </c>
      <c r="L25" s="22">
        <f>Input!H109/Input!H$56*100</f>
        <v>30.149865674361049</v>
      </c>
      <c r="M25" s="22">
        <f>Input!I109/Input!I$56*100</f>
        <v>9.3407254643433184</v>
      </c>
      <c r="N25" s="22">
        <f>Input!J109/Input!J$56*100</f>
        <v>9.7504104585440992</v>
      </c>
      <c r="O25" s="22">
        <f>AVERAGE(E25:N25)</f>
        <v>24.269986253555043</v>
      </c>
    </row>
    <row r="26" spans="1:15" ht="12" customHeight="1" x14ac:dyDescent="0.2">
      <c r="B26" t="s">
        <v>99</v>
      </c>
      <c r="E26" s="22">
        <f>Input!A110/Input!A$56*100</f>
        <v>3.18061209052876</v>
      </c>
      <c r="F26" s="22">
        <f>Input!B110/Input!B$56*100</f>
        <v>10.88275788065418</v>
      </c>
      <c r="G26" s="22">
        <f>Input!C110/Input!C$56*100</f>
        <v>13.527651184047389</v>
      </c>
      <c r="H26" s="22">
        <f>Input!D110/Input!D$56*100</f>
        <v>16.137658410095717</v>
      </c>
      <c r="I26" s="22">
        <f>Input!E110/Input!E$56*100</f>
        <v>18.163983158880139</v>
      </c>
      <c r="J26" s="22">
        <f>Input!F110/Input!F$56*100</f>
        <v>15.493890619159725</v>
      </c>
      <c r="K26" s="22">
        <f>Input!G110/Input!G$56*100</f>
        <v>22.895237119894716</v>
      </c>
      <c r="L26" s="22">
        <f>Input!H110/Input!H$56*100</f>
        <v>30.753267433291882</v>
      </c>
      <c r="M26" s="22">
        <f>Input!I110/Input!I$56*100</f>
        <v>29.845895484741863</v>
      </c>
      <c r="N26" s="22">
        <f>Input!J110/Input!J$56*100</f>
        <v>35.490713689998067</v>
      </c>
      <c r="O26" s="22">
        <f>AVERAGE(E26:N26)</f>
        <v>19.637166707129246</v>
      </c>
    </row>
    <row r="27" spans="1:15" ht="12" customHeight="1" x14ac:dyDescent="0.2">
      <c r="B27" t="s">
        <v>255</v>
      </c>
      <c r="E27" s="22">
        <f>Input!A111/Input!A$56*100</f>
        <v>19.49597909375343</v>
      </c>
      <c r="F27" s="22">
        <f>Input!B111/Input!B$56*100</f>
        <v>25.18775371392622</v>
      </c>
      <c r="G27" s="22">
        <f>Input!C111/Input!C$56*100</f>
        <v>28.142970398630396</v>
      </c>
      <c r="H27" s="22">
        <f>Input!D111/Input!D$56*100</f>
        <v>29.593373479149871</v>
      </c>
      <c r="I27" s="22">
        <f>Input!E111/Input!E$56*100</f>
        <v>31.608454037583318</v>
      </c>
      <c r="J27" s="22">
        <f>Input!F111/Input!F$56*100</f>
        <v>24.889807154698133</v>
      </c>
      <c r="K27" s="22">
        <f>Input!G111/Input!G$56*100</f>
        <v>16.096743771976545</v>
      </c>
      <c r="L27" s="22">
        <f>Input!H111/Input!H$56*100</f>
        <v>15.77669295368313</v>
      </c>
      <c r="M27" s="22">
        <f>Input!I111/Input!I$56*100</f>
        <v>33.765715050203184</v>
      </c>
      <c r="N27" s="22">
        <f>Input!J111/Input!J$56*100</f>
        <v>32.244426301484388</v>
      </c>
      <c r="O27" s="22">
        <f>AVERAGE(E27:N27)</f>
        <v>25.680191595508866</v>
      </c>
    </row>
    <row r="28" spans="1:15" ht="12" customHeight="1" x14ac:dyDescent="0.2">
      <c r="B28" t="s">
        <v>15</v>
      </c>
      <c r="E28" s="22">
        <f>Input!A112/Input!A$56*100</f>
        <v>29.298438900836821</v>
      </c>
      <c r="F28" s="22">
        <f>Input!B112/Input!B$56*100</f>
        <v>25.274618958568961</v>
      </c>
      <c r="G28" s="22">
        <f>Input!C112/Input!C$56*100</f>
        <v>32.596757026373027</v>
      </c>
      <c r="H28" s="22">
        <f>Input!D112/Input!D$56*100</f>
        <v>29.905488005969694</v>
      </c>
      <c r="I28" s="22">
        <f>Input!E112/Input!E$56*100</f>
        <v>28.544380752518766</v>
      </c>
      <c r="J28" s="22">
        <f>Input!F112/Input!F$56*100</f>
        <v>24.617719232214338</v>
      </c>
      <c r="K28" s="22">
        <f>Input!G112/Input!G$56*100</f>
        <v>24.180673259949494</v>
      </c>
      <c r="L28" s="22">
        <f>Input!H112/Input!H$56*100</f>
        <v>19.625988320446332</v>
      </c>
      <c r="M28" s="22">
        <f>Input!I112/Input!I$56*100</f>
        <v>20.287664591384157</v>
      </c>
      <c r="N28" s="22">
        <f>Input!J112/Input!J$56*100</f>
        <v>19.474786928503622</v>
      </c>
      <c r="O28" s="22">
        <f>AVERAGE(E28:N28)</f>
        <v>25.380651597676522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4.4967950209997714</v>
      </c>
      <c r="F31" s="22">
        <f>Input!B113/Input!B$100*100</f>
        <v>2.7039026302826628</v>
      </c>
      <c r="G31" s="22">
        <f>Input!C113/Input!C$100*100</f>
        <v>3.2419615321347837</v>
      </c>
      <c r="H31" s="22">
        <f>Input!D113/Input!D$100*100</f>
        <v>3.7729302439884718</v>
      </c>
      <c r="I31" s="22">
        <f>Input!E113/Input!E$100*100</f>
        <v>4.4110499729570565</v>
      </c>
      <c r="J31" s="22">
        <f>Input!F113/Input!F$100*100</f>
        <v>1.0275030282272803</v>
      </c>
      <c r="K31" s="22">
        <f>Input!G113/Input!G$100*100</f>
        <v>3.2761182389588472</v>
      </c>
      <c r="L31" s="22">
        <f>Input!H113/Input!H$100*100</f>
        <v>22.463130867750028</v>
      </c>
      <c r="M31" s="22">
        <f>Input!I113/Input!I$100*100</f>
        <v>7.338354847631928</v>
      </c>
      <c r="N31" s="22">
        <f>Input!J113/Input!J$100*100</f>
        <v>1.0734484384196921</v>
      </c>
      <c r="O31" s="22">
        <f>AVERAGE(E31:N31)</f>
        <v>5.3805194821350515</v>
      </c>
    </row>
    <row r="32" spans="1:15" ht="12" customHeight="1" x14ac:dyDescent="0.2">
      <c r="B32" t="s">
        <v>60</v>
      </c>
      <c r="E32" s="22">
        <f>Input!A114/Input!A$100*100</f>
        <v>5.1425904057514611</v>
      </c>
      <c r="F32" s="22">
        <f>Input!B114/Input!B$100*100</f>
        <v>75.493237488773488</v>
      </c>
      <c r="G32" s="22">
        <f>Input!C114/Input!C$100*100</f>
        <v>9.7795051031644391</v>
      </c>
      <c r="H32" s="22">
        <f>Input!D114/Input!D$100*100</f>
        <v>41.196231194141532</v>
      </c>
      <c r="I32" s="22">
        <f>Input!E114/Input!E$100*100</f>
        <v>37.726792196795685</v>
      </c>
      <c r="J32" s="22">
        <f>Input!F114/Input!F$100*100</f>
        <v>6.0848432427415791</v>
      </c>
      <c r="K32" s="22">
        <f>Input!G114/Input!G$100*100</f>
        <v>3.6351129052850517</v>
      </c>
      <c r="L32" s="22">
        <f>Input!H114/Input!H$100*100</f>
        <v>17.250949211763377</v>
      </c>
      <c r="M32" s="22">
        <f>Input!I114/Input!I$100*100</f>
        <v>7.8149232239121558</v>
      </c>
      <c r="N32" s="22">
        <f>Input!J114/Input!J$100*100</f>
        <v>5.7874439130207751</v>
      </c>
      <c r="O32" s="22">
        <f>AVERAGE(E32:N32)</f>
        <v>20.991162888534955</v>
      </c>
    </row>
    <row r="33" spans="1:15" ht="12" customHeight="1" x14ac:dyDescent="0.2">
      <c r="B33" t="s">
        <v>99</v>
      </c>
      <c r="E33" s="22">
        <f>Input!A115/Input!A$100*100</f>
        <v>8.0722257216386417</v>
      </c>
      <c r="F33" s="22">
        <f>Input!B115/Input!B$100*100</f>
        <v>0.63825432895484446</v>
      </c>
      <c r="G33" s="22">
        <f>Input!C115/Input!C$100*100</f>
        <v>0.23873268307913093</v>
      </c>
      <c r="H33" s="22">
        <f>Input!D115/Input!D$100*100</f>
        <v>6.7566440091116498</v>
      </c>
      <c r="I33" s="22">
        <f>Input!E115/Input!E$100*100</f>
        <v>9.6600326343333887</v>
      </c>
      <c r="J33" s="22">
        <f>Input!F115/Input!F$100*100</f>
        <v>0.26340974041386234</v>
      </c>
      <c r="K33" s="22">
        <f>Input!G115/Input!G$100*100</f>
        <v>11.589531504176213</v>
      </c>
      <c r="L33" s="22">
        <f>Input!H115/Input!H$100*100</f>
        <v>1.5510905333604461</v>
      </c>
      <c r="M33" s="22">
        <f>Input!I115/Input!I$100*100</f>
        <v>0.29976084585915636</v>
      </c>
      <c r="N33" s="22">
        <f>Input!J115/Input!J$100*100</f>
        <v>43.448602933483507</v>
      </c>
      <c r="O33" s="22">
        <f>AVERAGE(E33:N33)</f>
        <v>8.251828493441085</v>
      </c>
    </row>
    <row r="34" spans="1:15" ht="12" customHeight="1" x14ac:dyDescent="0.2">
      <c r="B34" t="s">
        <v>255</v>
      </c>
      <c r="E34" s="22">
        <f>Input!A116/Input!A$100*100</f>
        <v>12.265578406558669</v>
      </c>
      <c r="F34" s="22">
        <f>Input!B116/Input!B$100*100</f>
        <v>6.5076804433385176</v>
      </c>
      <c r="G34" s="22">
        <f>Input!C116/Input!C$100*100</f>
        <v>46.542503773658915</v>
      </c>
      <c r="H34" s="22">
        <f>Input!D116/Input!D$100*100</f>
        <v>28.27237910271111</v>
      </c>
      <c r="I34" s="22">
        <f>Input!E116/Input!E$100*100</f>
        <v>29.259959683749017</v>
      </c>
      <c r="J34" s="22">
        <f>Input!F116/Input!F$100*100</f>
        <v>8.0829302947573485</v>
      </c>
      <c r="K34" s="22">
        <f>Input!G116/Input!G$100*100</f>
        <v>7.444462889406986</v>
      </c>
      <c r="L34" s="22">
        <f>Input!H116/Input!H$100*100</f>
        <v>9.0261344472840452</v>
      </c>
      <c r="M34" s="22">
        <f>Input!I116/Input!I$100*100</f>
        <v>0.1904782157629078</v>
      </c>
      <c r="N34" s="22">
        <f>Input!J116/Input!J$100*100</f>
        <v>12.629429334613567</v>
      </c>
      <c r="O34" s="22">
        <f>AVERAGE(E34:N34)</f>
        <v>16.022153659184109</v>
      </c>
    </row>
    <row r="35" spans="1:15" ht="12" customHeight="1" x14ac:dyDescent="0.2">
      <c r="B35" t="s">
        <v>15</v>
      </c>
      <c r="E35" s="22">
        <f>Input!A117/Input!A$100*100</f>
        <v>70.022810445051448</v>
      </c>
      <c r="F35" s="22">
        <f>Input!B117/Input!B$100*100</f>
        <v>14.656924115088424</v>
      </c>
      <c r="G35" s="22">
        <f>Input!C117/Input!C$100*100</f>
        <v>40.197305643789832</v>
      </c>
      <c r="H35" s="22">
        <f>Input!D117/Input!D$100*100</f>
        <v>20.001810947442948</v>
      </c>
      <c r="I35" s="22">
        <f>Input!E117/Input!E$100*100</f>
        <v>18.942165512164859</v>
      </c>
      <c r="J35" s="22">
        <f>Input!F117/Input!F$100*100</f>
        <v>84.541313693859934</v>
      </c>
      <c r="K35" s="22">
        <f>Input!G117/Input!G$100*100</f>
        <v>74.054768565026805</v>
      </c>
      <c r="L35" s="22">
        <f>Input!H117/Input!H$100*100</f>
        <v>49.708701752162995</v>
      </c>
      <c r="M35" s="22">
        <f>Input!I117/Input!I$100*100</f>
        <v>84.356482866833858</v>
      </c>
      <c r="N35" s="22">
        <f>Input!J117/Input!J$100*100</f>
        <v>37.061072679086571</v>
      </c>
      <c r="O35" s="22">
        <f>AVERAGE(E35:N35)</f>
        <v>49.354335622050769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2.2091367911766935</v>
      </c>
      <c r="F38" s="22">
        <f>Input!B118/Input!B$101*100</f>
        <v>1.8240087635312443</v>
      </c>
      <c r="G38" s="22">
        <f>Input!C118/Input!C$101*100</f>
        <v>1.7215772043437927</v>
      </c>
      <c r="H38" s="22">
        <f>Input!D118/Input!D$101*100</f>
        <v>2.0758280933551063</v>
      </c>
      <c r="I38" s="22">
        <f>Input!E118/Input!E$101*100</f>
        <v>2.4335723394012834</v>
      </c>
      <c r="J38" s="22">
        <f>Input!F118/Input!F$101*100</f>
        <v>2.4176848208738875</v>
      </c>
      <c r="K38" s="22">
        <f>Input!G118/Input!G$101*100</f>
        <v>1.7268521869197442</v>
      </c>
      <c r="L38" s="22">
        <f>Input!H118/Input!H$101*100</f>
        <v>1.9428342148438096</v>
      </c>
      <c r="M38" s="22">
        <f>Input!I118/Input!I$101*100</f>
        <v>1.2018969550924947</v>
      </c>
      <c r="N38" s="22">
        <f>Input!J118/Input!J$101*100</f>
        <v>0.91651248008564024</v>
      </c>
      <c r="O38" s="25">
        <f>AVERAGE(E38:N38)</f>
        <v>1.8469903849623694</v>
      </c>
    </row>
    <row r="39" spans="1:15" ht="12" customHeight="1" x14ac:dyDescent="0.2">
      <c r="B39" t="s">
        <v>60</v>
      </c>
      <c r="E39" s="22">
        <f>Input!A119/Input!A$101*100</f>
        <v>53.163298472871126</v>
      </c>
      <c r="F39" s="22">
        <f>Input!B119/Input!B$101*100</f>
        <v>42.072821454436095</v>
      </c>
      <c r="G39" s="22">
        <f>Input!C119/Input!C$101*100</f>
        <v>8.8668799098991702</v>
      </c>
      <c r="H39" s="22">
        <f>Input!D119/Input!D$101*100</f>
        <v>10.088011140313737</v>
      </c>
      <c r="I39" s="22">
        <f>Input!E119/Input!E$101*100</f>
        <v>6.7360592925154883</v>
      </c>
      <c r="J39" s="22">
        <f>Input!F119/Input!F$101*100</f>
        <v>3.1108157324118988</v>
      </c>
      <c r="K39" s="22">
        <f>Input!G119/Input!G$101*100</f>
        <v>21.167520673750143</v>
      </c>
      <c r="L39" s="22">
        <f>Input!H119/Input!H$101*100</f>
        <v>23.912850481114766</v>
      </c>
      <c r="M39" s="22">
        <f>Input!I119/Input!I$101*100</f>
        <v>1.5238888068523306</v>
      </c>
      <c r="N39" s="22">
        <f>Input!J119/Input!J$101*100</f>
        <v>2.1739548135389191</v>
      </c>
      <c r="O39" s="22">
        <f>AVERAGE(E39:N39)</f>
        <v>17.281610077770367</v>
      </c>
    </row>
    <row r="40" spans="1:15" ht="12" customHeight="1" x14ac:dyDescent="0.2">
      <c r="B40" t="s">
        <v>99</v>
      </c>
      <c r="E40" s="22">
        <f>Input!A120/Input!A$101*100</f>
        <v>3.1522174158714127</v>
      </c>
      <c r="F40" s="22">
        <f>Input!B120/Input!B$101*100</f>
        <v>14.248908663754639</v>
      </c>
      <c r="G40" s="22">
        <f>Input!C120/Input!C$101*100</f>
        <v>26.169799150236628</v>
      </c>
      <c r="H40" s="22">
        <f>Input!D120/Input!D$101*100</f>
        <v>26.667807372446735</v>
      </c>
      <c r="I40" s="22">
        <f>Input!E120/Input!E$101*100</f>
        <v>28.867669548713714</v>
      </c>
      <c r="J40" s="22">
        <f>Input!F120/Input!F$101*100</f>
        <v>32.706002005293008</v>
      </c>
      <c r="K40" s="22">
        <f>Input!G120/Input!G$101*100</f>
        <v>28.005484783219352</v>
      </c>
      <c r="L40" s="22">
        <f>Input!H120/Input!H$101*100</f>
        <v>31.05379622595612</v>
      </c>
      <c r="M40" s="22">
        <f>Input!I120/Input!I$101*100</f>
        <v>46.917121889918413</v>
      </c>
      <c r="N40" s="22">
        <f>Input!J120/Input!J$101*100</f>
        <v>44.238976773814294</v>
      </c>
      <c r="O40" s="22">
        <f>AVERAGE(E40:N40)</f>
        <v>28.202778382922428</v>
      </c>
    </row>
    <row r="41" spans="1:15" ht="12" customHeight="1" x14ac:dyDescent="0.2">
      <c r="B41" t="s">
        <v>255</v>
      </c>
      <c r="E41" s="22">
        <f>Input!A121/Input!A$101*100</f>
        <v>18.837290304677964</v>
      </c>
      <c r="F41" s="22">
        <f>Input!B121/Input!B$101*100</f>
        <v>26.516405548255552</v>
      </c>
      <c r="G41" s="22">
        <f>Input!C121/Input!C$101*100</f>
        <v>45.315698291641091</v>
      </c>
      <c r="H41" s="22">
        <f>Input!D121/Input!D$101*100</f>
        <v>42.718892084054147</v>
      </c>
      <c r="I41" s="22">
        <f>Input!E121/Input!E$101*100</f>
        <v>44.570907827341053</v>
      </c>
      <c r="J41" s="22">
        <f>Input!F121/Input!F$101*100</f>
        <v>38.562415576882664</v>
      </c>
      <c r="K41" s="22">
        <f>Input!G121/Input!G$101*100</f>
        <v>28.089464524047031</v>
      </c>
      <c r="L41" s="22">
        <f>Input!H121/Input!H$101*100</f>
        <v>27.648922167588001</v>
      </c>
      <c r="M41" s="22">
        <f>Input!I121/Input!I$101*100</f>
        <v>33.837536299068766</v>
      </c>
      <c r="N41" s="22">
        <f>Input!J121/Input!J$101*100</f>
        <v>38.201931652368664</v>
      </c>
      <c r="O41" s="22">
        <f>AVERAGE(E41:N41)</f>
        <v>34.42994642759249</v>
      </c>
    </row>
    <row r="42" spans="1:15" ht="12" customHeight="1" x14ac:dyDescent="0.2">
      <c r="B42" t="s">
        <v>15</v>
      </c>
      <c r="E42" s="22">
        <f>Input!A122/Input!A$101*100</f>
        <v>22.638057015402811</v>
      </c>
      <c r="F42" s="22">
        <f>Input!B122/Input!B$101*100</f>
        <v>15.337855015458443</v>
      </c>
      <c r="G42" s="22">
        <f>Input!C122/Input!C$101*100</f>
        <v>17.926045443879307</v>
      </c>
      <c r="H42" s="22">
        <f>Input!D122/Input!D$101*100</f>
        <v>18.449461309830266</v>
      </c>
      <c r="I42" s="22">
        <f>Input!E122/Input!E$101*100</f>
        <v>17.391790992028451</v>
      </c>
      <c r="J42" s="22">
        <f>Input!F122/Input!F$101*100</f>
        <v>23.203081224605874</v>
      </c>
      <c r="K42" s="22">
        <f>Input!G122/Input!G$101*100</f>
        <v>21.010677832063728</v>
      </c>
      <c r="L42" s="22">
        <f>Input!H122/Input!H$101*100</f>
        <v>15.441597458175819</v>
      </c>
      <c r="M42" s="22">
        <f>Input!I122/Input!I$101*100</f>
        <v>16.519556049068001</v>
      </c>
      <c r="N42" s="22">
        <f>Input!J122/Input!J$101*100</f>
        <v>14.468624842999384</v>
      </c>
      <c r="O42" s="22">
        <f>AVERAGE(E42:N42)</f>
        <v>18.238674718351206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97.971871663966127</v>
      </c>
      <c r="F4" s="6">
        <f>IF(Input!B158=0,"***",Input!B159/Input!B158)</f>
        <v>104.70196843213056</v>
      </c>
      <c r="G4" s="6">
        <f>IF(Input!C158=0,"***",Input!C159/Input!C158)</f>
        <v>117.59275610746197</v>
      </c>
      <c r="H4" s="6">
        <f>IF(Input!D158=0,"***",Input!D159/Input!D158)</f>
        <v>112.72682437382331</v>
      </c>
      <c r="I4" s="6">
        <f>IF(Input!E158=0,"***",Input!E159/Input!E158)</f>
        <v>80.464291894360926</v>
      </c>
      <c r="J4" s="6">
        <f>IF(Input!F158=0,"***",Input!F159/Input!F158)</f>
        <v>83.663598124185569</v>
      </c>
      <c r="K4" s="6">
        <f>IF(Input!G158=0,"***",Input!G159/Input!G158)</f>
        <v>101.7207422532876</v>
      </c>
      <c r="L4" s="6">
        <f>IF(Input!H158=0,"***",Input!H159/Input!H158)</f>
        <v>103.32995190770353</v>
      </c>
      <c r="M4" s="6">
        <f>IF(Input!I158=0,"***",Input!I159/Input!I158)</f>
        <v>114.56830915531309</v>
      </c>
      <c r="N4" s="6">
        <f>IF(Input!J158=0,"***",Input!J159/Input!J158)</f>
        <v>122.17322035255273</v>
      </c>
    </row>
    <row r="5" spans="1:15" x14ac:dyDescent="0.2">
      <c r="B5" t="s">
        <v>296</v>
      </c>
      <c r="E5" s="6">
        <f>IF(Input!A160=0,"***",Input!A161/Input!A160)</f>
        <v>125.25947599293022</v>
      </c>
      <c r="F5" s="6">
        <f>IF(Input!B160=0,"***",Input!B161/Input!B160)</f>
        <v>143.91261163434905</v>
      </c>
      <c r="G5" s="6">
        <f>IF(Input!C160=0,"***",Input!C161/Input!C160)</f>
        <v>127.34770561025348</v>
      </c>
      <c r="H5" s="6">
        <f>IF(Input!D160=0,"***",Input!D161/Input!D160)</f>
        <v>148.0344554345231</v>
      </c>
      <c r="I5" s="6">
        <f>IF(Input!E160=0,"***",Input!E161/Input!E160)</f>
        <v>161.02943205664201</v>
      </c>
      <c r="J5" s="6">
        <f>IF(Input!F160=0,"***",Input!F161/Input!F160)</f>
        <v>157.46342816133483</v>
      </c>
      <c r="K5" s="6">
        <f>IF(Input!G160=0,"***",Input!G161/Input!G160)</f>
        <v>135.73093163836788</v>
      </c>
      <c r="L5" s="6">
        <f>IF(Input!H160=0,"***",Input!H161/Input!H160)</f>
        <v>142.43783489135609</v>
      </c>
      <c r="M5" s="6">
        <f>IF(Input!I160=0,"***",Input!I161/Input!I160)</f>
        <v>129.5014389284805</v>
      </c>
      <c r="N5" s="6">
        <f>IF(Input!J160=0,"***",Input!J161/Input!J160)</f>
        <v>138.33045306170777</v>
      </c>
    </row>
    <row r="6" spans="1:15" x14ac:dyDescent="0.2">
      <c r="B6" t="s">
        <v>197</v>
      </c>
      <c r="E6" s="6">
        <f>IF(Input!A162=0,"***",Input!A163/Input!A162)</f>
        <v>44.620117048527106</v>
      </c>
      <c r="F6" s="6">
        <f>IF(Input!B162=0,"***",Input!B163/Input!B162)</f>
        <v>58.022079462175689</v>
      </c>
      <c r="G6" s="6">
        <f>IF(Input!C162=0,"***",Input!C163/Input!C162)</f>
        <v>46.343515338840191</v>
      </c>
      <c r="H6" s="6">
        <f>IF(Input!D162=0,"***",Input!D163/Input!D162)</f>
        <v>42.07722539469264</v>
      </c>
      <c r="I6" s="6">
        <f>IF(Input!E162=0,"***",Input!E163/Input!E162)</f>
        <v>37.777805390770958</v>
      </c>
      <c r="J6" s="6">
        <f>IF(Input!F162=0,"***",Input!F163/Input!F162)</f>
        <v>46.746109249140105</v>
      </c>
      <c r="K6" s="6">
        <f>IF(Input!G162=0,"***",Input!G163/Input!G162)</f>
        <v>56.07485032485792</v>
      </c>
      <c r="L6" s="6">
        <f>IF(Input!H162=0,"***",Input!H163/Input!H162)</f>
        <v>53.095638950279927</v>
      </c>
      <c r="M6" s="6">
        <f>IF(Input!I162=0,"***",Input!I163/Input!I162)</f>
        <v>59.343289409468028</v>
      </c>
      <c r="N6" s="6">
        <f>IF(Input!J162=0,"***",Input!J163/Input!J162)</f>
        <v>60.20007435910194</v>
      </c>
    </row>
    <row r="7" spans="1:15" x14ac:dyDescent="0.2">
      <c r="B7" t="s">
        <v>198</v>
      </c>
      <c r="E7" s="6">
        <f>IF(Input!A164=0,"***",Input!A165/Input!A164)</f>
        <v>63.38126243719455</v>
      </c>
      <c r="F7" s="6">
        <f>IF(Input!B164=0,"***",Input!B165/Input!B164)</f>
        <v>69.189300138472191</v>
      </c>
      <c r="G7" s="6">
        <f>IF(Input!C164=0,"***",Input!C165/Input!C164)</f>
        <v>46.831126552392654</v>
      </c>
      <c r="H7" s="6">
        <f>IF(Input!D164=0,"***",Input!D165/Input!D164)</f>
        <v>46.16377757894552</v>
      </c>
      <c r="I7" s="6">
        <f>IF(Input!E164=0,"***",Input!E165/Input!E164)</f>
        <v>52.925058408687747</v>
      </c>
      <c r="J7" s="6">
        <f>IF(Input!F164=0,"***",Input!F165/Input!F164)</f>
        <v>57.054144933447333</v>
      </c>
      <c r="K7" s="6">
        <f>IF(Input!G164=0,"***",Input!G165/Input!G164)</f>
        <v>61.564084403128234</v>
      </c>
      <c r="L7" s="6">
        <f>IF(Input!H164=0,"***",Input!H165/Input!H164)</f>
        <v>55.687843098165942</v>
      </c>
      <c r="M7" s="6">
        <f>IF(Input!I164=0,"***",Input!I165/Input!I164)</f>
        <v>56.244757547885953</v>
      </c>
      <c r="N7" s="6">
        <f>IF(Input!J164=0,"***",Input!J165/Input!J164)</f>
        <v>60.067961182041664</v>
      </c>
    </row>
    <row r="8" spans="1:15" x14ac:dyDescent="0.2">
      <c r="B8" t="s">
        <v>199</v>
      </c>
      <c r="E8" s="6">
        <f>IF(Input!A166=0,"***",Input!A167/Input!A166)</f>
        <v>29.288101669784698</v>
      </c>
      <c r="F8" s="6">
        <f>IF(Input!B166=0,"***",Input!B167/Input!B166)</f>
        <v>27.438940938268395</v>
      </c>
      <c r="G8" s="6">
        <f>IF(Input!C166=0,"***",Input!C167/Input!C166)</f>
        <v>33.9535540473873</v>
      </c>
      <c r="H8" s="6">
        <f>IF(Input!D166=0,"***",Input!D167/Input!D166)</f>
        <v>28.874602712220597</v>
      </c>
      <c r="I8" s="6">
        <f>IF(Input!E166=0,"***",Input!E167/Input!E166)</f>
        <v>29.915293309907</v>
      </c>
      <c r="J8" s="6">
        <f>IF(Input!F166=0,"***",Input!F167/Input!F166)</f>
        <v>40.092753970528641</v>
      </c>
      <c r="K8" s="6">
        <f>IF(Input!G166=0,"***",Input!G167/Input!G166)</f>
        <v>21.888013652062767</v>
      </c>
      <c r="L8" s="6">
        <f>IF(Input!H166=0,"***",Input!H167/Input!H166)</f>
        <v>31.041543808291436</v>
      </c>
      <c r="M8" s="6">
        <f>IF(Input!I166=0,"***",Input!I167/Input!I166)</f>
        <v>8.1345467924854997</v>
      </c>
      <c r="N8" s="6">
        <f>IF(Input!J166=0,"***",Input!J167/Input!J166)</f>
        <v>25.697123721722328</v>
      </c>
    </row>
    <row r="9" spans="1:15" x14ac:dyDescent="0.2">
      <c r="B9" t="s">
        <v>200</v>
      </c>
      <c r="E9" s="6">
        <f>IF(Input!A168=0,"***",Input!A169/Input!A168)</f>
        <v>55.440004465423023</v>
      </c>
      <c r="F9" s="6">
        <f>IF(Input!B168=0,"***",Input!B169/Input!B168)</f>
        <v>52.329537504032579</v>
      </c>
      <c r="G9" s="6">
        <f>IF(Input!C168=0,"***",Input!C169/Input!C168)</f>
        <v>41.775447691964445</v>
      </c>
      <c r="H9" s="6">
        <f>IF(Input!D168=0,"***",Input!D169/Input!D168)</f>
        <v>45.206826669158886</v>
      </c>
      <c r="I9" s="6">
        <f>IF(Input!E168=0,"***",Input!E169/Input!E168)</f>
        <v>63.465579499686328</v>
      </c>
      <c r="J9" s="6">
        <f>IF(Input!F168=0,"***",Input!F169/Input!F168)</f>
        <v>56.081723897073928</v>
      </c>
      <c r="K9" s="6">
        <f>IF(Input!G168=0,"***",Input!G169/Input!G168)</f>
        <v>55.586896692498819</v>
      </c>
      <c r="L9" s="6">
        <f>IF(Input!H168=0,"***",Input!H169/Input!H168)</f>
        <v>57.69356999955081</v>
      </c>
      <c r="M9" s="6">
        <f>IF(Input!I168=0,"***",Input!I169/Input!I168)</f>
        <v>49.848774166376437</v>
      </c>
      <c r="N9" s="6">
        <f>IF(Input!J168=0,"***",Input!J169/Input!J168)</f>
        <v>52.221223998236525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Produktionsgebiet 1: Alpenvorland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29.441173233510902</v>
      </c>
      <c r="F20" s="6">
        <f>Input!B14/(Input!B97 + Input!B98)*2</f>
        <v>28.839103470654372</v>
      </c>
      <c r="G20" s="6">
        <f>Input!C14/(Input!C97 + Input!C98)*2</f>
        <v>25.10348892796085</v>
      </c>
      <c r="H20" s="6">
        <f>Input!D14/(Input!D97 + Input!D98)*2</f>
        <v>27.94604260761821</v>
      </c>
      <c r="I20" s="6">
        <f>Input!E14/(Input!E97 + Input!E98)*2</f>
        <v>27.944844207130974</v>
      </c>
      <c r="J20" s="6">
        <f>Input!F14/(Input!F97 + Input!F98)*2</f>
        <v>26.748924576857743</v>
      </c>
      <c r="K20" s="6">
        <f>Input!G14/(Input!G97 + Input!G98)*2</f>
        <v>25.043141005022424</v>
      </c>
      <c r="L20" s="6">
        <f>Input!H14/(Input!H97 + Input!H98)*2</f>
        <v>26.820195498127447</v>
      </c>
      <c r="M20" s="6">
        <f>Input!I14/(Input!I97 + Input!I98)*2</f>
        <v>30.299839681728702</v>
      </c>
      <c r="N20" s="6">
        <f>Input!J14/(Input!J97 + Input!J98)*2</f>
        <v>34.502716216949892</v>
      </c>
      <c r="O20" s="6">
        <f t="shared" ref="O20:O25" si="1">AVERAGE(E20:N20)</f>
        <v>28.268946942556152</v>
      </c>
    </row>
    <row r="21" spans="2:15" x14ac:dyDescent="0.2">
      <c r="B21" t="s">
        <v>81</v>
      </c>
      <c r="E21" s="6">
        <f>Input!A25/Input!A$6</f>
        <v>0.77401182029458393</v>
      </c>
      <c r="F21" s="6">
        <f>Input!B25/Input!B$6</f>
        <v>0.81239450765456189</v>
      </c>
      <c r="G21" s="6">
        <f>Input!C25/Input!C$6</f>
        <v>0.59188422347153902</v>
      </c>
      <c r="H21" s="6">
        <f>Input!D25/Input!D$6</f>
        <v>0.66916976361058966</v>
      </c>
      <c r="I21" s="6">
        <f>Input!E25/Input!E$6</f>
        <v>0.69441727578880386</v>
      </c>
      <c r="J21" s="6">
        <f>Input!F25/Input!F$6</f>
        <v>0.75790648170955033</v>
      </c>
      <c r="K21" s="6">
        <f>Input!G25/Input!G$6</f>
        <v>0.82242758329315657</v>
      </c>
      <c r="L21" s="6">
        <f>Input!H25/Input!H$6</f>
        <v>0.9189978631174065</v>
      </c>
      <c r="M21" s="6">
        <f>Input!I25/Input!I$6</f>
        <v>0.90499518291704895</v>
      </c>
      <c r="N21" s="6">
        <f>Input!J25/Input!J$6</f>
        <v>0.84527902700822422</v>
      </c>
      <c r="O21" s="6">
        <f t="shared" si="1"/>
        <v>0.77914837288654637</v>
      </c>
    </row>
    <row r="22" spans="2:15" x14ac:dyDescent="0.2">
      <c r="B22" t="s">
        <v>82</v>
      </c>
      <c r="E22" s="6">
        <f>Input!A26/Input!A$6</f>
        <v>1.4991447216536098</v>
      </c>
      <c r="F22" s="6">
        <f>Input!B26/Input!B$6</f>
        <v>1.738263483363703</v>
      </c>
      <c r="G22" s="6">
        <f>Input!C26/Input!C$6</f>
        <v>1.6392190794096977</v>
      </c>
      <c r="H22" s="6">
        <f>Input!D26/Input!D$6</f>
        <v>1.8106215598380651</v>
      </c>
      <c r="I22" s="6">
        <f>Input!E26/Input!E$6</f>
        <v>1.9182967860050961</v>
      </c>
      <c r="J22" s="6">
        <f>Input!F26/Input!F$6</f>
        <v>1.7460582371541826</v>
      </c>
      <c r="K22" s="6">
        <f>Input!G26/Input!G$6</f>
        <v>1.7771777586499782</v>
      </c>
      <c r="L22" s="6">
        <f>Input!H26/Input!H$6</f>
        <v>1.8672266927162831</v>
      </c>
      <c r="M22" s="6">
        <f>Input!I26/Input!I$6</f>
        <v>2.1160223189776421</v>
      </c>
      <c r="N22" s="6">
        <f>Input!J26/Input!J$6</f>
        <v>2.2354838869977889</v>
      </c>
      <c r="O22" s="6">
        <f t="shared" si="1"/>
        <v>1.8347514524766044</v>
      </c>
    </row>
    <row r="23" spans="2:15" x14ac:dyDescent="0.2">
      <c r="B23" t="s">
        <v>83</v>
      </c>
      <c r="E23" s="6">
        <f>Input!A99/Input!A$6</f>
        <v>0.30222969541194034</v>
      </c>
      <c r="F23" s="6">
        <f>Input!B99/Input!B$6</f>
        <v>0.35630859290930744</v>
      </c>
      <c r="G23" s="6">
        <f>Input!C99/Input!C$6</f>
        <v>0.3072562995683164</v>
      </c>
      <c r="H23" s="6">
        <f>Input!D99/Input!D$6</f>
        <v>0.34020382360829088</v>
      </c>
      <c r="I23" s="6">
        <f>Input!E99/Input!E$6</f>
        <v>0.42737186313949921</v>
      </c>
      <c r="J23" s="6">
        <f>Input!F99/Input!F$6</f>
        <v>0.31407971058369427</v>
      </c>
      <c r="K23" s="6">
        <f>Input!G99/Input!G$6</f>
        <v>0.36535861996285529</v>
      </c>
      <c r="L23" s="6">
        <f>Input!H99/Input!H$6</f>
        <v>0.37688601257708043</v>
      </c>
      <c r="M23" s="6">
        <f>Input!I99/Input!I$6</f>
        <v>0.47224763155754151</v>
      </c>
      <c r="N23" s="6">
        <f>Input!J99/Input!J$6</f>
        <v>0.4373968246080453</v>
      </c>
      <c r="O23" s="6">
        <f t="shared" si="1"/>
        <v>0.36993390739265719</v>
      </c>
    </row>
    <row r="24" spans="2:15" x14ac:dyDescent="0.2">
      <c r="B24" t="s">
        <v>84</v>
      </c>
      <c r="E24" s="6">
        <f>Input!A100/Input!A$6</f>
        <v>2.6647989164729968</v>
      </c>
      <c r="F24" s="6">
        <f>Input!B100/Input!B$6</f>
        <v>14.440788843135286</v>
      </c>
      <c r="G24" s="6">
        <f>Input!C100/Input!C$6</f>
        <v>1.4364914416223271</v>
      </c>
      <c r="H24" s="6">
        <f>Input!D100/Input!D$6</f>
        <v>2.8363369219570131</v>
      </c>
      <c r="I24" s="6">
        <f>Input!E100/Input!E$6</f>
        <v>2.4778627687063435</v>
      </c>
      <c r="J24" s="6">
        <f>Input!F100/Input!F$6</f>
        <v>1.743167836414417</v>
      </c>
      <c r="K24" s="6">
        <f>Input!G100/Input!G$6</f>
        <v>2.0101996797641246</v>
      </c>
      <c r="L24" s="6">
        <f>Input!H100/Input!H$6</f>
        <v>1.7924519201416449</v>
      </c>
      <c r="M24" s="6">
        <f>Input!I100/Input!I$6</f>
        <v>1.5065524186208392</v>
      </c>
      <c r="N24" s="6">
        <f>Input!J100/Input!J$6</f>
        <v>4.5988735806395509</v>
      </c>
      <c r="O24" s="6">
        <f t="shared" si="1"/>
        <v>3.550752432747454</v>
      </c>
    </row>
    <row r="25" spans="2:15" x14ac:dyDescent="0.2">
      <c r="B25" t="s">
        <v>85</v>
      </c>
      <c r="E25" s="6">
        <f>Input!A101/Input!A$6</f>
        <v>19.109836855309126</v>
      </c>
      <c r="F25" s="6">
        <f>Input!B101/Input!B$6</f>
        <v>25.87225145989067</v>
      </c>
      <c r="G25" s="6">
        <f>Input!C101/Input!C$6</f>
        <v>14.242318040357395</v>
      </c>
      <c r="H25" s="6">
        <f>Input!D101/Input!D$6</f>
        <v>16.850146993090942</v>
      </c>
      <c r="I25" s="6">
        <f>Input!E101/Input!E$6</f>
        <v>17.325016301193386</v>
      </c>
      <c r="J25" s="6">
        <f>Input!F101/Input!F$6</f>
        <v>18.372625845125359</v>
      </c>
      <c r="K25" s="6">
        <f>Input!G101/Input!G$6</f>
        <v>20.095725442606305</v>
      </c>
      <c r="L25" s="6">
        <f>Input!H101/Input!H$6</f>
        <v>22.2954842175957</v>
      </c>
      <c r="M25" s="6">
        <f>Input!I101/Input!I$6</f>
        <v>22.20179344023769</v>
      </c>
      <c r="N25" s="6">
        <f>Input!J101/Input!J$6</f>
        <v>22.073798295525133</v>
      </c>
      <c r="O25" s="6">
        <f t="shared" si="1"/>
        <v>19.84389968909317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0.76196772727272732</v>
      </c>
      <c r="F29" s="6">
        <f>Input!B25/Input!B$5</f>
        <v>0.77990991735537185</v>
      </c>
      <c r="G29" s="6">
        <f>Input!C25/Input!C$5</f>
        <v>0.64967038567493107</v>
      </c>
      <c r="H29" s="6">
        <f>Input!D25/Input!D$5</f>
        <v>0.72173553719008265</v>
      </c>
      <c r="I29" s="6">
        <f>Input!E25/Input!E$5</f>
        <v>0.67961043814432986</v>
      </c>
      <c r="J29" s="6">
        <f>Input!F25/Input!F$5</f>
        <v>0.80177786069651746</v>
      </c>
      <c r="K29" s="6">
        <f>Input!G25/Input!G$5</f>
        <v>0.85229938574938569</v>
      </c>
      <c r="L29" s="6">
        <f>Input!H25/Input!H$5</f>
        <v>0.91336565533980585</v>
      </c>
      <c r="M29" s="6">
        <f>Input!I25/Input!I$5</f>
        <v>0.89326016427104715</v>
      </c>
      <c r="N29" s="6">
        <f>Input!J25/Input!J$5</f>
        <v>0.99039141193595337</v>
      </c>
      <c r="O29" s="6">
        <f>AVERAGE(E29:N29)</f>
        <v>0.80439884836301512</v>
      </c>
    </row>
    <row r="30" spans="2:15" x14ac:dyDescent="0.2">
      <c r="B30" t="s">
        <v>82</v>
      </c>
      <c r="E30" s="6">
        <f>Input!A26/Input!A$5</f>
        <v>1.4758171212121212</v>
      </c>
      <c r="F30" s="6">
        <f>Input!B26/Input!B$5</f>
        <v>1.6687568870523417</v>
      </c>
      <c r="G30" s="6">
        <f>Input!C26/Input!C$5</f>
        <v>1.7992574380165289</v>
      </c>
      <c r="H30" s="6">
        <f>Input!D26/Input!D$5</f>
        <v>1.9528526170798899</v>
      </c>
      <c r="I30" s="6">
        <f>Input!E26/Input!E$5</f>
        <v>1.8773935567010307</v>
      </c>
      <c r="J30" s="6">
        <f>Input!F26/Input!F$5</f>
        <v>1.8471287313432836</v>
      </c>
      <c r="K30" s="6">
        <f>Input!G26/Input!G$5</f>
        <v>1.8417275184275184</v>
      </c>
      <c r="L30" s="6">
        <f>Input!H26/Input!H$5</f>
        <v>1.8557831310679611</v>
      </c>
      <c r="M30" s="6">
        <f>Input!I26/Input!I$5</f>
        <v>2.088583983572895</v>
      </c>
      <c r="N30" s="6">
        <f>Input!J26/Input!J$5</f>
        <v>2.6192582241630276</v>
      </c>
      <c r="O30" s="6">
        <f>AVERAGE(E30:N30)</f>
        <v>1.9026559208636598</v>
      </c>
    </row>
    <row r="31" spans="2:15" x14ac:dyDescent="0.2">
      <c r="B31" t="s">
        <v>83</v>
      </c>
      <c r="E31" s="6">
        <f>(Input!A99-Input!A102+Input!A105)/Input!A$5</f>
        <v>0.31706878787878789</v>
      </c>
      <c r="F31" s="6">
        <f>(Input!B99-Input!B102+Input!B105)/Input!B$5</f>
        <v>0.37328994490358125</v>
      </c>
      <c r="G31" s="6">
        <f>(Input!C99-Input!C102+Input!C105)/Input!C$5</f>
        <v>0.31971473829201102</v>
      </c>
      <c r="H31" s="6">
        <f>(Input!D99-Input!D102+Input!D105)/Input!D$5</f>
        <v>0.35144862258953163</v>
      </c>
      <c r="I31" s="6">
        <f>(Input!E99-Input!E102+Input!E105)/Input!E$5</f>
        <v>0.41618582474226801</v>
      </c>
      <c r="J31" s="6">
        <f>(Input!F99-Input!F102+Input!F105)/Input!F$5</f>
        <v>0.35279838308457712</v>
      </c>
      <c r="K31" s="6">
        <f>(Input!G99-Input!G102+Input!G105)/Input!G$5</f>
        <v>0.36752211302211307</v>
      </c>
      <c r="L31" s="6">
        <f>(Input!H99-Input!H102+Input!H105)/Input!H$5</f>
        <v>0.37120643203883502</v>
      </c>
      <c r="M31" s="6">
        <f>(Input!I99-Input!I102+Input!I105)/Input!I$5</f>
        <v>0.47293963039014381</v>
      </c>
      <c r="N31" s="6">
        <f>(Input!J99-Input!J102+Input!J105)/Input!J$5</f>
        <v>0.47312649199417761</v>
      </c>
      <c r="O31" s="6">
        <f>AVERAGE(E31:N31)</f>
        <v>0.38153009689360268</v>
      </c>
    </row>
    <row r="32" spans="2:15" x14ac:dyDescent="0.2">
      <c r="B32" t="s">
        <v>84</v>
      </c>
      <c r="E32" s="6">
        <f>(Input!A100-Input!A103+Input!A106)/Input!A$5</f>
        <v>2.4884257575757576</v>
      </c>
      <c r="F32" s="6">
        <f>(Input!B100-Input!B103+Input!B106)/Input!B$5</f>
        <v>3.397459779614326</v>
      </c>
      <c r="G32" s="6">
        <f>(Input!C100-Input!C103+Input!C106)/Input!C$5</f>
        <v>1.4225402203856752</v>
      </c>
      <c r="H32" s="6">
        <f>(Input!D100-Input!D103+Input!D106)/Input!D$5</f>
        <v>1.7988906336088155</v>
      </c>
      <c r="I32" s="6">
        <f>(Input!E100-Input!E103+Input!E106)/Input!E$5</f>
        <v>1.5101427835051544</v>
      </c>
      <c r="J32" s="6">
        <f>(Input!F100-Input!F103+Input!F106)/Input!F$5</f>
        <v>1.7318621890547263</v>
      </c>
      <c r="K32" s="6">
        <f>(Input!G100-Input!G103+Input!G106)/Input!G$5</f>
        <v>2.0074859950859949</v>
      </c>
      <c r="L32" s="6">
        <f>(Input!H100-Input!H103+Input!H106)/Input!H$5</f>
        <v>1.4741467233009709</v>
      </c>
      <c r="M32" s="6">
        <f>(Input!I100-Input!I103+Input!I106)/Input!I$5</f>
        <v>1.3708078028747432</v>
      </c>
      <c r="N32" s="6">
        <f>(Input!J100-Input!J103+Input!J106)/Input!J$5</f>
        <v>5.0765308588064046</v>
      </c>
      <c r="O32" s="6">
        <f>AVERAGE(E32:N32)</f>
        <v>2.2278292743812567</v>
      </c>
    </row>
    <row r="33" spans="2:15" x14ac:dyDescent="0.2">
      <c r="B33" t="s">
        <v>85</v>
      </c>
      <c r="E33" s="6">
        <f>(Input!A101-Input!A104+Input!A107)/Input!A$5</f>
        <v>8.811143333333332</v>
      </c>
      <c r="F33" s="6">
        <f>(Input!B101-Input!B104+Input!B107)/Input!B$5</f>
        <v>14.387789118457302</v>
      </c>
      <c r="G33" s="6">
        <f>(Input!C101-Input!C104+Input!C107)/Input!C$5</f>
        <v>14.246665426997247</v>
      </c>
      <c r="H33" s="6">
        <f>(Input!D101-Input!D104+Input!D107)/Input!D$5</f>
        <v>16.340414876033059</v>
      </c>
      <c r="I33" s="6">
        <f>(Input!E101-Input!E104+Input!E107)/Input!E$5</f>
        <v>15.813461211340208</v>
      </c>
      <c r="J33" s="6">
        <f>(Input!F101-Input!F104+Input!F107)/Input!F$5</f>
        <v>18.831502363184079</v>
      </c>
      <c r="K33" s="6">
        <f>(Input!G101-Input!G104+Input!G107)/Input!G$5</f>
        <v>16.417362285012285</v>
      </c>
      <c r="L33" s="6">
        <f>(Input!H101-Input!H104+Input!H107)/Input!H$5</f>
        <v>16.860032160194173</v>
      </c>
      <c r="M33" s="6">
        <f>(Input!I101-Input!I104+Input!I107)/Input!I$5</f>
        <v>21.579960574948661</v>
      </c>
      <c r="N33" s="6">
        <f>(Input!J101-Input!J104+Input!J107)/Input!J$5</f>
        <v>25.301037991266377</v>
      </c>
      <c r="O33" s="6">
        <f>AVERAGE(E33:N33)</f>
        <v>16.858936934076674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63.401096735946439</v>
      </c>
      <c r="F7" s="6">
        <f>Input!B27/Input!B$34</f>
        <v>70.841115697811048</v>
      </c>
      <c r="G7" s="6">
        <f>Input!C27/Input!C$34</f>
        <v>73.433871581356343</v>
      </c>
      <c r="H7" s="6">
        <f>Input!D27/Input!D$34</f>
        <v>74.114385375632935</v>
      </c>
      <c r="I7" s="6">
        <f>Input!E27/Input!E$34</f>
        <v>65.85814647306492</v>
      </c>
      <c r="J7" s="6">
        <f>Input!F27/Input!F$34</f>
        <v>69.036942559626354</v>
      </c>
      <c r="K7" s="6">
        <f>Input!G27/Input!G$34</f>
        <v>73.813985512472755</v>
      </c>
      <c r="L7" s="6">
        <f>Input!H27/Input!H$34</f>
        <v>75.216176505346823</v>
      </c>
      <c r="M7" s="6">
        <f>Input!I27/Input!I$34</f>
        <v>79.9525376485919</v>
      </c>
      <c r="N7" s="6">
        <f>Input!J27/Input!J$34</f>
        <v>88.653590061151306</v>
      </c>
      <c r="O7" s="6">
        <f>AVERAGE(E7:N7)</f>
        <v>73.432184815100101</v>
      </c>
    </row>
    <row r="8" spans="1:15" x14ac:dyDescent="0.2">
      <c r="B8" s="26" t="s">
        <v>302</v>
      </c>
      <c r="E8" s="6">
        <f>Input!A125/Input!A$6-(Input!A203+Input!A207)/Input!A34</f>
        <v>36.102767934580498</v>
      </c>
      <c r="F8" s="6">
        <f>Input!B125/Input!B$6-(Input!B203+Input!B207)/Input!B34</f>
        <v>31.624877981706213</v>
      </c>
      <c r="G8" s="6">
        <f>Input!C125/Input!C$6-(Input!C203+Input!C207)/Input!C34</f>
        <v>26.833980544185444</v>
      </c>
      <c r="H8" s="6">
        <f>Input!D125/Input!D$6-(Input!D203+Input!D207)/Input!D34</f>
        <v>30.241153749425695</v>
      </c>
      <c r="I8" s="6">
        <f>Input!E125/Input!E$6-(Input!E203+Input!E207)/Input!E34</f>
        <v>30.466465103679031</v>
      </c>
      <c r="J8" s="6">
        <f>Input!F125/Input!F$6-(Input!F203+Input!F207)/Input!F34</f>
        <v>30.001593238998716</v>
      </c>
      <c r="K8" s="6">
        <f>Input!G125/Input!G$6-(Input!G203+Input!G207)/Input!G34</f>
        <v>31.019294422807601</v>
      </c>
      <c r="L8" s="6">
        <f>Input!H125/Input!H$6-(Input!H203+Input!H207)/Input!H34</f>
        <v>32.322739636618472</v>
      </c>
      <c r="M8" s="6">
        <f>Input!I125/Input!I$6-(Input!I203+Input!I207)/Input!I34</f>
        <v>29.136426363603263</v>
      </c>
      <c r="N8" s="6">
        <f>Input!J125/Input!J$6-(Input!J203+Input!J207)/Input!J34</f>
        <v>32.221142820688094</v>
      </c>
      <c r="O8" s="6">
        <f>AVERAGE(E8:N8)</f>
        <v>30.997044179629302</v>
      </c>
    </row>
    <row r="9" spans="1:15" s="4" customFormat="1" x14ac:dyDescent="0.2">
      <c r="B9" s="27" t="s">
        <v>283</v>
      </c>
      <c r="E9" s="8">
        <f>+E7-E8</f>
        <v>27.29832880136594</v>
      </c>
      <c r="F9" s="8">
        <f t="shared" ref="F9:N9" si="1">+F7-F8</f>
        <v>39.216237716104835</v>
      </c>
      <c r="G9" s="8">
        <f t="shared" si="1"/>
        <v>46.599891037170899</v>
      </c>
      <c r="H9" s="8">
        <f t="shared" si="1"/>
        <v>43.873231626207243</v>
      </c>
      <c r="I9" s="8">
        <f t="shared" si="1"/>
        <v>35.391681369385893</v>
      </c>
      <c r="J9" s="8">
        <f t="shared" si="1"/>
        <v>39.035349320627638</v>
      </c>
      <c r="K9" s="8">
        <f t="shared" si="1"/>
        <v>42.79469108966515</v>
      </c>
      <c r="L9" s="8">
        <f t="shared" si="1"/>
        <v>42.893436868728351</v>
      </c>
      <c r="M9" s="8">
        <f t="shared" si="1"/>
        <v>50.816111284988636</v>
      </c>
      <c r="N9" s="8">
        <f t="shared" si="1"/>
        <v>56.432447240463212</v>
      </c>
      <c r="O9" s="8">
        <f>AVERAGE(E9:N9)</f>
        <v>42.435140635470773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0.94845072802772623</v>
      </c>
      <c r="F11" s="6">
        <f>(Input!B136+Input!B144+Input!B204)/Input!B$34</f>
        <v>0.96788968793468211</v>
      </c>
      <c r="G11" s="6">
        <f>(Input!C136+Input!C144+Input!C204)/Input!C$34</f>
        <v>1.0942484871719922</v>
      </c>
      <c r="H11" s="6">
        <f>(Input!D136+Input!D144+Input!D204)/Input!D$34</f>
        <v>1.2000801305982518</v>
      </c>
      <c r="I11" s="6">
        <f>(Input!E136+Input!E144+Input!E204)/Input!E$34</f>
        <v>1.0307358620522304</v>
      </c>
      <c r="J11" s="6">
        <f>(Input!F136+Input!F144+Input!F204)/Input!F$34</f>
        <v>0.90081662239647753</v>
      </c>
      <c r="K11" s="6">
        <f>(Input!G136+Input!G144+Input!G204)/Input!G$34</f>
        <v>0.99788496640232882</v>
      </c>
      <c r="L11" s="6">
        <f>(Input!H136+Input!H144+Input!H204)/Input!H$34</f>
        <v>1.5944312095537687</v>
      </c>
      <c r="M11" s="6">
        <f>(Input!I136+Input!I144+Input!I204)/Input!I$34</f>
        <v>1.3834909724605344</v>
      </c>
      <c r="N11" s="6">
        <f>(Input!J136+Input!J144+Input!J204)/Input!J$34</f>
        <v>1.5371150235760758</v>
      </c>
      <c r="O11" s="6">
        <f>AVERAGE(E11:N11)</f>
        <v>1.165514369017407</v>
      </c>
    </row>
    <row r="12" spans="1:15" ht="13.15" customHeight="1" x14ac:dyDescent="0.2">
      <c r="B12" s="26" t="s">
        <v>298</v>
      </c>
      <c r="E12" s="6">
        <f>Input!A18/Input!A$6</f>
        <v>4.3384410447416624</v>
      </c>
      <c r="F12" s="6">
        <f>Input!B18/Input!B$6</f>
        <v>4.5465826362684192</v>
      </c>
      <c r="G12" s="6">
        <f>Input!C18/Input!C$6</f>
        <v>2.8772760014054812</v>
      </c>
      <c r="H12" s="6">
        <f>Input!D18/Input!D$6</f>
        <v>3.5686529251752805</v>
      </c>
      <c r="I12" s="6">
        <f>Input!E18/Input!E$6</f>
        <v>3.4205996258362594</v>
      </c>
      <c r="J12" s="6">
        <f>Input!F18/Input!F$6</f>
        <v>2.1366526775064534</v>
      </c>
      <c r="K12" s="6">
        <f>Input!G18/Input!G$6</f>
        <v>3.6653544590539888</v>
      </c>
      <c r="L12" s="6">
        <f>Input!H18/Input!H$6</f>
        <v>4.3481752243726719</v>
      </c>
      <c r="M12" s="6">
        <f>Input!I18/Input!I$6</f>
        <v>3.4095922673700514</v>
      </c>
      <c r="N12" s="6">
        <f>Input!J18/Input!J$6</f>
        <v>4.112299426044177</v>
      </c>
      <c r="O12" s="6">
        <f>AVERAGE(E12:N12)</f>
        <v>3.6423626287774438</v>
      </c>
    </row>
    <row r="13" spans="1:15" ht="13.15" customHeight="1" x14ac:dyDescent="0.2">
      <c r="B13" s="27" t="s">
        <v>313</v>
      </c>
      <c r="E13" s="8">
        <f>+E9+E11-E12</f>
        <v>23.908338484652006</v>
      </c>
      <c r="F13" s="8">
        <f t="shared" ref="F13:N13" si="2">+F9+F11-F12</f>
        <v>35.637544767771097</v>
      </c>
      <c r="G13" s="8">
        <f t="shared" si="2"/>
        <v>44.81686352293741</v>
      </c>
      <c r="H13" s="8">
        <f t="shared" si="2"/>
        <v>41.504658831630216</v>
      </c>
      <c r="I13" s="8">
        <f t="shared" si="2"/>
        <v>33.001817605601865</v>
      </c>
      <c r="J13" s="8">
        <f t="shared" si="2"/>
        <v>37.79951326551766</v>
      </c>
      <c r="K13" s="8">
        <f t="shared" si="2"/>
        <v>40.127221597013495</v>
      </c>
      <c r="L13" s="8">
        <f t="shared" si="2"/>
        <v>40.139692853909445</v>
      </c>
      <c r="M13" s="8">
        <f t="shared" si="2"/>
        <v>48.79000999007912</v>
      </c>
      <c r="N13" s="8">
        <f t="shared" si="2"/>
        <v>53.857262837995115</v>
      </c>
      <c r="O13" s="8">
        <f>AVERAGE(E13:N13)</f>
        <v>39.958292375710741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3.6319817161496606</v>
      </c>
      <c r="F15" s="6">
        <f>(Input!B129+Input!B202)/Input!B$34</f>
        <v>3.9147267072619152</v>
      </c>
      <c r="G15" s="6">
        <f>(Input!C129+Input!C202)/Input!C$34</f>
        <v>3.7907019159631941</v>
      </c>
      <c r="H15" s="6">
        <f>(Input!D129+Input!D202)/Input!D$34</f>
        <v>2.7404118088162743</v>
      </c>
      <c r="I15" s="6">
        <f>(Input!E129+Input!E202)/Input!E$34</f>
        <v>1.9463885710516997</v>
      </c>
      <c r="J15" s="6">
        <f>(Input!F129+Input!F202)/Input!F$34</f>
        <v>2.1568044627411393</v>
      </c>
      <c r="K15" s="6">
        <f>(Input!G129+Input!G202)/Input!G$34</f>
        <v>2.5622800967978865</v>
      </c>
      <c r="L15" s="6">
        <f>(Input!H129+Input!H202)/Input!H$34</f>
        <v>1.5375950269266234</v>
      </c>
      <c r="M15" s="6">
        <f>(Input!I129+Input!I202)/Input!I$34</f>
        <v>0.31861052415576568</v>
      </c>
      <c r="N15" s="6">
        <f>(Input!J129+Input!J202)/Input!J$34</f>
        <v>2.5192355952619958</v>
      </c>
      <c r="O15" s="6">
        <f>AVERAGE(E15:N15)</f>
        <v>2.511873642512616</v>
      </c>
    </row>
    <row r="16" spans="1:15" x14ac:dyDescent="0.2">
      <c r="B16" s="26" t="s">
        <v>285</v>
      </c>
      <c r="E16" s="6">
        <f>Input!A124/Input!A$6</f>
        <v>16.054731503855447</v>
      </c>
      <c r="F16" s="6">
        <f>Input!B124/Input!B$6</f>
        <v>13.643623972337403</v>
      </c>
      <c r="G16" s="6">
        <f>Input!C124/Input!C$6</f>
        <v>12.046190768999097</v>
      </c>
      <c r="H16" s="6">
        <f>Input!D124/Input!D$6</f>
        <v>14.847990115321251</v>
      </c>
      <c r="I16" s="6">
        <f>Input!E124/Input!E$6</f>
        <v>15.9902506222895</v>
      </c>
      <c r="J16" s="6">
        <f>Input!F124/Input!F$6</f>
        <v>13.608676610551303</v>
      </c>
      <c r="K16" s="6">
        <f>Input!G124/Input!G$6</f>
        <v>14.348524602173843</v>
      </c>
      <c r="L16" s="6">
        <f>Input!H124/Input!H$6</f>
        <v>12.799693509982294</v>
      </c>
      <c r="M16" s="6">
        <f>Input!I124/Input!I$6</f>
        <v>19.119424130267401</v>
      </c>
      <c r="N16" s="6">
        <f>Input!J124/Input!J$6</f>
        <v>12.135167590130942</v>
      </c>
      <c r="O16" s="6">
        <f>AVERAGE(E16:N16)</f>
        <v>14.459427342590848</v>
      </c>
    </row>
    <row r="17" spans="2:15" s="4" customFormat="1" x14ac:dyDescent="0.2">
      <c r="B17" s="27" t="s">
        <v>301</v>
      </c>
      <c r="E17" s="8">
        <f>+E13+E15-E16</f>
        <v>11.48558869694622</v>
      </c>
      <c r="F17" s="8">
        <f t="shared" ref="F17:N17" si="3">+F13+F15-F16</f>
        <v>25.908647502695608</v>
      </c>
      <c r="G17" s="8">
        <f t="shared" si="3"/>
        <v>36.561374669901511</v>
      </c>
      <c r="H17" s="8">
        <f t="shared" si="3"/>
        <v>29.39708052512524</v>
      </c>
      <c r="I17" s="8">
        <f t="shared" si="3"/>
        <v>18.957955554364062</v>
      </c>
      <c r="J17" s="8">
        <f t="shared" si="3"/>
        <v>26.3476411177075</v>
      </c>
      <c r="K17" s="8">
        <f t="shared" si="3"/>
        <v>28.340977091637537</v>
      </c>
      <c r="L17" s="8">
        <f t="shared" si="3"/>
        <v>28.877594370853775</v>
      </c>
      <c r="M17" s="8">
        <f t="shared" si="3"/>
        <v>29.989196383967485</v>
      </c>
      <c r="N17" s="8">
        <f t="shared" si="3"/>
        <v>44.241330843126171</v>
      </c>
      <c r="O17" s="8">
        <f>AVERAGE(E17:N17)</f>
        <v>28.010738675632513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2.1144092621007116</v>
      </c>
      <c r="F19" s="6">
        <f>(Input!B137+Input!B139+Input!B205+Input!B208)/Input!B$34</f>
        <v>2.9696266237434172</v>
      </c>
      <c r="G19" s="6">
        <f>(Input!C137+Input!C139+Input!C205+Input!C208)/Input!C$34</f>
        <v>2.4719741848551218</v>
      </c>
      <c r="H19" s="6">
        <f>(Input!D137+Input!D139+Input!D205+Input!D208)/Input!D$34</f>
        <v>2.7980734948527926</v>
      </c>
      <c r="I19" s="6">
        <f>(Input!E137+Input!E139+Input!E205+Input!E208)/Input!E$34</f>
        <v>3.9024569799846565</v>
      </c>
      <c r="J19" s="6">
        <f>(Input!F137+Input!F139+Input!F205+Input!F208)/Input!F$34</f>
        <v>2.3852799351509049</v>
      </c>
      <c r="K19" s="6">
        <f>(Input!G137+Input!G139+Input!G205+Input!G208)/Input!G$34</f>
        <v>4.9585117138101387</v>
      </c>
      <c r="L19" s="6">
        <f>(Input!H137+Input!H139+Input!H205+Input!H208)/Input!H$34</f>
        <v>2.924629443639533</v>
      </c>
      <c r="M19" s="6">
        <f>(Input!I137+Input!I139+Input!I205+Input!I208)/Input!I$34</f>
        <v>5.0049077541972222</v>
      </c>
      <c r="N19" s="6">
        <f>(Input!J137+Input!J139+Input!J205+Input!J208)/Input!J$34</f>
        <v>3.5455584825942186</v>
      </c>
      <c r="O19" s="6">
        <f>AVERAGE(E19:N19)</f>
        <v>3.307542787492872</v>
      </c>
    </row>
    <row r="20" spans="2:15" ht="13.15" customHeight="1" x14ac:dyDescent="0.2">
      <c r="B20" s="26" t="s">
        <v>300</v>
      </c>
      <c r="E20" s="6">
        <f>(Input!A19+Input!A20)/Input!A$6</f>
        <v>3.1342766995521214</v>
      </c>
      <c r="F20" s="6">
        <f>(Input!B19+Input!B20)/Input!B$6</f>
        <v>4.5497955435671544</v>
      </c>
      <c r="G20" s="6">
        <f>(Input!C19+Input!C20)/Input!C$6</f>
        <v>3.8311434594920186</v>
      </c>
      <c r="H20" s="6">
        <f>(Input!D19+Input!D20)/Input!D$6</f>
        <v>3.0583445078732616</v>
      </c>
      <c r="I20" s="6">
        <f>(Input!E19+Input!E20)/Input!E$6</f>
        <v>3.9025703479448905</v>
      </c>
      <c r="J20" s="6">
        <f>(Input!F19+Input!F20)/Input!F$6</f>
        <v>3.4802691703324773</v>
      </c>
      <c r="K20" s="6">
        <f>(Input!G19+Input!G20)/Input!G$6</f>
        <v>2.8637727920895784</v>
      </c>
      <c r="L20" s="6">
        <f>(Input!H19+Input!H20)/Input!H$6</f>
        <v>3.7872627144514319</v>
      </c>
      <c r="M20" s="6">
        <f>(Input!I19+Input!I20)/Input!I$6</f>
        <v>3.4238028181027453</v>
      </c>
      <c r="N20" s="6">
        <f>(Input!J19+Input!J20)/Input!J$6</f>
        <v>10.092083136631302</v>
      </c>
      <c r="O20" s="6">
        <f>AVERAGE(E20:N20)</f>
        <v>4.2123321190036984</v>
      </c>
    </row>
    <row r="21" spans="2:15" ht="13.15" customHeight="1" x14ac:dyDescent="0.2">
      <c r="B21" s="27" t="s">
        <v>314</v>
      </c>
      <c r="E21" s="8">
        <f>+E17+E19-E20</f>
        <v>10.46572125949481</v>
      </c>
      <c r="F21" s="8">
        <f t="shared" ref="F21:N21" si="4">+F17+F19-F20</f>
        <v>24.32847858287187</v>
      </c>
      <c r="G21" s="8">
        <f t="shared" si="4"/>
        <v>35.202205395264613</v>
      </c>
      <c r="H21" s="8">
        <f t="shared" si="4"/>
        <v>29.136809512104772</v>
      </c>
      <c r="I21" s="8">
        <f t="shared" si="4"/>
        <v>18.957842186403827</v>
      </c>
      <c r="J21" s="8">
        <f t="shared" si="4"/>
        <v>25.252651882525928</v>
      </c>
      <c r="K21" s="8">
        <f t="shared" si="4"/>
        <v>30.435716013358096</v>
      </c>
      <c r="L21" s="8">
        <f t="shared" si="4"/>
        <v>28.014961100041873</v>
      </c>
      <c r="M21" s="8">
        <f t="shared" si="4"/>
        <v>31.570301320061962</v>
      </c>
      <c r="N21" s="8">
        <f t="shared" si="4"/>
        <v>37.694806189089086</v>
      </c>
      <c r="O21" s="8">
        <f>AVERAGE(E21:N21)</f>
        <v>27.105949344121683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1.3383272798480617</v>
      </c>
      <c r="F23" s="6">
        <f>(Input!B142+Input!B141+Input!B147-Input!B143-Input!B144-Input!B207-Input!B208-SUM(Input!B136:B139)-SUM(Input!B202:'Input'!B205))/Input!B34</f>
        <v>2.4113776466183943</v>
      </c>
      <c r="G23" s="6">
        <f>(Input!C142+Input!C141+Input!C147-Input!C143-Input!C144-Input!C207-Input!C208-SUM(Input!C136:C139)-SUM(Input!C202:'Input'!C205))/Input!C34</f>
        <v>0.5530516797421845</v>
      </c>
      <c r="H23" s="6">
        <f>(Input!D142+Input!D141+Input!D147-Input!D143-Input!D144-Input!D207-Input!D208-SUM(Input!D136:D139)-SUM(Input!D202:'Input'!D205))/Input!D34</f>
        <v>0.85144882590580351</v>
      </c>
      <c r="I23" s="6">
        <f>(Input!E142+Input!E141+Input!E147-Input!E143-Input!E144-Input!E207-Input!E208-SUM(Input!E136:E139)-SUM(Input!E202:'Input'!E205))/Input!E34</f>
        <v>1.5320877019095769</v>
      </c>
      <c r="J23" s="6">
        <f>(Input!F142+Input!F141+Input!F147-Input!F143-Input!F144-Input!F207-Input!F208-SUM(Input!F136:F139)-SUM(Input!F202:'Input'!F205))/Input!F34</f>
        <v>0.80753404881280844</v>
      </c>
      <c r="K23" s="6">
        <f>(Input!G142+Input!G141+Input!G147-Input!G143-Input!G144-Input!G207-Input!G208-SUM(Input!G136:G139)-SUM(Input!G202:'Input'!G205))/Input!G34</f>
        <v>0.82797881479087754</v>
      </c>
      <c r="L23" s="6">
        <f>(Input!H142+Input!H141+Input!H147-Input!H143-Input!H144-Input!H207-Input!H208-SUM(Input!H136:H139)-SUM(Input!H202:'Input'!H205))/Input!H34</f>
        <v>0.6552278641308843</v>
      </c>
      <c r="M23" s="6">
        <f>(Input!I142+Input!I141+Input!I147-Input!I143-Input!I144-Input!I207-Input!I208-SUM(Input!I136:I139)-SUM(Input!I202:'Input'!I205))/Input!I34</f>
        <v>0.82011864421929981</v>
      </c>
      <c r="N23" s="6">
        <f>(Input!J142+Input!J141+Input!J147-Input!J143-Input!J144-Input!J207-Input!J208-SUM(Input!J136:J139)-SUM(Input!J202:'Input'!J205))/Input!J34</f>
        <v>0.39281793337204091</v>
      </c>
      <c r="O23" s="6">
        <f>AVERAGE(E23:N23)</f>
        <v>1.0189970439349931</v>
      </c>
    </row>
    <row r="24" spans="2:15" x14ac:dyDescent="0.2">
      <c r="B24" s="26" t="s">
        <v>287</v>
      </c>
      <c r="E24" s="6">
        <f>Input!A127/Input!A$6</f>
        <v>15.981337324734891</v>
      </c>
      <c r="F24" s="6">
        <f>Input!B127/Input!B$6</f>
        <v>20.273068568231057</v>
      </c>
      <c r="G24" s="6">
        <f>Input!C127/Input!C$6</f>
        <v>18.039764832848107</v>
      </c>
      <c r="H24" s="6">
        <f>Input!D127/Input!D$6</f>
        <v>19.959719678684085</v>
      </c>
      <c r="I24" s="6">
        <f>Input!E127/Input!E$6</f>
        <v>20.273761161972239</v>
      </c>
      <c r="J24" s="6">
        <f>Input!F127/Input!F$6</f>
        <v>18.268475009097166</v>
      </c>
      <c r="K24" s="6">
        <f>Input!G127/Input!G$6</f>
        <v>18.899296166261855</v>
      </c>
      <c r="L24" s="6">
        <f>Input!H127/Input!H$6</f>
        <v>19.470170584284755</v>
      </c>
      <c r="M24" s="6">
        <f>Input!I127/Input!I$6</f>
        <v>18.811581220220891</v>
      </c>
      <c r="N24" s="6">
        <f>Input!J127/Input!J$6</f>
        <v>18.030248093025566</v>
      </c>
      <c r="O24" s="16">
        <f>AVERAGE(E24:N24)</f>
        <v>18.800742263936058</v>
      </c>
    </row>
    <row r="25" spans="2:15" s="4" customFormat="1" x14ac:dyDescent="0.2">
      <c r="B25" s="27" t="s">
        <v>288</v>
      </c>
      <c r="E25" s="8">
        <f>+E21+E23-E24</f>
        <v>-4.1772887853920189</v>
      </c>
      <c r="F25" s="8">
        <f t="shared" ref="F25:N25" si="5">+F21+F23-F24</f>
        <v>6.4667876612592075</v>
      </c>
      <c r="G25" s="8">
        <f t="shared" si="5"/>
        <v>17.715492242158689</v>
      </c>
      <c r="H25" s="8">
        <f t="shared" si="5"/>
        <v>10.02853865932649</v>
      </c>
      <c r="I25" s="8">
        <f t="shared" si="5"/>
        <v>0.21616872634116646</v>
      </c>
      <c r="J25" s="8">
        <f t="shared" si="5"/>
        <v>7.7917109222415704</v>
      </c>
      <c r="K25" s="8">
        <f t="shared" si="5"/>
        <v>12.364398661887119</v>
      </c>
      <c r="L25" s="8">
        <f t="shared" si="5"/>
        <v>9.2000183798880038</v>
      </c>
      <c r="M25" s="8">
        <f t="shared" si="5"/>
        <v>13.578838744060374</v>
      </c>
      <c r="N25" s="8">
        <f t="shared" si="5"/>
        <v>20.057376029435563</v>
      </c>
      <c r="O25" s="8">
        <f>AVERAGE(E25:N25)</f>
        <v>9.3242041241206159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65.070670181117237</v>
      </c>
      <c r="F31" s="6">
        <f>Input!B35/Input!B36</f>
        <v>71.783949324759433</v>
      </c>
      <c r="G31" s="6">
        <f>Input!C35/Input!C36</f>
        <v>74.058885432711378</v>
      </c>
      <c r="H31" s="6">
        <f>Input!D35/Input!D36</f>
        <v>73.936470147610379</v>
      </c>
      <c r="I31" s="6">
        <f>Input!E35/Input!E36</f>
        <v>66.104447879633838</v>
      </c>
      <c r="J31" s="6">
        <f>Input!F35/Input!F36</f>
        <v>69.165141711621359</v>
      </c>
      <c r="K31" s="6">
        <f>Input!G35/Input!G36</f>
        <v>73.874105204046288</v>
      </c>
      <c r="L31" s="6">
        <f>Input!H35/Input!H36</f>
        <v>75.146688799417618</v>
      </c>
      <c r="M31" s="6">
        <f>Input!I35/Input!I36</f>
        <v>79.945476256608217</v>
      </c>
      <c r="N31" s="6">
        <f>Input!J35/Input!J36</f>
        <v>86.0692063226507</v>
      </c>
      <c r="O31" s="6">
        <f>AVERAGE(E31:N31)</f>
        <v>73.515504126017646</v>
      </c>
    </row>
    <row r="32" spans="2:15" x14ac:dyDescent="0.2">
      <c r="B32" s="26" t="s">
        <v>302</v>
      </c>
      <c r="E32" s="6">
        <f>Input!A131/Input!A$5-Input!A209/Input!A36</f>
        <v>35.347666330848114</v>
      </c>
      <c r="F32" s="6">
        <f>Input!B131/Input!B$5-Input!B209/Input!B36</f>
        <v>32.469597298434635</v>
      </c>
      <c r="G32" s="6">
        <f>Input!C131/Input!C$5-Input!C209/Input!C36</f>
        <v>26.692899623453389</v>
      </c>
      <c r="H32" s="6">
        <f>Input!D131/Input!D$5-Input!D209/Input!D36</f>
        <v>29.896311604497676</v>
      </c>
      <c r="I32" s="6">
        <f>Input!E131/Input!E$5-Input!E209/Input!E36</f>
        <v>30.449903944177702</v>
      </c>
      <c r="J32" s="6">
        <f>Input!F131/Input!F$5-Input!F209/Input!F36</f>
        <v>31.071772783635708</v>
      </c>
      <c r="K32" s="6">
        <f>Input!G131/Input!G$5-Input!G209/Input!G36</f>
        <v>30.901338399991477</v>
      </c>
      <c r="L32" s="6">
        <f>Input!H131/Input!H$5-Input!H209/Input!H36</f>
        <v>32.004324710015901</v>
      </c>
      <c r="M32" s="6">
        <f>Input!I131/Input!I$5-Input!I209/Input!I36</f>
        <v>29.189260618473966</v>
      </c>
      <c r="N32" s="6">
        <f>Input!J131/Input!J$5-Input!J209/Input!J36</f>
        <v>31.806258588036172</v>
      </c>
      <c r="O32" s="6">
        <f>AVERAGE(E32:N32)</f>
        <v>30.982933390156472</v>
      </c>
    </row>
    <row r="33" spans="2:15" s="4" customFormat="1" x14ac:dyDescent="0.2">
      <c r="B33" s="27" t="s">
        <v>283</v>
      </c>
      <c r="E33" s="8">
        <f>+E31-E32</f>
        <v>29.723003850269123</v>
      </c>
      <c r="F33" s="8">
        <f t="shared" ref="F33:N33" si="7">+F31-F32</f>
        <v>39.314352026324798</v>
      </c>
      <c r="G33" s="8">
        <f t="shared" si="7"/>
        <v>47.365985809257992</v>
      </c>
      <c r="H33" s="8">
        <f t="shared" si="7"/>
        <v>44.040158543112703</v>
      </c>
      <c r="I33" s="8">
        <f t="shared" si="7"/>
        <v>35.654543935456132</v>
      </c>
      <c r="J33" s="8">
        <f t="shared" si="7"/>
        <v>38.093368927985651</v>
      </c>
      <c r="K33" s="8">
        <f t="shared" si="7"/>
        <v>42.972766804054814</v>
      </c>
      <c r="L33" s="8">
        <f t="shared" si="7"/>
        <v>43.142364089401717</v>
      </c>
      <c r="M33" s="8">
        <f t="shared" si="7"/>
        <v>50.75621563813425</v>
      </c>
      <c r="N33" s="8">
        <f t="shared" si="7"/>
        <v>54.262947734614528</v>
      </c>
      <c r="O33" s="8">
        <f>AVERAGE(E33:N33)</f>
        <v>42.532570735861171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0.9336922598809918</v>
      </c>
      <c r="F35" s="6">
        <f>(Input!B136+Input!B144+Input!B204)/Input!B5*Input!B6/Input!B34</f>
        <v>0.92918743223117806</v>
      </c>
      <c r="G35" s="6">
        <f>(Input!C136+Input!C144+Input!C204)/Input!C5*Input!C6/Input!C34</f>
        <v>1.2010809014567729</v>
      </c>
      <c r="H35" s="6">
        <f>(Input!D136+Input!D144+Input!D204)/Input!D5*Input!D6/Input!D34</f>
        <v>1.2943508879646681</v>
      </c>
      <c r="I35" s="6">
        <f>(Input!E136+Input!E144+Input!E204)/Input!E5*Input!E6/Input!E34</f>
        <v>1.008757810676121</v>
      </c>
      <c r="J35" s="6">
        <f>(Input!F136+Input!F144+Input!F204)/Input!F5*Input!F6/Input!F34</f>
        <v>0.95296034776715022</v>
      </c>
      <c r="K35" s="6">
        <f>(Input!G136+Input!G144+Input!G204)/Input!G5*Input!G6/Input!G34</f>
        <v>1.0341296439836081</v>
      </c>
      <c r="L35" s="6">
        <f>(Input!H136+Input!H144+Input!H204)/Input!H5*Input!H6/Input!H34</f>
        <v>1.5846595134272561</v>
      </c>
      <c r="M35" s="6">
        <f>(Input!I136+Input!I144+Input!I204)/Input!I5*Input!I6/Input!I34</f>
        <v>1.3655513274051114</v>
      </c>
      <c r="N35" s="6">
        <f>(Input!J136+Input!J144+Input!J204)/Input!J5*Input!J6/Input!J34</f>
        <v>1.8009976231111009</v>
      </c>
      <c r="O35" s="6">
        <f>AVERAGE(E35:N35)</f>
        <v>1.2105367747903959</v>
      </c>
    </row>
    <row r="36" spans="2:15" ht="13.15" customHeight="1" x14ac:dyDescent="0.2">
      <c r="B36" s="26" t="s">
        <v>298</v>
      </c>
      <c r="E36" s="6">
        <f>Input!A18/Input!A5</f>
        <v>4.2709322727272729</v>
      </c>
      <c r="F36" s="6">
        <f>Input!B18/Input!B5</f>
        <v>4.3647819559228651</v>
      </c>
      <c r="G36" s="6">
        <f>Input!C18/Input!C5</f>
        <v>3.158186914600551</v>
      </c>
      <c r="H36" s="6">
        <f>Input!D18/Input!D5</f>
        <v>3.8489838842975206</v>
      </c>
      <c r="I36" s="6">
        <f>Input!E18/Input!E5</f>
        <v>3.3476632731958764</v>
      </c>
      <c r="J36" s="6">
        <f>Input!F18/Input!F5</f>
        <v>2.260332711442786</v>
      </c>
      <c r="K36" s="6">
        <f>Input!G18/Input!G5</f>
        <v>3.7984856265356264</v>
      </c>
      <c r="L36" s="6">
        <f>Input!H18/Input!H5</f>
        <v>4.3215268203883497</v>
      </c>
      <c r="M36" s="6">
        <f>Input!I18/Input!I5</f>
        <v>3.3653802874743324</v>
      </c>
      <c r="N36" s="6">
        <f>Input!J18/Input!J5</f>
        <v>4.8182740902474528</v>
      </c>
      <c r="O36" s="6">
        <f>AVERAGE(E36:N36)</f>
        <v>3.7554547836832626</v>
      </c>
    </row>
    <row r="37" spans="2:15" ht="13.15" customHeight="1" x14ac:dyDescent="0.2">
      <c r="B37" s="27" t="s">
        <v>313</v>
      </c>
      <c r="E37" s="8">
        <f>+E33+E35-E36</f>
        <v>26.385763837422843</v>
      </c>
      <c r="F37" s="8">
        <f t="shared" ref="F37:N37" si="8">+F33+F35-F36</f>
        <v>35.878757502633114</v>
      </c>
      <c r="G37" s="8">
        <f t="shared" si="8"/>
        <v>45.408879796114213</v>
      </c>
      <c r="H37" s="8">
        <f t="shared" si="8"/>
        <v>41.485525546779854</v>
      </c>
      <c r="I37" s="8">
        <f t="shared" si="8"/>
        <v>33.315638472936378</v>
      </c>
      <c r="J37" s="8">
        <f t="shared" si="8"/>
        <v>36.785996564310018</v>
      </c>
      <c r="K37" s="8">
        <f t="shared" si="8"/>
        <v>40.208410821502795</v>
      </c>
      <c r="L37" s="8">
        <f t="shared" si="8"/>
        <v>40.405496782440622</v>
      </c>
      <c r="M37" s="8">
        <f t="shared" si="8"/>
        <v>48.756386678065034</v>
      </c>
      <c r="N37" s="8">
        <f t="shared" si="8"/>
        <v>51.245671267478173</v>
      </c>
      <c r="O37" s="8">
        <f>AVERAGE(E37:N37)</f>
        <v>39.987652726968307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3.5754658794453311</v>
      </c>
      <c r="F39" s="6">
        <f>(Input!B129+Input!B202)/Input!B5*Input!B6/Input!B34</f>
        <v>3.7581915608269099</v>
      </c>
      <c r="G39" s="6">
        <f>(Input!C129+Input!C202)/Input!C5*Input!C6/Input!C34</f>
        <v>4.1607913812572308</v>
      </c>
      <c r="H39" s="6">
        <f>(Input!D129+Input!D202)/Input!D5*Input!D6/Input!D34</f>
        <v>2.9556813480129578</v>
      </c>
      <c r="I39" s="6">
        <f>(Input!E129+Input!E202)/Input!E5*Input!E6/Input!E34</f>
        <v>1.9048863495928725</v>
      </c>
      <c r="J39" s="6">
        <f>(Input!F129+Input!F202)/Input!F5*Input!F6/Input!F34</f>
        <v>2.2816509817632054</v>
      </c>
      <c r="K39" s="6">
        <f>(Input!G129+Input!G202)/Input!G5*Input!G6/Input!G34</f>
        <v>2.6553459501859669</v>
      </c>
      <c r="L39" s="6">
        <f>(Input!H129+Input!H202)/Input!H5*Input!H6/Input!H34</f>
        <v>1.5281716593465513</v>
      </c>
      <c r="M39" s="6">
        <f>(Input!I129+Input!I202)/Input!I5*Input!I6/Input!I34</f>
        <v>0.31447912046173848</v>
      </c>
      <c r="N39" s="6">
        <f>(Input!J129+Input!J202)/Input!J5*Input!J6/Input!J34</f>
        <v>2.9517227074966388</v>
      </c>
      <c r="O39" s="6">
        <f>AVERAGE(E39:N39)</f>
        <v>2.6086386938389401</v>
      </c>
    </row>
    <row r="40" spans="2:15" x14ac:dyDescent="0.2">
      <c r="B40" s="26" t="s">
        <v>285</v>
      </c>
      <c r="E40" s="6">
        <f>Input!A124/Input!A5</f>
        <v>15.80491015151515</v>
      </c>
      <c r="F40" s="6">
        <f>Input!B124/Input!B5</f>
        <v>13.09806694214876</v>
      </c>
      <c r="G40" s="6">
        <f>Input!C124/Input!C5</f>
        <v>13.222270661157024</v>
      </c>
      <c r="H40" s="6">
        <f>Input!D124/Input!D5</f>
        <v>16.014354958677686</v>
      </c>
      <c r="I40" s="6">
        <f>Input!E124/Input!E5</f>
        <v>15.649295618556701</v>
      </c>
      <c r="J40" s="6">
        <f>Input!F124/Input!F5</f>
        <v>14.396414179104477</v>
      </c>
      <c r="K40" s="6">
        <f>Input!G124/Input!G5</f>
        <v>14.869684520884523</v>
      </c>
      <c r="L40" s="6">
        <f>Input!H124/Input!H5</f>
        <v>12.721248786407767</v>
      </c>
      <c r="M40" s="6">
        <f>Input!I124/Input!I5</f>
        <v>18.871503696098561</v>
      </c>
      <c r="N40" s="6">
        <f>Input!J124/Input!J5</f>
        <v>14.218459679767104</v>
      </c>
      <c r="O40" s="6">
        <f>AVERAGE(E40:N40)</f>
        <v>14.886620919431778</v>
      </c>
    </row>
    <row r="41" spans="2:15" s="4" customFormat="1" x14ac:dyDescent="0.2">
      <c r="B41" s="27" t="s">
        <v>301</v>
      </c>
      <c r="E41" s="8">
        <f>+E37+E39-E40</f>
        <v>14.156319565353025</v>
      </c>
      <c r="F41" s="8">
        <f t="shared" ref="F41:N41" si="9">+F37+F39-F40</f>
        <v>26.538882121311261</v>
      </c>
      <c r="G41" s="8">
        <f t="shared" si="9"/>
        <v>36.347400516214421</v>
      </c>
      <c r="H41" s="8">
        <f t="shared" si="9"/>
        <v>28.426851936115128</v>
      </c>
      <c r="I41" s="8">
        <f t="shared" si="9"/>
        <v>19.57122920397255</v>
      </c>
      <c r="J41" s="8">
        <f t="shared" si="9"/>
        <v>24.67123336696875</v>
      </c>
      <c r="K41" s="8">
        <f t="shared" si="9"/>
        <v>27.994072250804241</v>
      </c>
      <c r="L41" s="8">
        <f t="shared" si="9"/>
        <v>29.21241965537941</v>
      </c>
      <c r="M41" s="8">
        <f t="shared" si="9"/>
        <v>30.199362102428214</v>
      </c>
      <c r="N41" s="8">
        <f t="shared" si="9"/>
        <v>39.978934295207708</v>
      </c>
      <c r="O41" s="8">
        <f>AVERAGE(E41:N41)</f>
        <v>27.709670501375467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2.0815077725222655</v>
      </c>
      <c r="F43" s="6">
        <f>(Input!B137+Input!B139+Input!B205+Input!B208)/Input!B5*Input!B6/Input!B34</f>
        <v>2.8508824627416658</v>
      </c>
      <c r="G43" s="6">
        <f>(Input!C137+Input!C139+Input!C205+Input!C208)/Input!C5*Input!C6/Input!C34</f>
        <v>2.7133151355748613</v>
      </c>
      <c r="H43" s="6">
        <f>(Input!D137+Input!D139+Input!D205+Input!D208)/Input!D5*Input!D6/Input!D34</f>
        <v>3.0178725739319314</v>
      </c>
      <c r="I43" s="6">
        <f>(Input!E137+Input!E139+Input!E205+Input!E208)/Input!E5*Input!E6/Input!E34</f>
        <v>3.8192461369774167</v>
      </c>
      <c r="J43" s="6">
        <f>(Input!F137+Input!F139+Input!F205+Input!F208)/Input!F5*Input!F6/Input!F34</f>
        <v>2.5233517455264716</v>
      </c>
      <c r="K43" s="6">
        <f>(Input!G137+Input!G139+Input!G205+Input!G208)/Input!G5*Input!G6/Input!G34</f>
        <v>5.1386122909317562</v>
      </c>
      <c r="L43" s="6">
        <f>(Input!H137+Input!H139+Input!H205+Input!H208)/Input!H5*Input!H6/Input!H34</f>
        <v>2.9067054403745094</v>
      </c>
      <c r="M43" s="6">
        <f>(Input!I137+Input!I139+Input!I205+Input!I208)/Input!I5*Input!I6/Input!I34</f>
        <v>4.9400094133820689</v>
      </c>
      <c r="N43" s="6">
        <f>(Input!J137+Input!J139+Input!J205+Input!J208)/Input!J5*Input!J6/Input!J34</f>
        <v>4.1542384934197818</v>
      </c>
      <c r="O43" s="6">
        <f>AVERAGE(E43:N43)</f>
        <v>3.4145741465382726</v>
      </c>
    </row>
    <row r="44" spans="2:15" ht="13.15" customHeight="1" x14ac:dyDescent="0.2">
      <c r="B44" s="26" t="s">
        <v>300</v>
      </c>
      <c r="E44" s="6">
        <f>(Input!A19+Input!A20)/Input!A5</f>
        <v>3.0855054545454546</v>
      </c>
      <c r="F44" s="6">
        <f>(Input!B19+Input!B20)/Input!B5</f>
        <v>4.367866391184573</v>
      </c>
      <c r="G44" s="6">
        <f>(Input!C19+Input!C20)/Input!C5</f>
        <v>4.2051812672176307</v>
      </c>
      <c r="H44" s="6">
        <f>(Input!D19+Input!D20)/Input!D5</f>
        <v>3.2985888429752066</v>
      </c>
      <c r="I44" s="6">
        <f>(Input!E19+Input!E20)/Input!E5</f>
        <v>3.8193570876288656</v>
      </c>
      <c r="J44" s="6">
        <f>(Input!F19+Input!F20)/Input!F5</f>
        <v>3.6817243781094531</v>
      </c>
      <c r="K44" s="6">
        <f>(Input!G19+Input!G20)/Input!G5</f>
        <v>2.967789312039312</v>
      </c>
      <c r="L44" s="6">
        <f>(Input!H19+Input!H20)/Input!H5</f>
        <v>3.7640519417475731</v>
      </c>
      <c r="M44" s="6">
        <f>(Input!I19+Input!I20)/Input!I5</f>
        <v>3.3794065708418892</v>
      </c>
      <c r="N44" s="6">
        <f>(Input!J19+Input!J20)/Input!J5</f>
        <v>11.824630858806405</v>
      </c>
      <c r="O44" s="6">
        <f>AVERAGE(E44:N44)</f>
        <v>4.4394102105096369</v>
      </c>
    </row>
    <row r="45" spans="2:15" ht="13.15" customHeight="1" x14ac:dyDescent="0.2">
      <c r="B45" s="27" t="s">
        <v>314</v>
      </c>
      <c r="E45" s="8">
        <f>+E41+E43-E44</f>
        <v>13.152321883329837</v>
      </c>
      <c r="F45" s="8">
        <f t="shared" ref="F45:N45" si="10">+F41+F43-F44</f>
        <v>25.021898192868353</v>
      </c>
      <c r="G45" s="8">
        <f t="shared" si="10"/>
        <v>34.855534384571648</v>
      </c>
      <c r="H45" s="8">
        <f t="shared" si="10"/>
        <v>28.146135667071853</v>
      </c>
      <c r="I45" s="8">
        <f t="shared" si="10"/>
        <v>19.571118253321099</v>
      </c>
      <c r="J45" s="8">
        <f t="shared" si="10"/>
        <v>23.512860734385768</v>
      </c>
      <c r="K45" s="8">
        <f t="shared" si="10"/>
        <v>30.164895229696686</v>
      </c>
      <c r="L45" s="8">
        <f t="shared" si="10"/>
        <v>28.355073154006348</v>
      </c>
      <c r="M45" s="8">
        <f t="shared" si="10"/>
        <v>31.759964944968392</v>
      </c>
      <c r="N45" s="8">
        <f t="shared" si="10"/>
        <v>32.308541929821089</v>
      </c>
      <c r="O45" s="8">
        <f>AVERAGE(E45:N45)</f>
        <v>26.684834437404106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1.3175020962661836</v>
      </c>
      <c r="F47" s="6">
        <f>(Input!B142+Input!B141+Input!B147-Input!B143-Input!B144-Input!B207-Input!B208-SUM(Input!B136:B139)-SUM(Input!B202:'Input'!B205))/Input!B5*Input!B6/Input!B34</f>
        <v>2.3149557553217943</v>
      </c>
      <c r="G47" s="6">
        <f>(Input!C142+Input!C141+Input!C147-Input!C143-Input!C144-Input!C207-Input!C208-SUM(Input!C136:C139)-SUM(Input!C202:'Input'!C205))/Input!C5*Input!C6/Input!C34</f>
        <v>0.60704658753850127</v>
      </c>
      <c r="H47" s="6">
        <f>(Input!D142+Input!D141+Input!D147-Input!D143-Input!D144-Input!D207-Input!D208-SUM(Input!D136:D139)-SUM(Input!D202:'Input'!D205))/Input!D5*Input!D6/Input!D34</f>
        <v>0.91833329772592476</v>
      </c>
      <c r="I47" s="6">
        <f>(Input!E142+Input!E141+Input!E147-Input!E143-Input!E144-Input!E207-Input!E208-SUM(Input!E136:E139)-SUM(Input!E202:'Input'!E205))/Input!E5*Input!E6/Input!E34</f>
        <v>1.4994194854780349</v>
      </c>
      <c r="J47" s="6">
        <f>(Input!F142+Input!F141+Input!F147-Input!F143-Input!F144-Input!F207-Input!F208-SUM(Input!F136:F139)-SUM(Input!F202:'Input'!F205))/Input!F5*Input!F6/Input!F34</f>
        <v>0.85427811705251455</v>
      </c>
      <c r="K47" s="6">
        <f>(Input!G142+Input!G141+Input!G147-Input!G143-Input!G144-Input!G207-Input!G208-SUM(Input!G136:G139)-SUM(Input!G202:'Input'!G205))/Input!G5*Input!G6/Input!G34</f>
        <v>0.85805224629513155</v>
      </c>
      <c r="L47" s="6">
        <f>(Input!H142+Input!H141+Input!H147-Input!H143-Input!H144-Input!H207-Input!H208-SUM(Input!H136:H139)-SUM(Input!H202:'Input'!H205))/Input!H5*Input!H6/Input!H34</f>
        <v>0.65121220792474244</v>
      </c>
      <c r="M47" s="6">
        <f>(Input!I142+Input!I141+Input!I147-Input!I143-Input!I144-Input!I207-Input!I208-SUM(Input!I136:I139)-SUM(Input!I202:'Input'!I205))/Input!I5*Input!I6/Input!I34</f>
        <v>0.80948421459634201</v>
      </c>
      <c r="N47" s="6">
        <f>(Input!J142+Input!J141+Input!J147-Input!J143-Input!J144-Input!J207-Input!J208-SUM(Input!J136:J139)-SUM(Input!J202:'Input'!J205))/Input!J5*Input!J6/Input!J34</f>
        <v>0.46025453753783196</v>
      </c>
      <c r="O47" s="6">
        <f>AVERAGE(E47:N47)</f>
        <v>1.0290538545737</v>
      </c>
    </row>
    <row r="48" spans="2:15" x14ac:dyDescent="0.2">
      <c r="B48" s="26" t="s">
        <v>287</v>
      </c>
      <c r="E48" s="6">
        <f>Input!A127/Input!A5</f>
        <v>15.732658030303032</v>
      </c>
      <c r="F48" s="6">
        <f>Input!B127/Input!B5</f>
        <v>19.462425068870523</v>
      </c>
      <c r="G48" s="6">
        <f>Input!C127/Input!C5</f>
        <v>19.801002479338845</v>
      </c>
      <c r="H48" s="6">
        <f>Input!D127/Input!D5</f>
        <v>21.527629889807162</v>
      </c>
      <c r="I48" s="6">
        <f>Input!E127/Input!E5</f>
        <v>19.841470231958763</v>
      </c>
      <c r="J48" s="6">
        <f>Input!F127/Input!F5</f>
        <v>19.325944776119403</v>
      </c>
      <c r="K48" s="6">
        <f>Input!G127/Input!G5</f>
        <v>19.585746928746929</v>
      </c>
      <c r="L48" s="6">
        <f>Input!H127/Input!H5</f>
        <v>19.350844902912623</v>
      </c>
      <c r="M48" s="6">
        <f>Input!I127/Input!I5</f>
        <v>18.567652566735113</v>
      </c>
      <c r="N48" s="6">
        <f>Input!J127/Input!J5</f>
        <v>21.125571906841341</v>
      </c>
      <c r="O48" s="16">
        <f>AVERAGE(E48:N48)</f>
        <v>19.432094678163374</v>
      </c>
    </row>
    <row r="49" spans="2:15" s="4" customFormat="1" x14ac:dyDescent="0.2">
      <c r="B49" s="27" t="s">
        <v>288</v>
      </c>
      <c r="E49" s="8">
        <f>+E45+E47-E48</f>
        <v>-1.2628340507070117</v>
      </c>
      <c r="F49" s="8">
        <f t="shared" ref="F49:N49" si="11">+F45+F47-F48</f>
        <v>7.8744288793196233</v>
      </c>
      <c r="G49" s="8">
        <f t="shared" si="11"/>
        <v>15.661578492771302</v>
      </c>
      <c r="H49" s="8">
        <f t="shared" si="11"/>
        <v>7.5368390749906169</v>
      </c>
      <c r="I49" s="8">
        <f t="shared" si="11"/>
        <v>1.2290675068403729</v>
      </c>
      <c r="J49" s="8">
        <f t="shared" si="11"/>
        <v>5.0411940753188809</v>
      </c>
      <c r="K49" s="8">
        <f t="shared" si="11"/>
        <v>11.437200547244888</v>
      </c>
      <c r="L49" s="8">
        <f t="shared" si="11"/>
        <v>9.6554404590184681</v>
      </c>
      <c r="M49" s="8">
        <f t="shared" si="11"/>
        <v>14.001796592829621</v>
      </c>
      <c r="N49" s="8">
        <f t="shared" si="11"/>
        <v>11.643224560517584</v>
      </c>
      <c r="O49" s="8">
        <f>AVERAGE(E49:N49)</f>
        <v>8.2817936138144326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466.13091509713047</v>
      </c>
      <c r="F7" s="6">
        <f>Input!B27/Input!B$7</f>
        <v>480.76322192636121</v>
      </c>
      <c r="G7" s="6">
        <f>Input!C27/Input!C$7</f>
        <v>550.83616196859793</v>
      </c>
      <c r="H7" s="6">
        <f>Input!D27/Input!D$7</f>
        <v>549.17650229568414</v>
      </c>
      <c r="I7" s="6">
        <f>Input!E27/Input!E$7</f>
        <v>485.98867125803486</v>
      </c>
      <c r="J7" s="6">
        <f>Input!F27/Input!F$7</f>
        <v>569.51433955258517</v>
      </c>
      <c r="K7" s="6">
        <f>Input!G27/Input!G$7</f>
        <v>605.14799220272903</v>
      </c>
      <c r="L7" s="6">
        <f>Input!H27/Input!H$7</f>
        <v>601.22299840210553</v>
      </c>
      <c r="M7" s="6">
        <f>Input!I27/Input!I$7</f>
        <v>689.07571930999836</v>
      </c>
      <c r="N7" s="6">
        <f>Input!J27/Input!J$7</f>
        <v>930.75285188701639</v>
      </c>
      <c r="O7" s="6">
        <f>AVERAGE(E7:N7)</f>
        <v>592.86093739002422</v>
      </c>
    </row>
    <row r="8" spans="1:15" x14ac:dyDescent="0.2">
      <c r="B8" s="26" t="s">
        <v>302</v>
      </c>
      <c r="E8" s="6">
        <f>(Input!A125-Input!A203-Input!A207)/Input!A$7</f>
        <v>227.04939552312393</v>
      </c>
      <c r="F8" s="6">
        <f>(Input!B125-Input!B203-Input!B207)/Input!B$7</f>
        <v>200.39721696813882</v>
      </c>
      <c r="G8" s="6">
        <f>(Input!C125-Input!C203-Input!C207)/Input!C$7</f>
        <v>195.45588100266275</v>
      </c>
      <c r="H8" s="6">
        <f>(Input!D125-Input!D203-Input!D207)/Input!D$7</f>
        <v>216.27874288337927</v>
      </c>
      <c r="I8" s="6">
        <f>(Input!E125-Input!E203-Input!E207)/Input!E$7</f>
        <v>210.0634435261708</v>
      </c>
      <c r="J8" s="6">
        <f>(Input!F125-Input!F203-Input!F207)/Input!F$7</f>
        <v>235.29692750394503</v>
      </c>
      <c r="K8" s="6">
        <f>(Input!G125-Input!G203-Input!G207)/Input!G$7</f>
        <v>241.76003063213591</v>
      </c>
      <c r="L8" s="6">
        <f>(Input!H125-Input!H203-Input!H207)/Input!H$7</f>
        <v>247.71691700347776</v>
      </c>
      <c r="M8" s="6">
        <f>(Input!I125-Input!I203-Input!I207)/Input!I$7</f>
        <v>233.43559537765867</v>
      </c>
      <c r="N8" s="6">
        <f>(Input!J125-Input!J203-Input!J207)/Input!J$7</f>
        <v>304.14648825065268</v>
      </c>
      <c r="O8" s="6">
        <f>AVERAGE(E8:N8)</f>
        <v>231.16006386713457</v>
      </c>
    </row>
    <row r="9" spans="1:15" s="4" customFormat="1" x14ac:dyDescent="0.2">
      <c r="B9" s="27" t="s">
        <v>283</v>
      </c>
      <c r="E9" s="8">
        <f t="shared" ref="E9:N9" si="1">+E7-E8</f>
        <v>239.08151957400653</v>
      </c>
      <c r="F9" s="8">
        <f t="shared" si="1"/>
        <v>280.36600495822239</v>
      </c>
      <c r="G9" s="8">
        <f t="shared" si="1"/>
        <v>355.38028096593519</v>
      </c>
      <c r="H9" s="8">
        <f t="shared" si="1"/>
        <v>332.89775941230488</v>
      </c>
      <c r="I9" s="8">
        <f t="shared" si="1"/>
        <v>275.92522773186408</v>
      </c>
      <c r="J9" s="8">
        <f t="shared" si="1"/>
        <v>334.21741204864014</v>
      </c>
      <c r="K9" s="8">
        <f t="shared" si="1"/>
        <v>363.38796157059312</v>
      </c>
      <c r="L9" s="8">
        <f t="shared" si="1"/>
        <v>353.50608139862777</v>
      </c>
      <c r="M9" s="8">
        <f t="shared" si="1"/>
        <v>455.64012393233969</v>
      </c>
      <c r="N9" s="8">
        <f t="shared" si="1"/>
        <v>626.60636363636377</v>
      </c>
      <c r="O9" s="8">
        <f>AVERAGE(E9:N9)</f>
        <v>361.70087352288976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6.9731002859678535</v>
      </c>
      <c r="F11" s="6">
        <f>(Input!B136+Input!B144+Input!B204)/Input!B$7</f>
        <v>6.5685832338628227</v>
      </c>
      <c r="G11" s="6">
        <f>(Input!C136+Input!C144+Input!C204)/Input!C$7</f>
        <v>8.2080874116242768</v>
      </c>
      <c r="H11" s="6">
        <f>(Input!D136+Input!D144+Input!D204)/Input!D$7</f>
        <v>8.8924141414141413</v>
      </c>
      <c r="I11" s="6">
        <f>(Input!E136+Input!E144+Input!E204)/Input!E$7</f>
        <v>7.6061349862258947</v>
      </c>
      <c r="J11" s="6">
        <f>(Input!F136+Input!F144+Input!F204)/Input!F$7</f>
        <v>7.4312095052445946</v>
      </c>
      <c r="K11" s="6">
        <f>(Input!G136+Input!G144+Input!G204)/Input!G$7</f>
        <v>8.1809440267334992</v>
      </c>
      <c r="L11" s="6">
        <f>(Input!H136+Input!H144+Input!H204)/Input!H$7</f>
        <v>12.744714728827899</v>
      </c>
      <c r="M11" s="6">
        <f>(Input!I136+Input!I144+Input!I204)/Input!I$7</f>
        <v>11.923699547814435</v>
      </c>
      <c r="N11" s="6">
        <f>(Input!J136+Input!J144+Input!J204)/Input!J$7</f>
        <v>16.13780322810349</v>
      </c>
      <c r="O11" s="6">
        <f>AVERAGE(E11:N11)</f>
        <v>9.4666691095818916</v>
      </c>
    </row>
    <row r="12" spans="1:15" ht="13.15" customHeight="1" x14ac:dyDescent="0.2">
      <c r="B12" s="26" t="s">
        <v>298</v>
      </c>
      <c r="E12" s="6">
        <f>Input!A18/Input!A$7</f>
        <v>27.796226210432899</v>
      </c>
      <c r="F12" s="6">
        <f>Input!B18/Input!B$7</f>
        <v>29.095874575337433</v>
      </c>
      <c r="G12" s="6">
        <f>Input!C18/Input!C$7</f>
        <v>21.052646221650903</v>
      </c>
      <c r="H12" s="6">
        <f>Input!D18/Input!D$7</f>
        <v>25.659892561983469</v>
      </c>
      <c r="I12" s="6">
        <f>Input!E18/Input!E$7</f>
        <v>23.854790633608818</v>
      </c>
      <c r="J12" s="6">
        <f>Input!F18/Input!F$7</f>
        <v>16.869094031374733</v>
      </c>
      <c r="K12" s="6">
        <f>Input!G18/Input!G$7</f>
        <v>28.701079550728672</v>
      </c>
      <c r="L12" s="6">
        <f>Input!H18/Input!H$7</f>
        <v>33.470609079800731</v>
      </c>
      <c r="M12" s="6">
        <f>Input!I18/Input!I$7</f>
        <v>27.448336961982914</v>
      </c>
      <c r="N12" s="6">
        <f>Input!J18/Input!J$7</f>
        <v>39.285002373605508</v>
      </c>
      <c r="O12" s="6">
        <f>AVERAGE(E12:N12)</f>
        <v>27.323355220050608</v>
      </c>
    </row>
    <row r="13" spans="1:15" ht="13.15" customHeight="1" x14ac:dyDescent="0.2">
      <c r="B13" s="27" t="s">
        <v>313</v>
      </c>
      <c r="E13" s="8">
        <f t="shared" ref="E13:N13" si="2">+E9+E11-E12</f>
        <v>218.25839364954149</v>
      </c>
      <c r="F13" s="8">
        <f t="shared" si="2"/>
        <v>257.83871361674778</v>
      </c>
      <c r="G13" s="8">
        <f t="shared" si="2"/>
        <v>342.53572215590856</v>
      </c>
      <c r="H13" s="8">
        <f t="shared" si="2"/>
        <v>316.1302809917355</v>
      </c>
      <c r="I13" s="8">
        <f t="shared" si="2"/>
        <v>259.67657208448111</v>
      </c>
      <c r="J13" s="8">
        <f t="shared" si="2"/>
        <v>324.77952752250997</v>
      </c>
      <c r="K13" s="8">
        <f t="shared" si="2"/>
        <v>342.867826046598</v>
      </c>
      <c r="L13" s="8">
        <f t="shared" si="2"/>
        <v>332.78018704765492</v>
      </c>
      <c r="M13" s="8">
        <f t="shared" si="2"/>
        <v>440.11548651817117</v>
      </c>
      <c r="N13" s="8">
        <f t="shared" si="2"/>
        <v>603.45916449086178</v>
      </c>
      <c r="O13" s="8">
        <f>AVERAGE(E13:N13)</f>
        <v>343.84418741242104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26.702676264668174</v>
      </c>
      <c r="F15" s="6">
        <f>(Input!B129+Input!B202)/Input!B$7</f>
        <v>26.567292259663944</v>
      </c>
      <c r="G15" s="6">
        <f>(Input!C129+Input!C202)/Input!C$7</f>
        <v>28.434503718666789</v>
      </c>
      <c r="H15" s="6">
        <f>(Input!D129+Input!D202)/Input!D$7</f>
        <v>20.306041322314051</v>
      </c>
      <c r="I15" s="6">
        <f>(Input!E129+Input!E202)/Input!E$7</f>
        <v>14.363033976124886</v>
      </c>
      <c r="J15" s="6">
        <f>(Input!F129+Input!F202)/Input!F$7</f>
        <v>17.792373526408618</v>
      </c>
      <c r="K15" s="6">
        <f>(Input!G129+Input!G202)/Input!G$7</f>
        <v>21.006299081035923</v>
      </c>
      <c r="L15" s="6">
        <f>(Input!H129+Input!H202)/Input!H$7</f>
        <v>12.290407933076418</v>
      </c>
      <c r="M15" s="6">
        <f>(Input!I129+Input!I202)/Input!I$7</f>
        <v>2.7459638251549157</v>
      </c>
      <c r="N15" s="6">
        <f>(Input!J129+Input!J202)/Input!J$7</f>
        <v>26.44885236173748</v>
      </c>
      <c r="O15" s="6">
        <f>AVERAGE(E15:N15)</f>
        <v>19.665744426885119</v>
      </c>
    </row>
    <row r="16" spans="1:15" x14ac:dyDescent="0.2">
      <c r="B16" s="26" t="s">
        <v>285</v>
      </c>
      <c r="E16" s="6">
        <f>Input!A124/Input!A$7</f>
        <v>102.86205206587121</v>
      </c>
      <c r="F16" s="6">
        <f>Input!B124/Input!B$7</f>
        <v>87.312428610779548</v>
      </c>
      <c r="G16" s="6">
        <f>Input!C124/Input!C$7</f>
        <v>88.140377375814893</v>
      </c>
      <c r="H16" s="6">
        <f>Input!D124/Input!D$7</f>
        <v>106.76236639118457</v>
      </c>
      <c r="I16" s="6">
        <f>Input!E124/Input!E$7</f>
        <v>111.51380532598715</v>
      </c>
      <c r="J16" s="6">
        <f>Input!F124/Input!F$7</f>
        <v>107.44191033138401</v>
      </c>
      <c r="K16" s="6">
        <f>Input!G124/Input!G$7</f>
        <v>112.35424858442403</v>
      </c>
      <c r="L16" s="6">
        <f>Input!H124/Input!H$7</f>
        <v>98.527201804680899</v>
      </c>
      <c r="M16" s="6">
        <f>Input!I124/Input!I$7</f>
        <v>153.91764026126276</v>
      </c>
      <c r="N16" s="6">
        <f>Input!J124/Input!J$7</f>
        <v>115.92786375504392</v>
      </c>
      <c r="O16" s="6">
        <f>AVERAGE(E16:N16)</f>
        <v>108.47598945064331</v>
      </c>
    </row>
    <row r="17" spans="2:15" s="4" customFormat="1" x14ac:dyDescent="0.2">
      <c r="B17" s="27" t="s">
        <v>301</v>
      </c>
      <c r="E17" s="8">
        <f t="shared" ref="E17:N17" si="3">+E13+E15-E16</f>
        <v>142.09901784833846</v>
      </c>
      <c r="F17" s="8">
        <f t="shared" si="3"/>
        <v>197.09357726563218</v>
      </c>
      <c r="G17" s="8">
        <f t="shared" si="3"/>
        <v>282.8298484987605</v>
      </c>
      <c r="H17" s="8">
        <f t="shared" si="3"/>
        <v>229.67395592286499</v>
      </c>
      <c r="I17" s="8">
        <f t="shared" si="3"/>
        <v>162.52580073461883</v>
      </c>
      <c r="J17" s="8">
        <f t="shared" si="3"/>
        <v>235.12999071753455</v>
      </c>
      <c r="K17" s="8">
        <f t="shared" si="3"/>
        <v>251.5198765432099</v>
      </c>
      <c r="L17" s="8">
        <f t="shared" si="3"/>
        <v>246.54339317605047</v>
      </c>
      <c r="M17" s="8">
        <f t="shared" si="3"/>
        <v>288.94381008206329</v>
      </c>
      <c r="N17" s="8">
        <f t="shared" si="3"/>
        <v>513.98015309755533</v>
      </c>
      <c r="O17" s="8">
        <f>AVERAGE(E17:N17)</f>
        <v>255.03394238866287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15.545338723991719</v>
      </c>
      <c r="F19" s="6">
        <f>(Input!B137+Input!B139+Input!B205+Input!B208)/Input!B$7</f>
        <v>20.153370673032782</v>
      </c>
      <c r="G19" s="6">
        <f>(Input!C137+Input!C139+Input!C205+Input!C208)/Input!C$7</f>
        <v>18.542570930125791</v>
      </c>
      <c r="H19" s="6">
        <f>(Input!D137+Input!D139+Input!D205+Input!D208)/Input!D$7</f>
        <v>20.733305785123967</v>
      </c>
      <c r="I19" s="6">
        <f>(Input!E137+Input!E139+Input!E205+Input!E208)/Input!E$7</f>
        <v>28.797498622589533</v>
      </c>
      <c r="J19" s="6">
        <f>(Input!F137+Input!F139+Input!F205+Input!F208)/Input!F$7</f>
        <v>19.677162350320241</v>
      </c>
      <c r="K19" s="6">
        <f>(Input!G137+Input!G139+Input!G205+Input!G208)/Input!G$7</f>
        <v>40.651285621461057</v>
      </c>
      <c r="L19" s="6">
        <f>(Input!H137+Input!H139+Input!H205+Input!H208)/Input!H$7</f>
        <v>23.377344675251436</v>
      </c>
      <c r="M19" s="6">
        <f>(Input!I137+Input!I139+Input!I205+Input!I208)/Input!I$7</f>
        <v>43.135096298777427</v>
      </c>
      <c r="N19" s="6">
        <f>(Input!J137+Input!J139+Input!J205+Input!J208)/Input!J$7</f>
        <v>37.223971042012813</v>
      </c>
      <c r="O19" s="6">
        <f>AVERAGE(E19:N19)</f>
        <v>26.783694472268678</v>
      </c>
    </row>
    <row r="20" spans="2:15" ht="13.15" customHeight="1" x14ac:dyDescent="0.2">
      <c r="B20" s="26" t="s">
        <v>300</v>
      </c>
      <c r="E20" s="6">
        <f>(Input!A19+Input!A20)/Input!A$7</f>
        <v>20.08119120402327</v>
      </c>
      <c r="F20" s="6">
        <f>(Input!B19+Input!B20)/Input!B$7</f>
        <v>29.116435589018455</v>
      </c>
      <c r="G20" s="6">
        <f>(Input!C19+Input!C20)/Input!C$7</f>
        <v>28.031967679735558</v>
      </c>
      <c r="H20" s="6">
        <f>(Input!D19+Input!D20)/Input!D$7</f>
        <v>21.990592286501375</v>
      </c>
      <c r="I20" s="6">
        <f>(Input!E19+Input!E20)/Input!E$7</f>
        <v>27.215988062442605</v>
      </c>
      <c r="J20" s="6">
        <f>(Input!F19+Input!F20)/Input!F$7</f>
        <v>27.477085305857237</v>
      </c>
      <c r="K20" s="6">
        <f>(Input!G19+Input!G20)/Input!G$7</f>
        <v>22.42439896036387</v>
      </c>
      <c r="L20" s="6">
        <f>(Input!H19+Input!H20)/Input!H$7</f>
        <v>29.152916627502584</v>
      </c>
      <c r="M20" s="6">
        <f>(Input!I19+Input!I20)/Input!I$7</f>
        <v>27.562736560040197</v>
      </c>
      <c r="N20" s="6">
        <f>(Input!J19+Input!J20)/Input!J$7</f>
        <v>96.410175646807502</v>
      </c>
      <c r="O20" s="6">
        <f>AVERAGE(E20:N20)</f>
        <v>32.946348792229266</v>
      </c>
    </row>
    <row r="21" spans="2:15" ht="13.15" customHeight="1" x14ac:dyDescent="0.2">
      <c r="B21" s="27" t="s">
        <v>314</v>
      </c>
      <c r="E21" s="8">
        <f t="shared" ref="E21:N21" si="4">+E17+E19-E20</f>
        <v>137.56316536830693</v>
      </c>
      <c r="F21" s="8">
        <f t="shared" si="4"/>
        <v>188.13051234964649</v>
      </c>
      <c r="G21" s="8">
        <f t="shared" si="4"/>
        <v>273.34045174915076</v>
      </c>
      <c r="H21" s="8">
        <f t="shared" si="4"/>
        <v>228.4166694214876</v>
      </c>
      <c r="I21" s="8">
        <f t="shared" si="4"/>
        <v>164.10731129476574</v>
      </c>
      <c r="J21" s="8">
        <f t="shared" si="4"/>
        <v>227.33006776199755</v>
      </c>
      <c r="K21" s="8">
        <f t="shared" si="4"/>
        <v>269.74676320430706</v>
      </c>
      <c r="L21" s="8">
        <f t="shared" si="4"/>
        <v>240.76782122379933</v>
      </c>
      <c r="M21" s="8">
        <f t="shared" si="4"/>
        <v>304.51616982080054</v>
      </c>
      <c r="N21" s="8">
        <f t="shared" si="4"/>
        <v>454.79394849276071</v>
      </c>
      <c r="O21" s="8">
        <f>AVERAGE(E21:N21)</f>
        <v>248.87128806870228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9.8395099102652459</v>
      </c>
      <c r="F23" s="6">
        <f>(Input!B142+Input!B141+Input!B147-Input!B143-Input!B144-Input!B207-Input!B208-SUM(Input!B136:B139)-SUM(Input!B202:'Input'!B205))/Input!B7</f>
        <v>16.36481406666055</v>
      </c>
      <c r="G23" s="6">
        <f>(Input!C142+Input!C141+Input!C147-Input!C143-Input!C144-Input!C207-Input!C208-SUM(Input!C136:C139)-SUM(Input!C202:'Input'!C205))/Input!C7</f>
        <v>4.1485061059590702</v>
      </c>
      <c r="H23" s="6">
        <f>(Input!D142+Input!D141+Input!D147-Input!D143-Input!D144-Input!D207-Input!D208-SUM(Input!D136:D139)-SUM(Input!D202:'Input'!D205))/Input!D7</f>
        <v>6.3091083562901744</v>
      </c>
      <c r="I23" s="6">
        <f>(Input!E142+Input!E141+Input!E147-Input!E143-Input!E144-Input!E207-Input!E208-SUM(Input!E136:E139)-SUM(Input!E202:'Input'!E205))/Input!E7</f>
        <v>11.305773186409571</v>
      </c>
      <c r="J23" s="6">
        <f>(Input!F142+Input!F141+Input!F147-Input!F143-Input!F144-Input!F207-Input!F208-SUM(Input!F136:F139)-SUM(Input!F202:'Input'!F205))/Input!F7</f>
        <v>6.6616829109811722</v>
      </c>
      <c r="K23" s="6">
        <f>(Input!G142+Input!G141+Input!G147-Input!G143-Input!G144-Input!G207-Input!G208-SUM(Input!G136:G139)-SUM(Input!G202:'Input'!G205))/Input!G7</f>
        <v>6.7880051981806311</v>
      </c>
      <c r="L23" s="6">
        <f>(Input!H142+Input!H141+Input!H147-Input!H143-Input!H144-Input!H207-Input!H208-SUM(Input!H136:H139)-SUM(Input!H202:'Input'!H205))/Input!H7</f>
        <v>5.2374114108468959</v>
      </c>
      <c r="M23" s="6">
        <f>(Input!I142+Input!I141+Input!I147-Input!I143-Input!I144-Input!I207-Input!I208-SUM(Input!I136:I139)-SUM(Input!I202:'Input'!I205))/Input!I7</f>
        <v>7.0682415005861596</v>
      </c>
      <c r="N23" s="6">
        <f>(Input!J142+Input!J141+Input!J147-Input!J143-Input!J144-Input!J207-Input!J208-SUM(Input!J136:J139)-SUM(Input!J202:'Input'!J205))/Input!J7</f>
        <v>4.1241015903157097</v>
      </c>
      <c r="O23" s="6">
        <f>AVERAGE(E23:N23)</f>
        <v>7.7847154236495157</v>
      </c>
    </row>
    <row r="24" spans="2:15" x14ac:dyDescent="0.2">
      <c r="B24" s="26" t="s">
        <v>287</v>
      </c>
      <c r="E24" s="6">
        <f>Input!A127/Input!A$7</f>
        <v>102.39181836110838</v>
      </c>
      <c r="F24" s="6">
        <f>Input!B127/Input!B$7</f>
        <v>129.73758699843907</v>
      </c>
      <c r="G24" s="6">
        <f>Input!C127/Input!C$7</f>
        <v>131.99456248278395</v>
      </c>
      <c r="H24" s="6">
        <f>Input!D127/Input!D$7</f>
        <v>143.51753259871441</v>
      </c>
      <c r="I24" s="6">
        <f>Input!E127/Input!E$7</f>
        <v>141.38641781450872</v>
      </c>
      <c r="J24" s="6">
        <f>Input!F127/Input!F$7</f>
        <v>144.23150097465887</v>
      </c>
      <c r="K24" s="6">
        <f>Input!G127/Input!G$7</f>
        <v>147.98847117794486</v>
      </c>
      <c r="L24" s="6">
        <f>Input!H127/Input!H$7</f>
        <v>149.87401259516872</v>
      </c>
      <c r="M24" s="6">
        <f>Input!I127/Input!I$7</f>
        <v>151.43940378496066</v>
      </c>
      <c r="N24" s="6">
        <f>Input!J127/Input!J$7</f>
        <v>172.24386304296226</v>
      </c>
      <c r="O24" s="16">
        <f>AVERAGE(E24:N24)</f>
        <v>141.48051698312497</v>
      </c>
    </row>
    <row r="25" spans="2:15" s="4" customFormat="1" x14ac:dyDescent="0.2">
      <c r="B25" s="27" t="s">
        <v>288</v>
      </c>
      <c r="E25" s="8">
        <f t="shared" ref="E25:N25" si="5">+E21+E23-E24</f>
        <v>45.010856917463784</v>
      </c>
      <c r="F25" s="8">
        <f t="shared" si="5"/>
        <v>74.757739417867981</v>
      </c>
      <c r="G25" s="8">
        <f t="shared" si="5"/>
        <v>145.4943953723259</v>
      </c>
      <c r="H25" s="8">
        <f t="shared" si="5"/>
        <v>91.208245179063368</v>
      </c>
      <c r="I25" s="8">
        <f t="shared" si="5"/>
        <v>34.026666666666586</v>
      </c>
      <c r="J25" s="8">
        <f t="shared" si="5"/>
        <v>89.760249698319853</v>
      </c>
      <c r="K25" s="8">
        <f t="shared" si="5"/>
        <v>128.54629722454285</v>
      </c>
      <c r="L25" s="8">
        <f t="shared" si="5"/>
        <v>96.131220039477512</v>
      </c>
      <c r="M25" s="8">
        <f t="shared" si="5"/>
        <v>160.14500753642605</v>
      </c>
      <c r="N25" s="8">
        <f t="shared" si="5"/>
        <v>286.67418704011413</v>
      </c>
      <c r="O25" s="8">
        <f>AVERAGE(E25:N25)</f>
        <v>115.17548650922681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483.97621536337635</v>
      </c>
      <c r="F31" s="6">
        <f>Input!B35/Input!B7</f>
        <v>508.68290790561014</v>
      </c>
      <c r="G31" s="6">
        <f>Input!C35/Input!C7</f>
        <v>505.88637957946924</v>
      </c>
      <c r="H31" s="6">
        <f>Input!D35/Input!D7</f>
        <v>509.02598255280077</v>
      </c>
      <c r="I31" s="6">
        <f>Input!E35/Input!E7</f>
        <v>496.11284940312208</v>
      </c>
      <c r="J31" s="6">
        <f>Input!F35/Input!F7</f>
        <v>538.5574287570779</v>
      </c>
      <c r="K31" s="6">
        <f>Input!G35/Input!G7</f>
        <v>584.18494476933074</v>
      </c>
      <c r="L31" s="6">
        <f>Input!H35/Input!H7</f>
        <v>605.63202086662284</v>
      </c>
      <c r="M31" s="6">
        <f>Input!I35/Input!I7</f>
        <v>696.07003851951094</v>
      </c>
      <c r="N31" s="6">
        <f>Input!J35/Input!J7</f>
        <v>779.07555423688586</v>
      </c>
      <c r="O31" s="6">
        <f>AVERAGE(E31:N31)</f>
        <v>570.72043219538068</v>
      </c>
    </row>
    <row r="32" spans="2:15" x14ac:dyDescent="0.2">
      <c r="B32" s="26" t="s">
        <v>302</v>
      </c>
      <c r="E32" s="6">
        <f>(Input!A131-Input!A209)/Input!A$7</f>
        <v>226.21163691943596</v>
      </c>
      <c r="F32" s="6">
        <f>(Input!B131-Input!B209)/Input!B$7</f>
        <v>214.43136718391332</v>
      </c>
      <c r="G32" s="6">
        <f>(Input!C131-Input!C209)/Input!C$7</f>
        <v>177.15854742447894</v>
      </c>
      <c r="H32" s="6">
        <f>(Input!D131-Input!D209)/Input!D$7</f>
        <v>198.1559752066116</v>
      </c>
      <c r="I32" s="6">
        <f>(Input!E131-Input!E209)/Input!E$7</f>
        <v>214.77477134986225</v>
      </c>
      <c r="J32" s="6">
        <f>(Input!F131-Input!F209)/Input!F$7</f>
        <v>230.43670750951455</v>
      </c>
      <c r="K32" s="6">
        <f>(Input!G131-Input!G209)/Input!G$7</f>
        <v>232.40890002784735</v>
      </c>
      <c r="L32" s="6">
        <f>(Input!H131-Input!H209)/Input!H$7</f>
        <v>246.72679011185261</v>
      </c>
      <c r="M32" s="6">
        <f>(Input!I131-Input!I209)/Input!I$7</f>
        <v>237.04687657008878</v>
      </c>
      <c r="N32" s="6">
        <f>(Input!J131-Input!J209)/Input!J$7</f>
        <v>256.40487775931638</v>
      </c>
      <c r="O32" s="6">
        <f>AVERAGE(E32:N32)</f>
        <v>223.37564500629213</v>
      </c>
    </row>
    <row r="33" spans="2:15" s="4" customFormat="1" x14ac:dyDescent="0.2">
      <c r="B33" s="27" t="s">
        <v>283</v>
      </c>
      <c r="E33" s="8">
        <f t="shared" ref="E33:N33" si="7">+E31-E32</f>
        <v>257.76457844394042</v>
      </c>
      <c r="F33" s="8">
        <f t="shared" si="7"/>
        <v>294.25154072169681</v>
      </c>
      <c r="G33" s="8">
        <f t="shared" si="7"/>
        <v>328.72783215499032</v>
      </c>
      <c r="H33" s="8">
        <f t="shared" si="7"/>
        <v>310.87000734618914</v>
      </c>
      <c r="I33" s="8">
        <f t="shared" si="7"/>
        <v>281.33807805325984</v>
      </c>
      <c r="J33" s="8">
        <f t="shared" si="7"/>
        <v>308.12072124756332</v>
      </c>
      <c r="K33" s="8">
        <f t="shared" si="7"/>
        <v>351.77604474148336</v>
      </c>
      <c r="L33" s="8">
        <f t="shared" si="7"/>
        <v>358.90523075477023</v>
      </c>
      <c r="M33" s="8">
        <f t="shared" si="7"/>
        <v>459.02316194942216</v>
      </c>
      <c r="N33" s="8">
        <f t="shared" si="7"/>
        <v>522.67067647756949</v>
      </c>
      <c r="O33" s="8">
        <f>AVERAGE(E33:N33)</f>
        <v>347.34478718908855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6.9731002859678535</v>
      </c>
      <c r="F35" s="6">
        <f>(Input!B136+Input!B144+Input!B204)/Input!B7</f>
        <v>6.5685832338628227</v>
      </c>
      <c r="G35" s="6">
        <f>(Input!C136+Input!C144+Input!C204)/Input!C7</f>
        <v>8.2080874116242768</v>
      </c>
      <c r="H35" s="6">
        <f>(Input!D136+Input!D144+Input!D204)/Input!D7</f>
        <v>8.8924141414141413</v>
      </c>
      <c r="I35" s="6">
        <f>(Input!E136+Input!E144+Input!E204)/Input!E7</f>
        <v>7.6061349862258947</v>
      </c>
      <c r="J35" s="6">
        <f>(Input!F136+Input!F144+Input!F204)/Input!F7</f>
        <v>7.4312095052445946</v>
      </c>
      <c r="K35" s="6">
        <f>(Input!G136+Input!G144+Input!G204)/Input!G7</f>
        <v>8.1809440267334992</v>
      </c>
      <c r="L35" s="6">
        <f>(Input!H136+Input!H144+Input!H204)/Input!H7</f>
        <v>12.744714728827899</v>
      </c>
      <c r="M35" s="6">
        <f>(Input!I136+Input!I144+Input!I204)/Input!I7</f>
        <v>11.923699547814435</v>
      </c>
      <c r="N35" s="6">
        <f>(Input!J136+Input!J144+Input!J204)/Input!J7</f>
        <v>16.13780322810349</v>
      </c>
      <c r="O35" s="6">
        <f>AVERAGE(E35:N35)</f>
        <v>9.4666691095818916</v>
      </c>
    </row>
    <row r="36" spans="2:15" ht="13.15" customHeight="1" x14ac:dyDescent="0.2">
      <c r="B36" s="26" t="s">
        <v>298</v>
      </c>
      <c r="E36" s="6">
        <f>Input!A18/Input!A7</f>
        <v>27.796226210432899</v>
      </c>
      <c r="F36" s="6">
        <f>Input!B18/Input!B7</f>
        <v>29.095874575337433</v>
      </c>
      <c r="G36" s="6">
        <f>Input!C18/Input!C7</f>
        <v>21.052646221650903</v>
      </c>
      <c r="H36" s="6">
        <f>Input!D18/Input!D7</f>
        <v>25.659892561983469</v>
      </c>
      <c r="I36" s="6">
        <f>Input!E18/Input!E7</f>
        <v>23.854790633608818</v>
      </c>
      <c r="J36" s="6">
        <f>Input!F18/Input!F7</f>
        <v>16.869094031374733</v>
      </c>
      <c r="K36" s="6">
        <f>Input!G18/Input!G7</f>
        <v>28.701079550728672</v>
      </c>
      <c r="L36" s="6">
        <f>Input!H18/Input!H7</f>
        <v>33.470609079800731</v>
      </c>
      <c r="M36" s="6">
        <f>Input!I18/Input!I7</f>
        <v>27.448336961982914</v>
      </c>
      <c r="N36" s="6">
        <f>Input!J18/Input!J7</f>
        <v>39.285002373605508</v>
      </c>
      <c r="O36" s="6">
        <f>AVERAGE(E36:N36)</f>
        <v>27.323355220050608</v>
      </c>
    </row>
    <row r="37" spans="2:15" ht="13.15" customHeight="1" x14ac:dyDescent="0.2">
      <c r="B37" s="27" t="s">
        <v>313</v>
      </c>
      <c r="E37" s="8">
        <f t="shared" ref="E37:N37" si="8">+E33+E35-E36</f>
        <v>236.94145251947538</v>
      </c>
      <c r="F37" s="8">
        <f t="shared" si="8"/>
        <v>271.7242493802222</v>
      </c>
      <c r="G37" s="8">
        <f t="shared" si="8"/>
        <v>315.8832733449637</v>
      </c>
      <c r="H37" s="8">
        <f t="shared" si="8"/>
        <v>294.10252892561982</v>
      </c>
      <c r="I37" s="8">
        <f t="shared" si="8"/>
        <v>265.08942240587686</v>
      </c>
      <c r="J37" s="8">
        <f t="shared" si="8"/>
        <v>298.68283672143315</v>
      </c>
      <c r="K37" s="8">
        <f t="shared" si="8"/>
        <v>331.25590921748824</v>
      </c>
      <c r="L37" s="8">
        <f t="shared" si="8"/>
        <v>338.17933640379738</v>
      </c>
      <c r="M37" s="8">
        <f t="shared" si="8"/>
        <v>443.49852453525364</v>
      </c>
      <c r="N37" s="8">
        <f t="shared" si="8"/>
        <v>499.5234773320675</v>
      </c>
      <c r="O37" s="8">
        <f>AVERAGE(E37:N37)</f>
        <v>329.48810107861976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26.702676264668174</v>
      </c>
      <c r="F39" s="6">
        <f>(Input!B129+Input!B202)/Input!B7</f>
        <v>26.567292259663944</v>
      </c>
      <c r="G39" s="6">
        <f>(Input!C129+Input!C202)/Input!C7</f>
        <v>28.434503718666789</v>
      </c>
      <c r="H39" s="6">
        <f>(Input!D129+Input!D202)/Input!D7</f>
        <v>20.306041322314051</v>
      </c>
      <c r="I39" s="6">
        <f>(Input!E129+Input!E202)/Input!E7</f>
        <v>14.363033976124886</v>
      </c>
      <c r="J39" s="6">
        <f>(Input!F129+Input!F202)/Input!F7</f>
        <v>17.792373526408618</v>
      </c>
      <c r="K39" s="6">
        <f>(Input!G129+Input!G202)/Input!G7</f>
        <v>21.006299081035923</v>
      </c>
      <c r="L39" s="6">
        <f>(Input!H129+Input!H202)/Input!H7</f>
        <v>12.290407933076418</v>
      </c>
      <c r="M39" s="6">
        <f>(Input!I129+Input!I202)/Input!I7</f>
        <v>2.7459638251549157</v>
      </c>
      <c r="N39" s="6">
        <f>(Input!J129+Input!J202)/Input!J7</f>
        <v>26.44885236173748</v>
      </c>
      <c r="O39" s="6">
        <f>AVERAGE(E39:N39)</f>
        <v>19.665744426885119</v>
      </c>
    </row>
    <row r="40" spans="2:15" x14ac:dyDescent="0.2">
      <c r="B40" s="26" t="s">
        <v>285</v>
      </c>
      <c r="E40" s="6">
        <f>Input!A124/Input!A7</f>
        <v>102.86205206587121</v>
      </c>
      <c r="F40" s="6">
        <f>Input!B124/Input!B7</f>
        <v>87.312428610779548</v>
      </c>
      <c r="G40" s="6">
        <f>Input!C124/Input!C7</f>
        <v>88.140377375814893</v>
      </c>
      <c r="H40" s="6">
        <f>Input!D124/Input!D7</f>
        <v>106.76236639118457</v>
      </c>
      <c r="I40" s="6">
        <f>Input!E124/Input!E7</f>
        <v>111.51380532598715</v>
      </c>
      <c r="J40" s="6">
        <f>Input!F124/Input!F7</f>
        <v>107.44191033138401</v>
      </c>
      <c r="K40" s="6">
        <f>Input!G124/Input!G7</f>
        <v>112.35424858442403</v>
      </c>
      <c r="L40" s="6">
        <f>Input!H124/Input!H7</f>
        <v>98.527201804680899</v>
      </c>
      <c r="M40" s="6">
        <f>Input!I124/Input!I7</f>
        <v>153.91764026126276</v>
      </c>
      <c r="N40" s="6">
        <f>Input!J124/Input!J7</f>
        <v>115.92786375504392</v>
      </c>
      <c r="O40" s="6">
        <f>AVERAGE(E40:N40)</f>
        <v>108.47598945064331</v>
      </c>
    </row>
    <row r="41" spans="2:15" s="4" customFormat="1" x14ac:dyDescent="0.2">
      <c r="B41" s="27" t="s">
        <v>301</v>
      </c>
      <c r="E41" s="8">
        <f t="shared" ref="E41:N41" si="9">+E37+E39-E40</f>
        <v>160.78207671827235</v>
      </c>
      <c r="F41" s="8">
        <f t="shared" si="9"/>
        <v>210.9791130291066</v>
      </c>
      <c r="G41" s="8">
        <f t="shared" si="9"/>
        <v>256.17739968781564</v>
      </c>
      <c r="H41" s="8">
        <f t="shared" si="9"/>
        <v>207.64620385674931</v>
      </c>
      <c r="I41" s="8">
        <f t="shared" si="9"/>
        <v>167.93865105601458</v>
      </c>
      <c r="J41" s="8">
        <f t="shared" si="9"/>
        <v>209.03329991645774</v>
      </c>
      <c r="K41" s="8">
        <f t="shared" si="9"/>
        <v>239.90795971410014</v>
      </c>
      <c r="L41" s="8">
        <f t="shared" si="9"/>
        <v>251.94254253219293</v>
      </c>
      <c r="M41" s="8">
        <f t="shared" si="9"/>
        <v>292.32684809914576</v>
      </c>
      <c r="N41" s="8">
        <f t="shared" si="9"/>
        <v>410.04446593876111</v>
      </c>
      <c r="O41" s="8">
        <f>AVERAGE(E41:N41)</f>
        <v>240.67785605486159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15.545338723991719</v>
      </c>
      <c r="F43" s="6">
        <f>(Input!B137+Input!B139+Input!B205+Input!B208)/Input!B7</f>
        <v>20.153370673032782</v>
      </c>
      <c r="G43" s="6">
        <f>(Input!C137+Input!C139+Input!C205+Input!C208)/Input!C7</f>
        <v>18.542570930125791</v>
      </c>
      <c r="H43" s="6">
        <f>(Input!D137+Input!D139+Input!D205+Input!D208)/Input!D7</f>
        <v>20.733305785123967</v>
      </c>
      <c r="I43" s="6">
        <f>(Input!E137+Input!E139+Input!E205+Input!E208)/Input!E7</f>
        <v>28.797498622589533</v>
      </c>
      <c r="J43" s="6">
        <f>(Input!F137+Input!F139+Input!F205+Input!F208)/Input!F7</f>
        <v>19.677162350320241</v>
      </c>
      <c r="K43" s="6">
        <f>(Input!G137+Input!G139+Input!G205+Input!G208)/Input!G7</f>
        <v>40.651285621461057</v>
      </c>
      <c r="L43" s="6">
        <f>(Input!H137+Input!H139+Input!H205+Input!H208)/Input!H7</f>
        <v>23.377344675251436</v>
      </c>
      <c r="M43" s="6">
        <f>(Input!I137+Input!I139+Input!I205+Input!I208)/Input!I7</f>
        <v>43.135096298777427</v>
      </c>
      <c r="N43" s="6">
        <f>(Input!J137+Input!J139+Input!J205+Input!J208)/Input!J7</f>
        <v>37.223971042012813</v>
      </c>
      <c r="O43" s="6">
        <f>AVERAGE(E43:N43)</f>
        <v>26.783694472268678</v>
      </c>
    </row>
    <row r="44" spans="2:15" ht="13.15" customHeight="1" x14ac:dyDescent="0.2">
      <c r="B44" s="26" t="s">
        <v>300</v>
      </c>
      <c r="E44" s="6">
        <f>(Input!A19+Input!A20)/Input!A7</f>
        <v>20.08119120402327</v>
      </c>
      <c r="F44" s="6">
        <f>(Input!B19+Input!B20)/Input!B7</f>
        <v>29.116435589018455</v>
      </c>
      <c r="G44" s="6">
        <f>(Input!C19+Input!C20)/Input!C7</f>
        <v>28.031967679735558</v>
      </c>
      <c r="H44" s="6">
        <f>(Input!D19+Input!D20)/Input!D7</f>
        <v>21.990592286501375</v>
      </c>
      <c r="I44" s="6">
        <f>(Input!E19+Input!E20)/Input!E7</f>
        <v>27.215988062442605</v>
      </c>
      <c r="J44" s="6">
        <f>(Input!F19+Input!F20)/Input!F7</f>
        <v>27.477085305857237</v>
      </c>
      <c r="K44" s="6">
        <f>(Input!G19+Input!G20)/Input!G7</f>
        <v>22.42439896036387</v>
      </c>
      <c r="L44" s="6">
        <f>(Input!H19+Input!H20)/Input!H7</f>
        <v>29.152916627502584</v>
      </c>
      <c r="M44" s="6">
        <f>(Input!I19+Input!I20)/Input!I7</f>
        <v>27.562736560040197</v>
      </c>
      <c r="N44" s="6">
        <f>(Input!J19+Input!J20)/Input!J7</f>
        <v>96.410175646807502</v>
      </c>
      <c r="O44" s="6">
        <f>AVERAGE(E44:N44)</f>
        <v>32.946348792229266</v>
      </c>
    </row>
    <row r="45" spans="2:15" ht="13.15" customHeight="1" x14ac:dyDescent="0.2">
      <c r="B45" s="27" t="s">
        <v>314</v>
      </c>
      <c r="E45" s="8">
        <f t="shared" ref="E45:N45" si="10">+E41+E43-E44</f>
        <v>156.24622423824079</v>
      </c>
      <c r="F45" s="8">
        <f t="shared" si="10"/>
        <v>202.01604811312092</v>
      </c>
      <c r="G45" s="8">
        <f t="shared" si="10"/>
        <v>246.6880029382059</v>
      </c>
      <c r="H45" s="8">
        <f t="shared" si="10"/>
        <v>206.38891735537192</v>
      </c>
      <c r="I45" s="8">
        <f t="shared" si="10"/>
        <v>169.52016161616149</v>
      </c>
      <c r="J45" s="8">
        <f t="shared" si="10"/>
        <v>201.23337696092074</v>
      </c>
      <c r="K45" s="8">
        <f t="shared" si="10"/>
        <v>258.1348463751973</v>
      </c>
      <c r="L45" s="8">
        <f t="shared" si="10"/>
        <v>246.16697057994179</v>
      </c>
      <c r="M45" s="8">
        <f t="shared" si="10"/>
        <v>307.89920783788295</v>
      </c>
      <c r="N45" s="8">
        <f t="shared" si="10"/>
        <v>350.85826133396642</v>
      </c>
      <c r="O45" s="8">
        <f>AVERAGE(E45:N45)</f>
        <v>234.51520173490098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9.8395099102652459</v>
      </c>
      <c r="F47" s="6">
        <f>(Input!B142+Input!B141+Input!B147-Input!B143-Input!B144-Input!B207-Input!B208-SUM(Input!B136:B139)-SUM(Input!B202:'Input'!B205))/Input!B7</f>
        <v>16.36481406666055</v>
      </c>
      <c r="G47" s="6">
        <f>(Input!C142+Input!C141+Input!C147-Input!C143-Input!C144-Input!C207-Input!C208-SUM(Input!C136:C139)-SUM(Input!C202:'Input'!C205))/Input!C7</f>
        <v>4.1485061059590702</v>
      </c>
      <c r="H47" s="6">
        <f>(Input!D142+Input!D141+Input!D147-Input!D143-Input!D144-Input!D207-Input!D208-SUM(Input!D136:D139)-SUM(Input!D202:'Input'!D205))/Input!D7</f>
        <v>6.3091083562901744</v>
      </c>
      <c r="I47" s="6">
        <f>(Input!E142+Input!E141+Input!E147-Input!E143-Input!E144-Input!E207-Input!E208-SUM(Input!E136:E139)-SUM(Input!E202:'Input'!E205))/Input!E7</f>
        <v>11.305773186409571</v>
      </c>
      <c r="J47" s="6">
        <f>(Input!F142+Input!F141+Input!F147-Input!F143-Input!F144-Input!F207-Input!F208-SUM(Input!F136:F139)-SUM(Input!F202:'Input'!F205))/Input!F7</f>
        <v>6.6616829109811722</v>
      </c>
      <c r="K47" s="6">
        <f>(Input!G142+Input!G141+Input!G147-Input!G143-Input!G144-Input!G207-Input!G208-SUM(Input!G136:G139)-SUM(Input!G202:'Input'!G205))/Input!G7</f>
        <v>6.7880051981806311</v>
      </c>
      <c r="L47" s="6">
        <f>(Input!H142+Input!H141+Input!H147-Input!H143-Input!H144-Input!H207-Input!H208-SUM(Input!H136:H139)-SUM(Input!H202:'Input'!H205))/Input!H7</f>
        <v>5.2374114108468959</v>
      </c>
      <c r="M47" s="6">
        <f>(Input!I142+Input!I141+Input!I147-Input!I143-Input!I144-Input!I207-Input!I208-SUM(Input!I136:I139)-SUM(Input!I202:'Input'!I205))/Input!I7</f>
        <v>7.0682415005861596</v>
      </c>
      <c r="N47" s="6">
        <f>(Input!J142+Input!J141+Input!J147-Input!J143-Input!J144-Input!J207-Input!J208-SUM(Input!J136:J139)-SUM(Input!J202:'Input'!J205))/Input!J7</f>
        <v>4.1241015903157097</v>
      </c>
      <c r="O47" s="6">
        <f>AVERAGE(E47:N47)</f>
        <v>7.7847154236495157</v>
      </c>
    </row>
    <row r="48" spans="2:15" x14ac:dyDescent="0.2">
      <c r="B48" s="26" t="s">
        <v>287</v>
      </c>
      <c r="E48" s="6">
        <f>Input!A127/Input!A7</f>
        <v>102.39181836110838</v>
      </c>
      <c r="F48" s="6">
        <f>Input!B127/Input!B7</f>
        <v>129.73758699843907</v>
      </c>
      <c r="G48" s="6">
        <f>Input!C127/Input!C7</f>
        <v>131.99456248278395</v>
      </c>
      <c r="H48" s="6">
        <f>Input!D127/Input!D7</f>
        <v>143.51753259871441</v>
      </c>
      <c r="I48" s="6">
        <f>Input!E127/Input!E7</f>
        <v>141.38641781450872</v>
      </c>
      <c r="J48" s="6">
        <f>Input!F127/Input!F7</f>
        <v>144.23150097465887</v>
      </c>
      <c r="K48" s="6">
        <f>Input!G127/Input!G7</f>
        <v>147.98847117794486</v>
      </c>
      <c r="L48" s="6">
        <f>Input!H127/Input!H7</f>
        <v>149.87401259516872</v>
      </c>
      <c r="M48" s="6">
        <f>Input!I127/Input!I7</f>
        <v>151.43940378496066</v>
      </c>
      <c r="N48" s="6">
        <f>Input!J127/Input!J7</f>
        <v>172.24386304296226</v>
      </c>
      <c r="O48" s="16">
        <f>AVERAGE(E48:N48)</f>
        <v>141.48051698312497</v>
      </c>
    </row>
    <row r="49" spans="2:15" s="4" customFormat="1" x14ac:dyDescent="0.2">
      <c r="B49" s="27" t="s">
        <v>288</v>
      </c>
      <c r="E49" s="8">
        <f t="shared" ref="E49:N49" si="11">+E45+E47-E48</f>
        <v>63.693915787397643</v>
      </c>
      <c r="F49" s="8">
        <f t="shared" si="11"/>
        <v>88.643275181342403</v>
      </c>
      <c r="G49" s="8">
        <f t="shared" si="11"/>
        <v>118.84194656138101</v>
      </c>
      <c r="H49" s="8">
        <f t="shared" si="11"/>
        <v>69.180493112947687</v>
      </c>
      <c r="I49" s="8">
        <f t="shared" si="11"/>
        <v>39.439516988062337</v>
      </c>
      <c r="J49" s="8">
        <f t="shared" si="11"/>
        <v>63.663558897243036</v>
      </c>
      <c r="K49" s="8">
        <f t="shared" si="11"/>
        <v>116.9343803954331</v>
      </c>
      <c r="L49" s="8">
        <f t="shared" si="11"/>
        <v>101.53036939561997</v>
      </c>
      <c r="M49" s="8">
        <f t="shared" si="11"/>
        <v>163.52804555350846</v>
      </c>
      <c r="N49" s="8">
        <f t="shared" si="11"/>
        <v>182.73849988131988</v>
      </c>
      <c r="O49" s="8">
        <f>AVERAGE(E49:N49)</f>
        <v>100.81940017542556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62.95979618442653</v>
      </c>
      <c r="F7" s="6">
        <f>Input!B132/Input!B$34</f>
        <v>70.088706440124483</v>
      </c>
      <c r="G7" s="6">
        <f>Input!C132/Input!C$34</f>
        <v>76.169772254447906</v>
      </c>
      <c r="H7" s="6">
        <f>Input!D132/Input!D$34</f>
        <v>74.431668217188374</v>
      </c>
      <c r="I7" s="6">
        <f>Input!E132/Input!E$34</f>
        <v>67.144834829397638</v>
      </c>
      <c r="J7" s="6">
        <f>Input!F132/Input!F$34</f>
        <v>67.72789744319121</v>
      </c>
      <c r="K7" s="6">
        <f>Input!G132/Input!G$34</f>
        <v>72.896834594069233</v>
      </c>
      <c r="L7" s="6">
        <f>Input!H132/Input!H$34</f>
        <v>75.182220867571488</v>
      </c>
      <c r="M7" s="6">
        <f>Input!I132/Input!I$34</f>
        <v>75.277856693421981</v>
      </c>
      <c r="N7" s="6">
        <f>Input!J132/Input!J$34</f>
        <v>89.700608370365956</v>
      </c>
      <c r="O7" s="6">
        <f>AVERAGE(E7:N7)</f>
        <v>73.158019589420476</v>
      </c>
    </row>
    <row r="8" spans="1:15" ht="12" customHeight="1" x14ac:dyDescent="0.2">
      <c r="B8" t="s">
        <v>180</v>
      </c>
      <c r="E8" s="6">
        <f>Input!A133/Input!A$34</f>
        <v>0.74793434874513121</v>
      </c>
      <c r="F8" s="6">
        <f>Input!B133/Input!B$34</f>
        <v>0.94134005991197334</v>
      </c>
      <c r="G8" s="6">
        <f>Input!C133/Input!C$34</f>
        <v>-2.6747996319956209</v>
      </c>
      <c r="H8" s="6">
        <f>Input!D133/Input!D$34</f>
        <v>0.41953064982990529</v>
      </c>
      <c r="I8" s="6">
        <f>Input!E133/Input!E$34</f>
        <v>-1.3063550223771898</v>
      </c>
      <c r="J8" s="6">
        <f>Input!F133/Input!F$34</f>
        <v>1.1304044944275373</v>
      </c>
      <c r="K8" s="6">
        <f>Input!G133/Input!G$34</f>
        <v>0.83076606222523963</v>
      </c>
      <c r="L8" s="6">
        <f>Input!H133/Input!H$34</f>
        <v>-0.62328644619020357</v>
      </c>
      <c r="M8" s="6">
        <f>Input!I133/Input!I$34</f>
        <v>4.5728654592119691</v>
      </c>
      <c r="N8" s="6">
        <f>Input!J133/Input!J$34</f>
        <v>-1.3035086255699588</v>
      </c>
      <c r="O8" s="6">
        <f>AVERAGE(E8:N8)</f>
        <v>0.27348913482187825</v>
      </c>
    </row>
    <row r="9" spans="1:15" ht="12" customHeight="1" x14ac:dyDescent="0.2">
      <c r="B9" t="s">
        <v>181</v>
      </c>
      <c r="E9" s="6">
        <f>Input!A134/Input!A$34</f>
        <v>0.17906289902035472</v>
      </c>
      <c r="F9" s="6">
        <f>Input!B134/Input!B$34</f>
        <v>9.2053403673055048E-2</v>
      </c>
      <c r="G9" s="6">
        <f>Input!C134/Input!C$34</f>
        <v>0.19883706013659644</v>
      </c>
      <c r="H9" s="6">
        <f>Input!D134/Input!D$34</f>
        <v>0.23613530595550283</v>
      </c>
      <c r="I9" s="6">
        <f>Input!E134/Input!E$34</f>
        <v>1.9666666044473147E-2</v>
      </c>
      <c r="J9" s="6">
        <f>Input!F134/Input!F$34</f>
        <v>0.17864062200759886</v>
      </c>
      <c r="K9" s="6">
        <f>Input!G134/Input!G$34</f>
        <v>8.6384856178281483E-2</v>
      </c>
      <c r="L9" s="6">
        <f>Input!H134/Input!H$34</f>
        <v>0.66752837505293083</v>
      </c>
      <c r="M9" s="6">
        <f>Input!I134/Input!I$34</f>
        <v>0.10181549595794286</v>
      </c>
      <c r="N9" s="6">
        <f>Input!J134/Input!J$34</f>
        <v>0.25649031635530334</v>
      </c>
      <c r="O9" s="6">
        <f>AVERAGE(E9:N9)</f>
        <v>0.20166150003820396</v>
      </c>
    </row>
    <row r="10" spans="1:15" ht="12" customHeight="1" x14ac:dyDescent="0.2">
      <c r="B10" t="s">
        <v>182</v>
      </c>
      <c r="E10" s="6">
        <f>Input!A135/Input!A$34</f>
        <v>-0.48569669624558726</v>
      </c>
      <c r="F10" s="6">
        <f>Input!B135/Input!B$34</f>
        <v>-0.28098420589846518</v>
      </c>
      <c r="G10" s="6">
        <f>Input!C135/Input!C$34</f>
        <v>-0.25993810123254052</v>
      </c>
      <c r="H10" s="6">
        <f>Input!D135/Input!D$34</f>
        <v>-0.97294879734084383</v>
      </c>
      <c r="I10" s="6">
        <f>Input!E135/Input!E$34</f>
        <v>0</v>
      </c>
      <c r="J10" s="6">
        <f>Input!F135/Input!F$34</f>
        <v>0</v>
      </c>
      <c r="K10" s="6">
        <f>Input!G135/Input!G$34</f>
        <v>0</v>
      </c>
      <c r="L10" s="6">
        <f>Input!H135/Input!H$34</f>
        <v>-1.0286291087397668E-2</v>
      </c>
      <c r="M10" s="6">
        <f>Input!I135/Input!I$34</f>
        <v>0</v>
      </c>
      <c r="N10" s="6">
        <f>Input!J135/Input!J$34</f>
        <v>0</v>
      </c>
      <c r="O10" s="6">
        <f>AVERAGE(E10:N10)</f>
        <v>-0.20098540918048341</v>
      </c>
    </row>
    <row r="11" spans="1:15" ht="12.75" customHeight="1" x14ac:dyDescent="0.2">
      <c r="B11" s="28" t="s">
        <v>68</v>
      </c>
      <c r="E11" s="8">
        <f>Input!A27/Input!A$34</f>
        <v>63.401096735946439</v>
      </c>
      <c r="F11" s="8">
        <f>Input!B27/Input!B$34</f>
        <v>70.841115697811048</v>
      </c>
      <c r="G11" s="8">
        <f>Input!C27/Input!C$34</f>
        <v>73.433871581356343</v>
      </c>
      <c r="H11" s="8">
        <f>Input!D27/Input!D$34</f>
        <v>74.114385375632935</v>
      </c>
      <c r="I11" s="8">
        <f>Input!E27/Input!E$34</f>
        <v>65.85814647306492</v>
      </c>
      <c r="J11" s="8">
        <f>Input!F27/Input!F$34</f>
        <v>69.036942559626354</v>
      </c>
      <c r="K11" s="8">
        <f>Input!G27/Input!G$34</f>
        <v>73.813985512472755</v>
      </c>
      <c r="L11" s="8">
        <f>Input!H27/Input!H$34</f>
        <v>75.216176505346823</v>
      </c>
      <c r="M11" s="8">
        <f>Input!I27/Input!I$34</f>
        <v>79.9525376485919</v>
      </c>
      <c r="N11" s="8">
        <f>Input!J27/Input!J$34</f>
        <v>88.653590061151306</v>
      </c>
      <c r="O11" s="8">
        <f>AVERAGE(E11:N11)</f>
        <v>73.432184815100101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1.4265480648518727E-2</v>
      </c>
      <c r="F13" s="8">
        <f>Input!B28/Input!B34</f>
        <v>6.0484953884881933E-2</v>
      </c>
      <c r="G13" s="8">
        <f>Input!C28/Input!C34</f>
        <v>2.6950224910606176E-2</v>
      </c>
      <c r="H13" s="8">
        <f>Input!D28/Input!D34</f>
        <v>0.15725921133199833</v>
      </c>
      <c r="I13" s="8">
        <f>Input!E28/Input!E34</f>
        <v>7.1708674062058816E-2</v>
      </c>
      <c r="J13" s="8">
        <f>Input!F28/Input!F34</f>
        <v>0.16718412115366393</v>
      </c>
      <c r="K13" s="8">
        <f>Input!G28/Input!G34</f>
        <v>0.12656245559476773</v>
      </c>
      <c r="L13" s="8">
        <f>Input!H28/Input!H34</f>
        <v>0.11129678763156839</v>
      </c>
      <c r="M13" s="8">
        <f>Input!I28/Input!I34</f>
        <v>0.17967945696018492</v>
      </c>
      <c r="N13" s="8">
        <f>Input!J28/Input!J34</f>
        <v>5.3296332369309682E-2</v>
      </c>
      <c r="O13" s="8">
        <f>AVERAGE(E13:N13)</f>
        <v>9.6868769854755857E-2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0.94845072802772623</v>
      </c>
      <c r="F15" s="16">
        <f>Input!B136/Input!B$34</f>
        <v>0.95162421357247962</v>
      </c>
      <c r="G15" s="16">
        <f>Input!C136/Input!C$34</f>
        <v>1.0563882495163701</v>
      </c>
      <c r="H15" s="16">
        <f>Input!D136/Input!D$34</f>
        <v>0.99200899901565509</v>
      </c>
      <c r="I15" s="16">
        <f>Input!E136/Input!E$34</f>
        <v>1.0070682428072872</v>
      </c>
      <c r="J15" s="16">
        <f>Input!F136/Input!F$34</f>
        <v>0.87963253229908456</v>
      </c>
      <c r="K15" s="16">
        <f>Input!G136/Input!G$34</f>
        <v>0.90358096247842079</v>
      </c>
      <c r="L15" s="16">
        <f>Input!H136/Input!H$34</f>
        <v>1.3987026396992395</v>
      </c>
      <c r="M15" s="16">
        <f>Input!I136/Input!I$34</f>
        <v>1.3533759853498017</v>
      </c>
      <c r="N15" s="16">
        <f>Input!J136/Input!J$34</f>
        <v>0.80419445243275811</v>
      </c>
      <c r="O15" s="6">
        <f t="shared" ref="O15:O26" si="1">AVERAGE(E15:N15)</f>
        <v>1.0295027005198825</v>
      </c>
    </row>
    <row r="16" spans="1:15" ht="12" customHeight="1" x14ac:dyDescent="0.2">
      <c r="B16" t="s">
        <v>184</v>
      </c>
      <c r="E16" s="16">
        <f>Input!A137/Input!A$34</f>
        <v>0.37426043756773281</v>
      </c>
      <c r="F16" s="16">
        <f>Input!B137/Input!B$34</f>
        <v>1.7492028671482227</v>
      </c>
      <c r="G16" s="16">
        <f>Input!C137/Input!C$34</f>
        <v>1.3046262008737903</v>
      </c>
      <c r="H16" s="16">
        <f>Input!D137/Input!D$34</f>
        <v>1.5317371572623095</v>
      </c>
      <c r="I16" s="16">
        <f>Input!E137/Input!E$34</f>
        <v>1.5517707938629319</v>
      </c>
      <c r="J16" s="16">
        <f>Input!F137/Input!F$34</f>
        <v>1.2898202719584151</v>
      </c>
      <c r="K16" s="16">
        <f>Input!G137/Input!G$34</f>
        <v>1.3792686625956421</v>
      </c>
      <c r="L16" s="16">
        <f>Input!H137/Input!H$34</f>
        <v>1.458325146045343</v>
      </c>
      <c r="M16" s="16">
        <f>Input!I137/Input!I$34</f>
        <v>2.564587996211531</v>
      </c>
      <c r="N16" s="16">
        <f>Input!J137/Input!J$34</f>
        <v>1.5336811414908182</v>
      </c>
      <c r="O16" s="6">
        <f t="shared" si="1"/>
        <v>1.4737280675016737</v>
      </c>
    </row>
    <row r="17" spans="2:15" ht="12" customHeight="1" x14ac:dyDescent="0.2">
      <c r="B17" t="s">
        <v>185</v>
      </c>
      <c r="E17" s="16">
        <f>Input!A138/Input!A$34</f>
        <v>1.1238434445314764</v>
      </c>
      <c r="F17" s="16">
        <f>Input!B138/Input!B$34</f>
        <v>0.86135049938595709</v>
      </c>
      <c r="G17" s="16">
        <f>Input!C138/Input!C$34</f>
        <v>0.75975326667538212</v>
      </c>
      <c r="H17" s="16">
        <f>Input!D138/Input!D$34</f>
        <v>0.80870275798712832</v>
      </c>
      <c r="I17" s="16">
        <f>Input!E138/Input!E$34</f>
        <v>0.82295744756308564</v>
      </c>
      <c r="J17" s="16">
        <f>Input!F138/Input!F$34</f>
        <v>0.74527196404133911</v>
      </c>
      <c r="K17" s="16">
        <f>Input!G138/Input!G$34</f>
        <v>0.94467556709338341</v>
      </c>
      <c r="L17" s="16">
        <f>Input!H138/Input!H$34</f>
        <v>0</v>
      </c>
      <c r="M17" s="16">
        <f>Input!I138/Input!I$34</f>
        <v>0</v>
      </c>
      <c r="N17" s="16">
        <f>Input!J138/Input!J$34</f>
        <v>0</v>
      </c>
      <c r="O17" s="6">
        <f t="shared" si="1"/>
        <v>0.60665549472777525</v>
      </c>
    </row>
    <row r="18" spans="2:15" ht="12" customHeight="1" x14ac:dyDescent="0.2">
      <c r="B18" t="s">
        <v>186</v>
      </c>
      <c r="E18" s="16">
        <f>Input!A139/Input!A$34</f>
        <v>0.83757122010365137</v>
      </c>
      <c r="F18" s="16">
        <f>Input!B139/Input!B$34</f>
        <v>0.92379332818034254</v>
      </c>
      <c r="G18" s="16">
        <f>Input!C139/Input!C$34</f>
        <v>0.94403136165047719</v>
      </c>
      <c r="H18" s="16">
        <f>Input!D139/Input!D$34</f>
        <v>0.98891605210694755</v>
      </c>
      <c r="I18" s="16">
        <f>Input!E139/Input!E$34</f>
        <v>1.6987385026415225</v>
      </c>
      <c r="J18" s="16">
        <f>Input!F139/Input!F$34</f>
        <v>0.83411889195725841</v>
      </c>
      <c r="K18" s="16">
        <f>Input!G139/Input!G$34</f>
        <v>3.2534769261496619</v>
      </c>
      <c r="L18" s="16">
        <f>Input!H139/Input!H$34</f>
        <v>1.0371618797048978</v>
      </c>
      <c r="M18" s="16">
        <f>Input!I139/Input!I$34</f>
        <v>2.027891573920813</v>
      </c>
      <c r="N18" s="16">
        <f>Input!J139/Input!J$34</f>
        <v>1.2728093105150926</v>
      </c>
      <c r="O18" s="6">
        <f t="shared" si="1"/>
        <v>1.3818509046930667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2.1277486957710146E-2</v>
      </c>
      <c r="I19" s="16">
        <f t="shared" si="2"/>
        <v>1.2443870378575639E-7</v>
      </c>
      <c r="J19" s="16">
        <f t="shared" si="2"/>
        <v>0</v>
      </c>
      <c r="K19" s="16">
        <f t="shared" si="2"/>
        <v>0</v>
      </c>
      <c r="L19" s="16">
        <f t="shared" si="2"/>
        <v>3.8275468462801499E-2</v>
      </c>
      <c r="M19" s="16">
        <f t="shared" si="2"/>
        <v>0</v>
      </c>
      <c r="N19" s="16">
        <f t="shared" si="2"/>
        <v>0</v>
      </c>
      <c r="O19" s="6">
        <f t="shared" si="1"/>
        <v>5.9553079859215432E-3</v>
      </c>
    </row>
    <row r="20" spans="2:15" ht="12.75" customHeight="1" x14ac:dyDescent="0.2">
      <c r="B20" s="28" t="s">
        <v>187</v>
      </c>
      <c r="E20" s="8">
        <f>Input!A141/Input!A$34</f>
        <v>3.2841258302305865</v>
      </c>
      <c r="F20" s="8">
        <f>Input!B141/Input!B$34</f>
        <v>4.4859709082870021</v>
      </c>
      <c r="G20" s="8">
        <f>Input!C141/Input!C$34</f>
        <v>4.0647990787160202</v>
      </c>
      <c r="H20" s="8">
        <f>Input!D141/Input!D$34</f>
        <v>4.3426424533297512</v>
      </c>
      <c r="I20" s="8">
        <f>Input!E141/Input!E$34</f>
        <v>5.0805351113135311</v>
      </c>
      <c r="J20" s="8">
        <f>Input!F141/Input!F$34</f>
        <v>3.7488436602560973</v>
      </c>
      <c r="K20" s="8">
        <f>Input!G141/Input!G$34</f>
        <v>6.4810021183171074</v>
      </c>
      <c r="L20" s="8">
        <f>Input!H141/Input!H$34</f>
        <v>3.9324651339122818</v>
      </c>
      <c r="M20" s="8">
        <f>Input!I141/Input!I$34</f>
        <v>5.9458555554821455</v>
      </c>
      <c r="N20" s="8">
        <f>Input!J141/Input!J$34</f>
        <v>3.6106849044386689</v>
      </c>
      <c r="O20" s="8">
        <f t="shared" si="1"/>
        <v>4.4976924754283196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0.26883241949848169</v>
      </c>
      <c r="F22" s="16">
        <f>Input!B202/Input!B$34</f>
        <v>0.55432294477591315</v>
      </c>
      <c r="G22" s="16">
        <f>Input!C202/Input!C$34</f>
        <v>0.11218613011275644</v>
      </c>
      <c r="H22" s="16">
        <f>Input!D202/Input!D$34</f>
        <v>9.5971944128673922E-2</v>
      </c>
      <c r="I22" s="16">
        <f>Input!E202/Input!E$34</f>
        <v>0.2428831949886045</v>
      </c>
      <c r="J22" s="16">
        <f>Input!F202/Input!F$34</f>
        <v>4.3997171628881164E-2</v>
      </c>
      <c r="K22" s="16">
        <f>Input!G202/Input!G$34</f>
        <v>0.1647801389740117</v>
      </c>
      <c r="L22" s="16">
        <f>Input!H202/Input!H$34</f>
        <v>6.490729050214622E-2</v>
      </c>
      <c r="M22" s="16">
        <f>Input!I202/Input!I$34</f>
        <v>6.9811132300663298E-2</v>
      </c>
      <c r="N22" s="16">
        <f>Input!J202/Input!J$34</f>
        <v>2.4143058939284598</v>
      </c>
      <c r="O22" s="6">
        <f t="shared" si="1"/>
        <v>0.40319982608385924</v>
      </c>
    </row>
    <row r="23" spans="2:15" ht="12" customHeight="1" x14ac:dyDescent="0.2">
      <c r="B23" t="s">
        <v>305</v>
      </c>
      <c r="E23" s="16">
        <f>Input!A203/Input!A$34</f>
        <v>4.3031296608259924</v>
      </c>
      <c r="F23" s="16">
        <f>Input!B203/Input!B$34</f>
        <v>4.9303037932930032</v>
      </c>
      <c r="G23" s="16">
        <f>Input!C203/Input!C$34</f>
        <v>4.5971610391276396</v>
      </c>
      <c r="H23" s="16">
        <f>Input!D203/Input!D$34</f>
        <v>3.7101439810284056</v>
      </c>
      <c r="I23" s="16">
        <f>Input!E203/Input!E$34</f>
        <v>4.2334211248387739</v>
      </c>
      <c r="J23" s="16">
        <f>Input!F203/Input!F$34</f>
        <v>3.2725825787372114</v>
      </c>
      <c r="K23" s="16">
        <f>Input!G203/Input!G$34</f>
        <v>2.7934286993075528</v>
      </c>
      <c r="L23" s="16">
        <f>Input!H203/Input!H$34</f>
        <v>3.4343386558642677</v>
      </c>
      <c r="M23" s="16">
        <f>Input!I203/Input!I$34</f>
        <v>1.9749011978293642</v>
      </c>
      <c r="N23" s="16">
        <f>Input!J203/Input!J$34</f>
        <v>3.874019924361221</v>
      </c>
      <c r="O23" s="6">
        <f t="shared" si="1"/>
        <v>3.7123430655213427</v>
      </c>
    </row>
    <row r="24" spans="2:15" ht="12" customHeight="1" x14ac:dyDescent="0.2">
      <c r="B24" t="s">
        <v>306</v>
      </c>
      <c r="E24" s="16">
        <f>Input!A204/Input!A$34</f>
        <v>0</v>
      </c>
      <c r="F24" s="16">
        <f>Input!B204/Input!B$34</f>
        <v>0</v>
      </c>
      <c r="G24" s="16">
        <f>Input!C204/Input!C$34</f>
        <v>2.1993598603972746E-2</v>
      </c>
      <c r="H24" s="16">
        <f>Input!D204/Input!D$34</f>
        <v>0.19063622034402619</v>
      </c>
      <c r="I24" s="16">
        <f>Input!E204/Input!E$34</f>
        <v>5.6749026422692143E-3</v>
      </c>
      <c r="J24" s="16">
        <f>Input!F204/Input!F$34</f>
        <v>4.6855586314266508E-3</v>
      </c>
      <c r="K24" s="16">
        <f>Input!G204/Input!G$34</f>
        <v>1.5731411566403168E-2</v>
      </c>
      <c r="L24" s="16">
        <f>Input!H204/Input!H$34</f>
        <v>0</v>
      </c>
      <c r="M24" s="16">
        <f>Input!I204/Input!I$34</f>
        <v>0</v>
      </c>
      <c r="N24" s="16">
        <f>Input!J204/Input!J$34</f>
        <v>0.65132232212135843</v>
      </c>
      <c r="O24" s="6">
        <f t="shared" si="1"/>
        <v>8.9004401390945648E-2</v>
      </c>
    </row>
    <row r="25" spans="2:15" ht="12" customHeight="1" x14ac:dyDescent="0.2">
      <c r="B25" t="s">
        <v>307</v>
      </c>
      <c r="E25" s="16">
        <f>Input!A205/Input!A$34</f>
        <v>0.90108882260158585</v>
      </c>
      <c r="F25" s="16">
        <f>Input!B205/Input!B$34</f>
        <v>0.29245139170662532</v>
      </c>
      <c r="G25" s="16">
        <f>Input!C205/Input!C$34</f>
        <v>0.22059894230566787</v>
      </c>
      <c r="H25" s="16">
        <f>Input!D205/Input!D$34</f>
        <v>0.27443391499687647</v>
      </c>
      <c r="I25" s="16">
        <f>Input!E205/Input!E$34</f>
        <v>0.64886633229986979</v>
      </c>
      <c r="J25" s="16">
        <f>Input!F205/Input!F$34</f>
        <v>0.2563689548011982</v>
      </c>
      <c r="K25" s="16">
        <f>Input!G205/Input!G$34</f>
        <v>0.2812469323237935</v>
      </c>
      <c r="L25" s="16">
        <f>Input!H205/Input!H$34</f>
        <v>0.42608340015453838</v>
      </c>
      <c r="M25" s="16">
        <f>Input!I205/Input!I$34</f>
        <v>0.40726995096520852</v>
      </c>
      <c r="N25" s="16">
        <f>Input!J205/Input!J$34</f>
        <v>0.56678701136390353</v>
      </c>
      <c r="O25" s="6">
        <f t="shared" si="1"/>
        <v>0.42751956535192681</v>
      </c>
    </row>
    <row r="26" spans="2:15" ht="12" customHeight="1" x14ac:dyDescent="0.2">
      <c r="B26" t="s">
        <v>308</v>
      </c>
      <c r="E26" s="16">
        <f>E27-SUM(E22:E25)</f>
        <v>1.2667120454521061</v>
      </c>
      <c r="F26" s="16">
        <f t="shared" ref="F26:N26" si="3">F27-SUM(F22:F25)</f>
        <v>2.2987486296160951</v>
      </c>
      <c r="G26" s="16">
        <f t="shared" si="3"/>
        <v>0.41895959443136377</v>
      </c>
      <c r="H26" s="16">
        <f t="shared" si="3"/>
        <v>0.56877816452350949</v>
      </c>
      <c r="I26" s="16">
        <f t="shared" si="3"/>
        <v>0.43547423901066207</v>
      </c>
      <c r="J26" s="16">
        <f t="shared" si="3"/>
        <v>0.60984580561429835</v>
      </c>
      <c r="K26" s="16">
        <f t="shared" si="3"/>
        <v>0.71173439435254338</v>
      </c>
      <c r="L26" s="16">
        <f t="shared" si="3"/>
        <v>0.6169523956680818</v>
      </c>
      <c r="M26" s="16">
        <f t="shared" si="3"/>
        <v>0.82011864421930047</v>
      </c>
      <c r="N26" s="16">
        <f t="shared" si="3"/>
        <v>0.38448989041239745</v>
      </c>
      <c r="O26" s="6">
        <f t="shared" si="1"/>
        <v>0.81318138033003573</v>
      </c>
    </row>
    <row r="27" spans="2:15" ht="12.75" customHeight="1" x14ac:dyDescent="0.2">
      <c r="B27" s="28" t="s">
        <v>188</v>
      </c>
      <c r="E27" s="8">
        <f>Input!A142/Input!A$34</f>
        <v>6.739762948378166</v>
      </c>
      <c r="F27" s="8">
        <f>Input!B142/Input!B$34</f>
        <v>8.0758267593916369</v>
      </c>
      <c r="G27" s="8">
        <f>Input!C142/Input!C$34</f>
        <v>5.3708993045814006</v>
      </c>
      <c r="H27" s="8">
        <f>Input!D142/Input!D$34</f>
        <v>4.8399642250214914</v>
      </c>
      <c r="I27" s="8">
        <f>Input!E142/Input!E$34</f>
        <v>5.5663197937801803</v>
      </c>
      <c r="J27" s="8">
        <f>Input!F142/Input!F$34</f>
        <v>4.1874800694130156</v>
      </c>
      <c r="K27" s="8">
        <f>Input!G142/Input!G$34</f>
        <v>3.9669215765243049</v>
      </c>
      <c r="L27" s="8">
        <f>Input!H142/Input!H$34</f>
        <v>4.5422817421890338</v>
      </c>
      <c r="M27" s="8">
        <f>Input!I142/Input!I$34</f>
        <v>3.2721009253145366</v>
      </c>
      <c r="N27" s="8">
        <f>Input!J142/Input!J$34</f>
        <v>7.89092504218734</v>
      </c>
      <c r="O27" s="8">
        <f>AVERAGE(E27:N27)</f>
        <v>5.4452482386781105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2.2250403714711848</v>
      </c>
      <c r="F29" s="16">
        <f>Input!B143/Input!B$34</f>
        <v>2.4385683092151629</v>
      </c>
      <c r="G29" s="16">
        <f>Input!C143/Input!C$34</f>
        <v>2.8918122942644491</v>
      </c>
      <c r="H29" s="16">
        <f>Input!D143/Input!D$34</f>
        <v>1.6784778953684736</v>
      </c>
      <c r="I29" s="16">
        <f>Input!E143/Input!E$34</f>
        <v>0.80883925443795079</v>
      </c>
      <c r="J29" s="16">
        <f>Input!F143/Input!F$34</f>
        <v>1.2003512059172547</v>
      </c>
      <c r="K29" s="16">
        <f>Input!G143/Input!G$34</f>
        <v>1.3262619351357239</v>
      </c>
      <c r="L29" s="16">
        <f>Input!H143/Input!H$34</f>
        <v>1.3613909487929088</v>
      </c>
      <c r="M29" s="16">
        <f>Input!I143/Input!I$34</f>
        <v>6.9119934894917398E-2</v>
      </c>
      <c r="N29" s="16">
        <f>Input!J143/Input!J$34</f>
        <v>5.1633368964226219E-2</v>
      </c>
      <c r="O29" s="16">
        <f t="shared" ref="O29:O35" si="4">AVERAGE(E29:N29)</f>
        <v>1.4051495518462254</v>
      </c>
    </row>
    <row r="30" spans="2:15" ht="12" customHeight="1" x14ac:dyDescent="0.2">
      <c r="B30" t="s">
        <v>309</v>
      </c>
      <c r="E30" s="16">
        <f>Input!A207/Input!A$34</f>
        <v>0.20381074498106161</v>
      </c>
      <c r="F30" s="16">
        <f>Input!B207/Input!B$34</f>
        <v>0.20236790432701043</v>
      </c>
      <c r="G30" s="16">
        <f>Input!C207/Input!C$34</f>
        <v>0.2049208100209218</v>
      </c>
      <c r="H30" s="16">
        <f>Input!D207/Input!D$34</f>
        <v>1.6020391787320056</v>
      </c>
      <c r="I30" s="16">
        <f>Input!E207/Input!E$34</f>
        <v>1.6992749578930535</v>
      </c>
      <c r="J30" s="16">
        <f>Input!F207/Input!F$34</f>
        <v>1.1550452825186726</v>
      </c>
      <c r="K30" s="16">
        <f>Input!G207/Input!G$34</f>
        <v>0.28474670151565706</v>
      </c>
      <c r="L30" s="16">
        <f>Input!H207/Input!H$34</f>
        <v>0.25695443234783671</v>
      </c>
      <c r="M30" s="16">
        <f>Input!I207/Input!I$34</f>
        <v>0</v>
      </c>
      <c r="N30" s="16">
        <f>Input!J207/Input!J$34</f>
        <v>0</v>
      </c>
      <c r="O30" s="16">
        <f t="shared" si="4"/>
        <v>0.56091600123362206</v>
      </c>
    </row>
    <row r="31" spans="2:15" ht="12" customHeight="1" x14ac:dyDescent="0.2">
      <c r="B31" t="s">
        <v>190</v>
      </c>
      <c r="E31" s="16">
        <f>Input!A144/Input!A$34</f>
        <v>0</v>
      </c>
      <c r="F31" s="16">
        <f>Input!B144/Input!B$34</f>
        <v>1.6265474362202392E-2</v>
      </c>
      <c r="G31" s="16">
        <f>Input!C144/Input!C$34</f>
        <v>1.5866639051649388E-2</v>
      </c>
      <c r="H31" s="16">
        <f>Input!D144/Input!D$34</f>
        <v>1.7434911238570452E-2</v>
      </c>
      <c r="I31" s="16">
        <f>Input!E144/Input!E$34</f>
        <v>1.7992716602674062E-2</v>
      </c>
      <c r="J31" s="16">
        <f>Input!F144/Input!F$34</f>
        <v>1.6498531465966266E-2</v>
      </c>
      <c r="K31" s="16">
        <f>Input!G144/Input!G$34</f>
        <v>7.8572592357504994E-2</v>
      </c>
      <c r="L31" s="16">
        <f>Input!H144/Input!H$34</f>
        <v>0.19572856985452913</v>
      </c>
      <c r="M31" s="16">
        <f>Input!I144/Input!I$34</f>
        <v>3.0114987110732662E-2</v>
      </c>
      <c r="N31" s="16">
        <f>Input!J144/Input!J$34</f>
        <v>8.1598249021959127E-2</v>
      </c>
      <c r="O31" s="16">
        <f t="shared" si="4"/>
        <v>4.7007267106578848E-2</v>
      </c>
    </row>
    <row r="32" spans="2:15" ht="12" customHeight="1" x14ac:dyDescent="0.2">
      <c r="B32" t="s">
        <v>310</v>
      </c>
      <c r="E32" s="16">
        <f>Input!A208/Input!A$34</f>
        <v>1.4887818277412362E-3</v>
      </c>
      <c r="F32" s="16">
        <f>Input!B208/Input!B$34</f>
        <v>4.1790367082265786E-3</v>
      </c>
      <c r="G32" s="16">
        <f>Input!C208/Input!C$34</f>
        <v>2.7176800251864628E-3</v>
      </c>
      <c r="H32" s="16">
        <f>Input!D208/Input!D$34</f>
        <v>2.9863704866589244E-3</v>
      </c>
      <c r="I32" s="16">
        <f>Input!E208/Input!E$34</f>
        <v>3.081351180332214E-3</v>
      </c>
      <c r="J32" s="16">
        <f>Input!F208/Input!F$34</f>
        <v>4.9718164340334424E-3</v>
      </c>
      <c r="K32" s="16">
        <f>Input!G208/Input!G$34</f>
        <v>4.4519192741041651E-2</v>
      </c>
      <c r="L32" s="16">
        <f>Input!H208/Input!H$34</f>
        <v>3.0590177347535061E-3</v>
      </c>
      <c r="M32" s="16">
        <f>Input!I208/Input!I$34</f>
        <v>5.1582330996696162E-3</v>
      </c>
      <c r="N32" s="16">
        <f>Input!J208/Input!J$34</f>
        <v>0.17228101922440409</v>
      </c>
      <c r="O32" s="16">
        <f t="shared" si="4"/>
        <v>2.4444249946204772E-2</v>
      </c>
    </row>
    <row r="33" spans="2:15" ht="12" customHeight="1" x14ac:dyDescent="0.2">
      <c r="B33" t="s">
        <v>191</v>
      </c>
      <c r="E33" s="16">
        <f>Input!A145/Input!A$34</f>
        <v>4.2582647510112988E-2</v>
      </c>
      <c r="F33" s="16">
        <f>Input!B145/Input!B$34</f>
        <v>8.3332735774018132E-2</v>
      </c>
      <c r="G33" s="16">
        <f>Input!C145/Input!C$34</f>
        <v>0.10496681056832587</v>
      </c>
      <c r="H33" s="16">
        <f>Input!D145/Input!D$34</f>
        <v>0.23153008918835483</v>
      </c>
      <c r="I33" s="16">
        <f>Input!E145/Input!E$34</f>
        <v>0.20367703925481126</v>
      </c>
      <c r="J33" s="16">
        <f>Input!F145/Input!F$34</f>
        <v>0.16942894944061579</v>
      </c>
      <c r="K33" s="16">
        <f>Input!G145/Input!G$34</f>
        <v>0.11624442043833505</v>
      </c>
      <c r="L33" s="16">
        <f>Input!H145/Input!H$34</f>
        <v>0</v>
      </c>
      <c r="M33" s="16">
        <f>Input!I145/Input!I$34</f>
        <v>0</v>
      </c>
      <c r="N33" s="16">
        <f>Input!J145/Input!J$34</f>
        <v>8.3279299174701706E-3</v>
      </c>
      <c r="O33" s="16">
        <f t="shared" si="4"/>
        <v>9.6009062209204424E-2</v>
      </c>
    </row>
    <row r="34" spans="2:15" ht="12" customHeight="1" x14ac:dyDescent="0.2">
      <c r="B34" t="s">
        <v>192</v>
      </c>
      <c r="E34" s="16">
        <f>E35-SUM(E29:E33)</f>
        <v>2.9032586885843426E-2</v>
      </c>
      <c r="F34" s="16">
        <f t="shared" ref="F34:N34" si="5">F35-SUM(F29:F33)</f>
        <v>2.9296281228280652E-2</v>
      </c>
      <c r="G34" s="16">
        <f t="shared" si="5"/>
        <v>2.912527474249238E-2</v>
      </c>
      <c r="H34" s="16">
        <f t="shared" si="5"/>
        <v>2.9863085236228493E-2</v>
      </c>
      <c r="I34" s="16">
        <f t="shared" si="5"/>
        <v>0.89293629920539663</v>
      </c>
      <c r="J34" s="16">
        <f t="shared" si="5"/>
        <v>2.825929375789249E-2</v>
      </c>
      <c r="K34" s="16">
        <f t="shared" si="5"/>
        <v>0</v>
      </c>
      <c r="L34" s="16">
        <f t="shared" si="5"/>
        <v>0</v>
      </c>
      <c r="M34" s="16">
        <f t="shared" si="5"/>
        <v>0</v>
      </c>
      <c r="N34" s="16">
        <f t="shared" si="5"/>
        <v>1.1304217290009078E-7</v>
      </c>
      <c r="O34" s="16">
        <f t="shared" si="4"/>
        <v>0.10385129340983071</v>
      </c>
    </row>
    <row r="35" spans="2:15" ht="12.75" customHeight="1" x14ac:dyDescent="0.2">
      <c r="B35" s="28" t="s">
        <v>193</v>
      </c>
      <c r="E35" s="8">
        <f>Input!A147/Input!A$34</f>
        <v>2.5019551326759442</v>
      </c>
      <c r="F35" s="8">
        <f>Input!B147/Input!B$34</f>
        <v>2.774009741614901</v>
      </c>
      <c r="G35" s="8">
        <f>Input!C147/Input!C$34</f>
        <v>3.249409508673025</v>
      </c>
      <c r="H35" s="8">
        <f>Input!D147/Input!D$34</f>
        <v>3.562331530250292</v>
      </c>
      <c r="I35" s="8">
        <f>Input!E147/Input!E$34</f>
        <v>3.6258016185742186</v>
      </c>
      <c r="J35" s="8">
        <f>Input!F147/Input!F$34</f>
        <v>2.5745550795344352</v>
      </c>
      <c r="K35" s="8">
        <f>Input!G147/Input!G$34</f>
        <v>1.8503448421882627</v>
      </c>
      <c r="L35" s="8">
        <f>Input!H147/Input!H$34</f>
        <v>1.8171329687300279</v>
      </c>
      <c r="M35" s="8">
        <f>Input!I147/Input!I$34</f>
        <v>0.10439315510531968</v>
      </c>
      <c r="N35" s="8">
        <f>Input!J147/Input!J$34</f>
        <v>0.31384068017023248</v>
      </c>
      <c r="O35" s="8">
        <f t="shared" si="4"/>
        <v>2.2373774257516663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75.941206127879667</v>
      </c>
      <c r="F37" s="30">
        <f t="shared" ref="F37:N37" si="6">+F11+F13+F20+F27+F35</f>
        <v>86.237408060989466</v>
      </c>
      <c r="G37" s="30">
        <f t="shared" si="6"/>
        <v>86.145929698237396</v>
      </c>
      <c r="H37" s="30">
        <f t="shared" si="6"/>
        <v>87.016582795566464</v>
      </c>
      <c r="I37" s="30">
        <f t="shared" si="6"/>
        <v>80.202511670794919</v>
      </c>
      <c r="J37" s="30">
        <f t="shared" si="6"/>
        <v>79.715005489983568</v>
      </c>
      <c r="K37" s="30">
        <f t="shared" si="6"/>
        <v>86.238816505097191</v>
      </c>
      <c r="L37" s="30">
        <f t="shared" si="6"/>
        <v>85.619353137809739</v>
      </c>
      <c r="M37" s="30">
        <f t="shared" si="6"/>
        <v>89.454566741454073</v>
      </c>
      <c r="N37" s="30">
        <f t="shared" si="6"/>
        <v>100.52233702031685</v>
      </c>
      <c r="O37" s="7">
        <f>AVERAGE(E37:N37)</f>
        <v>85.709371724812939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80.118494913271661</v>
      </c>
      <c r="F39" s="30">
        <f>Input!B24/Input!B$6</f>
        <v>79.770620399730262</v>
      </c>
      <c r="G39" s="30">
        <f>Input!C24/Input!C$6</f>
        <v>68.430437330589299</v>
      </c>
      <c r="H39" s="30">
        <f>Input!D24/Input!D$6</f>
        <v>76.988044136239992</v>
      </c>
      <c r="I39" s="30">
        <f>Input!E24/Input!E$6</f>
        <v>79.986342812780137</v>
      </c>
      <c r="J39" s="30">
        <f>Input!F24/Input!F$6</f>
        <v>71.923294567742005</v>
      </c>
      <c r="K39" s="30">
        <f>Input!G24/Input!G$6</f>
        <v>73.874417843210068</v>
      </c>
      <c r="L39" s="30">
        <f>Input!H24/Input!H$6</f>
        <v>76.419334880029297</v>
      </c>
      <c r="M39" s="30">
        <f>Input!I24/Input!I$6</f>
        <v>75.875727789357313</v>
      </c>
      <c r="N39" s="30">
        <f>Input!J24/Input!J$6</f>
        <v>80.464960990881309</v>
      </c>
      <c r="O39" s="7">
        <f>AVERAGE(E39:N39)</f>
        <v>76.385167566383146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-4.177288785391994</v>
      </c>
      <c r="F41" s="11">
        <f t="shared" ref="F41:N41" si="7">+F37-F39</f>
        <v>6.4667876612592039</v>
      </c>
      <c r="G41" s="11">
        <f t="shared" si="7"/>
        <v>17.715492367648096</v>
      </c>
      <c r="H41" s="11">
        <f t="shared" si="7"/>
        <v>10.028538659326472</v>
      </c>
      <c r="I41" s="11">
        <f t="shared" si="7"/>
        <v>0.21616885801478247</v>
      </c>
      <c r="J41" s="11">
        <f t="shared" si="7"/>
        <v>7.7917109222415633</v>
      </c>
      <c r="K41" s="11">
        <f t="shared" si="7"/>
        <v>12.364398661887122</v>
      </c>
      <c r="L41" s="11">
        <f t="shared" si="7"/>
        <v>9.2000182577804424</v>
      </c>
      <c r="M41" s="11">
        <f t="shared" si="7"/>
        <v>13.57883895209676</v>
      </c>
      <c r="N41" s="11">
        <f t="shared" si="7"/>
        <v>20.057376029435545</v>
      </c>
      <c r="O41" s="11">
        <f>AVERAGE(E41:N41)</f>
        <v>9.324204158429799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2.2731565419481936</v>
      </c>
      <c r="F43" s="8">
        <f>(Input!B25+Input!B26)/Input!B$6</f>
        <v>2.5506579910182645</v>
      </c>
      <c r="G43" s="8">
        <f>(Input!C25+Input!C26)/Input!C$6</f>
        <v>2.231103302881237</v>
      </c>
      <c r="H43" s="8">
        <f>(Input!D25+Input!D26)/Input!D$6</f>
        <v>2.4797913234486546</v>
      </c>
      <c r="I43" s="8">
        <f>(Input!E25+Input!E26)/Input!E$6</f>
        <v>2.6127140617938998</v>
      </c>
      <c r="J43" s="8">
        <f>(Input!F25+Input!F26)/Input!F$6</f>
        <v>2.5039647188637328</v>
      </c>
      <c r="K43" s="8">
        <f>(Input!G25+Input!G26)/Input!G$6</f>
        <v>2.5996053419431346</v>
      </c>
      <c r="L43" s="8">
        <f>(Input!H25+Input!H26)/Input!H$6</f>
        <v>2.7862245558336891</v>
      </c>
      <c r="M43" s="8">
        <f>(Input!I25+Input!I26)/Input!I$6</f>
        <v>3.0210175018946912</v>
      </c>
      <c r="N43" s="8">
        <f>(Input!J25+Input!J26)/Input!J$6</f>
        <v>3.0807629140060127</v>
      </c>
      <c r="O43" s="8">
        <f>AVERAGE(E43:N43)</f>
        <v>2.6138998253631511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-6.4504453273401872</v>
      </c>
      <c r="F45" s="11">
        <f t="shared" ref="F45:N45" si="8">+F41-F43</f>
        <v>3.9161296702409394</v>
      </c>
      <c r="G45" s="11">
        <f t="shared" si="8"/>
        <v>15.484389064766859</v>
      </c>
      <c r="H45" s="11">
        <f t="shared" si="8"/>
        <v>7.5487473358778168</v>
      </c>
      <c r="I45" s="11">
        <f t="shared" si="8"/>
        <v>-2.3965452037791173</v>
      </c>
      <c r="J45" s="11">
        <f t="shared" si="8"/>
        <v>5.2877462033778304</v>
      </c>
      <c r="K45" s="11">
        <f t="shared" si="8"/>
        <v>9.7647933199439869</v>
      </c>
      <c r="L45" s="11">
        <f t="shared" si="8"/>
        <v>6.4137937019467532</v>
      </c>
      <c r="M45" s="11">
        <f t="shared" si="8"/>
        <v>10.557821450202068</v>
      </c>
      <c r="N45" s="11">
        <f t="shared" si="8"/>
        <v>16.976613115429533</v>
      </c>
      <c r="O45" s="11">
        <f>AVERAGE(E45:N45)</f>
        <v>6.7103043330666496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64.185514255478296</v>
      </c>
      <c r="F7" s="6">
        <f>Input!B149/Input!B$153</f>
        <v>70.876097591314505</v>
      </c>
      <c r="G7" s="6">
        <f>Input!C149/Input!C$153</f>
        <v>76.745013709258345</v>
      </c>
      <c r="H7" s="6">
        <f>Input!D149/Input!D$153</f>
        <v>74.166148729695053</v>
      </c>
      <c r="I7" s="6">
        <f>Input!E149/Input!E$153</f>
        <v>67.390559417628552</v>
      </c>
      <c r="J7" s="6">
        <f>Input!F149/Input!F$153</f>
        <v>68.00313705378494</v>
      </c>
      <c r="K7" s="6">
        <f>Input!G149/Input!G$153</f>
        <v>72.941459563898619</v>
      </c>
      <c r="L7" s="6">
        <f>Input!H149/Input!H$153</f>
        <v>75.153963893588326</v>
      </c>
      <c r="M7" s="6">
        <f>Input!I149/Input!I$153</f>
        <v>75.289096828597778</v>
      </c>
      <c r="N7" s="6">
        <f>Input!J149/Input!J$153</f>
        <v>87.397597244103579</v>
      </c>
      <c r="O7" s="6">
        <f>AVERAGE(E7:N7)</f>
        <v>73.214858828734791</v>
      </c>
    </row>
    <row r="8" spans="1:15" ht="12" customHeight="1" x14ac:dyDescent="0.2">
      <c r="B8" t="s">
        <v>180</v>
      </c>
      <c r="E8" s="6">
        <f>Input!A150/Input!A$153</f>
        <v>0.99450943404731584</v>
      </c>
      <c r="F8" s="6">
        <f>Input!B150/Input!B$153</f>
        <v>1.0451216328191255</v>
      </c>
      <c r="G8" s="6">
        <f>Input!C150/Input!C$153</f>
        <v>-2.6313361466055913</v>
      </c>
      <c r="H8" s="6">
        <f>Input!D150/Input!D$153</f>
        <v>0.44476525310932241</v>
      </c>
      <c r="I8" s="6">
        <f>Input!E150/Input!E$153</f>
        <v>-1.3045879028911058</v>
      </c>
      <c r="J8" s="6">
        <f>Input!F150/Input!F$153</f>
        <v>0.98970238103753216</v>
      </c>
      <c r="K8" s="6">
        <f>Input!G150/Input!G$153</f>
        <v>0.84506756566405927</v>
      </c>
      <c r="L8" s="6">
        <f>Input!H150/Input!H$153</f>
        <v>-0.65752114277956908</v>
      </c>
      <c r="M8" s="6">
        <f>Input!I150/Input!I$153</f>
        <v>4.553872251403968</v>
      </c>
      <c r="N8" s="6">
        <f>Input!J150/Input!J$153</f>
        <v>-1.5567279997146977</v>
      </c>
      <c r="O8" s="6">
        <f>AVERAGE(E8:N8)</f>
        <v>0.2722865326090359</v>
      </c>
    </row>
    <row r="9" spans="1:15" ht="12" customHeight="1" x14ac:dyDescent="0.2">
      <c r="B9" t="s">
        <v>181</v>
      </c>
      <c r="E9" s="6">
        <f>Input!A151/Input!A$153</f>
        <v>0.23454128524294227</v>
      </c>
      <c r="F9" s="6">
        <f>Input!B151/Input!B$153</f>
        <v>0.10110181861294078</v>
      </c>
      <c r="G9" s="6">
        <f>Input!C151/Input!C$153</f>
        <v>0.1954004154581398</v>
      </c>
      <c r="H9" s="6">
        <f>Input!D151/Input!D$153</f>
        <v>0.24972213600683865</v>
      </c>
      <c r="I9" s="6">
        <f>Input!E151/Input!E$153</f>
        <v>1.8476364896399429E-2</v>
      </c>
      <c r="J9" s="6">
        <f>Input!F151/Input!F$153</f>
        <v>0.17230227679889143</v>
      </c>
      <c r="K9" s="6">
        <f>Input!G151/Input!G$153</f>
        <v>8.7586746048887679E-2</v>
      </c>
      <c r="L9" s="6">
        <f>Input!H151/Input!H$153</f>
        <v>0.66022876211087012</v>
      </c>
      <c r="M9" s="6">
        <f>Input!I151/Input!I$153</f>
        <v>0.10250717660645575</v>
      </c>
      <c r="N9" s="6">
        <f>Input!J151/Input!J$153</f>
        <v>0.2283257934451747</v>
      </c>
      <c r="O9" s="6">
        <f>AVERAGE(E9:N9)</f>
        <v>0.20501927752275409</v>
      </c>
    </row>
    <row r="10" spans="1:15" ht="12" customHeight="1" x14ac:dyDescent="0.2">
      <c r="B10" t="s">
        <v>182</v>
      </c>
      <c r="E10" s="6">
        <f>Input!A152/Input!A$153</f>
        <v>-0.34390342076855984</v>
      </c>
      <c r="F10" s="6">
        <f>Input!B152/Input!B$153</f>
        <v>-0.23838101920327248</v>
      </c>
      <c r="G10" s="6">
        <f>Input!C152/Input!C$153</f>
        <v>-0.25020250022246127</v>
      </c>
      <c r="H10" s="6">
        <f>Input!D152/Input!D$153</f>
        <v>-0.92416597120084598</v>
      </c>
      <c r="I10" s="6">
        <f>Input!E152/Input!E$153</f>
        <v>0</v>
      </c>
      <c r="J10" s="6">
        <f>Input!F152/Input!F$153</f>
        <v>0</v>
      </c>
      <c r="K10" s="6">
        <f>Input!G152/Input!G$153</f>
        <v>0</v>
      </c>
      <c r="L10" s="6">
        <f>Input!H152/Input!H$153</f>
        <v>-9.9827135020121704E-3</v>
      </c>
      <c r="M10" s="6">
        <f>Input!I152/Input!I$153</f>
        <v>0</v>
      </c>
      <c r="N10" s="6">
        <f>Input!J152/Input!J$153</f>
        <v>0</v>
      </c>
      <c r="O10" s="6">
        <f>AVERAGE(E10:N10)</f>
        <v>-0.17666356248971518</v>
      </c>
    </row>
    <row r="11" spans="1:15" ht="12.75" customHeight="1" x14ac:dyDescent="0.2">
      <c r="B11" s="28" t="s">
        <v>68</v>
      </c>
      <c r="E11" s="8">
        <f>Input!A35/Input!A$153</f>
        <v>65.070661553999997</v>
      </c>
      <c r="F11" s="8">
        <f>Input!B35/Input!B$153</f>
        <v>71.783940023543295</v>
      </c>
      <c r="G11" s="8">
        <f>Input!C35/Input!C$153</f>
        <v>74.058875477888421</v>
      </c>
      <c r="H11" s="8">
        <f>Input!D35/Input!D$153</f>
        <v>73.936470147610379</v>
      </c>
      <c r="I11" s="8">
        <f>Input!E35/Input!E$153</f>
        <v>66.104447879633838</v>
      </c>
      <c r="J11" s="8">
        <f>Input!F35/Input!F$153</f>
        <v>69.165141711621359</v>
      </c>
      <c r="K11" s="8">
        <f>Input!G35/Input!G$153</f>
        <v>73.87411387561157</v>
      </c>
      <c r="L11" s="8">
        <f>Input!H35/Input!H$153</f>
        <v>75.146688799417618</v>
      </c>
      <c r="M11" s="8">
        <f>Input!I35/Input!I$153</f>
        <v>79.945476256608217</v>
      </c>
      <c r="N11" s="8">
        <f>Input!J35/Input!J$153</f>
        <v>86.069195037834049</v>
      </c>
      <c r="O11" s="8">
        <f>AVERAGE(E11:N11)</f>
        <v>73.515501076376879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1.4043501123881929E-2</v>
      </c>
      <c r="F13" s="8">
        <f>Input!B28/Input!B$34/Input!B$5*Input!B$6</f>
        <v>5.8066388855573227E-2</v>
      </c>
      <c r="G13" s="8">
        <f>Input!C28/Input!C$34/Input!C$5*Input!C$6</f>
        <v>2.9581398383972245E-2</v>
      </c>
      <c r="H13" s="8">
        <f>Input!D28/Input!D$34/Input!D$5*Input!D$6</f>
        <v>0.16961250723043342</v>
      </c>
      <c r="I13" s="8">
        <f>Input!E28/Input!E$34/Input!E$5*Input!E$6</f>
        <v>7.0179652922238656E-2</v>
      </c>
      <c r="J13" s="8">
        <f>Input!F28/Input!F$34/Input!F$5*Input!F$6</f>
        <v>0.17686156568902581</v>
      </c>
      <c r="K13" s="8">
        <f>Input!G28/Input!G$34/Input!G$5*Input!G$6</f>
        <v>0.13115939367017096</v>
      </c>
      <c r="L13" s="8">
        <f>Input!H28/Input!H$34/Input!H$5*Input!H$6</f>
        <v>0.11061468960057394</v>
      </c>
      <c r="M13" s="8">
        <f>Input!I28/Input!I$34/Input!I$5*Input!I$6</f>
        <v>0.17734956414138026</v>
      </c>
      <c r="N13" s="8">
        <f>Input!J28/Input!J$34/Input!J$5*Input!J$6</f>
        <v>6.2445923984500926E-2</v>
      </c>
      <c r="O13" s="8">
        <f>AVERAGE(E13:N13)</f>
        <v>9.9991458560175134E-2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0.9336922598809918</v>
      </c>
      <c r="F15" s="16">
        <f>Input!B136/Input!B$34/Input!B$5*Input!B$6</f>
        <v>0.91357235280111726</v>
      </c>
      <c r="G15" s="16">
        <f>Input!C136/Input!C$34/Input!C$5*Input!C$6</f>
        <v>1.1595243364663981</v>
      </c>
      <c r="H15" s="16">
        <f>Input!D136/Input!D$34/Input!D$5*Input!D$6</f>
        <v>1.0699349951780006</v>
      </c>
      <c r="I15" s="16">
        <f>Input!E136/Input!E$34/Input!E$5*Input!E$6</f>
        <v>0.98559484851245927</v>
      </c>
      <c r="J15" s="16">
        <f>Input!F136/Input!F$34/Input!F$5*Input!F$6</f>
        <v>0.93055001766840451</v>
      </c>
      <c r="K15" s="16">
        <f>Input!G136/Input!G$34/Input!G$5*Input!G$6</f>
        <v>0.93640037729703052</v>
      </c>
      <c r="L15" s="16">
        <f>Input!H136/Input!H$34/Input!H$5*Input!H$6</f>
        <v>1.3901304936671022</v>
      </c>
      <c r="M15" s="16">
        <f>Input!I136/Input!I$34/Input!I$5*Input!I$6</f>
        <v>1.3358268395389485</v>
      </c>
      <c r="N15" s="16">
        <f>Input!J136/Input!J$34/Input!J$5*Input!J$6</f>
        <v>0.94225368637732798</v>
      </c>
      <c r="O15" s="6">
        <f t="shared" ref="O15:O26" si="1">AVERAGE(E15:N15)</f>
        <v>1.0597480207387782</v>
      </c>
    </row>
    <row r="16" spans="1:15" ht="12" customHeight="1" x14ac:dyDescent="0.2">
      <c r="B16" t="s">
        <v>184</v>
      </c>
      <c r="E16" s="16">
        <f>Input!A137/Input!A$34/Input!A$5*Input!A$6</f>
        <v>0.36843671833467129</v>
      </c>
      <c r="F16" s="16">
        <f>Input!B137/Input!B$34/Input!B$5*Input!B$6</f>
        <v>1.6792588461656981</v>
      </c>
      <c r="G16" s="16">
        <f>Input!C137/Input!C$34/Input!C$5*Input!C$6</f>
        <v>1.4319979710086859</v>
      </c>
      <c r="H16" s="16">
        <f>Input!D137/Input!D$34/Input!D$5*Input!D$6</f>
        <v>1.6520608075084109</v>
      </c>
      <c r="I16" s="16">
        <f>Input!E137/Input!E$34/Input!E$5*Input!E$6</f>
        <v>1.5186828811521411</v>
      </c>
      <c r="J16" s="16">
        <f>Input!F137/Input!F$34/Input!F$5*Input!F$6</f>
        <v>1.364481454230565</v>
      </c>
      <c r="K16" s="16">
        <f>Input!G137/Input!G$34/Input!G$5*Input!G$6</f>
        <v>1.4293657676296767</v>
      </c>
      <c r="L16" s="16">
        <f>Input!H137/Input!H$34/Input!H$5*Input!H$6</f>
        <v>1.449387595089604</v>
      </c>
      <c r="M16" s="16">
        <f>Input!I137/Input!I$34/Input!I$5*Input!I$6</f>
        <v>2.5313331363813951</v>
      </c>
      <c r="N16" s="16">
        <f>Input!J137/Input!J$34/Input!J$5*Input!J$6</f>
        <v>1.796974232942677</v>
      </c>
      <c r="O16" s="6">
        <f t="shared" si="1"/>
        <v>1.5221979410443525</v>
      </c>
    </row>
    <row r="17" spans="2:15" ht="12" customHeight="1" x14ac:dyDescent="0.2">
      <c r="B17" t="s">
        <v>185</v>
      </c>
      <c r="E17" s="16">
        <f>Input!A138/Input!A$34/Input!A$5*Input!A$6</f>
        <v>1.1063557594173274</v>
      </c>
      <c r="F17" s="16">
        <f>Input!B138/Input!B$34/Input!B$5*Input!B$6</f>
        <v>0.82690834374246625</v>
      </c>
      <c r="G17" s="16">
        <f>Input!C138/Input!C$34/Input!C$5*Input!C$6</f>
        <v>0.83392862692600356</v>
      </c>
      <c r="H17" s="16">
        <f>Input!D138/Input!D$34/Input!D$5*Input!D$6</f>
        <v>0.8722293671992577</v>
      </c>
      <c r="I17" s="16">
        <f>Input!E138/Input!E$34/Input!E$5*Input!E$6</f>
        <v>0.80540978891571735</v>
      </c>
      <c r="J17" s="16">
        <f>Input!F138/Input!F$34/Input!F$5*Input!F$6</f>
        <v>0.78841199460166489</v>
      </c>
      <c r="K17" s="16">
        <f>Input!G138/Input!G$34/Input!G$5*Input!G$6</f>
        <v>0.97898759954303072</v>
      </c>
      <c r="L17" s="16">
        <f>Input!H138/Input!H$34/Input!H$5*Input!H$6</f>
        <v>0</v>
      </c>
      <c r="M17" s="16">
        <f>Input!I138/Input!I$34/Input!I$5*Input!I$6</f>
        <v>0</v>
      </c>
      <c r="N17" s="16">
        <f>Input!J138/Input!J$34/Input!J$5*Input!J$6</f>
        <v>0</v>
      </c>
      <c r="O17" s="6">
        <f t="shared" si="1"/>
        <v>0.6212231480345467</v>
      </c>
    </row>
    <row r="18" spans="2:15" ht="12" customHeight="1" x14ac:dyDescent="0.2">
      <c r="B18" t="s">
        <v>186</v>
      </c>
      <c r="E18" s="16">
        <f>Input!A139/Input!A$34/Input!A$5*Input!A$6</f>
        <v>0.82453810429991725</v>
      </c>
      <c r="F18" s="16">
        <f>Input!B139/Input!B$34/Input!B$5*Input!B$6</f>
        <v>0.88685431947913684</v>
      </c>
      <c r="G18" s="16">
        <f>Input!C139/Input!C$34/Input!C$5*Input!C$6</f>
        <v>1.036197949685995</v>
      </c>
      <c r="H18" s="16">
        <f>Input!D139/Input!D$34/Input!D$5*Input!D$6</f>
        <v>1.066599085786919</v>
      </c>
      <c r="I18" s="16">
        <f>Input!E139/Input!E$34/Input!E$5*Input!E$6</f>
        <v>1.6625168444455074</v>
      </c>
      <c r="J18" s="16">
        <f>Input!F139/Input!F$34/Input!F$5*Input!F$6</f>
        <v>0.88240182251975186</v>
      </c>
      <c r="K18" s="16">
        <f>Input!G139/Input!G$34/Input!G$5*Input!G$6</f>
        <v>3.3716480843259067</v>
      </c>
      <c r="L18" s="16">
        <f>Input!H139/Input!H$34/Input!H$5*Input!H$6</f>
        <v>1.0308054871169006</v>
      </c>
      <c r="M18" s="16">
        <f>Input!I139/Input!I$34/Input!I$5*Input!I$6</f>
        <v>2.001596024639186</v>
      </c>
      <c r="N18" s="16">
        <f>Input!J139/Input!J$34/Input!J$5*Input!J$6</f>
        <v>1.4913175056856167</v>
      </c>
      <c r="O18" s="6">
        <f t="shared" si="1"/>
        <v>1.4254475227984837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2.2948912689388479E-2</v>
      </c>
      <c r="I19" s="16">
        <f t="shared" si="2"/>
        <v>1.2178533737028374E-7</v>
      </c>
      <c r="J19" s="16">
        <f t="shared" si="2"/>
        <v>0</v>
      </c>
      <c r="K19" s="16">
        <f t="shared" si="2"/>
        <v>0</v>
      </c>
      <c r="L19" s="16">
        <f t="shared" si="2"/>
        <v>3.8040891866033544E-2</v>
      </c>
      <c r="M19" s="16">
        <f t="shared" si="2"/>
        <v>0</v>
      </c>
      <c r="N19" s="16">
        <f t="shared" si="2"/>
        <v>0</v>
      </c>
      <c r="O19" s="6">
        <f t="shared" si="1"/>
        <v>6.0989926340759395E-3</v>
      </c>
    </row>
    <row r="20" spans="2:15" ht="12.75" customHeight="1" x14ac:dyDescent="0.2">
      <c r="B20" s="28" t="s">
        <v>187</v>
      </c>
      <c r="E20" s="8">
        <f>Input!A141/Input!A$34/Input!A$5*Input!A$6</f>
        <v>3.2330228419329075</v>
      </c>
      <c r="F20" s="8">
        <f>Input!B141/Input!B$34/Input!B$5*Input!B$6</f>
        <v>4.3065938621884188</v>
      </c>
      <c r="G20" s="8">
        <f>Input!C141/Input!C$34/Input!C$5*Input!C$6</f>
        <v>4.4616488840870829</v>
      </c>
      <c r="H20" s="8">
        <f>Input!D141/Input!D$34/Input!D$5*Input!D$6</f>
        <v>4.6837731683619763</v>
      </c>
      <c r="I20" s="8">
        <f>Input!E141/Input!E$34/Input!E$5*Input!E$6</f>
        <v>4.9722044848111624</v>
      </c>
      <c r="J20" s="8">
        <f>Input!F141/Input!F$34/Input!F$5*Input!F$6</f>
        <v>3.9658452890203866</v>
      </c>
      <c r="K20" s="8">
        <f>Input!G141/Input!G$34/Input!G$5*Input!G$6</f>
        <v>6.716401828795644</v>
      </c>
      <c r="L20" s="8">
        <f>Input!H141/Input!H$34/Input!H$5*Input!H$6</f>
        <v>3.9083644677396401</v>
      </c>
      <c r="M20" s="8">
        <f>Input!I141/Input!I$34/Input!I$5*Input!I$6</f>
        <v>5.8687560005595287</v>
      </c>
      <c r="N20" s="8">
        <f>Input!J141/Input!J$34/Input!J$5*Input!J$6</f>
        <v>4.230545425005622</v>
      </c>
      <c r="O20" s="8">
        <f t="shared" si="1"/>
        <v>4.6347156252502364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0.2646492241223462</v>
      </c>
      <c r="F22" s="16">
        <f>Input!B202/Input!B$34/Input!B$5*Input!B$6</f>
        <v>0.53215766228714623</v>
      </c>
      <c r="G22" s="16">
        <f>Input!C202/Input!C$34/Input!C$5*Input!C$6</f>
        <v>0.12313895780200186</v>
      </c>
      <c r="H22" s="16">
        <f>Input!D202/Input!D$34/Input!D$5*Input!D$6</f>
        <v>0.10351089726043464</v>
      </c>
      <c r="I22" s="16">
        <f>Input!E202/Input!E$34/Input!E$5*Input!E$6</f>
        <v>0.23770427424432686</v>
      </c>
      <c r="J22" s="16">
        <f>Input!F202/Input!F$34/Input!F$5*Input!F$6</f>
        <v>4.6543945719704938E-2</v>
      </c>
      <c r="K22" s="16">
        <f>Input!G202/Input!G$34/Input!G$5*Input!G$6</f>
        <v>0.17076520058932368</v>
      </c>
      <c r="L22" s="16">
        <f>Input!H202/Input!H$34/Input!H$5*Input!H$6</f>
        <v>6.4509497034869717E-2</v>
      </c>
      <c r="M22" s="16">
        <f>Input!I202/Input!I$34/Input!I$5*Input!I$6</f>
        <v>6.8905895505251682E-2</v>
      </c>
      <c r="N22" s="16">
        <f>Input!J202/Input!J$34/Input!J$5*Input!J$6</f>
        <v>2.8287793104203414</v>
      </c>
      <c r="O22" s="6">
        <f t="shared" si="1"/>
        <v>0.44406648649857472</v>
      </c>
    </row>
    <row r="23" spans="2:15" ht="12" customHeight="1" x14ac:dyDescent="0.2">
      <c r="B23" t="s">
        <v>305</v>
      </c>
      <c r="E23" s="16">
        <f>Input!A210/Input!A$36</f>
        <v>3.8941353302115873</v>
      </c>
      <c r="F23" s="16">
        <f>Input!B210/Input!B$36</f>
        <v>4.5851753127294241</v>
      </c>
      <c r="G23" s="16">
        <f>Input!C210/Input!C$36</f>
        <v>4.5084857215481096</v>
      </c>
      <c r="H23" s="16">
        <f>Input!D210/Input!D$36</f>
        <v>3.6100808910000874</v>
      </c>
      <c r="I23" s="16">
        <f>Input!E210/Input!E$36</f>
        <v>4.1562775299133925</v>
      </c>
      <c r="J23" s="16">
        <f>Input!F210/Input!F$36</f>
        <v>3.4835261462078071</v>
      </c>
      <c r="K23" s="16">
        <f>Input!G210/Input!G$36</f>
        <v>2.7731956148997061</v>
      </c>
      <c r="L23" s="16">
        <f>Input!H210/Input!H$36</f>
        <v>3.3896291741784363</v>
      </c>
      <c r="M23" s="16">
        <f>Input!I210/Input!I$36</f>
        <v>1.8580970817313722</v>
      </c>
      <c r="N23" s="16">
        <f>Input!J210/Input!J$36</f>
        <v>3.252676055340828</v>
      </c>
      <c r="O23" s="6">
        <f t="shared" si="1"/>
        <v>3.5511278857760749</v>
      </c>
    </row>
    <row r="24" spans="2:15" ht="12" customHeight="1" x14ac:dyDescent="0.2">
      <c r="B24" t="s">
        <v>306</v>
      </c>
      <c r="E24" s="16">
        <f>Input!A204/Input!A$34/Input!A$5*Input!A$6</f>
        <v>0</v>
      </c>
      <c r="F24" s="16">
        <f>Input!B204/Input!B$34/Input!B$5*Input!B$6</f>
        <v>0</v>
      </c>
      <c r="G24" s="16">
        <f>Input!C204/Input!C$34/Input!C$5*Input!C$6</f>
        <v>2.4140852418090636E-2</v>
      </c>
      <c r="H24" s="16">
        <f>Input!D204/Input!D$34/Input!D$5*Input!D$6</f>
        <v>0.20561140442972842</v>
      </c>
      <c r="I24" s="16">
        <f>Input!E204/Input!E$34/Input!E$5*Input!E$6</f>
        <v>5.5538985068567873E-3</v>
      </c>
      <c r="J24" s="16">
        <f>Input!F204/Input!F$34/Input!F$5*Input!F$6</f>
        <v>4.9567819596944129E-3</v>
      </c>
      <c r="K24" s="16">
        <f>Input!G204/Input!G$34/Input!G$5*Input!G$6</f>
        <v>1.6302800012286223E-2</v>
      </c>
      <c r="L24" s="16">
        <f>Input!H204/Input!H$34/Input!H$5*Input!H$6</f>
        <v>0</v>
      </c>
      <c r="M24" s="16">
        <f>Input!I204/Input!I$34/Input!I$5*Input!I$6</f>
        <v>0</v>
      </c>
      <c r="N24" s="16">
        <f>Input!J204/Input!J$34/Input!J$5*Input!J$6</f>
        <v>0.76313739442265838</v>
      </c>
      <c r="O24" s="6">
        <f t="shared" si="1"/>
        <v>0.10197031317493148</v>
      </c>
    </row>
    <row r="25" spans="2:15" ht="12" customHeight="1" x14ac:dyDescent="0.2">
      <c r="B25" t="s">
        <v>307</v>
      </c>
      <c r="E25" s="16">
        <f>Input!A205/Input!A$34/Input!A$5*Input!A$6</f>
        <v>0.88706733440746721</v>
      </c>
      <c r="F25" s="16">
        <f>Input!B205/Input!B$34/Input!B$5*Input!B$6</f>
        <v>0.28075736429444442</v>
      </c>
      <c r="G25" s="16">
        <f>Input!C205/Input!C$34/Input!C$5*Input!C$6</f>
        <v>0.24213620543325154</v>
      </c>
      <c r="H25" s="16">
        <f>Input!D205/Input!D$34/Input!D$5*Input!D$6</f>
        <v>0.29599171964187904</v>
      </c>
      <c r="I25" s="16">
        <f>Input!E205/Input!E$34/Input!E$5*Input!E$6</f>
        <v>0.63503076286589222</v>
      </c>
      <c r="J25" s="16">
        <f>Input!F205/Input!F$34/Input!F$5*Input!F$6</f>
        <v>0.2712088589951912</v>
      </c>
      <c r="K25" s="16">
        <f>Input!G205/Input!G$34/Input!G$5*Input!G$6</f>
        <v>0.29146224243067997</v>
      </c>
      <c r="L25" s="16">
        <f>Input!H205/Input!H$34/Input!H$5*Input!H$6</f>
        <v>0.42347208805407671</v>
      </c>
      <c r="M25" s="16">
        <f>Input!I205/Input!I$34/Input!I$5*Input!I$6</f>
        <v>0.40198890576325741</v>
      </c>
      <c r="N25" s="16">
        <f>Input!J205/Input!J$34/Input!J$5*Input!J$6</f>
        <v>0.66408957340212593</v>
      </c>
      <c r="O25" s="6">
        <f t="shared" si="1"/>
        <v>0.43932050552882657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1.2470012383206015</v>
      </c>
      <c r="F26" s="16">
        <f>(Input!B142-SUM(Input!B202:'Input'!B205))/Input!B$34/Input!B$5*Input!B$6</f>
        <v>2.2068303476357167</v>
      </c>
      <c r="G26" s="16">
        <f>(Input!C142-SUM(Input!C202:'Input'!C205))/Input!C$34/Input!C$5*Input!C$6</f>
        <v>0.45986297742488286</v>
      </c>
      <c r="H26" s="16">
        <f>(Input!D142-SUM(Input!D202:'Input'!D205))/Input!D$34/Input!D$5*Input!D$6</f>
        <v>0.61345780463752608</v>
      </c>
      <c r="I26" s="16">
        <f>(Input!E142-SUM(Input!E202:'Input'!E205))/Input!E$34/Input!E$5*Input!E$6</f>
        <v>0.42618876098441782</v>
      </c>
      <c r="J26" s="16">
        <f>(Input!F142-SUM(Input!F202:'Input'!F205))/Input!F$34/Input!F$5*Input!F$6</f>
        <v>0.64514669973169503</v>
      </c>
      <c r="K26" s="16">
        <f>(Input!G142-SUM(Input!G202:'Input'!G205))/Input!G$34/Input!G$5*Input!G$6</f>
        <v>0.73758565428265288</v>
      </c>
      <c r="L26" s="16">
        <f>(Input!H142-SUM(Input!H202:'Input'!H205))/Input!H$34/Input!H$5*Input!H$6</f>
        <v>0.61317131605870789</v>
      </c>
      <c r="M26" s="16">
        <f>(Input!I142-SUM(Input!I202:'Input'!I205))/Input!I$34/Input!I$5*Input!I$6</f>
        <v>0.80948421459634268</v>
      </c>
      <c r="N26" s="16">
        <f>(Input!J142-SUM(Input!J202:'Input'!J205))/Input!J$34/Input!J$5*Input!J$6</f>
        <v>0.45049678659178272</v>
      </c>
      <c r="O26" s="6">
        <f t="shared" si="1"/>
        <v>0.82092258002643259</v>
      </c>
    </row>
    <row r="27" spans="2:15" ht="12.75" customHeight="1" x14ac:dyDescent="0.2">
      <c r="B27" s="28" t="s">
        <v>188</v>
      </c>
      <c r="E27" s="8">
        <f>SUM(E22:E26)</f>
        <v>6.2928531270620018</v>
      </c>
      <c r="F27" s="8">
        <f t="shared" ref="F27:N27" si="3">SUM(F22:F26)</f>
        <v>7.6049206869467314</v>
      </c>
      <c r="G27" s="8">
        <f t="shared" si="3"/>
        <v>5.3577647146263363</v>
      </c>
      <c r="H27" s="8">
        <f t="shared" si="3"/>
        <v>4.828652716969656</v>
      </c>
      <c r="I27" s="8">
        <f t="shared" si="3"/>
        <v>5.4607552265148849</v>
      </c>
      <c r="J27" s="8">
        <f t="shared" si="3"/>
        <v>4.4513824326140927</v>
      </c>
      <c r="K27" s="8">
        <f t="shared" si="3"/>
        <v>3.9893115122146492</v>
      </c>
      <c r="L27" s="8">
        <f t="shared" si="3"/>
        <v>4.4907820753260905</v>
      </c>
      <c r="M27" s="8">
        <f t="shared" si="3"/>
        <v>3.1384760975962243</v>
      </c>
      <c r="N27" s="8">
        <f t="shared" si="3"/>
        <v>7.9591791201777369</v>
      </c>
      <c r="O27" s="8">
        <f>AVERAGE(E27:N27)</f>
        <v>5.3574077710048398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2.1904173947817771</v>
      </c>
      <c r="F29" s="16">
        <f>Input!B143/Input!B$34/Input!B$5*Input!B$6</f>
        <v>2.3410591659417244</v>
      </c>
      <c r="G29" s="16">
        <f>Input!C143/Input!C$34/Input!C$5*Input!C$6</f>
        <v>3.1741423981452535</v>
      </c>
      <c r="H29" s="16">
        <f>Input!D143/Input!D$34/Input!D$5*Input!D$6</f>
        <v>1.8103285763228316</v>
      </c>
      <c r="I29" s="16">
        <f>Input!E143/Input!E$34/Input!E$5*Input!E$6</f>
        <v>0.79159263351058984</v>
      </c>
      <c r="J29" s="16">
        <f>Input!F143/Input!F$34/Input!F$5*Input!F$6</f>
        <v>1.2698334757528096</v>
      </c>
      <c r="K29" s="16">
        <f>Input!G143/Input!G$34/Input!G$5*Input!G$6</f>
        <v>1.3744337563834419</v>
      </c>
      <c r="L29" s="16">
        <f>Input!H143/Input!H$34/Input!H$5*Input!H$6</f>
        <v>1.3530474727111077</v>
      </c>
      <c r="M29" s="16">
        <f>Input!I143/Input!I$34/Input!I$5*Input!I$6</f>
        <v>6.8223660815106488E-2</v>
      </c>
      <c r="N29" s="16">
        <f>Input!J143/Input!J$34/Input!J$5*Input!J$6</f>
        <v>6.049747309179658E-2</v>
      </c>
      <c r="O29" s="16">
        <f t="shared" ref="O29:O35" si="4">AVERAGE(E29:N29)</f>
        <v>1.4433576007456437</v>
      </c>
    </row>
    <row r="30" spans="2:15" ht="11.25" customHeight="1" x14ac:dyDescent="0.2">
      <c r="B30" t="s">
        <v>309</v>
      </c>
      <c r="E30" s="16">
        <f>Input!A211/Input!A$36</f>
        <v>0.23644849045544539</v>
      </c>
      <c r="F30" s="16">
        <f>Input!B211/Input!B$36</f>
        <v>0.20421320150811886</v>
      </c>
      <c r="G30" s="16">
        <f>Input!C211/Input!C$36</f>
        <v>0.21068655582494356</v>
      </c>
      <c r="H30" s="16">
        <f>Input!D211/Input!D$36</f>
        <v>1.6784955210311667</v>
      </c>
      <c r="I30" s="16">
        <f>Input!E211/Input!E$36</f>
        <v>1.6595756135377677</v>
      </c>
      <c r="J30" s="16">
        <f>Input!F211/Input!F$36</f>
        <v>1.0152977119475315</v>
      </c>
      <c r="K30" s="16">
        <f>Input!G211/Input!G$36</f>
        <v>0.29386365095647776</v>
      </c>
      <c r="L30" s="16">
        <f>Input!H211/Input!H$36</f>
        <v>0.26853155269886059</v>
      </c>
      <c r="M30" s="16">
        <f>Input!I211/Input!I$36</f>
        <v>0</v>
      </c>
      <c r="N30" s="16">
        <f>Input!J211/Input!J$36</f>
        <v>0</v>
      </c>
      <c r="O30" s="6">
        <f t="shared" si="4"/>
        <v>0.55671122979603127</v>
      </c>
    </row>
    <row r="31" spans="2:15" ht="11.25" customHeight="1" x14ac:dyDescent="0.2">
      <c r="B31" t="s">
        <v>190</v>
      </c>
      <c r="E31" s="16">
        <f>Input!A144/Input!A$34/Input!A$5*Input!A$6</f>
        <v>0</v>
      </c>
      <c r="F31" s="16">
        <f>Input!B144/Input!B$34/Input!B$5*Input!B$6</f>
        <v>1.5615079430060883E-2</v>
      </c>
      <c r="G31" s="16">
        <f>Input!C144/Input!C$34/Input!C$5*Input!C$6</f>
        <v>1.7415712572284248E-2</v>
      </c>
      <c r="H31" s="16">
        <f>Input!D144/Input!D$34/Input!D$5*Input!D$6</f>
        <v>1.8804488356939146E-2</v>
      </c>
      <c r="I31" s="16">
        <f>Input!E144/Input!E$34/Input!E$5*Input!E$6</f>
        <v>1.7609063656804879E-2</v>
      </c>
      <c r="J31" s="16">
        <f>Input!F144/Input!F$34/Input!F$5*Input!F$6</f>
        <v>1.7453548139051263E-2</v>
      </c>
      <c r="K31" s="16">
        <f>Input!G144/Input!G$34/Input!G$5*Input!G$6</f>
        <v>8.1426466674291584E-2</v>
      </c>
      <c r="L31" s="16">
        <f>Input!H144/Input!H$34/Input!H$5*Input!H$6</f>
        <v>0.19452901976015369</v>
      </c>
      <c r="M31" s="16">
        <f>Input!I144/Input!I$34/Input!I$5*Input!I$6</f>
        <v>2.9724487866162712E-2</v>
      </c>
      <c r="N31" s="16">
        <f>Input!J144/Input!J$34/Input!J$5*Input!J$6</f>
        <v>9.5606542311114678E-2</v>
      </c>
      <c r="O31" s="6">
        <f t="shared" si="4"/>
        <v>4.8818440876686311E-2</v>
      </c>
    </row>
    <row r="32" spans="2:15" ht="11.25" customHeight="1" x14ac:dyDescent="0.2">
      <c r="B32" t="s">
        <v>310</v>
      </c>
      <c r="E32" s="16">
        <f>Input!A208/Input!A$34/Input!A$5*Input!A$6</f>
        <v>1.4656154802095659E-3</v>
      </c>
      <c r="F32" s="16">
        <f>Input!B208/Input!B$34/Input!B$5*Input!B$6</f>
        <v>4.0119328023866096E-3</v>
      </c>
      <c r="G32" s="16">
        <f>Input!C208/Input!C$34/Input!C$5*Input!C$6</f>
        <v>2.9830094469291855E-3</v>
      </c>
      <c r="H32" s="16">
        <f>Input!D208/Input!D$34/Input!D$5*Input!D$6</f>
        <v>3.2209609947225037E-3</v>
      </c>
      <c r="I32" s="16">
        <f>Input!E208/Input!E$34/Input!E$5*Input!E$6</f>
        <v>3.0156485138757077E-3</v>
      </c>
      <c r="J32" s="16">
        <f>Input!F208/Input!F$34/Input!F$5*Input!F$6</f>
        <v>5.2596097809634165E-3</v>
      </c>
      <c r="K32" s="16">
        <f>Input!G208/Input!G$34/Input!G$5*Input!G$6</f>
        <v>4.6136196545493523E-2</v>
      </c>
      <c r="L32" s="16">
        <f>Input!H208/Input!H$34/Input!H$5*Input!H$6</f>
        <v>3.0402701139276502E-3</v>
      </c>
      <c r="M32" s="16">
        <f>Input!I208/Input!I$34/Input!I$5*Input!I$6</f>
        <v>5.0913465982299786E-3</v>
      </c>
      <c r="N32" s="16">
        <f>Input!J208/Input!J$34/Input!J$5*Input!J$6</f>
        <v>0.20185718138936218</v>
      </c>
      <c r="O32" s="6">
        <f t="shared" si="4"/>
        <v>2.7608177166610032E-2</v>
      </c>
    </row>
    <row r="33" spans="2:15" ht="11.25" customHeight="1" x14ac:dyDescent="0.2">
      <c r="B33" t="s">
        <v>191</v>
      </c>
      <c r="E33" s="16">
        <f>Input!A145/Input!A$34/Input!A$5*Input!A$6</f>
        <v>4.1920035707190474E-2</v>
      </c>
      <c r="F33" s="16">
        <f>Input!B145/Input!B$34/Input!B$5*Input!B$6</f>
        <v>8.0000574176883499E-2</v>
      </c>
      <c r="G33" s="16">
        <f>Input!C145/Input!C$34/Input!C$5*Input!C$6</f>
        <v>0.11521480992518941</v>
      </c>
      <c r="H33" s="16">
        <f>Input!D145/Input!D$34/Input!D$5*Input!D$6</f>
        <v>0.24971763875641526</v>
      </c>
      <c r="I33" s="16">
        <f>Input!E145/Input!E$34/Input!E$5*Input!E$6</f>
        <v>0.19933409883944295</v>
      </c>
      <c r="J33" s="16">
        <f>Input!F145/Input!F$34/Input!F$5*Input!F$6</f>
        <v>0.17923633574968487</v>
      </c>
      <c r="K33" s="16">
        <f>Input!G145/Input!G$34/Input!G$5*Input!G$6</f>
        <v>0.12046659201247963</v>
      </c>
      <c r="L33" s="16">
        <f>Input!H145/Input!H$34/Input!H$5*Input!H$6</f>
        <v>0</v>
      </c>
      <c r="M33" s="16">
        <f>Input!I145/Input!I$34/Input!I$5*Input!I$6</f>
        <v>0</v>
      </c>
      <c r="N33" s="16">
        <f>Input!J145/Input!J$34/Input!J$5*Input!J$6</f>
        <v>9.7576184974795324E-3</v>
      </c>
      <c r="O33" s="6">
        <f t="shared" si="4"/>
        <v>9.9564770366476568E-2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2.8580822238392718E-2</v>
      </c>
      <c r="F34" s="16">
        <f>(Input!B147-Input!B143-Input!B144-Input!B145-Input!B207-Input!B208)/Input!B$34/Input!B$5*Input!B$6</f>
        <v>2.8124833509194015E-2</v>
      </c>
      <c r="G34" s="16">
        <f>(Input!C147-Input!C143-Input!C144-Input!C145-Input!C207-Input!C208)/Input!C$34/Input!C$5*Input!C$6</f>
        <v>3.1968800188425836E-2</v>
      </c>
      <c r="H34" s="16">
        <f>(Input!D147-Input!D143-Input!D144-Input!D145-Input!D207-Input!D208)/Input!D$34/Input!D$5*Input!D$6</f>
        <v>3.2208941642595183E-2</v>
      </c>
      <c r="I34" s="16">
        <f>(Input!E147-Input!E143-Input!E144-Input!E145-Input!E207-Input!E208)/Input!E$34/Input!E$5*Input!E$6</f>
        <v>0.87389650386883455</v>
      </c>
      <c r="J34" s="16">
        <f>(Input!F147-Input!F143-Input!F144-Input!F145-Input!F207-Input!F208)/Input!F$34/Input!F$5*Input!F$6</f>
        <v>2.9895081571132617E-2</v>
      </c>
      <c r="K34" s="16">
        <f>(Input!G147-Input!G143-Input!G144-Input!G145-Input!G207-Input!G208)/Input!G$34/Input!G$5*Input!G$6</f>
        <v>-5.8694548937533258E-17</v>
      </c>
      <c r="L34" s="16">
        <f>(Input!H147-Input!H143-Input!H144-Input!H145-Input!H207-Input!H208)/Input!H$34/Input!H$5*Input!H$6</f>
        <v>-6.6433208094097767E-18</v>
      </c>
      <c r="M34" s="16">
        <f>(Input!I147-Input!I143-Input!I144-Input!I145-Input!I207-Input!I208)/Input!I$34/Input!I$5*Input!I$6</f>
        <v>1.0902601139526718E-18</v>
      </c>
      <c r="N34" s="16">
        <f>(Input!J147-Input!J143-Input!J144-Input!J145-Input!J207-Input!J208)/Input!J$34/Input!J$5*Input!J$6</f>
        <v>1.3244856865309718E-7</v>
      </c>
      <c r="O34" s="6">
        <f t="shared" si="4"/>
        <v>0.10246751154671434</v>
      </c>
    </row>
    <row r="35" spans="2:15" ht="12.75" customHeight="1" x14ac:dyDescent="0.2">
      <c r="B35" s="28" t="s">
        <v>193</v>
      </c>
      <c r="E35" s="8">
        <f>SUM(E29:E34)</f>
        <v>2.498832358663015</v>
      </c>
      <c r="F35" s="8">
        <f t="shared" ref="F35:N35" si="5">SUM(F29:F34)</f>
        <v>2.6730247873683681</v>
      </c>
      <c r="G35" s="8">
        <f t="shared" si="5"/>
        <v>3.5524112861030255</v>
      </c>
      <c r="H35" s="8">
        <f t="shared" si="5"/>
        <v>3.7927761271046707</v>
      </c>
      <c r="I35" s="8">
        <f t="shared" si="5"/>
        <v>3.5450235619273158</v>
      </c>
      <c r="J35" s="8">
        <f t="shared" si="5"/>
        <v>2.5169757629411738</v>
      </c>
      <c r="K35" s="8">
        <f t="shared" si="5"/>
        <v>1.9163266625721846</v>
      </c>
      <c r="L35" s="8">
        <f t="shared" si="5"/>
        <v>1.8191483152840495</v>
      </c>
      <c r="M35" s="8">
        <f t="shared" si="5"/>
        <v>0.10303949527949917</v>
      </c>
      <c r="N35" s="8">
        <f t="shared" si="5"/>
        <v>0.36771894773832164</v>
      </c>
      <c r="O35" s="8">
        <f t="shared" si="4"/>
        <v>2.2785277304981628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77.109413382781796</v>
      </c>
      <c r="F37" s="30">
        <f t="shared" ref="F37:N37" si="6">+F11+F13+F20+F27+F35</f>
        <v>86.426545748902385</v>
      </c>
      <c r="G37" s="30">
        <f t="shared" si="6"/>
        <v>87.460281761088837</v>
      </c>
      <c r="H37" s="30">
        <f t="shared" si="6"/>
        <v>87.41128466727713</v>
      </c>
      <c r="I37" s="30">
        <f t="shared" si="6"/>
        <v>80.152610805809445</v>
      </c>
      <c r="J37" s="30">
        <f t="shared" si="6"/>
        <v>80.276206761886044</v>
      </c>
      <c r="K37" s="30">
        <f t="shared" si="6"/>
        <v>86.627313272864228</v>
      </c>
      <c r="L37" s="30">
        <f t="shared" si="6"/>
        <v>85.475598347367978</v>
      </c>
      <c r="M37" s="30">
        <f t="shared" si="6"/>
        <v>89.233097414184854</v>
      </c>
      <c r="N37" s="30">
        <f t="shared" si="6"/>
        <v>98.689084454740225</v>
      </c>
      <c r="O37" s="7">
        <f>AVERAGE(E37:N37)</f>
        <v>85.886143661690284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78.372256060606048</v>
      </c>
      <c r="F39" s="30">
        <f>(Input!B24-Input!B125)/Input!B$5+Input!B131/Input!B5</f>
        <v>78.5521261707989</v>
      </c>
      <c r="G39" s="30">
        <f>(Input!C24-Input!C125)/Input!C$5+Input!C131/Input!C5</f>
        <v>71.798713085399456</v>
      </c>
      <c r="H39" s="30">
        <f>(Input!D24-Input!D125)/Input!D$5+Input!D131/Input!D5</f>
        <v>79.87444559228652</v>
      </c>
      <c r="I39" s="30">
        <f>(Input!E24-Input!E125)/Input!E$5+Input!E131/Input!E5</f>
        <v>78.923543170103088</v>
      </c>
      <c r="J39" s="30">
        <f>(Input!F24-Input!F125)/Input!F$5+Input!F131/Input!F5</f>
        <v>75.23501268656716</v>
      </c>
      <c r="K39" s="30">
        <f>(Input!G24-Input!G125)/Input!G$5+Input!G131/Input!G5</f>
        <v>75.190104054054046</v>
      </c>
      <c r="L39" s="30">
        <f>(Input!H24-Input!H125)/Input!H$5+Input!H131/Input!H5</f>
        <v>75.820158009708734</v>
      </c>
      <c r="M39" s="30">
        <f>(Input!I24-Input!I125)/Input!I$5+Input!I131/Input!I5</f>
        <v>75.231300616016441</v>
      </c>
      <c r="N39" s="30">
        <f>(Input!J24-Input!J125)/Input!J$5+Input!J131/Input!J5</f>
        <v>87.04587117903931</v>
      </c>
      <c r="O39" s="7">
        <f>AVERAGE(E39:N39)</f>
        <v>77.604353062457974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-1.2628426778242527</v>
      </c>
      <c r="F41" s="11">
        <f t="shared" ref="F41:N41" si="7">+F37-F39</f>
        <v>7.8744195781034847</v>
      </c>
      <c r="G41" s="11">
        <f t="shared" si="7"/>
        <v>15.661568675689381</v>
      </c>
      <c r="H41" s="11">
        <f t="shared" si="7"/>
        <v>7.5368390749906098</v>
      </c>
      <c r="I41" s="11">
        <f t="shared" si="7"/>
        <v>1.2290676357063575</v>
      </c>
      <c r="J41" s="11">
        <f t="shared" si="7"/>
        <v>5.0411940753188844</v>
      </c>
      <c r="K41" s="11">
        <f t="shared" si="7"/>
        <v>11.437209218810182</v>
      </c>
      <c r="L41" s="11">
        <f t="shared" si="7"/>
        <v>9.6554403376592433</v>
      </c>
      <c r="M41" s="11">
        <f t="shared" si="7"/>
        <v>14.001796798168414</v>
      </c>
      <c r="N41" s="11">
        <f t="shared" si="7"/>
        <v>11.643213275700916</v>
      </c>
      <c r="O41" s="11">
        <f>AVERAGE(E41:N41)</f>
        <v>8.2817905992323215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2.2377848484848482</v>
      </c>
      <c r="F43" s="8">
        <f>(Input!B25+Input!B26)/Input!B$5</f>
        <v>2.4486668044077136</v>
      </c>
      <c r="G43" s="8">
        <f>(Input!C25+Input!C26)/Input!C$5</f>
        <v>2.4489278236914602</v>
      </c>
      <c r="H43" s="8">
        <f>(Input!D25+Input!D26)/Input!D$5</f>
        <v>2.6745881542699723</v>
      </c>
      <c r="I43" s="8">
        <f>(Input!E25+Input!E26)/Input!E$5</f>
        <v>2.5570039948453607</v>
      </c>
      <c r="J43" s="8">
        <f>(Input!F25+Input!F26)/Input!F$5</f>
        <v>2.6489065920398009</v>
      </c>
      <c r="K43" s="8">
        <f>(Input!G25+Input!G26)/Input!G$5</f>
        <v>2.694026904176904</v>
      </c>
      <c r="L43" s="8">
        <f>(Input!H25+Input!H26)/Input!H$5</f>
        <v>2.7691487864077668</v>
      </c>
      <c r="M43" s="8">
        <f>(Input!I25+Input!I26)/Input!I$5</f>
        <v>2.9818441478439426</v>
      </c>
      <c r="N43" s="8">
        <f>(Input!J25+Input!J26)/Input!J$5</f>
        <v>3.6096496360989812</v>
      </c>
      <c r="O43" s="8">
        <f>AVERAGE(E43:N43)</f>
        <v>2.7070547692266755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-3.5006275263091009</v>
      </c>
      <c r="F45" s="11">
        <f t="shared" ref="F45:N45" si="8">+F41-F43</f>
        <v>5.4257527736957716</v>
      </c>
      <c r="G45" s="11">
        <f t="shared" si="8"/>
        <v>13.212640851997921</v>
      </c>
      <c r="H45" s="11">
        <f t="shared" si="8"/>
        <v>4.862250920720637</v>
      </c>
      <c r="I45" s="11">
        <f t="shared" si="8"/>
        <v>-1.3279363591390032</v>
      </c>
      <c r="J45" s="11">
        <f t="shared" si="8"/>
        <v>2.3922874832790835</v>
      </c>
      <c r="K45" s="11">
        <f t="shared" si="8"/>
        <v>8.7431823146332768</v>
      </c>
      <c r="L45" s="11">
        <f t="shared" si="8"/>
        <v>6.8862915512514764</v>
      </c>
      <c r="M45" s="11">
        <f t="shared" si="8"/>
        <v>11.019952650324472</v>
      </c>
      <c r="N45" s="11">
        <f t="shared" si="8"/>
        <v>8.033563639601935</v>
      </c>
      <c r="O45" s="11">
        <f>AVERAGE(E45:N45)</f>
        <v>5.5747358300056469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462.88643131841042</v>
      </c>
      <c r="F7" s="6">
        <f>Input!B132/Input!B$7</f>
        <v>475.65699660269945</v>
      </c>
      <c r="G7" s="6">
        <f>Input!C132/Input!C$7</f>
        <v>571.35847672390048</v>
      </c>
      <c r="H7" s="6">
        <f>Input!D132/Input!D$7</f>
        <v>551.52752066115704</v>
      </c>
      <c r="I7" s="6">
        <f>Input!E132/Input!E$7</f>
        <v>495.48356290174473</v>
      </c>
      <c r="J7" s="6">
        <f>Input!F132/Input!F$7</f>
        <v>558.71548408057185</v>
      </c>
      <c r="K7" s="6">
        <f>Input!G132/Input!G$7</f>
        <v>597.62892880349023</v>
      </c>
      <c r="L7" s="6">
        <f>Input!H132/Input!H$7</f>
        <v>600.95158191559358</v>
      </c>
      <c r="M7" s="6">
        <f>Input!I132/Input!I$7</f>
        <v>648.78670239490873</v>
      </c>
      <c r="N7" s="6">
        <f>Input!J132/Input!J$7</f>
        <v>941.74524685497272</v>
      </c>
      <c r="O7" s="6">
        <f>AVERAGE(E7:N7)</f>
        <v>590.47409322574481</v>
      </c>
    </row>
    <row r="8" spans="1:15" ht="12" customHeight="1" x14ac:dyDescent="0.2">
      <c r="B8" t="s">
        <v>180</v>
      </c>
      <c r="E8" s="6">
        <f>Input!A133/Input!A$7</f>
        <v>5.4988847253722515</v>
      </c>
      <c r="F8" s="6">
        <f>Input!B133/Input!B$7</f>
        <v>6.3884041869433474</v>
      </c>
      <c r="G8" s="6">
        <f>Input!C133/Input!C$7</f>
        <v>-20.063988614452299</v>
      </c>
      <c r="H8" s="6">
        <f>Input!D133/Input!D$7</f>
        <v>3.1086593204775026</v>
      </c>
      <c r="I8" s="6">
        <f>Input!E133/Input!E$7</f>
        <v>-9.6400183654729119</v>
      </c>
      <c r="J8" s="6">
        <f>Input!F133/Input!F$7</f>
        <v>9.3251749744732209</v>
      </c>
      <c r="K8" s="6">
        <f>Input!G133/Input!G$7</f>
        <v>6.8108558433119839</v>
      </c>
      <c r="L8" s="6">
        <f>Input!H133/Input!H$7</f>
        <v>-4.9820951217219669</v>
      </c>
      <c r="M8" s="6">
        <f>Input!I133/Input!I$7</f>
        <v>39.41151398425724</v>
      </c>
      <c r="N8" s="6">
        <f>Input!J133/Input!J$7</f>
        <v>-13.685225492523143</v>
      </c>
      <c r="O8" s="6">
        <f>AVERAGE(E8:N8)</f>
        <v>2.2172165440665226</v>
      </c>
    </row>
    <row r="9" spans="1:15" ht="12" customHeight="1" x14ac:dyDescent="0.2">
      <c r="B9" t="s">
        <v>181</v>
      </c>
      <c r="E9" s="6">
        <f>Input!A134/Input!A$7</f>
        <v>1.3164875258850213</v>
      </c>
      <c r="F9" s="6">
        <f>Input!B134/Input!B$7</f>
        <v>0.62472041134882017</v>
      </c>
      <c r="G9" s="6">
        <f>Input!C134/Input!C$7</f>
        <v>1.4915003213662656</v>
      </c>
      <c r="H9" s="6">
        <f>Input!D134/Input!D$7</f>
        <v>1.7497272727272726</v>
      </c>
      <c r="I9" s="6">
        <f>Input!E134/Input!E$7</f>
        <v>0.14512672176308541</v>
      </c>
      <c r="J9" s="6">
        <f>Input!F134/Input!F$7</f>
        <v>1.4736804975401465</v>
      </c>
      <c r="K9" s="6">
        <f>Input!G134/Input!G$7</f>
        <v>0.70820755592685425</v>
      </c>
      <c r="L9" s="6">
        <f>Input!H134/Input!H$7</f>
        <v>5.3357326816430115</v>
      </c>
      <c r="M9" s="6">
        <f>Input!I134/Input!I$7</f>
        <v>0.87750293083235631</v>
      </c>
      <c r="N9" s="6">
        <f>Input!J134/Input!J$7</f>
        <v>2.6928305245668169</v>
      </c>
      <c r="O9" s="6">
        <f>AVERAGE(E9:N9)</f>
        <v>1.6415516443599649</v>
      </c>
    </row>
    <row r="10" spans="1:15" ht="12" customHeight="1" x14ac:dyDescent="0.2">
      <c r="B10" t="s">
        <v>182</v>
      </c>
      <c r="E10" s="6">
        <f>Input!A135/Input!A$7</f>
        <v>-3.570888472537225</v>
      </c>
      <c r="F10" s="6">
        <f>Input!B135/Input!B$7</f>
        <v>-1.906899274630429</v>
      </c>
      <c r="G10" s="6">
        <f>Input!C135/Input!C$7</f>
        <v>-1.9498264622165091</v>
      </c>
      <c r="H10" s="6">
        <f>Input!D135/Input!D$7</f>
        <v>-7.2094049586776858</v>
      </c>
      <c r="I10" s="6">
        <f>Input!E135/Input!E$7</f>
        <v>0</v>
      </c>
      <c r="J10" s="6">
        <f>Input!F135/Input!F$7</f>
        <v>0</v>
      </c>
      <c r="K10" s="6">
        <f>Input!G135/Input!G$7</f>
        <v>0</v>
      </c>
      <c r="L10" s="6">
        <f>Input!H135/Input!H$7</f>
        <v>-8.2221073409154993E-2</v>
      </c>
      <c r="M10" s="6">
        <f>Input!I135/Input!I$7</f>
        <v>0</v>
      </c>
      <c r="N10" s="6">
        <f>Input!J135/Input!J$7</f>
        <v>0</v>
      </c>
      <c r="O10" s="6">
        <f>AVERAGE(E10:N10)</f>
        <v>-1.4719240241471003</v>
      </c>
    </row>
    <row r="11" spans="1:15" ht="12.75" customHeight="1" x14ac:dyDescent="0.2">
      <c r="B11" s="28" t="s">
        <v>68</v>
      </c>
      <c r="E11" s="8">
        <f>Input!A27/Input!A$7</f>
        <v>466.13091509713047</v>
      </c>
      <c r="F11" s="8">
        <f>Input!B27/Input!B$7</f>
        <v>480.76322192636121</v>
      </c>
      <c r="G11" s="8">
        <f>Input!C27/Input!C$7</f>
        <v>550.83616196859793</v>
      </c>
      <c r="H11" s="8">
        <f>Input!D27/Input!D$7</f>
        <v>549.17650229568414</v>
      </c>
      <c r="I11" s="8">
        <f>Input!E27/Input!E$7</f>
        <v>485.98867125803486</v>
      </c>
      <c r="J11" s="8">
        <f>Input!F27/Input!F$7</f>
        <v>569.51433955258517</v>
      </c>
      <c r="K11" s="8">
        <f>Input!G27/Input!G$7</f>
        <v>605.14799220272903</v>
      </c>
      <c r="L11" s="8">
        <f>Input!H27/Input!H$7</f>
        <v>601.22299840210553</v>
      </c>
      <c r="M11" s="8">
        <f>Input!I27/Input!I$7</f>
        <v>689.07571930999836</v>
      </c>
      <c r="N11" s="8">
        <f>Input!J27/Input!J$7</f>
        <v>930.75285188701639</v>
      </c>
      <c r="O11" s="8">
        <f>AVERAGE(E11:N11)</f>
        <v>592.86093739002422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0.10488117542648653</v>
      </c>
      <c r="F13" s="8">
        <f>Input!B28/Input!B$7</f>
        <v>0.41048113120925539</v>
      </c>
      <c r="G13" s="8">
        <f>Input!C28/Input!C$7</f>
        <v>0.20215682673767332</v>
      </c>
      <c r="H13" s="8">
        <f>Input!D28/Input!D$7</f>
        <v>1.1652672176308541</v>
      </c>
      <c r="I13" s="8">
        <f>Input!E28/Input!E$7</f>
        <v>0.52916161616161617</v>
      </c>
      <c r="J13" s="8">
        <f>Input!F28/Input!F$7</f>
        <v>1.3791710758377425</v>
      </c>
      <c r="K13" s="8">
        <f>Input!G28/Input!G$7</f>
        <v>1.0375949132089484</v>
      </c>
      <c r="L13" s="8">
        <f>Input!H28/Input!H$7</f>
        <v>0.88962496475232633</v>
      </c>
      <c r="M13" s="8">
        <f>Input!I28/Input!I$7</f>
        <v>1.5485781276168145</v>
      </c>
      <c r="N13" s="8">
        <f>Input!J28/Input!J$7</f>
        <v>0.55954545454545446</v>
      </c>
      <c r="O13" s="8">
        <f>AVERAGE(E13:N13)</f>
        <v>0.78264625031271717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6.9731002859678535</v>
      </c>
      <c r="F15" s="16">
        <f>Input!B136/Input!B$7</f>
        <v>6.4581975943439529</v>
      </c>
      <c r="G15" s="16">
        <f>Input!C136/Input!C$7</f>
        <v>7.9240932880359933</v>
      </c>
      <c r="H15" s="16">
        <f>Input!D136/Input!D$7</f>
        <v>7.3506382001836545</v>
      </c>
      <c r="I15" s="16">
        <f>Input!E136/Input!E$7</f>
        <v>7.4314839302112032</v>
      </c>
      <c r="J15" s="16">
        <f>Input!F136/Input!F$7</f>
        <v>7.2564531699619419</v>
      </c>
      <c r="K15" s="16">
        <f>Input!G136/Input!G$7</f>
        <v>7.407813051146384</v>
      </c>
      <c r="L15" s="16">
        <f>Input!H136/Input!H$7</f>
        <v>11.180203966538208</v>
      </c>
      <c r="M15" s="16">
        <f>Input!I136/Input!I$7</f>
        <v>11.664151733377993</v>
      </c>
      <c r="N15" s="16">
        <f>Input!J136/Input!J$7</f>
        <v>8.4430453358651807</v>
      </c>
      <c r="O15" s="6">
        <f t="shared" ref="O15:O26" si="1">AVERAGE(E15:N15)</f>
        <v>8.2089180555632364</v>
      </c>
    </row>
    <row r="16" spans="1:15" ht="12" customHeight="1" x14ac:dyDescent="0.2">
      <c r="B16" t="s">
        <v>184</v>
      </c>
      <c r="E16" s="16">
        <f>Input!A137/Input!A$7</f>
        <v>2.7515984616901688</v>
      </c>
      <c r="F16" s="16">
        <f>Input!B137/Input!B$7</f>
        <v>11.870965016986503</v>
      </c>
      <c r="G16" s="16">
        <f>Input!C137/Input!C$7</f>
        <v>9.7861555412726116</v>
      </c>
      <c r="H16" s="16">
        <f>Input!D137/Input!D$7</f>
        <v>11.349943067033976</v>
      </c>
      <c r="I16" s="16">
        <f>Input!E137/Input!E$7</f>
        <v>11.451021120293847</v>
      </c>
      <c r="J16" s="16">
        <f>Input!F137/Input!F$7</f>
        <v>10.640261765524922</v>
      </c>
      <c r="K16" s="16">
        <f>Input!G137/Input!G$7</f>
        <v>11.307635756056809</v>
      </c>
      <c r="L16" s="16">
        <f>Input!H137/Input!H$7</f>
        <v>11.656782592348904</v>
      </c>
      <c r="M16" s="16">
        <f>Input!I137/Input!I$7</f>
        <v>22.103054764696029</v>
      </c>
      <c r="N16" s="16">
        <f>Input!J137/Input!J$7</f>
        <v>16.101751720863991</v>
      </c>
      <c r="O16" s="6">
        <f t="shared" si="1"/>
        <v>11.901916980676775</v>
      </c>
    </row>
    <row r="17" spans="2:15" ht="12" customHeight="1" x14ac:dyDescent="0.2">
      <c r="B17" t="s">
        <v>185</v>
      </c>
      <c r="E17" s="16">
        <f>Input!A138/Input!A$7</f>
        <v>8.2626042796568395</v>
      </c>
      <c r="F17" s="16">
        <f>Input!B138/Input!B$7</f>
        <v>5.8455550454503724</v>
      </c>
      <c r="G17" s="16">
        <f>Input!C138/Input!C$7</f>
        <v>5.6989991736296028</v>
      </c>
      <c r="H17" s="16">
        <f>Input!D138/Input!D$7</f>
        <v>5.9923663911845733</v>
      </c>
      <c r="I17" s="16">
        <f>Input!E138/Input!E$7</f>
        <v>6.0728705234159781</v>
      </c>
      <c r="J17" s="16">
        <f>Input!F138/Input!F$7</f>
        <v>6.1480571799870045</v>
      </c>
      <c r="K17" s="16">
        <f>Input!G138/Input!G$7</f>
        <v>7.7447182771744183</v>
      </c>
      <c r="L17" s="16">
        <f>Input!H138/Input!H$7</f>
        <v>0</v>
      </c>
      <c r="M17" s="16">
        <f>Input!I138/Input!I$7</f>
        <v>0</v>
      </c>
      <c r="N17" s="16">
        <f>Input!J138/Input!J$7</f>
        <v>0</v>
      </c>
      <c r="O17" s="6">
        <f t="shared" si="1"/>
        <v>4.5765170870498793</v>
      </c>
    </row>
    <row r="18" spans="2:15" ht="12" customHeight="1" x14ac:dyDescent="0.2">
      <c r="B18" t="s">
        <v>186</v>
      </c>
      <c r="E18" s="16">
        <f>Input!A139/Input!A$7</f>
        <v>6.1579035598067255</v>
      </c>
      <c r="F18" s="16">
        <f>Input!B139/Input!B$7</f>
        <v>6.2693232944633177</v>
      </c>
      <c r="G18" s="16">
        <f>Input!C139/Input!C$7</f>
        <v>7.0812909741988799</v>
      </c>
      <c r="H18" s="16">
        <f>Input!D139/Input!D$7</f>
        <v>7.3277199265381077</v>
      </c>
      <c r="I18" s="16">
        <f>Input!E139/Input!E$7</f>
        <v>12.535543617998163</v>
      </c>
      <c r="J18" s="16">
        <f>Input!F139/Input!F$7</f>
        <v>6.8809922955536988</v>
      </c>
      <c r="K18" s="16">
        <f>Input!G139/Input!G$7</f>
        <v>26.672926761347814</v>
      </c>
      <c r="L18" s="16">
        <f>Input!H139/Input!H$7</f>
        <v>8.29031205940408</v>
      </c>
      <c r="M18" s="16">
        <f>Input!I139/Input!I$7</f>
        <v>17.477504605593701</v>
      </c>
      <c r="N18" s="16">
        <f>Input!J139/Input!J$7</f>
        <v>13.362920721576074</v>
      </c>
      <c r="O18" s="6">
        <f t="shared" si="1"/>
        <v>11.205643781648055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0.15766299357208879</v>
      </c>
      <c r="I19" s="16">
        <f t="shared" si="2"/>
        <v>9.1827364911978293E-7</v>
      </c>
      <c r="J19" s="16">
        <f t="shared" si="2"/>
        <v>0</v>
      </c>
      <c r="K19" s="16">
        <f t="shared" si="2"/>
        <v>0</v>
      </c>
      <c r="L19" s="16">
        <f t="shared" si="2"/>
        <v>0.30594604756085886</v>
      </c>
      <c r="M19" s="16">
        <f t="shared" si="2"/>
        <v>0</v>
      </c>
      <c r="N19" s="16">
        <f t="shared" si="2"/>
        <v>0</v>
      </c>
      <c r="O19" s="6">
        <f t="shared" si="1"/>
        <v>4.6360995940659677E-2</v>
      </c>
    </row>
    <row r="20" spans="2:15" ht="12.75" customHeight="1" x14ac:dyDescent="0.2">
      <c r="B20" s="28" t="s">
        <v>187</v>
      </c>
      <c r="E20" s="8">
        <f>Input!A141/Input!A$7</f>
        <v>24.145206587121585</v>
      </c>
      <c r="F20" s="8">
        <f>Input!B141/Input!B$7</f>
        <v>30.444040951244144</v>
      </c>
      <c r="G20" s="8">
        <f>Input!C141/Input!C$7</f>
        <v>30.490538977137088</v>
      </c>
      <c r="H20" s="8">
        <f>Input!D141/Input!D$7</f>
        <v>32.178330578512401</v>
      </c>
      <c r="I20" s="8">
        <f>Input!E141/Input!E$7</f>
        <v>37.490920110192839</v>
      </c>
      <c r="J20" s="8">
        <f>Input!F141/Input!F$7</f>
        <v>30.925764411027568</v>
      </c>
      <c r="K20" s="8">
        <f>Input!G141/Input!G$7</f>
        <v>53.133093845725419</v>
      </c>
      <c r="L20" s="8">
        <f>Input!H141/Input!H$7</f>
        <v>31.433244665852051</v>
      </c>
      <c r="M20" s="8">
        <f>Input!I141/Input!I$7</f>
        <v>51.244711103667726</v>
      </c>
      <c r="N20" s="8">
        <f>Input!J141/Input!J$7</f>
        <v>37.907717778305248</v>
      </c>
      <c r="O20" s="8">
        <f t="shared" si="1"/>
        <v>35.939356900878607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1.9764816093087467</v>
      </c>
      <c r="F22" s="6">
        <f>Input!B202/Input!B$7</f>
        <v>3.761912588375723</v>
      </c>
      <c r="G22" s="6">
        <f>Input!C202/Input!C$7</f>
        <v>0.84152143972087046</v>
      </c>
      <c r="H22" s="6">
        <f>Input!D202/Input!D$7</f>
        <v>0.71113774104683192</v>
      </c>
      <c r="I22" s="6">
        <f>Input!E202/Input!E$7</f>
        <v>1.7923140495867769</v>
      </c>
      <c r="J22" s="6">
        <f>Input!F202/Input!F$7</f>
        <v>0.36295089575791334</v>
      </c>
      <c r="K22" s="6">
        <f>Input!G202/Input!G$7</f>
        <v>1.3509143228441474</v>
      </c>
      <c r="L22" s="6">
        <f>Input!H202/Input!H$7</f>
        <v>0.51882131779302565</v>
      </c>
      <c r="M22" s="6">
        <f>Input!I202/Input!I$7</f>
        <v>0.60167141182381512</v>
      </c>
      <c r="N22" s="6">
        <f>Input!J202/Input!J$7</f>
        <v>25.347220507951576</v>
      </c>
      <c r="O22" s="6">
        <f t="shared" si="1"/>
        <v>3.7264945884209424</v>
      </c>
    </row>
    <row r="23" spans="2:15" ht="12" customHeight="1" x14ac:dyDescent="0.2">
      <c r="B23" t="s">
        <v>305</v>
      </c>
      <c r="E23" s="6">
        <f>Input!A203/Input!A$7</f>
        <v>31.63702001774973</v>
      </c>
      <c r="F23" s="6">
        <f>Input!B203/Input!B$7</f>
        <v>33.459506014140111</v>
      </c>
      <c r="G23" s="6">
        <f>Input!C203/Input!C$7</f>
        <v>34.483849049674042</v>
      </c>
      <c r="H23" s="6">
        <f>Input!D203/Input!D$7</f>
        <v>27.491611570247937</v>
      </c>
      <c r="I23" s="6">
        <f>Input!E203/Input!E$7</f>
        <v>31.239790633608816</v>
      </c>
      <c r="J23" s="6">
        <f>Input!F203/Input!F$7</f>
        <v>26.996889445836814</v>
      </c>
      <c r="K23" s="6">
        <f>Input!G203/Input!G$7</f>
        <v>22.901320894829666</v>
      </c>
      <c r="L23" s="6">
        <f>Input!H203/Input!H$7</f>
        <v>27.451586615283389</v>
      </c>
      <c r="M23" s="6">
        <f>Input!I203/Input!I$7</f>
        <v>17.020803885446323</v>
      </c>
      <c r="N23" s="6">
        <f>Input!J203/Input!J$7</f>
        <v>40.672409209589361</v>
      </c>
      <c r="O23" s="6">
        <f t="shared" si="1"/>
        <v>29.33547873364062</v>
      </c>
    </row>
    <row r="24" spans="2:15" ht="12" customHeight="1" x14ac:dyDescent="0.2">
      <c r="B24" t="s">
        <v>306</v>
      </c>
      <c r="E24" s="6">
        <f>Input!A204/Input!A$7</f>
        <v>0</v>
      </c>
      <c r="F24" s="6">
        <f>Input!B204/Input!B$7</f>
        <v>0</v>
      </c>
      <c r="G24" s="6">
        <f>Input!C204/Input!C$7</f>
        <v>0.16497658617206867</v>
      </c>
      <c r="H24" s="6">
        <f>Input!D204/Input!D$7</f>
        <v>1.4125858585858586</v>
      </c>
      <c r="I24" s="6">
        <f>Input!E204/Input!E$7</f>
        <v>4.1876951331496791E-2</v>
      </c>
      <c r="J24" s="6">
        <f>Input!F204/Input!F$7</f>
        <v>3.865311426714936E-2</v>
      </c>
      <c r="K24" s="6">
        <f>Input!G204/Input!G$7</f>
        <v>0.12897057458460967</v>
      </c>
      <c r="L24" s="6">
        <f>Input!H204/Input!H$7</f>
        <v>0</v>
      </c>
      <c r="M24" s="6">
        <f>Input!I204/Input!I$7</f>
        <v>0</v>
      </c>
      <c r="N24" s="6">
        <f>Input!J204/Input!J$7</f>
        <v>6.8380773795395209</v>
      </c>
      <c r="O24" s="6">
        <f t="shared" si="1"/>
        <v>0.8625140464480705</v>
      </c>
    </row>
    <row r="25" spans="2:15" ht="12" customHeight="1" x14ac:dyDescent="0.2">
      <c r="B25" t="s">
        <v>307</v>
      </c>
      <c r="E25" s="6">
        <f>Input!A205/Input!A$7</f>
        <v>6.6248910363869449</v>
      </c>
      <c r="F25" s="6">
        <f>Input!B205/Input!B$7</f>
        <v>1.9847213295381507</v>
      </c>
      <c r="G25" s="6">
        <f>Input!C205/Input!C$7</f>
        <v>1.6547387751354328</v>
      </c>
      <c r="H25" s="6">
        <f>Input!D205/Input!D$7</f>
        <v>2.0335142332415059</v>
      </c>
      <c r="I25" s="6">
        <f>Input!E205/Input!E$7</f>
        <v>4.7881955922865007</v>
      </c>
      <c r="J25" s="6">
        <f>Input!F205/Input!F$7</f>
        <v>2.1148937157709087</v>
      </c>
      <c r="K25" s="6">
        <f>Input!G205/Input!G$7</f>
        <v>2.3057421331105541</v>
      </c>
      <c r="L25" s="6">
        <f>Input!H205/Input!H$7</f>
        <v>3.4057984773004981</v>
      </c>
      <c r="M25" s="6">
        <f>Input!I205/Input!I$7</f>
        <v>3.5100803885446323</v>
      </c>
      <c r="N25" s="6">
        <f>Input!J205/Input!J$7</f>
        <v>5.95056135770235</v>
      </c>
      <c r="O25" s="6">
        <f t="shared" si="1"/>
        <v>3.4373137039017472</v>
      </c>
    </row>
    <row r="26" spans="2:15" ht="12" customHeight="1" x14ac:dyDescent="0.2">
      <c r="B26" t="s">
        <v>308</v>
      </c>
      <c r="E26" s="16">
        <f>E27-SUM(E22:E25)</f>
        <v>9.3129878710186347</v>
      </c>
      <c r="F26" s="16">
        <f t="shared" ref="F26:N26" si="3">F27-SUM(F22:F25)</f>
        <v>15.600457258286667</v>
      </c>
      <c r="G26" s="16">
        <f t="shared" si="3"/>
        <v>3.1426655036268514</v>
      </c>
      <c r="H26" s="16">
        <f t="shared" si="3"/>
        <v>4.2145610651974224</v>
      </c>
      <c r="I26" s="16">
        <f t="shared" si="3"/>
        <v>3.2135059687786978</v>
      </c>
      <c r="J26" s="16">
        <f t="shared" si="3"/>
        <v>5.0308706952566631</v>
      </c>
      <c r="K26" s="16">
        <f t="shared" si="3"/>
        <v>5.8350004641232758</v>
      </c>
      <c r="L26" s="16">
        <f t="shared" si="3"/>
        <v>4.9314653632860264</v>
      </c>
      <c r="M26" s="16">
        <f t="shared" si="3"/>
        <v>7.068241500586165</v>
      </c>
      <c r="N26" s="16">
        <f t="shared" si="3"/>
        <v>4.0366674578685036</v>
      </c>
      <c r="O26" s="6">
        <f t="shared" si="1"/>
        <v>6.2386423148028909</v>
      </c>
    </row>
    <row r="27" spans="2:15" ht="12.75" customHeight="1" x14ac:dyDescent="0.2">
      <c r="B27" s="28" t="s">
        <v>188</v>
      </c>
      <c r="E27" s="8">
        <f>Input!A142/Input!A$7</f>
        <v>49.551380534464059</v>
      </c>
      <c r="F27" s="8">
        <f>Input!B142/Input!B$7</f>
        <v>54.806597190340653</v>
      </c>
      <c r="G27" s="8">
        <f>Input!C142/Input!C$7</f>
        <v>40.287751354329266</v>
      </c>
      <c r="H27" s="8">
        <f>Input!D142/Input!D$7</f>
        <v>35.863410468319557</v>
      </c>
      <c r="I27" s="8">
        <f>Input!E142/Input!E$7</f>
        <v>41.075683195592283</v>
      </c>
      <c r="J27" s="8">
        <f>Input!F142/Input!F$7</f>
        <v>34.544257866889446</v>
      </c>
      <c r="K27" s="8">
        <f>Input!G142/Input!G$7</f>
        <v>32.521948389492252</v>
      </c>
      <c r="L27" s="8">
        <f>Input!H142/Input!H$7</f>
        <v>36.307671773662939</v>
      </c>
      <c r="M27" s="8">
        <f>Input!I142/Input!I$7</f>
        <v>28.200797186400937</v>
      </c>
      <c r="N27" s="8">
        <f>Input!J142/Input!J$7</f>
        <v>82.844935912651323</v>
      </c>
      <c r="O27" s="8">
        <f>AVERAGE(E27:N27)</f>
        <v>43.60044338721427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16.35870920027611</v>
      </c>
      <c r="F29" s="16">
        <f>Input!B143/Input!B$7</f>
        <v>16.549343494628591</v>
      </c>
      <c r="G29" s="16">
        <f>Input!C143/Input!C$7</f>
        <v>21.691826278578642</v>
      </c>
      <c r="H29" s="16">
        <f>Input!D143/Input!D$7</f>
        <v>12.437269972451791</v>
      </c>
      <c r="I29" s="16">
        <f>Input!E143/Input!E$7</f>
        <v>5.9686877869605146</v>
      </c>
      <c r="J29" s="16">
        <f>Input!F143/Input!F$7</f>
        <v>9.9021943748259531</v>
      </c>
      <c r="K29" s="16">
        <f>Input!G143/Input!G$7</f>
        <v>10.873071567808411</v>
      </c>
      <c r="L29" s="16">
        <f>Input!H143/Input!H$7</f>
        <v>10.881961650531066</v>
      </c>
      <c r="M29" s="16">
        <f>Input!I143/Input!I$7</f>
        <v>0.59571428571428575</v>
      </c>
      <c r="N29" s="16">
        <f>Input!J143/Input!J$7</f>
        <v>0.54208639924044622</v>
      </c>
      <c r="O29" s="16">
        <f t="shared" ref="O29:O35" si="4">AVERAGE(E29:N29)</f>
        <v>10.580086501101579</v>
      </c>
    </row>
    <row r="30" spans="2:15" ht="12" customHeight="1" x14ac:dyDescent="0.2">
      <c r="B30" t="s">
        <v>309</v>
      </c>
      <c r="E30" s="16">
        <f>Input!A207/Input!A$7</f>
        <v>1.4984360516714328</v>
      </c>
      <c r="F30" s="16">
        <f>Input!B207/Input!B$7</f>
        <v>1.3733697548434487</v>
      </c>
      <c r="G30" s="16">
        <f>Input!C207/Input!C$7</f>
        <v>1.5371352492884032</v>
      </c>
      <c r="H30" s="16">
        <f>Input!D207/Input!D$7</f>
        <v>11.870870523415977</v>
      </c>
      <c r="I30" s="16">
        <f>Input!E207/Input!E$7</f>
        <v>12.539502295684112</v>
      </c>
      <c r="J30" s="16">
        <f>Input!F207/Input!F$7</f>
        <v>9.5284470435347632</v>
      </c>
      <c r="K30" s="16">
        <f>Input!G207/Input!G$7</f>
        <v>2.3344342337324795</v>
      </c>
      <c r="L30" s="16">
        <f>Input!H207/Input!H$7</f>
        <v>2.0539054422408123</v>
      </c>
      <c r="M30" s="16">
        <f>Input!I207/Input!I$7</f>
        <v>0</v>
      </c>
      <c r="N30" s="16">
        <f>Input!J207/Input!J$7</f>
        <v>0</v>
      </c>
      <c r="O30" s="6">
        <f t="shared" si="4"/>
        <v>4.2736100594411432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0.11038563951886879</v>
      </c>
      <c r="G31" s="16">
        <f>Input!C144/Input!C$7</f>
        <v>0.11901753741621522</v>
      </c>
      <c r="H31" s="16">
        <f>Input!D144/Input!D$7</f>
        <v>0.12919008264462811</v>
      </c>
      <c r="I31" s="16">
        <f>Input!E144/Input!E$7</f>
        <v>0.13277410468319559</v>
      </c>
      <c r="J31" s="16">
        <f>Input!F144/Input!F$7</f>
        <v>0.13610322101550171</v>
      </c>
      <c r="K31" s="16">
        <f>Input!G144/Input!G$7</f>
        <v>0.64416040100250627</v>
      </c>
      <c r="L31" s="16">
        <f>Input!H144/Input!H$7</f>
        <v>1.564510762289689</v>
      </c>
      <c r="M31" s="16">
        <f>Input!I144/Input!I$7</f>
        <v>0.25954781443644281</v>
      </c>
      <c r="N31" s="16">
        <f>Input!J144/Input!J$7</f>
        <v>0.85668051269878953</v>
      </c>
      <c r="O31" s="6">
        <f t="shared" si="4"/>
        <v>0.39523700757058366</v>
      </c>
    </row>
    <row r="32" spans="2:15" ht="12" customHeight="1" x14ac:dyDescent="0.2">
      <c r="B32" t="s">
        <v>310</v>
      </c>
      <c r="E32" s="16">
        <f>Input!A208/Input!A$7</f>
        <v>1.0945666107878907E-2</v>
      </c>
      <c r="F32" s="16">
        <f>Input!B208/Input!B$7</f>
        <v>2.8361032044807638E-2</v>
      </c>
      <c r="G32" s="16">
        <f>Input!C208/Input!C$7</f>
        <v>2.0385639518868792E-2</v>
      </c>
      <c r="H32" s="16">
        <f>Input!D208/Input!D$7</f>
        <v>2.2128558310376491E-2</v>
      </c>
      <c r="I32" s="16">
        <f>Input!E208/Input!E$7</f>
        <v>2.2738292011019283E-2</v>
      </c>
      <c r="J32" s="16">
        <f>Input!F208/Input!F$7</f>
        <v>4.1014573470713821E-2</v>
      </c>
      <c r="K32" s="16">
        <f>Input!G208/Input!G$7</f>
        <v>0.36498097094588322</v>
      </c>
      <c r="L32" s="16">
        <f>Input!H208/Input!H$7</f>
        <v>2.4451546197950935E-2</v>
      </c>
      <c r="M32" s="16">
        <f>Input!I208/Input!I$7</f>
        <v>4.4456539943058114E-2</v>
      </c>
      <c r="N32" s="16">
        <f>Input!J208/Input!J$7</f>
        <v>1.8087372418704011</v>
      </c>
      <c r="O32" s="6">
        <f t="shared" si="4"/>
        <v>0.23882000604209583</v>
      </c>
    </row>
    <row r="33" spans="2:15" ht="12" customHeight="1" x14ac:dyDescent="0.2">
      <c r="B33" t="s">
        <v>191</v>
      </c>
      <c r="E33" s="16">
        <f>Input!A145/Input!A$7</f>
        <v>0.31307168918252637</v>
      </c>
      <c r="F33" s="16">
        <f>Input!B145/Input!B$7</f>
        <v>0.56553759985308971</v>
      </c>
      <c r="G33" s="16">
        <f>Input!C145/Input!C$7</f>
        <v>0.78736846937838578</v>
      </c>
      <c r="H33" s="16">
        <f>Input!D145/Input!D$7</f>
        <v>1.7156033057851239</v>
      </c>
      <c r="I33" s="16">
        <f>Input!E145/Input!E$7</f>
        <v>1.5029990817263545</v>
      </c>
      <c r="J33" s="16">
        <f>Input!F145/Input!F$7</f>
        <v>1.3976895943562611</v>
      </c>
      <c r="K33" s="16">
        <f>Input!G145/Input!G$7</f>
        <v>0.95300473405736552</v>
      </c>
      <c r="L33" s="16">
        <f>Input!H145/Input!H$7</f>
        <v>0</v>
      </c>
      <c r="M33" s="16">
        <f>Input!I145/Input!I$7</f>
        <v>0</v>
      </c>
      <c r="N33" s="16">
        <f>Input!J145/Input!J$7</f>
        <v>8.7432945644433893E-2</v>
      </c>
      <c r="O33" s="6">
        <f t="shared" si="4"/>
        <v>0.73227074199835407</v>
      </c>
    </row>
    <row r="34" spans="2:15" ht="12" customHeight="1" x14ac:dyDescent="0.2">
      <c r="B34" t="s">
        <v>192</v>
      </c>
      <c r="E34" s="16">
        <f>E35-SUM(E29:E33)</f>
        <v>0.21345035006409319</v>
      </c>
      <c r="F34" s="16">
        <f t="shared" ref="F34:N34" si="5">F35-SUM(F29:F33)</f>
        <v>0.19881920852079915</v>
      </c>
      <c r="G34" s="16">
        <f t="shared" si="5"/>
        <v>0.21847213295381351</v>
      </c>
      <c r="H34" s="16">
        <f t="shared" si="5"/>
        <v>0.2212809917355365</v>
      </c>
      <c r="I34" s="16">
        <f t="shared" si="5"/>
        <v>6.5892672176308515</v>
      </c>
      <c r="J34" s="16">
        <f t="shared" si="5"/>
        <v>0.23312262136823492</v>
      </c>
      <c r="K34" s="16">
        <f t="shared" si="5"/>
        <v>0</v>
      </c>
      <c r="L34" s="16">
        <f t="shared" si="5"/>
        <v>0</v>
      </c>
      <c r="M34" s="16">
        <f t="shared" si="5"/>
        <v>0</v>
      </c>
      <c r="N34" s="16">
        <f t="shared" si="5"/>
        <v>1.1868027529615688E-6</v>
      </c>
      <c r="O34" s="6">
        <f t="shared" si="4"/>
        <v>0.76744137090760822</v>
      </c>
    </row>
    <row r="35" spans="2:15" ht="12.75" customHeight="1" x14ac:dyDescent="0.2">
      <c r="B35" s="28" t="s">
        <v>193</v>
      </c>
      <c r="E35" s="8">
        <f>Input!A147/Input!A$7</f>
        <v>18.394612957302041</v>
      </c>
      <c r="F35" s="8">
        <f>Input!B147/Input!B$7</f>
        <v>18.825816729409603</v>
      </c>
      <c r="G35" s="8">
        <f>Input!C147/Input!C$7</f>
        <v>24.374205307134329</v>
      </c>
      <c r="H35" s="8">
        <f>Input!D147/Input!D$7</f>
        <v>26.396343434343432</v>
      </c>
      <c r="I35" s="8">
        <f>Input!E147/Input!E$7</f>
        <v>26.755968778696051</v>
      </c>
      <c r="J35" s="8">
        <f>Input!F147/Input!F$7</f>
        <v>21.238571428571429</v>
      </c>
      <c r="K35" s="8">
        <f>Input!G147/Input!G$7</f>
        <v>15.169651907546644</v>
      </c>
      <c r="L35" s="8">
        <f>Input!H147/Input!H$7</f>
        <v>14.524829401259517</v>
      </c>
      <c r="M35" s="8">
        <f>Input!I147/Input!I$7</f>
        <v>0.89971864009378666</v>
      </c>
      <c r="N35" s="8">
        <f>Input!J147/Input!J$7</f>
        <v>3.2949382862568242</v>
      </c>
      <c r="O35" s="8">
        <f t="shared" si="4"/>
        <v>16.987465687061366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558.32699635144468</v>
      </c>
      <c r="F37" s="30">
        <f t="shared" ref="F37:N37" si="6">+F11+F13+F20+F27+F35</f>
        <v>585.25015792856482</v>
      </c>
      <c r="G37" s="30">
        <f t="shared" si="6"/>
        <v>646.19081443393634</v>
      </c>
      <c r="H37" s="30">
        <f t="shared" si="6"/>
        <v>644.77985399449028</v>
      </c>
      <c r="I37" s="30">
        <f t="shared" si="6"/>
        <v>591.8404049586776</v>
      </c>
      <c r="J37" s="30">
        <f t="shared" si="6"/>
        <v>657.60210433491125</v>
      </c>
      <c r="K37" s="30">
        <f t="shared" si="6"/>
        <v>707.01028125870232</v>
      </c>
      <c r="L37" s="30">
        <f t="shared" si="6"/>
        <v>684.37836920763232</v>
      </c>
      <c r="M37" s="30">
        <f t="shared" si="6"/>
        <v>770.96952436777758</v>
      </c>
      <c r="N37" s="30">
        <f t="shared" si="6"/>
        <v>1055.3599893187752</v>
      </c>
      <c r="O37" s="7">
        <f>AVERAGE(E37:N37)</f>
        <v>690.17084961549119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513.31613943398088</v>
      </c>
      <c r="F39" s="30">
        <f>Input!B24/Input!B$7</f>
        <v>510.49241851069689</v>
      </c>
      <c r="G39" s="30">
        <f>Input!C24/Input!C$7</f>
        <v>500.69641814342123</v>
      </c>
      <c r="H39" s="30">
        <f>Input!D24/Input!D$7</f>
        <v>553.571608815427</v>
      </c>
      <c r="I39" s="30">
        <f>Input!E24/Input!E$7</f>
        <v>557.81373737373735</v>
      </c>
      <c r="J39" s="30">
        <f>Input!F24/Input!F$7</f>
        <v>567.84185463659151</v>
      </c>
      <c r="K39" s="30">
        <f>Input!G24/Input!G$7</f>
        <v>578.46398403415947</v>
      </c>
      <c r="L39" s="30">
        <f>Input!H24/Input!H$7</f>
        <v>588.2471501080928</v>
      </c>
      <c r="M39" s="30">
        <f>Input!I24/Input!I$7</f>
        <v>610.82451515659022</v>
      </c>
      <c r="N39" s="30">
        <f>Input!J24/Input!J$7</f>
        <v>768.6858022786613</v>
      </c>
      <c r="O39" s="7">
        <f>AVERAGE(E39:N39)</f>
        <v>574.99536284913586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45.010856917463798</v>
      </c>
      <c r="F41" s="11">
        <f t="shared" ref="F41:N41" si="7">+F37-F39</f>
        <v>74.757739417867924</v>
      </c>
      <c r="G41" s="11">
        <f t="shared" si="7"/>
        <v>145.49439629051511</v>
      </c>
      <c r="H41" s="11">
        <f t="shared" si="7"/>
        <v>91.208245179063283</v>
      </c>
      <c r="I41" s="11">
        <f t="shared" si="7"/>
        <v>34.026667584940242</v>
      </c>
      <c r="J41" s="11">
        <f t="shared" si="7"/>
        <v>89.76024969831974</v>
      </c>
      <c r="K41" s="11">
        <f t="shared" si="7"/>
        <v>128.54629722454285</v>
      </c>
      <c r="L41" s="11">
        <f t="shared" si="7"/>
        <v>96.131219099539521</v>
      </c>
      <c r="M41" s="11">
        <f t="shared" si="7"/>
        <v>160.14500921118736</v>
      </c>
      <c r="N41" s="11">
        <f t="shared" si="7"/>
        <v>286.67418704011391</v>
      </c>
      <c r="O41" s="11">
        <f>AVERAGE(E41:N41)</f>
        <v>115.17548676635538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14.564027216250862</v>
      </c>
      <c r="F43" s="8">
        <f>(Input!B25+Input!B26)/Input!B$7</f>
        <v>16.322946469562023</v>
      </c>
      <c r="G43" s="8">
        <f>(Input!C25+Input!C26)/Input!C$7</f>
        <v>16.324686438343587</v>
      </c>
      <c r="H43" s="8">
        <f>(Input!D25+Input!D26)/Input!D$7</f>
        <v>17.830587695133151</v>
      </c>
      <c r="I43" s="8">
        <f>(Input!E25+Input!E26)/Input!E$7</f>
        <v>18.220707988980713</v>
      </c>
      <c r="J43" s="8">
        <f>(Input!F25+Input!F26)/Input!F$7</f>
        <v>19.76906061449921</v>
      </c>
      <c r="K43" s="8">
        <f>(Input!G25+Input!G26)/Input!G$7</f>
        <v>20.355870231133387</v>
      </c>
      <c r="L43" s="8">
        <f>(Input!H25+Input!H26)/Input!H$7</f>
        <v>21.44730331798101</v>
      </c>
      <c r="M43" s="8">
        <f>(Input!I25+Input!I26)/Input!I$7</f>
        <v>24.320182548986768</v>
      </c>
      <c r="N43" s="8">
        <f>(Input!J25+Input!J26)/Input!J$7</f>
        <v>29.430682411583195</v>
      </c>
      <c r="O43" s="8">
        <f>AVERAGE(E43:N43)</f>
        <v>19.858605493245392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30.446829701212934</v>
      </c>
      <c r="F45" s="11">
        <f t="shared" ref="F45:N45" si="8">+F41-F43</f>
        <v>58.434792948305898</v>
      </c>
      <c r="G45" s="11">
        <f t="shared" si="8"/>
        <v>129.16970985217154</v>
      </c>
      <c r="H45" s="11">
        <f t="shared" si="8"/>
        <v>73.377657483930136</v>
      </c>
      <c r="I45" s="11">
        <f t="shared" si="8"/>
        <v>15.805959595959528</v>
      </c>
      <c r="J45" s="11">
        <f t="shared" si="8"/>
        <v>69.99118908382053</v>
      </c>
      <c r="K45" s="11">
        <f t="shared" si="8"/>
        <v>108.19042699340946</v>
      </c>
      <c r="L45" s="11">
        <f t="shared" si="8"/>
        <v>74.683915781558511</v>
      </c>
      <c r="M45" s="11">
        <f t="shared" si="8"/>
        <v>135.82482666220059</v>
      </c>
      <c r="N45" s="11">
        <f t="shared" si="8"/>
        <v>257.24350462853073</v>
      </c>
      <c r="O45" s="11">
        <f>AVERAGE(E45:N45)</f>
        <v>95.316881273109999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477.39275318015979</v>
      </c>
      <c r="F7" s="6">
        <f>Input!B149/Input!B$7</f>
        <v>502.24965935175834</v>
      </c>
      <c r="G7" s="6">
        <f>Input!C149/Input!C$7</f>
        <v>524.23503443209984</v>
      </c>
      <c r="H7" s="6">
        <f>Input!D149/Input!D$7</f>
        <v>510.60723691460049</v>
      </c>
      <c r="I7" s="6">
        <f>Input!E149/Input!E$7</f>
        <v>505.76509641873281</v>
      </c>
      <c r="J7" s="6">
        <f>Input!F149/Input!F$7</f>
        <v>529.50942820012995</v>
      </c>
      <c r="K7" s="6">
        <f>Input!G149/Input!G$7</f>
        <v>576.80966026176554</v>
      </c>
      <c r="L7" s="6">
        <f>Input!H149/Input!H$7</f>
        <v>605.69065325688507</v>
      </c>
      <c r="M7" s="6">
        <f>Input!I149/Input!I$7</f>
        <v>655.52782950929486</v>
      </c>
      <c r="N7" s="6">
        <f>Input!J149/Input!J$7</f>
        <v>791.09989912176593</v>
      </c>
      <c r="O7" s="6">
        <f>AVERAGE(E7:N7)</f>
        <v>567.88872506471921</v>
      </c>
    </row>
    <row r="8" spans="1:15" ht="12" customHeight="1" x14ac:dyDescent="0.2">
      <c r="B8" t="s">
        <v>180</v>
      </c>
      <c r="E8" s="6">
        <f>Input!A150/Input!A$7</f>
        <v>7.3968652006705451</v>
      </c>
      <c r="F8" s="6">
        <f>Input!B150/Input!B$7</f>
        <v>7.4060508676889176</v>
      </c>
      <c r="G8" s="6">
        <f>Input!C150/Input!C$7</f>
        <v>-17.974309062528693</v>
      </c>
      <c r="H8" s="6">
        <f>Input!D150/Input!D$7</f>
        <v>3.062048668503214</v>
      </c>
      <c r="I8" s="6">
        <f>Input!E150/Input!E$7</f>
        <v>-9.7909118457300277</v>
      </c>
      <c r="J8" s="6">
        <f>Input!F150/Input!F$7</f>
        <v>7.7063612735542568</v>
      </c>
      <c r="K8" s="6">
        <f>Input!G150/Input!G$7</f>
        <v>6.6826622110832643</v>
      </c>
      <c r="L8" s="6">
        <f>Input!H150/Input!H$7</f>
        <v>-5.2991803740953101</v>
      </c>
      <c r="M8" s="6">
        <f>Input!I150/Input!I$7</f>
        <v>39.64969854295763</v>
      </c>
      <c r="N8" s="6">
        <f>Input!J150/Input!J$7</f>
        <v>-14.091089484927606</v>
      </c>
      <c r="O8" s="6">
        <f>AVERAGE(E8:N8)</f>
        <v>2.4748195997176188</v>
      </c>
    </row>
    <row r="9" spans="1:15" ht="12" customHeight="1" x14ac:dyDescent="0.2">
      <c r="B9" t="s">
        <v>181</v>
      </c>
      <c r="E9" s="6">
        <f>Input!A151/Input!A$7</f>
        <v>1.7444482792624003</v>
      </c>
      <c r="F9" s="6">
        <f>Input!B151/Input!B$7</f>
        <v>0.71643834358644753</v>
      </c>
      <c r="G9" s="6">
        <f>Input!C151/Input!C$7</f>
        <v>1.3347543843540537</v>
      </c>
      <c r="H9" s="6">
        <f>Input!D151/Input!D$7</f>
        <v>1.7192470156106519</v>
      </c>
      <c r="I9" s="6">
        <f>Input!E151/Input!E$7</f>
        <v>0.13866483011937558</v>
      </c>
      <c r="J9" s="6">
        <f>Input!F151/Input!F$7</f>
        <v>1.3416392833936692</v>
      </c>
      <c r="K9" s="6">
        <f>Input!G151/Input!G$7</f>
        <v>0.69262229648194562</v>
      </c>
      <c r="L9" s="6">
        <f>Input!H151/Input!H$7</f>
        <v>5.3210019738697243</v>
      </c>
      <c r="M9" s="6">
        <f>Input!I151/Input!I$7</f>
        <v>0.89251046725841576</v>
      </c>
      <c r="N9" s="6">
        <f>Input!J151/Input!J$7</f>
        <v>2.0667446000474721</v>
      </c>
      <c r="O9" s="6">
        <f>AVERAGE(E9:N9)</f>
        <v>1.5968071473984158</v>
      </c>
    </row>
    <row r="10" spans="1:15" ht="12" customHeight="1" x14ac:dyDescent="0.2">
      <c r="B10" t="s">
        <v>182</v>
      </c>
      <c r="E10" s="6">
        <f>Input!A152/Input!A$7</f>
        <v>-2.5578512967162998</v>
      </c>
      <c r="F10" s="6">
        <f>Input!B152/Input!B$7</f>
        <v>-1.6892406574235608</v>
      </c>
      <c r="G10" s="6">
        <f>Input!C152/Input!C$7</f>
        <v>-1.7091001744559728</v>
      </c>
      <c r="H10" s="6">
        <f>Input!D152/Input!D$7</f>
        <v>-6.3625500459136823</v>
      </c>
      <c r="I10" s="6">
        <f>Input!E152/Input!E$7</f>
        <v>0</v>
      </c>
      <c r="J10" s="6">
        <f>Input!F152/Input!F$7</f>
        <v>0</v>
      </c>
      <c r="K10" s="6">
        <f>Input!G152/Input!G$7</f>
        <v>0</v>
      </c>
      <c r="L10" s="6">
        <f>Input!H152/Input!H$7</f>
        <v>-8.0453990036657583E-2</v>
      </c>
      <c r="M10" s="6">
        <f>Input!I152/Input!I$7</f>
        <v>0</v>
      </c>
      <c r="N10" s="6">
        <f>Input!J152/Input!J$7</f>
        <v>0</v>
      </c>
      <c r="O10" s="6">
        <f>AVERAGE(E10:N10)</f>
        <v>-1.2399196164546173</v>
      </c>
    </row>
    <row r="11" spans="1:15" ht="12.75" customHeight="1" x14ac:dyDescent="0.2">
      <c r="B11" s="28" t="s">
        <v>68</v>
      </c>
      <c r="E11" s="8">
        <f>Input!A35/Input!A$7</f>
        <v>483.97621536337635</v>
      </c>
      <c r="F11" s="8">
        <f>Input!B35/Input!B$7</f>
        <v>508.68290790561014</v>
      </c>
      <c r="G11" s="8">
        <f>Input!C35/Input!C$7</f>
        <v>505.88637957946924</v>
      </c>
      <c r="H11" s="8">
        <f>Input!D35/Input!D$7</f>
        <v>509.02598255280077</v>
      </c>
      <c r="I11" s="8">
        <f>Input!E35/Input!E$7</f>
        <v>496.11284940312208</v>
      </c>
      <c r="J11" s="8">
        <f>Input!F35/Input!F$7</f>
        <v>538.5574287570779</v>
      </c>
      <c r="K11" s="8">
        <f>Input!G35/Input!G$7</f>
        <v>584.18494476933074</v>
      </c>
      <c r="L11" s="8">
        <f>Input!H35/Input!H$7</f>
        <v>605.63202086662284</v>
      </c>
      <c r="M11" s="8">
        <f>Input!I35/Input!I$7</f>
        <v>696.07003851951094</v>
      </c>
      <c r="N11" s="8">
        <f>Input!J35/Input!J$7</f>
        <v>779.07555423688586</v>
      </c>
      <c r="O11" s="8">
        <f>AVERAGE(E11:N11)</f>
        <v>570.72043219538068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0.10488117542648653</v>
      </c>
      <c r="F13" s="8">
        <f>Input!B28/Input!B7</f>
        <v>0.41048113120925539</v>
      </c>
      <c r="G13" s="8">
        <f>Input!C28/Input!C7</f>
        <v>0.20215682673767332</v>
      </c>
      <c r="H13" s="8">
        <f>Input!D28/Input!D7</f>
        <v>1.1652672176308541</v>
      </c>
      <c r="I13" s="8">
        <f>Input!E28/Input!E7</f>
        <v>0.52916161616161617</v>
      </c>
      <c r="J13" s="8">
        <f>Input!F28/Input!F7</f>
        <v>1.3791710758377425</v>
      </c>
      <c r="K13" s="8">
        <f>Input!G28/Input!G7</f>
        <v>1.0375949132089484</v>
      </c>
      <c r="L13" s="8">
        <f>Input!H28/Input!H7</f>
        <v>0.88962496475232633</v>
      </c>
      <c r="M13" s="8">
        <f>Input!I28/Input!I7</f>
        <v>1.5485781276168145</v>
      </c>
      <c r="N13" s="8">
        <f>Input!J28/Input!J7</f>
        <v>0.55954545454545446</v>
      </c>
      <c r="O13" s="8">
        <f>AVERAGE(E13:N13)</f>
        <v>0.78264625031271717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6.9731002859678535</v>
      </c>
      <c r="F15" s="16">
        <f>Input!B136/Input!B$7</f>
        <v>6.4581975943439529</v>
      </c>
      <c r="G15" s="16">
        <f>Input!C136/Input!C$7</f>
        <v>7.9240932880359933</v>
      </c>
      <c r="H15" s="16">
        <f>Input!D136/Input!D$7</f>
        <v>7.3506382001836545</v>
      </c>
      <c r="I15" s="16">
        <f>Input!E136/Input!E$7</f>
        <v>7.4314839302112032</v>
      </c>
      <c r="J15" s="16">
        <f>Input!F136/Input!F$7</f>
        <v>7.2564531699619419</v>
      </c>
      <c r="K15" s="16">
        <f>Input!G136/Input!G$7</f>
        <v>7.407813051146384</v>
      </c>
      <c r="L15" s="16">
        <f>Input!H136/Input!H$7</f>
        <v>11.180203966538208</v>
      </c>
      <c r="M15" s="16">
        <f>Input!I136/Input!I$7</f>
        <v>11.664151733377993</v>
      </c>
      <c r="N15" s="16">
        <f>Input!J136/Input!J$7</f>
        <v>8.4430453358651807</v>
      </c>
      <c r="O15" s="6">
        <f t="shared" ref="O15:O26" si="1">AVERAGE(E15:N15)</f>
        <v>8.2089180555632364</v>
      </c>
    </row>
    <row r="16" spans="1:15" ht="12" customHeight="1" x14ac:dyDescent="0.2">
      <c r="B16" t="s">
        <v>184</v>
      </c>
      <c r="E16" s="16">
        <f>Input!A137/Input!A$7</f>
        <v>2.7515984616901688</v>
      </c>
      <c r="F16" s="16">
        <f>Input!B137/Input!B$7</f>
        <v>11.870965016986503</v>
      </c>
      <c r="G16" s="16">
        <f>Input!C137/Input!C$7</f>
        <v>9.7861555412726116</v>
      </c>
      <c r="H16" s="16">
        <f>Input!D137/Input!D$7</f>
        <v>11.349943067033976</v>
      </c>
      <c r="I16" s="16">
        <f>Input!E137/Input!E$7</f>
        <v>11.451021120293847</v>
      </c>
      <c r="J16" s="16">
        <f>Input!F137/Input!F$7</f>
        <v>10.640261765524922</v>
      </c>
      <c r="K16" s="16">
        <f>Input!G137/Input!G$7</f>
        <v>11.307635756056809</v>
      </c>
      <c r="L16" s="16">
        <f>Input!H137/Input!H$7</f>
        <v>11.656782592348904</v>
      </c>
      <c r="M16" s="16">
        <f>Input!I137/Input!I$7</f>
        <v>22.103054764696029</v>
      </c>
      <c r="N16" s="16">
        <f>Input!J137/Input!J$7</f>
        <v>16.101751720863991</v>
      </c>
      <c r="O16" s="6">
        <f t="shared" si="1"/>
        <v>11.901916980676775</v>
      </c>
    </row>
    <row r="17" spans="2:15" ht="12" customHeight="1" x14ac:dyDescent="0.2">
      <c r="B17" t="s">
        <v>185</v>
      </c>
      <c r="E17" s="16">
        <f>Input!A138/Input!A$7</f>
        <v>8.2626042796568395</v>
      </c>
      <c r="F17" s="16">
        <f>Input!B138/Input!B$7</f>
        <v>5.8455550454503724</v>
      </c>
      <c r="G17" s="16">
        <f>Input!C138/Input!C$7</f>
        <v>5.6989991736296028</v>
      </c>
      <c r="H17" s="16">
        <f>Input!D138/Input!D$7</f>
        <v>5.9923663911845733</v>
      </c>
      <c r="I17" s="16">
        <f>Input!E138/Input!E$7</f>
        <v>6.0728705234159781</v>
      </c>
      <c r="J17" s="16">
        <f>Input!F138/Input!F$7</f>
        <v>6.1480571799870045</v>
      </c>
      <c r="K17" s="16">
        <f>Input!G138/Input!G$7</f>
        <v>7.7447182771744183</v>
      </c>
      <c r="L17" s="16">
        <f>Input!H138/Input!H$7</f>
        <v>0</v>
      </c>
      <c r="M17" s="16">
        <f>Input!I138/Input!I$7</f>
        <v>0</v>
      </c>
      <c r="N17" s="16">
        <f>Input!J138/Input!J$7</f>
        <v>0</v>
      </c>
      <c r="O17" s="6">
        <f t="shared" si="1"/>
        <v>4.5765170870498793</v>
      </c>
    </row>
    <row r="18" spans="2:15" ht="12" customHeight="1" x14ac:dyDescent="0.2">
      <c r="B18" t="s">
        <v>186</v>
      </c>
      <c r="E18" s="16">
        <f>Input!A139/Input!A$7</f>
        <v>6.1579035598067255</v>
      </c>
      <c r="F18" s="16">
        <f>Input!B139/Input!B$7</f>
        <v>6.2693232944633177</v>
      </c>
      <c r="G18" s="16">
        <f>Input!C139/Input!C$7</f>
        <v>7.0812909741988799</v>
      </c>
      <c r="H18" s="16">
        <f>Input!D139/Input!D$7</f>
        <v>7.3277199265381077</v>
      </c>
      <c r="I18" s="16">
        <f>Input!E139/Input!E$7</f>
        <v>12.535543617998163</v>
      </c>
      <c r="J18" s="16">
        <f>Input!F139/Input!F$7</f>
        <v>6.8809922955536988</v>
      </c>
      <c r="K18" s="16">
        <f>Input!G139/Input!G$7</f>
        <v>26.672926761347814</v>
      </c>
      <c r="L18" s="16">
        <f>Input!H139/Input!H$7</f>
        <v>8.29031205940408</v>
      </c>
      <c r="M18" s="16">
        <f>Input!I139/Input!I$7</f>
        <v>17.477504605593701</v>
      </c>
      <c r="N18" s="16">
        <f>Input!J139/Input!J$7</f>
        <v>13.362920721576074</v>
      </c>
      <c r="O18" s="6">
        <f t="shared" si="1"/>
        <v>11.205643781648055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0.15766299357208879</v>
      </c>
      <c r="I19" s="16">
        <f t="shared" si="2"/>
        <v>9.1827364911978293E-7</v>
      </c>
      <c r="J19" s="16">
        <f t="shared" si="2"/>
        <v>0</v>
      </c>
      <c r="K19" s="16">
        <f t="shared" si="2"/>
        <v>0</v>
      </c>
      <c r="L19" s="16">
        <f t="shared" si="2"/>
        <v>0.30594604756085886</v>
      </c>
      <c r="M19" s="16">
        <f t="shared" si="2"/>
        <v>0</v>
      </c>
      <c r="N19" s="16">
        <f t="shared" si="2"/>
        <v>0</v>
      </c>
      <c r="O19" s="6">
        <f t="shared" si="1"/>
        <v>4.6360995940659677E-2</v>
      </c>
    </row>
    <row r="20" spans="2:15" ht="12.75" customHeight="1" x14ac:dyDescent="0.2">
      <c r="B20" s="28" t="s">
        <v>187</v>
      </c>
      <c r="E20" s="8">
        <f>Input!A141/Input!A$7</f>
        <v>24.145206587121585</v>
      </c>
      <c r="F20" s="8">
        <f>Input!B141/Input!B$7</f>
        <v>30.444040951244144</v>
      </c>
      <c r="G20" s="8">
        <f>Input!C141/Input!C$7</f>
        <v>30.490538977137088</v>
      </c>
      <c r="H20" s="8">
        <f>Input!D141/Input!D$7</f>
        <v>32.178330578512401</v>
      </c>
      <c r="I20" s="8">
        <f>Input!E141/Input!E$7</f>
        <v>37.490920110192839</v>
      </c>
      <c r="J20" s="8">
        <f>Input!F141/Input!F$7</f>
        <v>30.925764411027568</v>
      </c>
      <c r="K20" s="8">
        <f>Input!G141/Input!G$7</f>
        <v>53.133093845725419</v>
      </c>
      <c r="L20" s="8">
        <f>Input!H141/Input!H$7</f>
        <v>31.433244665852051</v>
      </c>
      <c r="M20" s="8">
        <f>Input!I141/Input!I$7</f>
        <v>51.244711103667726</v>
      </c>
      <c r="N20" s="8">
        <f>Input!J141/Input!J$7</f>
        <v>37.907717778305248</v>
      </c>
      <c r="O20" s="8">
        <f t="shared" si="1"/>
        <v>35.939356900878607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1.9764816093087467</v>
      </c>
      <c r="F22" s="16">
        <f>Input!B202/Input!B$7</f>
        <v>3.761912588375723</v>
      </c>
      <c r="G22" s="16">
        <f>Input!C202/Input!C$7</f>
        <v>0.84152143972087046</v>
      </c>
      <c r="H22" s="16">
        <f>Input!D202/Input!D$7</f>
        <v>0.71113774104683192</v>
      </c>
      <c r="I22" s="16">
        <f>Input!E202/Input!E$7</f>
        <v>1.7923140495867769</v>
      </c>
      <c r="J22" s="16">
        <f>Input!F202/Input!F$7</f>
        <v>0.36295089575791334</v>
      </c>
      <c r="K22" s="16">
        <f>Input!G202/Input!G$7</f>
        <v>1.3509143228441474</v>
      </c>
      <c r="L22" s="16">
        <f>Input!H202/Input!H$7</f>
        <v>0.51882131779302565</v>
      </c>
      <c r="M22" s="16">
        <f>Input!I202/Input!I$7</f>
        <v>0.60167141182381512</v>
      </c>
      <c r="N22" s="16">
        <f>Input!J202/Input!J$7</f>
        <v>25.347220507951576</v>
      </c>
      <c r="O22" s="6">
        <f t="shared" si="1"/>
        <v>3.7264945884209424</v>
      </c>
    </row>
    <row r="23" spans="2:15" ht="12" customHeight="1" x14ac:dyDescent="0.2">
      <c r="B23" t="s">
        <v>305</v>
      </c>
      <c r="E23" s="16">
        <f>Input!A210/Input!A$7</f>
        <v>28.963415836702495</v>
      </c>
      <c r="F23" s="16">
        <f>Input!B210/Input!B$7</f>
        <v>32.491947479570285</v>
      </c>
      <c r="G23" s="16">
        <f>Input!C210/Input!C$7</f>
        <v>30.796865301625193</v>
      </c>
      <c r="H23" s="16">
        <f>Input!D210/Input!D$7</f>
        <v>24.854107438016527</v>
      </c>
      <c r="I23" s="16">
        <f>Input!E210/Input!E$7</f>
        <v>31.19279797979798</v>
      </c>
      <c r="J23" s="16">
        <f>Input!F210/Input!F$7</f>
        <v>27.124630093752902</v>
      </c>
      <c r="K23" s="16">
        <f>Input!G210/Input!G$7</f>
        <v>21.93</v>
      </c>
      <c r="L23" s="16">
        <f>Input!H210/Input!H$7</f>
        <v>27.318142682582948</v>
      </c>
      <c r="M23" s="16">
        <f>Input!I210/Input!I$7</f>
        <v>16.178097471110366</v>
      </c>
      <c r="N23" s="16">
        <f>Input!J210/Input!J$7</f>
        <v>29.442358177070972</v>
      </c>
      <c r="O23" s="6">
        <f t="shared" si="1"/>
        <v>27.029236246022968</v>
      </c>
    </row>
    <row r="24" spans="2:15" ht="12" customHeight="1" x14ac:dyDescent="0.2">
      <c r="B24" t="s">
        <v>306</v>
      </c>
      <c r="E24" s="16">
        <f>Input!A204/Input!A$7</f>
        <v>0</v>
      </c>
      <c r="F24" s="16">
        <f>Input!B204/Input!B$7</f>
        <v>0</v>
      </c>
      <c r="G24" s="16">
        <f>Input!C204/Input!C$7</f>
        <v>0.16497658617206867</v>
      </c>
      <c r="H24" s="16">
        <f>Input!D204/Input!D$7</f>
        <v>1.4125858585858586</v>
      </c>
      <c r="I24" s="16">
        <f>Input!E204/Input!E$7</f>
        <v>4.1876951331496791E-2</v>
      </c>
      <c r="J24" s="16">
        <f>Input!F204/Input!F$7</f>
        <v>3.865311426714936E-2</v>
      </c>
      <c r="K24" s="16">
        <f>Input!G204/Input!G$7</f>
        <v>0.12897057458460967</v>
      </c>
      <c r="L24" s="16">
        <f>Input!H204/Input!H$7</f>
        <v>0</v>
      </c>
      <c r="M24" s="16">
        <f>Input!I204/Input!I$7</f>
        <v>0</v>
      </c>
      <c r="N24" s="16">
        <f>Input!J204/Input!J$7</f>
        <v>6.8380773795395209</v>
      </c>
      <c r="O24" s="6">
        <f t="shared" si="1"/>
        <v>0.8625140464480705</v>
      </c>
    </row>
    <row r="25" spans="2:15" ht="12" customHeight="1" x14ac:dyDescent="0.2">
      <c r="B25" t="s">
        <v>307</v>
      </c>
      <c r="E25" s="16">
        <f>Input!A205/Input!A$7</f>
        <v>6.6248910363869449</v>
      </c>
      <c r="F25" s="16">
        <f>Input!B205/Input!B$7</f>
        <v>1.9847213295381507</v>
      </c>
      <c r="G25" s="16">
        <f>Input!C205/Input!C$7</f>
        <v>1.6547387751354328</v>
      </c>
      <c r="H25" s="16">
        <f>Input!D205/Input!D$7</f>
        <v>2.0335142332415059</v>
      </c>
      <c r="I25" s="16">
        <f>Input!E205/Input!E$7</f>
        <v>4.7881955922865007</v>
      </c>
      <c r="J25" s="16">
        <f>Input!F205/Input!F$7</f>
        <v>2.1148937157709087</v>
      </c>
      <c r="K25" s="16">
        <f>Input!G205/Input!G$7</f>
        <v>2.3057421331105541</v>
      </c>
      <c r="L25" s="16">
        <f>Input!H205/Input!H$7</f>
        <v>3.4057984773004981</v>
      </c>
      <c r="M25" s="16">
        <f>Input!I205/Input!I$7</f>
        <v>3.5100803885446323</v>
      </c>
      <c r="N25" s="16">
        <f>Input!J205/Input!J$7</f>
        <v>5.95056135770235</v>
      </c>
      <c r="O25" s="6">
        <f t="shared" si="1"/>
        <v>3.4373137039017472</v>
      </c>
    </row>
    <row r="26" spans="2:15" ht="12" customHeight="1" x14ac:dyDescent="0.2">
      <c r="B26" t="s">
        <v>308</v>
      </c>
      <c r="E26" s="16">
        <f>(Input!A142-SUM(Input!A202:'Input'!A205))/Input!A$7</f>
        <v>9.3129878710186329</v>
      </c>
      <c r="F26" s="16">
        <f>(Input!B142-SUM(Input!B202:'Input'!B205))/Input!B$7</f>
        <v>15.600457258286665</v>
      </c>
      <c r="G26" s="16">
        <f>(Input!C142-SUM(Input!C202:'Input'!C205))/Input!C$7</f>
        <v>3.1426655036268496</v>
      </c>
      <c r="H26" s="16">
        <f>(Input!D142-SUM(Input!D202:'Input'!D205))/Input!D$7</f>
        <v>4.2145610651974295</v>
      </c>
      <c r="I26" s="16">
        <f>(Input!E142-SUM(Input!E202:'Input'!E205))/Input!E$7</f>
        <v>3.2135059687786978</v>
      </c>
      <c r="J26" s="16">
        <f>(Input!F142-SUM(Input!F202:'Input'!F205))/Input!F$7</f>
        <v>5.0308706952566604</v>
      </c>
      <c r="K26" s="16">
        <f>(Input!G142-SUM(Input!G202:'Input'!G205))/Input!G$7</f>
        <v>5.8350004641232731</v>
      </c>
      <c r="L26" s="16">
        <f>(Input!H142-SUM(Input!H202:'Input'!H205))/Input!H$7</f>
        <v>4.9314653632860272</v>
      </c>
      <c r="M26" s="16">
        <f>(Input!I142-SUM(Input!I202:'Input'!I205))/Input!I$7</f>
        <v>7.0682415005861641</v>
      </c>
      <c r="N26" s="16">
        <f>(Input!J142-SUM(Input!J202:'Input'!J205))/Input!J$7</f>
        <v>4.0366674578685116</v>
      </c>
      <c r="O26" s="6">
        <f t="shared" si="1"/>
        <v>6.2386423148028909</v>
      </c>
    </row>
    <row r="27" spans="2:15" ht="12.75" customHeight="1" x14ac:dyDescent="0.2">
      <c r="B27" s="28" t="s">
        <v>188</v>
      </c>
      <c r="E27" s="8">
        <f>SUM(E22:E26)</f>
        <v>46.87777635341682</v>
      </c>
      <c r="F27" s="8">
        <f t="shared" ref="F27:N27" si="3">SUM(F22:F26)</f>
        <v>53.839038655770828</v>
      </c>
      <c r="G27" s="8">
        <f t="shared" si="3"/>
        <v>36.600767606280421</v>
      </c>
      <c r="H27" s="8">
        <f t="shared" si="3"/>
        <v>33.225906336088158</v>
      </c>
      <c r="I27" s="8">
        <f t="shared" si="3"/>
        <v>41.028690541781451</v>
      </c>
      <c r="J27" s="8">
        <f t="shared" si="3"/>
        <v>34.67199851480553</v>
      </c>
      <c r="K27" s="8">
        <f t="shared" si="3"/>
        <v>31.550627494662582</v>
      </c>
      <c r="L27" s="8">
        <f t="shared" si="3"/>
        <v>36.174227840962502</v>
      </c>
      <c r="M27" s="8">
        <f t="shared" si="3"/>
        <v>27.35809077206498</v>
      </c>
      <c r="N27" s="8">
        <f t="shared" si="3"/>
        <v>71.614884880132934</v>
      </c>
      <c r="O27" s="8">
        <f>AVERAGE(E27:N27)</f>
        <v>41.294200899596618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16.35870920027611</v>
      </c>
      <c r="F29" s="16">
        <f>Input!B143/Input!B$7</f>
        <v>16.549343494628591</v>
      </c>
      <c r="G29" s="16">
        <f>Input!C143/Input!C$7</f>
        <v>21.691826278578642</v>
      </c>
      <c r="H29" s="16">
        <f>Input!D143/Input!D$7</f>
        <v>12.437269972451791</v>
      </c>
      <c r="I29" s="16">
        <f>Input!E143/Input!E$7</f>
        <v>5.9686877869605146</v>
      </c>
      <c r="J29" s="16">
        <f>Input!F143/Input!F$7</f>
        <v>9.9021943748259531</v>
      </c>
      <c r="K29" s="16">
        <f>Input!G143/Input!G$7</f>
        <v>10.873071567808411</v>
      </c>
      <c r="L29" s="16">
        <f>Input!H143/Input!H$7</f>
        <v>10.881961650531066</v>
      </c>
      <c r="M29" s="16">
        <f>Input!I143/Input!I$7</f>
        <v>0.59571428571428575</v>
      </c>
      <c r="N29" s="16">
        <f>Input!J143/Input!J$7</f>
        <v>0.54208639924044622</v>
      </c>
      <c r="O29" s="16">
        <f t="shared" ref="O29:O35" si="4">AVERAGE(E29:N29)</f>
        <v>10.580086501101579</v>
      </c>
    </row>
    <row r="30" spans="2:15" ht="12" customHeight="1" x14ac:dyDescent="0.2">
      <c r="B30" t="s">
        <v>309</v>
      </c>
      <c r="E30" s="16">
        <f>Input!A211/Input!A$7</f>
        <v>1.7586332708805836</v>
      </c>
      <c r="F30" s="16">
        <f>Input!B211/Input!B$7</f>
        <v>1.4471168855017904</v>
      </c>
      <c r="G30" s="16">
        <f>Input!C211/Input!C$7</f>
        <v>1.4391717932237629</v>
      </c>
      <c r="H30" s="16">
        <f>Input!D211/Input!D$7</f>
        <v>11.555837465564739</v>
      </c>
      <c r="I30" s="16">
        <f>Input!E211/Input!E$7</f>
        <v>12.455089072543618</v>
      </c>
      <c r="J30" s="16">
        <f>Input!F211/Input!F$7</f>
        <v>7.9056604474148324</v>
      </c>
      <c r="K30" s="16">
        <f>Input!G211/Input!G$7</f>
        <v>2.3238280887403695</v>
      </c>
      <c r="L30" s="16">
        <f>Input!H211/Input!H$7</f>
        <v>2.1641846038161479</v>
      </c>
      <c r="M30" s="16">
        <f>Input!I211/Input!I$7</f>
        <v>0</v>
      </c>
      <c r="N30" s="16">
        <f>Input!J211/Input!J$7</f>
        <v>0</v>
      </c>
      <c r="O30" s="6">
        <f t="shared" si="4"/>
        <v>4.1049521627685843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0.11038563951886879</v>
      </c>
      <c r="G31" s="16">
        <f>Input!C144/Input!C$7</f>
        <v>0.11901753741621522</v>
      </c>
      <c r="H31" s="16">
        <f>Input!D144/Input!D$7</f>
        <v>0.12919008264462811</v>
      </c>
      <c r="I31" s="16">
        <f>Input!E144/Input!E$7</f>
        <v>0.13277410468319559</v>
      </c>
      <c r="J31" s="16">
        <f>Input!F144/Input!F$7</f>
        <v>0.13610322101550171</v>
      </c>
      <c r="K31" s="16">
        <f>Input!G144/Input!G$7</f>
        <v>0.64416040100250627</v>
      </c>
      <c r="L31" s="16">
        <f>Input!H144/Input!H$7</f>
        <v>1.564510762289689</v>
      </c>
      <c r="M31" s="16">
        <f>Input!I144/Input!I$7</f>
        <v>0.25954781443644281</v>
      </c>
      <c r="N31" s="16">
        <f>Input!J144/Input!J$7</f>
        <v>0.85668051269878953</v>
      </c>
      <c r="O31" s="6">
        <f t="shared" si="4"/>
        <v>0.39523700757058366</v>
      </c>
    </row>
    <row r="32" spans="2:15" ht="12" customHeight="1" x14ac:dyDescent="0.2">
      <c r="B32" t="s">
        <v>310</v>
      </c>
      <c r="E32" s="16">
        <f>Input!A208/Input!A$7</f>
        <v>1.0945666107878907E-2</v>
      </c>
      <c r="F32" s="16">
        <f>Input!B208/Input!B$7</f>
        <v>2.8361032044807638E-2</v>
      </c>
      <c r="G32" s="16">
        <f>Input!C208/Input!C$7</f>
        <v>2.0385639518868792E-2</v>
      </c>
      <c r="H32" s="16">
        <f>Input!D208/Input!D$7</f>
        <v>2.2128558310376491E-2</v>
      </c>
      <c r="I32" s="16">
        <f>Input!E208/Input!E$7</f>
        <v>2.2738292011019283E-2</v>
      </c>
      <c r="J32" s="16">
        <f>Input!F208/Input!F$7</f>
        <v>4.1014573470713821E-2</v>
      </c>
      <c r="K32" s="16">
        <f>Input!G208/Input!G$7</f>
        <v>0.36498097094588322</v>
      </c>
      <c r="L32" s="16">
        <f>Input!H208/Input!H$7</f>
        <v>2.4451546197950935E-2</v>
      </c>
      <c r="M32" s="16">
        <f>Input!I208/Input!I$7</f>
        <v>4.4456539943058114E-2</v>
      </c>
      <c r="N32" s="16">
        <f>Input!J208/Input!J$7</f>
        <v>1.8087372418704011</v>
      </c>
      <c r="O32" s="6">
        <f t="shared" si="4"/>
        <v>0.23882000604209583</v>
      </c>
    </row>
    <row r="33" spans="2:15" ht="12" customHeight="1" x14ac:dyDescent="0.2">
      <c r="B33" t="s">
        <v>191</v>
      </c>
      <c r="E33" s="16">
        <f>Input!A145/Input!A$7</f>
        <v>0.31307168918252637</v>
      </c>
      <c r="F33" s="16">
        <f>Input!B145/Input!B$7</f>
        <v>0.56553759985308971</v>
      </c>
      <c r="G33" s="16">
        <f>Input!C145/Input!C$7</f>
        <v>0.78736846937838578</v>
      </c>
      <c r="H33" s="16">
        <f>Input!D145/Input!D$7</f>
        <v>1.7156033057851239</v>
      </c>
      <c r="I33" s="16">
        <f>Input!E145/Input!E$7</f>
        <v>1.5029990817263545</v>
      </c>
      <c r="J33" s="16">
        <f>Input!F145/Input!F$7</f>
        <v>1.3976895943562611</v>
      </c>
      <c r="K33" s="16">
        <f>Input!G145/Input!G$7</f>
        <v>0.95300473405736552</v>
      </c>
      <c r="L33" s="16">
        <f>Input!H145/Input!H$7</f>
        <v>0</v>
      </c>
      <c r="M33" s="16">
        <f>Input!I145/Input!I$7</f>
        <v>0</v>
      </c>
      <c r="N33" s="16">
        <f>Input!J145/Input!J$7</f>
        <v>8.7432945644433893E-2</v>
      </c>
      <c r="O33" s="6">
        <f t="shared" si="4"/>
        <v>0.73227074199835407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0.21345035006409394</v>
      </c>
      <c r="F34" s="16">
        <f>(Input!B147-Input!B143-Input!B144-Input!B145-Input!B207-Input!B208)/Input!B$7</f>
        <v>0.1988192085207976</v>
      </c>
      <c r="G34" s="16">
        <f>(Input!C147-Input!C143-Input!C144-Input!C145-Input!C207-Input!C208)/Input!C$7</f>
        <v>0.21847213295381321</v>
      </c>
      <c r="H34" s="16">
        <f>(Input!D147-Input!D143-Input!D144-Input!D145-Input!D207-Input!D208)/Input!D$7</f>
        <v>0.22128099173553814</v>
      </c>
      <c r="I34" s="16">
        <f>(Input!E147-Input!E143-Input!E144-Input!E145-Input!E207-Input!E208)/Input!E$7</f>
        <v>6.5892672176308533</v>
      </c>
      <c r="J34" s="16">
        <f>(Input!F147-Input!F143-Input!F144-Input!F145-Input!F207-Input!F208)/Input!F$7</f>
        <v>0.23312262136823531</v>
      </c>
      <c r="K34" s="16">
        <f>(Input!G147-Input!G143-Input!G144-Input!G145-Input!G207-Input!G208)/Input!G$7</f>
        <v>-4.6432942167930057E-16</v>
      </c>
      <c r="L34" s="16">
        <f>(Input!H147-Input!H143-Input!H144-Input!H145-Input!H207-Input!H208)/Input!H$7</f>
        <v>-5.3429287396191383E-17</v>
      </c>
      <c r="M34" s="16">
        <f>(Input!I147-Input!I143-Input!I144-Input!I145-Input!I207-Input!I208)/Input!I$7</f>
        <v>9.5199160711452045E-18</v>
      </c>
      <c r="N34" s="16">
        <f>(Input!J147-Input!J143-Input!J144-Input!J145-Input!J207-Input!J208)/Input!J$7</f>
        <v>1.1868027538400495E-6</v>
      </c>
      <c r="O34" s="6">
        <f t="shared" si="4"/>
        <v>0.76744137090760844</v>
      </c>
    </row>
    <row r="35" spans="2:15" ht="12.75" customHeight="1" x14ac:dyDescent="0.2">
      <c r="B35" s="28" t="s">
        <v>193</v>
      </c>
      <c r="E35" s="8">
        <f>SUM(E29:E34)</f>
        <v>18.654810176511191</v>
      </c>
      <c r="F35" s="8">
        <f t="shared" ref="F35:N35" si="5">SUM(F29:F34)</f>
        <v>18.899563860067943</v>
      </c>
      <c r="G35" s="8">
        <f t="shared" si="5"/>
        <v>24.276241851069688</v>
      </c>
      <c r="H35" s="8">
        <f t="shared" si="5"/>
        <v>26.081310376492194</v>
      </c>
      <c r="I35" s="8">
        <f t="shared" si="5"/>
        <v>26.671555555555557</v>
      </c>
      <c r="J35" s="8">
        <f t="shared" si="5"/>
        <v>19.615784832451499</v>
      </c>
      <c r="K35" s="8">
        <f t="shared" si="5"/>
        <v>15.159045762554536</v>
      </c>
      <c r="L35" s="8">
        <f t="shared" si="5"/>
        <v>14.635108562834855</v>
      </c>
      <c r="M35" s="8">
        <f t="shared" si="5"/>
        <v>0.89971864009378666</v>
      </c>
      <c r="N35" s="8">
        <f t="shared" si="5"/>
        <v>3.2949382862568251</v>
      </c>
      <c r="O35" s="8">
        <f t="shared" si="4"/>
        <v>16.81880779038881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573.7588896558525</v>
      </c>
      <c r="F37" s="30">
        <f t="shared" ref="F37:N37" si="6">+F11+F13+F20+F27+F35</f>
        <v>612.27603250390234</v>
      </c>
      <c r="G37" s="30">
        <f t="shared" si="6"/>
        <v>597.45608484069419</v>
      </c>
      <c r="H37" s="30">
        <f t="shared" si="6"/>
        <v>601.67679706152444</v>
      </c>
      <c r="I37" s="30">
        <f t="shared" si="6"/>
        <v>601.83317722681352</v>
      </c>
      <c r="J37" s="30">
        <f t="shared" si="6"/>
        <v>625.15014759120015</v>
      </c>
      <c r="K37" s="30">
        <f t="shared" si="6"/>
        <v>685.06530678548222</v>
      </c>
      <c r="L37" s="30">
        <f t="shared" si="6"/>
        <v>688.76422690102459</v>
      </c>
      <c r="M37" s="30">
        <f t="shared" si="6"/>
        <v>777.12113716295414</v>
      </c>
      <c r="N37" s="30">
        <f t="shared" si="6"/>
        <v>892.45264063612626</v>
      </c>
      <c r="O37" s="7">
        <f>AVERAGE(E37:N37)</f>
        <v>665.55544403655745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510.06497386845473</v>
      </c>
      <c r="F39" s="30">
        <f>(Input!B24-Input!B125)/Input!B$7+Input!B131/Input!B7</f>
        <v>523.63275732255988</v>
      </c>
      <c r="G39" s="30">
        <f>(Input!C24-Input!C125)/Input!C$7+Input!C131/Input!C7</f>
        <v>478.61413736112388</v>
      </c>
      <c r="H39" s="30">
        <f>(Input!D24-Input!D125)/Input!D$7+Input!D131/Input!D7</f>
        <v>532.49630394857672</v>
      </c>
      <c r="I39" s="30">
        <f>(Input!E24-Input!E125)/Input!E$7+Input!E131/Input!E7</f>
        <v>562.39365932047747</v>
      </c>
      <c r="J39" s="30">
        <f>(Input!F24-Input!F125)/Input!F$7+Input!F131/Input!F7</f>
        <v>561.48658869395717</v>
      </c>
      <c r="K39" s="30">
        <f>(Input!G24-Input!G125)/Input!G$7+Input!G131/Input!G7</f>
        <v>568.13092639004913</v>
      </c>
      <c r="L39" s="30">
        <f>(Input!H24-Input!H125)/Input!H$7+Input!H131/Input!H7</f>
        <v>587.23385844534255</v>
      </c>
      <c r="M39" s="30">
        <f>(Input!I24-Input!I125)/Input!I$7+Input!I131/Input!I7</f>
        <v>613.59308993468437</v>
      </c>
      <c r="N39" s="30">
        <f>(Input!J24-Input!J125)/Input!J$7+Input!J131/Input!J7</f>
        <v>709.71414075480664</v>
      </c>
      <c r="O39" s="7">
        <f>AVERAGE(E39:N39)</f>
        <v>564.73604360400327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63.693915787397771</v>
      </c>
      <c r="F41" s="11">
        <f t="shared" ref="F41:N41" si="7">+F37-F39</f>
        <v>88.64327518134246</v>
      </c>
      <c r="G41" s="11">
        <f t="shared" si="7"/>
        <v>118.84194747957031</v>
      </c>
      <c r="H41" s="11">
        <f t="shared" si="7"/>
        <v>69.180493112947715</v>
      </c>
      <c r="I41" s="11">
        <f t="shared" si="7"/>
        <v>39.43951790633605</v>
      </c>
      <c r="J41" s="11">
        <f t="shared" si="7"/>
        <v>63.663558897242979</v>
      </c>
      <c r="K41" s="11">
        <f t="shared" si="7"/>
        <v>116.9343803954331</v>
      </c>
      <c r="L41" s="11">
        <f t="shared" si="7"/>
        <v>101.53036845568204</v>
      </c>
      <c r="M41" s="11">
        <f t="shared" si="7"/>
        <v>163.52804722826977</v>
      </c>
      <c r="N41" s="11">
        <f t="shared" si="7"/>
        <v>182.73849988131963</v>
      </c>
      <c r="O41" s="11">
        <f>AVERAGE(E41:N41)</f>
        <v>100.81940043255419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14.564027216250862</v>
      </c>
      <c r="F43" s="8">
        <f>(Input!B25+Input!B26)/Input!B$7</f>
        <v>16.322946469562023</v>
      </c>
      <c r="G43" s="8">
        <f>(Input!C25+Input!C26)/Input!C$7</f>
        <v>16.324686438343587</v>
      </c>
      <c r="H43" s="8">
        <f>(Input!D25+Input!D26)/Input!D$7</f>
        <v>17.830587695133151</v>
      </c>
      <c r="I43" s="8">
        <f>(Input!E25+Input!E26)/Input!E$7</f>
        <v>18.220707988980713</v>
      </c>
      <c r="J43" s="8">
        <f>(Input!F25+Input!F26)/Input!F$7</f>
        <v>19.76906061449921</v>
      </c>
      <c r="K43" s="8">
        <f>(Input!G25+Input!G26)/Input!G$7</f>
        <v>20.355870231133387</v>
      </c>
      <c r="L43" s="8">
        <f>(Input!H25+Input!H26)/Input!H$7</f>
        <v>21.44730331798101</v>
      </c>
      <c r="M43" s="8">
        <f>(Input!I25+Input!I26)/Input!I$7</f>
        <v>24.320182548986768</v>
      </c>
      <c r="N43" s="8">
        <f>(Input!J25+Input!J26)/Input!J$7</f>
        <v>29.430682411583195</v>
      </c>
      <c r="O43" s="8">
        <f>AVERAGE(E43:N43)</f>
        <v>19.858605493245392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49.129888571146907</v>
      </c>
      <c r="F45" s="11">
        <f t="shared" ref="F45:N45" si="8">+F41-F43</f>
        <v>72.320328711780434</v>
      </c>
      <c r="G45" s="11">
        <f t="shared" si="8"/>
        <v>102.51726104122672</v>
      </c>
      <c r="H45" s="11">
        <f t="shared" si="8"/>
        <v>51.349905417814568</v>
      </c>
      <c r="I45" s="11">
        <f t="shared" si="8"/>
        <v>21.218809917355337</v>
      </c>
      <c r="J45" s="11">
        <f t="shared" si="8"/>
        <v>43.894498282743768</v>
      </c>
      <c r="K45" s="11">
        <f t="shared" si="8"/>
        <v>96.578510164299701</v>
      </c>
      <c r="L45" s="11">
        <f t="shared" si="8"/>
        <v>80.083065137701027</v>
      </c>
      <c r="M45" s="11">
        <f t="shared" si="8"/>
        <v>139.20786467928301</v>
      </c>
      <c r="N45" s="11">
        <f t="shared" si="8"/>
        <v>153.30781746973642</v>
      </c>
      <c r="O45" s="11">
        <f>AVERAGE(E45:N45)</f>
        <v>80.960794939308784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Produktionsgebiet 1: Alpenvorland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76.032374063072339</v>
      </c>
      <c r="F7" s="6">
        <f>(Input!B$132+Input!B$28+Input!B$141)/Input!B$6</f>
        <v>79.148556609323208</v>
      </c>
      <c r="G7" s="6">
        <f>(Input!C$132+Input!C$28+Input!C$141)/Input!C$6</f>
        <v>82.282643810862368</v>
      </c>
      <c r="H7" s="6">
        <f>(Input!D$132+Input!D$28+Input!D$141)/Input!D$6</f>
        <v>81.341027546837296</v>
      </c>
      <c r="I7" s="6">
        <f>(Input!E$132+Input!E$28+Input!E$141)/Input!E$6</f>
        <v>76.500456249071703</v>
      </c>
      <c r="J7" s="6">
        <f>(Input!F$132+Input!F$28+Input!F$141)/Input!F$6</f>
        <v>74.859109776794611</v>
      </c>
      <c r="K7" s="6">
        <f>(Input!G$132+Input!G$28+Input!G$141)/Input!G$6</f>
        <v>83.239957243401435</v>
      </c>
      <c r="L7" s="6">
        <f>(Input!H$132+Input!H$28+Input!H$141)/Input!H$6</f>
        <v>82.26884290860248</v>
      </c>
      <c r="M7" s="6">
        <f>(Input!I$132+Input!I$28+Input!I$141)/Input!I$6</f>
        <v>87.149240323862742</v>
      </c>
      <c r="N7" s="6">
        <f>(Input!J$132+Input!J$28+Input!J$141)/Input!J$6</f>
        <v>102.6072826546078</v>
      </c>
      <c r="O7" s="6">
        <f>AVERAGE(E7:N7)</f>
        <v>82.542949118643605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77.096118849368196</v>
      </c>
      <c r="F8" s="6">
        <f>(Input!B$132+Input!B$133+Input!B$134+Input!B$28+Input!B$141)/Input!B$6</f>
        <v>80.244442228503374</v>
      </c>
      <c r="G8" s="6">
        <f>(Input!C$132+Input!C$133+Input!C$134+Input!C$28+Input!C$141)/Input!C$6</f>
        <v>79.744332270856333</v>
      </c>
      <c r="H8" s="6">
        <f>(Input!D$132+Input!D$133+Input!D$134+Input!D$28+Input!D$141)/Input!D$6</f>
        <v>82.016708299809721</v>
      </c>
      <c r="I8" s="6">
        <f>(Input!E$132+Input!E$133+Input!E$134+Input!E$28+Input!E$141)/Input!E$6</f>
        <v>75.138959378163463</v>
      </c>
      <c r="J8" s="6">
        <f>(Input!F$132+Input!F$133+Input!F$134+Input!F$28+Input!F$141)/Input!F$6</f>
        <v>76.226901278541447</v>
      </c>
      <c r="K8" s="6">
        <f>(Input!G$132+Input!G$133+Input!G$134+Input!G$28+Input!G$141)/Input!G$6</f>
        <v>84.200201003905192</v>
      </c>
      <c r="L8" s="6">
        <f>(Input!H$132+Input!H$133+Input!H$134+Input!H$28+Input!H$141)/Input!H$6</f>
        <v>82.314784052750483</v>
      </c>
      <c r="M8" s="6">
        <f>(Input!I$132+Input!I$133+Input!I$134+Input!I$28+Input!I$141)/Input!I$6</f>
        <v>92.153883072306584</v>
      </c>
      <c r="N8" s="6">
        <f>(Input!J$132+Input!J$133+Input!J$134+Input!J$28+Input!J$141)/Input!J$6</f>
        <v>101.45661403334411</v>
      </c>
      <c r="O8" s="6">
        <f>AVERAGE(E8:N8)</f>
        <v>83.05929444675489</v>
      </c>
    </row>
    <row r="9" spans="1:15" ht="12" customHeight="1" x14ac:dyDescent="0.2">
      <c r="B9" s="19" t="s">
        <v>209</v>
      </c>
      <c r="E9" s="6">
        <f>(Input!A$148-Input!A$154+Input!A$155)/Input!A$6</f>
        <v>29.601448447816793</v>
      </c>
      <c r="F9" s="6">
        <f>(Input!B$148-Input!B$154+Input!B$155)/Input!B$6</f>
        <v>35.252221616425381</v>
      </c>
      <c r="G9" s="6">
        <f>(Input!C$148-Input!C$154+Input!C$155)/Input!C$6</f>
        <v>40.967935071779948</v>
      </c>
      <c r="H9" s="6">
        <f>(Input!D$148-Input!D$154+Input!D$155)/Input!D$6</f>
        <v>37.165960946579311</v>
      </c>
      <c r="I9" s="6">
        <f>(Input!E$148-Input!E$154+Input!E$155)/Input!E$6</f>
        <v>32.711950012482653</v>
      </c>
      <c r="J9" s="6">
        <f>(Input!F$148-Input!F$154+Input!F$155)/Input!F$6</f>
        <v>36.651015384940976</v>
      </c>
      <c r="K9" s="6">
        <f>(Input!G$148-Input!G$154+Input!G$155)/Input!G$6</f>
        <v>41.422152418003712</v>
      </c>
      <c r="L9" s="6">
        <f>(Input!H$148-Input!H$154+Input!H$155)/Input!H$6</f>
        <v>39.076816777581037</v>
      </c>
      <c r="M9" s="6">
        <f>(Input!I$148-Input!I$154+Input!I$155)/Input!I$6</f>
        <v>46.369897049024388</v>
      </c>
      <c r="N9" s="6">
        <f>(Input!J$148-Input!J$154+Input!J$155)/Input!J$6</f>
        <v>58.089995776082681</v>
      </c>
      <c r="O9" s="6">
        <f>AVERAGE(E9:N9)</f>
        <v>39.730939350071687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9.1072779462238014</v>
      </c>
      <c r="F10" s="6">
        <f>(Input!B$132+Input!B$135+Input!B$28+Input!B$141+Input!B$142+Input!B$147-Input!B$156+Input!B$157)/Input!B$6</f>
        <v>13.901935664375785</v>
      </c>
      <c r="G10" s="6">
        <f>(Input!C$132+Input!C$135+Input!C$28+Input!C$141+Input!C$142+Input!C$147-Input!C$156+Input!C$157)/Input!C$6</f>
        <v>24.969172271860259</v>
      </c>
      <c r="H10" s="6">
        <f>(Input!D$132+Input!D$135+Input!D$28+Input!D$141+Input!D$142+Input!D$147-Input!D$156+Input!D$157)/Input!D$6</f>
        <v>14.603646858996466</v>
      </c>
      <c r="I10" s="6">
        <f>(Input!E$132+Input!E$135+Input!E$28+Input!E$141+Input!E$142+Input!E$147-Input!E$156+Input!E$157)/Input!E$6</f>
        <v>8.8587252730120767</v>
      </c>
      <c r="J10" s="6">
        <f>(Input!F$132+Input!F$135+Input!F$28+Input!F$141+Input!F$142+Input!F$147-Input!F$156+Input!F$157)/Input!F$6</f>
        <v>12.956261290627882</v>
      </c>
      <c r="K10" s="6">
        <f>(Input!G$132+Input!G$135+Input!G$28+Input!G$141+Input!G$142+Input!G$147-Input!G$156+Input!G$157)/Input!G$6</f>
        <v>18.63410010625136</v>
      </c>
      <c r="L10" s="6">
        <f>(Input!H$132+Input!H$135+Input!H$28+Input!H$141+Input!H$142+Input!H$147-Input!H$156+Input!H$157)/Input!H$6</f>
        <v>15.83769546370352</v>
      </c>
      <c r="M10" s="6">
        <f>(Input!I$132+Input!I$135+Input!I$28+Input!I$141+Input!I$142+Input!I$147-Input!I$156+Input!I$157)/Input!I$6</f>
        <v>17.241049493732998</v>
      </c>
      <c r="N10" s="6">
        <f>(Input!J$132+Input!J$135+Input!J$28+Input!J$141+Input!J$142+Input!J$147-Input!J$156+Input!J$157)/Input!J$6</f>
        <v>33.874562824558367</v>
      </c>
      <c r="O10" s="6">
        <f>AVERAGE(E10:N10)</f>
        <v>16.998442719334253</v>
      </c>
    </row>
    <row r="11" spans="1:15" ht="12" customHeight="1" x14ac:dyDescent="0.2">
      <c r="B11" t="s">
        <v>211</v>
      </c>
      <c r="E11" s="6">
        <f>Input!A$148/Input!A34-Input!A$24/Input!A$6</f>
        <v>-4.1772887853920082</v>
      </c>
      <c r="F11" s="6">
        <f>Input!B$148/Input!B34-Input!B$24/Input!B$6</f>
        <v>6.4667875259627579</v>
      </c>
      <c r="G11" s="6">
        <f>Input!C$148/Input!C34-Input!C$24/Input!C$6</f>
        <v>17.715492245241109</v>
      </c>
      <c r="H11" s="6">
        <f>Input!D$148/Input!D34-Input!D$24/Input!D$6</f>
        <v>10.028538783252543</v>
      </c>
      <c r="I11" s="6">
        <f>Input!E$148/Input!E34-Input!E$24/Input!E$6</f>
        <v>0.21616885801476826</v>
      </c>
      <c r="J11" s="6">
        <f>Input!F$148/Input!F34-Input!F$24/Input!F$6</f>
        <v>7.7917110347642904</v>
      </c>
      <c r="K11" s="6">
        <f>Input!G$148/Input!G34-Input!G$24/Input!G$6</f>
        <v>12.364398661887122</v>
      </c>
      <c r="L11" s="6">
        <f>Input!H$148/Input!H34-Input!H$24/Input!H$6</f>
        <v>9.2000182577804281</v>
      </c>
      <c r="M11" s="6">
        <f>Input!I$148/Input!I34-Input!I$24/Input!I$6</f>
        <v>13.578838757776438</v>
      </c>
      <c r="N11" s="6">
        <f>Input!J$148/Input!J34-Input!J$24/Input!J$6</f>
        <v>20.057376029435531</v>
      </c>
      <c r="O11" s="6">
        <f>AVERAGE(E11:N11)</f>
        <v>9.3242041368722983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487.13651908095841</v>
      </c>
      <c r="F15" s="6">
        <f>(Input!B$132+Input!B$28+Input!B$141)/Input!B$7</f>
        <v>506.51151868515279</v>
      </c>
      <c r="G15" s="6">
        <f>(Input!C$132+Input!C$28+Input!C$141)/Input!C$7</f>
        <v>602.05117252777529</v>
      </c>
      <c r="H15" s="6">
        <f>(Input!D$132+Input!D$28+Input!D$141)/Input!D$7</f>
        <v>584.87111845730033</v>
      </c>
      <c r="I15" s="6">
        <f>(Input!E$132+Input!E$28+Input!E$141)/Input!E$7</f>
        <v>533.50364462809921</v>
      </c>
      <c r="J15" s="6">
        <f>(Input!F$132+Input!F$28+Input!F$141)/Input!F$7</f>
        <v>591.0204195674371</v>
      </c>
      <c r="K15" s="6">
        <f>(Input!G$132+Input!G$28+Input!G$141)/Input!G$7</f>
        <v>651.7996175624246</v>
      </c>
      <c r="L15" s="6">
        <f>(Input!H$132+Input!H$28+Input!H$141)/Input!H$7</f>
        <v>633.27445154619795</v>
      </c>
      <c r="M15" s="6">
        <f>(Input!I$132+Input!I$28+Input!I$141)/Input!I$7</f>
        <v>701.5799916261933</v>
      </c>
      <c r="N15" s="6">
        <f>(Input!J$132+Input!J$28+Input!J$141)/Input!J$7</f>
        <v>980.21251008782349</v>
      </c>
      <c r="O15" s="6">
        <f>AVERAGE(E15:N15)</f>
        <v>627.19609637693634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493.95189133221572</v>
      </c>
      <c r="F16" s="6">
        <f>(Input!B$132+Input!B$133+Input!B$134+Input!B$28+Input!B$141)/Input!B$7</f>
        <v>513.52464328344502</v>
      </c>
      <c r="G16" s="6">
        <f>(Input!C$132+Input!C$133+Input!C$134+Input!C$28+Input!C$141)/Input!C$7</f>
        <v>583.47868423468913</v>
      </c>
      <c r="H16" s="6">
        <f>(Input!D$132+Input!D$133+Input!D$134+Input!D$28+Input!D$141)/Input!D$7</f>
        <v>589.72950505050505</v>
      </c>
      <c r="I16" s="6">
        <f>(Input!E$132+Input!E$133+Input!E$134+Input!E$28+Input!E$141)/Input!E$7</f>
        <v>524.00875298438939</v>
      </c>
      <c r="J16" s="6">
        <f>(Input!F$132+Input!F$133+Input!F$134+Input!F$28+Input!F$141)/Input!F$7</f>
        <v>601.81927503945042</v>
      </c>
      <c r="K16" s="6">
        <f>(Input!G$132+Input!G$133+Input!G$134+Input!G$28+Input!G$141)/Input!G$7</f>
        <v>659.3186809616634</v>
      </c>
      <c r="L16" s="6">
        <f>(Input!H$132+Input!H$133+Input!H$134+Input!H$28+Input!H$141)/Input!H$7</f>
        <v>633.62808910611898</v>
      </c>
      <c r="M16" s="6">
        <f>(Input!I$132+Input!I$133+Input!I$134+Input!I$28+Input!I$141)/Input!I$7</f>
        <v>741.86900854128282</v>
      </c>
      <c r="N16" s="6">
        <f>(Input!J$132+Input!J$133+Input!J$134+Input!J$28+Input!J$141)/Input!J$7</f>
        <v>969.22011511986716</v>
      </c>
      <c r="O16" s="6">
        <f>AVERAGE(E16:N16)</f>
        <v>631.05486456536266</v>
      </c>
    </row>
    <row r="17" spans="2:15" ht="12" customHeight="1" x14ac:dyDescent="0.2">
      <c r="B17" s="19" t="s">
        <v>209</v>
      </c>
      <c r="E17" s="6">
        <f>(Input!A$148-Input!A$154+Input!A$155)/Input!A$7</f>
        <v>189.65535055714432</v>
      </c>
      <c r="F17" s="6">
        <f>(Input!B$148-Input!B$154+Input!B$155)/Input!B$7</f>
        <v>225.59673950968687</v>
      </c>
      <c r="G17" s="6">
        <f>(Input!C$148-Input!C$154+Input!C$155)/Input!C$7</f>
        <v>299.75693783858236</v>
      </c>
      <c r="H17" s="6">
        <f>(Input!D$148-Input!D$154+Input!D$155)/Input!D$7</f>
        <v>267.2365693296602</v>
      </c>
      <c r="I17" s="6">
        <f>(Input!E$148-Input!E$154+Input!E$155)/Input!E$7</f>
        <v>228.12863360881536</v>
      </c>
      <c r="J17" s="6">
        <f>(Input!F$148-Input!F$154+Input!F$155)/Input!F$7</f>
        <v>289.36355982548969</v>
      </c>
      <c r="K17" s="6">
        <f>(Input!G$148-Input!G$154+Input!G$155)/Input!G$7</f>
        <v>324.35075652093195</v>
      </c>
      <c r="L17" s="6">
        <f>(Input!H$148-Input!H$154+Input!H$155)/Input!H$7</f>
        <v>300.79856283485282</v>
      </c>
      <c r="M17" s="6">
        <f>(Input!I$148-Input!I$154+Input!I$155)/Input!I$7</f>
        <v>373.29289231284531</v>
      </c>
      <c r="N17" s="6">
        <f>(Input!J$148-Input!J$154+Input!J$155)/Input!J$7</f>
        <v>554.93663897460237</v>
      </c>
      <c r="O17" s="6">
        <f>AVERAGE(E17:N17)</f>
        <v>305.31166413126113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58.349982250271076</v>
      </c>
      <c r="F18" s="6">
        <f>(Input!B$132+Input!B$135+Input!B$28+Input!B$141+Input!B$142+Input!B$147-Input!B$156+Input!B$157)/Input!B$7</f>
        <v>88.965495363143788</v>
      </c>
      <c r="G18" s="6">
        <f>(Input!C$132+Input!C$135+Input!C$28+Input!C$141+Input!C$142+Input!C$147-Input!C$156+Input!C$157)/Input!C$7</f>
        <v>182.69611605913144</v>
      </c>
      <c r="H18" s="6">
        <f>(Input!D$132+Input!D$135+Input!D$28+Input!D$141+Input!D$142+Input!D$147-Input!D$156+Input!D$157)/Input!D$7</f>
        <v>105.00545087236</v>
      </c>
      <c r="I18" s="6">
        <f>(Input!E$132+Input!E$135+Input!E$28+Input!E$141+Input!E$142+Input!E$147-Input!E$156+Input!E$157)/Input!E$7</f>
        <v>61.779529843893521</v>
      </c>
      <c r="J18" s="6">
        <f>(Input!F$132+Input!F$135+Input!F$28+Input!F$141+Input!F$142+Input!F$147-Input!F$156+Input!F$157)/Input!F$7</f>
        <v>102.29102385593606</v>
      </c>
      <c r="K18" s="6">
        <f>(Input!G$132+Input!G$135+Input!G$28+Input!G$141+Input!G$142+Input!G$147-Input!G$156+Input!G$157)/Input!G$7</f>
        <v>145.91188805346704</v>
      </c>
      <c r="L18" s="6">
        <f>(Input!H$132+Input!H$135+Input!H$28+Input!H$141+Input!H$142+Input!H$147-Input!H$156+Input!H$157)/Input!H$7</f>
        <v>121.91259234890495</v>
      </c>
      <c r="M18" s="6">
        <f>(Input!I$132+Input!I$135+Input!I$28+Input!I$141+Input!I$142+Input!I$147-Input!I$156+Input!I$157)/Input!I$7</f>
        <v>138.79610785463063</v>
      </c>
      <c r="N18" s="6">
        <f>(Input!J$132+Input!J$135+Input!J$28+Input!J$141+Input!J$142+Input!J$147-Input!J$156+Input!J$157)/Input!J$7</f>
        <v>323.60539520531705</v>
      </c>
      <c r="O18" s="6">
        <f>AVERAGE(E18:N18)</f>
        <v>132.93135817070555</v>
      </c>
    </row>
    <row r="19" spans="2:15" ht="12" customHeight="1" x14ac:dyDescent="0.2">
      <c r="B19" t="s">
        <v>211</v>
      </c>
      <c r="E19" s="6">
        <f>(Input!A$148-Input!A$24)/Input!A$7</f>
        <v>45.010856917463819</v>
      </c>
      <c r="F19" s="6">
        <f>(Input!B$148-Input!B$24)/Input!B$7</f>
        <v>74.757738499678652</v>
      </c>
      <c r="G19" s="6">
        <f>(Input!C$148-Input!C$24)/Input!C$7</f>
        <v>145.49439537232578</v>
      </c>
      <c r="H19" s="6">
        <f>(Input!D$148-Input!D$24)/Input!D$7</f>
        <v>91.208246097336996</v>
      </c>
      <c r="I19" s="6">
        <f>(Input!E$148-Input!E$24)/Input!E$7</f>
        <v>34.026667584940327</v>
      </c>
      <c r="J19" s="6">
        <f>(Input!F$148-Input!F$24)/Input!F$7</f>
        <v>89.760250626566474</v>
      </c>
      <c r="K19" s="6">
        <f>(Input!G$148-Input!G$24)/Input!G$7</f>
        <v>128.54629722454283</v>
      </c>
      <c r="L19" s="6">
        <f>(Input!H$148-Input!H$24)/Input!H$7</f>
        <v>96.131219099539436</v>
      </c>
      <c r="M19" s="6">
        <f>(Input!I$148-Input!I$24)/Input!I$7</f>
        <v>160.14500753642596</v>
      </c>
      <c r="N19" s="6">
        <f>(Input!J$148-Input!J$24)/Input!J$7</f>
        <v>286.67418704011385</v>
      </c>
      <c r="O19" s="6">
        <f>AVERAGE(E19:N19)</f>
        <v>115.1754865998934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108.76864245240682</v>
      </c>
      <c r="F23" s="16">
        <f>Input!B148/Input!B24*100</f>
        <v>114.64424069563574</v>
      </c>
      <c r="G23" s="16">
        <f>Input!C148/Input!C24*100</f>
        <v>129.05840547288474</v>
      </c>
      <c r="H23" s="16">
        <f>Input!D148/Input!D24*100</f>
        <v>116.47632296253614</v>
      </c>
      <c r="I23" s="16">
        <f>Input!E148/Input!E24*100</f>
        <v>106.10000530735269</v>
      </c>
      <c r="J23" s="16">
        <f>Input!F148/Input!F24*100</f>
        <v>115.80726216175302</v>
      </c>
      <c r="K23" s="16">
        <f>Input!G148/Input!G24*100</f>
        <v>122.22200530585702</v>
      </c>
      <c r="L23" s="16">
        <f>Input!H148/Input!H24*100</f>
        <v>116.34197787135474</v>
      </c>
      <c r="M23" s="16">
        <f>Input!I148/Input!I24*100</f>
        <v>126.2178422055263</v>
      </c>
      <c r="N23" s="16">
        <f>Input!J148/Input!J24*100</f>
        <v>137.29406555842561</v>
      </c>
      <c r="O23" s="16">
        <f>AVERAGE(E23:N23)</f>
        <v>119.29307699937328</v>
      </c>
    </row>
    <row r="24" spans="2:15" ht="12" customHeight="1" x14ac:dyDescent="0.2">
      <c r="B24" t="s">
        <v>215</v>
      </c>
      <c r="E24" s="16">
        <f>+E11/E7*100</f>
        <v>-5.4940922690731124</v>
      </c>
      <c r="F24" s="16">
        <f t="shared" ref="F24:N24" si="1">+F11/F7*100</f>
        <v>8.1704427762123082</v>
      </c>
      <c r="G24" s="16">
        <f t="shared" si="1"/>
        <v>21.530047437418919</v>
      </c>
      <c r="H24" s="16">
        <f t="shared" si="1"/>
        <v>12.329004299187112</v>
      </c>
      <c r="I24" s="16">
        <f t="shared" si="1"/>
        <v>0.28257198533687355</v>
      </c>
      <c r="J24" s="16">
        <f t="shared" si="1"/>
        <v>10.408500793018545</v>
      </c>
      <c r="K24" s="16">
        <f t="shared" si="1"/>
        <v>14.85392240860055</v>
      </c>
      <c r="L24" s="16">
        <f t="shared" si="1"/>
        <v>11.182870613606775</v>
      </c>
      <c r="M24" s="16">
        <f t="shared" si="1"/>
        <v>15.581132672315851</v>
      </c>
      <c r="N24" s="16">
        <f t="shared" si="1"/>
        <v>19.547711926990409</v>
      </c>
      <c r="O24" s="6">
        <f>AVERAGE(E24:N24)</f>
        <v>10.839211264361424</v>
      </c>
    </row>
    <row r="25" spans="2:15" ht="12" customHeight="1" x14ac:dyDescent="0.2">
      <c r="B25" t="s">
        <v>216</v>
      </c>
      <c r="E25" s="16">
        <f>+E9/E8*100</f>
        <v>38.395510551773228</v>
      </c>
      <c r="F25" s="16">
        <f t="shared" ref="F25:N25" si="2">+F9/F8*100</f>
        <v>43.931044490335495</v>
      </c>
      <c r="G25" s="16">
        <f t="shared" si="2"/>
        <v>51.374102591554639</v>
      </c>
      <c r="H25" s="16">
        <f t="shared" si="2"/>
        <v>45.315109222282132</v>
      </c>
      <c r="I25" s="16">
        <f t="shared" si="2"/>
        <v>43.535271559788526</v>
      </c>
      <c r="J25" s="16">
        <f t="shared" si="2"/>
        <v>48.081470937686618</v>
      </c>
      <c r="K25" s="16">
        <f t="shared" si="2"/>
        <v>49.194837926910125</v>
      </c>
      <c r="L25" s="16">
        <f t="shared" si="2"/>
        <v>47.472416075998098</v>
      </c>
      <c r="M25" s="16">
        <f t="shared" si="2"/>
        <v>50.317898175426023</v>
      </c>
      <c r="N25" s="16">
        <f t="shared" si="2"/>
        <v>57.255996890445381</v>
      </c>
      <c r="O25" s="6">
        <f>AVERAGE(E25:N25)</f>
        <v>47.487365842220029</v>
      </c>
    </row>
    <row r="26" spans="2:15" ht="12" customHeight="1" x14ac:dyDescent="0.2">
      <c r="B26" t="s">
        <v>217</v>
      </c>
      <c r="E26" s="16">
        <f>+E10/E8*100</f>
        <v>11.812887707120208</v>
      </c>
      <c r="F26" s="16">
        <f t="shared" ref="F26:N26" si="3">+F10/F8*100</f>
        <v>17.324484136594474</v>
      </c>
      <c r="G26" s="16">
        <f t="shared" si="3"/>
        <v>31.311532193975854</v>
      </c>
      <c r="H26" s="16">
        <f t="shared" si="3"/>
        <v>17.805697353292032</v>
      </c>
      <c r="I26" s="16">
        <f t="shared" si="3"/>
        <v>11.789789672794642</v>
      </c>
      <c r="J26" s="16">
        <f t="shared" si="3"/>
        <v>16.996967046166922</v>
      </c>
      <c r="K26" s="16">
        <f t="shared" si="3"/>
        <v>22.130707390338785</v>
      </c>
      <c r="L26" s="16">
        <f t="shared" si="3"/>
        <v>19.240402129408633</v>
      </c>
      <c r="M26" s="16">
        <f t="shared" si="3"/>
        <v>18.708977765163922</v>
      </c>
      <c r="N26" s="16">
        <f t="shared" si="3"/>
        <v>33.388225250081142</v>
      </c>
      <c r="O26" s="6">
        <f>AVERAGE(E26:N26)</f>
        <v>20.050967064493662</v>
      </c>
    </row>
    <row r="27" spans="2:15" ht="12" customHeight="1" x14ac:dyDescent="0.2">
      <c r="B27" t="s">
        <v>218</v>
      </c>
      <c r="E27" s="16">
        <f>+E11/E8*100</f>
        <v>-5.4182867409365594</v>
      </c>
      <c r="F27" s="16">
        <f t="shared" ref="F27:N27" si="4">+F11/F8*100</f>
        <v>8.058860335209248</v>
      </c>
      <c r="G27" s="16">
        <f t="shared" si="4"/>
        <v>22.215362196612787</v>
      </c>
      <c r="H27" s="16">
        <f t="shared" si="4"/>
        <v>12.227433886511889</v>
      </c>
      <c r="I27" s="16">
        <f t="shared" si="4"/>
        <v>0.28769211046272525</v>
      </c>
      <c r="J27" s="16">
        <f t="shared" si="4"/>
        <v>10.221733933919896</v>
      </c>
      <c r="K27" s="16">
        <f t="shared" si="4"/>
        <v>14.68452392567764</v>
      </c>
      <c r="L27" s="16">
        <f t="shared" si="4"/>
        <v>11.176629281909678</v>
      </c>
      <c r="M27" s="16">
        <f t="shared" si="4"/>
        <v>14.734961029392643</v>
      </c>
      <c r="N27" s="16">
        <f t="shared" si="4"/>
        <v>19.769411999934867</v>
      </c>
      <c r="O27" s="6">
        <f>AVERAGE(E27:N27)</f>
        <v>10.795832195869483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29.441173233510902</v>
      </c>
      <c r="F31" s="17">
        <f>Input!B14/(Input!B97+Input!B98)*2</f>
        <v>28.839103470654372</v>
      </c>
      <c r="G31" s="17">
        <f>Input!C14/(Input!C97+Input!C98)*2</f>
        <v>25.10348892796085</v>
      </c>
      <c r="H31" s="17">
        <f>Input!D14/(Input!D97+Input!D98)*2</f>
        <v>27.94604260761821</v>
      </c>
      <c r="I31" s="17">
        <f>Input!E14/(Input!E97+Input!E98)*2</f>
        <v>27.944844207130974</v>
      </c>
      <c r="J31" s="17">
        <f>Input!F14/(Input!F97+Input!F98)*2</f>
        <v>26.748924576857743</v>
      </c>
      <c r="K31" s="17">
        <f>Input!G14/(Input!G97+Input!G98)*2</f>
        <v>25.043141005022424</v>
      </c>
      <c r="L31" s="17">
        <f>Input!H14/(Input!H97+Input!H98)*2</f>
        <v>26.820195498127447</v>
      </c>
      <c r="M31" s="17">
        <f>Input!I14/(Input!I97+Input!I98)*2</f>
        <v>30.299839681728702</v>
      </c>
      <c r="N31" s="17">
        <f>Input!J14/(Input!J97+Input!J98)*2</f>
        <v>34.502716216949892</v>
      </c>
      <c r="O31" s="6">
        <f t="shared" ref="O31:O37" si="5">AVERAGE(E31:N31)</f>
        <v>28.268946942556152</v>
      </c>
    </row>
    <row r="32" spans="2:15" x14ac:dyDescent="0.2">
      <c r="B32" t="s">
        <v>221</v>
      </c>
      <c r="E32" s="17">
        <f>'DB-fm'!E9</f>
        <v>27.29832880136594</v>
      </c>
      <c r="F32" s="17">
        <f>'DB-fm'!F9</f>
        <v>39.216237716104835</v>
      </c>
      <c r="G32" s="17">
        <f>'DB-fm'!G9</f>
        <v>46.599891037170899</v>
      </c>
      <c r="H32" s="17">
        <f>'DB-fm'!H9</f>
        <v>43.873231626207243</v>
      </c>
      <c r="I32" s="17">
        <f>'DB-fm'!I9</f>
        <v>35.391681369385893</v>
      </c>
      <c r="J32" s="17">
        <f>'DB-fm'!J9</f>
        <v>39.035349320627638</v>
      </c>
      <c r="K32" s="17">
        <f>'DB-fm'!K9</f>
        <v>42.79469108966515</v>
      </c>
      <c r="L32" s="17">
        <f>'DB-fm'!L9</f>
        <v>42.893436868728351</v>
      </c>
      <c r="M32" s="17">
        <f>'DB-fm'!M9</f>
        <v>50.816111284988636</v>
      </c>
      <c r="N32" s="17">
        <f>'DB-fm'!N9</f>
        <v>56.432447240463212</v>
      </c>
      <c r="O32" s="6">
        <f t="shared" si="5"/>
        <v>42.435140635470773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7.1092506822920196</v>
      </c>
      <c r="F33" s="17">
        <f>(Input!B24-Input!B125-Input!B28-Input!B141-Input!B142-Input!B147+Input!B203+Input!B207)/F32/Input!B7</f>
        <v>5.2429370463530676</v>
      </c>
      <c r="G33" s="17">
        <f>(Input!C24-Input!C125-Input!C28-Input!C141-Input!C142-Input!C147+Input!C203+Input!C207)/G32/Input!C7</f>
        <v>4.5039994730460293</v>
      </c>
      <c r="H33" s="17">
        <f>(Input!D24-Input!D125-Input!D28-Input!D141-Input!D142-Input!D147+Input!D203+Input!D207)/H32/Input!D7</f>
        <v>5.508814948768685</v>
      </c>
      <c r="I33" s="17">
        <f>(Input!E24-Input!E125-Input!E28-Input!E141-Input!E142-Input!E147+Input!E203+Input!E207)/I32/Input!E7</f>
        <v>6.8348987894134954</v>
      </c>
      <c r="J33" s="17">
        <f>(Input!F24-Input!F125-Input!F28-Input!F141-Input!F142-Input!F147+Input!F203+Input!F207)/J32/Input!F7</f>
        <v>6.2624561225878557</v>
      </c>
      <c r="K33" s="17">
        <f>(Input!G24-Input!G125-Input!G28-Input!G141-Input!G142-Input!G147+Input!G203+Input!G207)/K32/Input!G7</f>
        <v>5.4876354605294537</v>
      </c>
      <c r="L33" s="17">
        <f>(Input!H24-Input!H125-Input!H28-Input!H141-Input!H142-Input!H147+Input!H203+Input!H207)/L32/Input!H7</f>
        <v>6.0003320108566189</v>
      </c>
      <c r="M33" s="17">
        <f>(Input!I24-Input!I125-Input!I28-Input!I141-Input!I142-Input!I147+Input!I203+Input!I207)/M32/Input!I7</f>
        <v>5.8149887358351098</v>
      </c>
      <c r="N33" s="17">
        <f>(Input!J24-Input!J125-Input!J28-Input!J141-Input!J142-Input!J147+Input!J203+Input!J207)/N32/Input!J7</f>
        <v>6.0237007824199313</v>
      </c>
      <c r="O33" s="6">
        <f t="shared" si="5"/>
        <v>5.8789014052102262</v>
      </c>
    </row>
    <row r="34" spans="1:15" x14ac:dyDescent="0.2">
      <c r="B34" t="s">
        <v>223</v>
      </c>
      <c r="E34" s="17">
        <f>E33*Input!A7/Input!A5*100</f>
        <v>109.23471389261117</v>
      </c>
      <c r="F34" s="17">
        <f>F33*Input!B7/Input!B5*100</f>
        <v>78.651277371668399</v>
      </c>
      <c r="G34" s="17">
        <f>G33*Input!C7/Input!C5*100</f>
        <v>67.566195951713922</v>
      </c>
      <c r="H34" s="17">
        <f>H33*Input!D7/Input!D5*100</f>
        <v>82.632224231530287</v>
      </c>
      <c r="I34" s="17">
        <f>I33*Input!E7/Input!E5*100</f>
        <v>95.917587392671351</v>
      </c>
      <c r="J34" s="17">
        <f>J33*Input!F7/Input!F5*100</f>
        <v>83.912238567958923</v>
      </c>
      <c r="K34" s="17">
        <f>K33*Input!G7/Input!G5*100</f>
        <v>72.626900265704919</v>
      </c>
      <c r="L34" s="17">
        <f>L33*Input!H7/Input!H5*100</f>
        <v>77.472733329494631</v>
      </c>
      <c r="M34" s="17">
        <f>M33*Input!I7/Input!I5*100</f>
        <v>71.296299264212408</v>
      </c>
      <c r="N34" s="17">
        <f>N33*Input!J7/Input!J5*100</f>
        <v>73.880207849592935</v>
      </c>
      <c r="O34" s="6">
        <f t="shared" si="5"/>
        <v>81.319037811715901</v>
      </c>
    </row>
    <row r="35" spans="1:15" x14ac:dyDescent="0.2">
      <c r="B35" t="s">
        <v>224</v>
      </c>
      <c r="E35" s="17">
        <f>Input!A6/E33/Input!A7*100</f>
        <v>90.121478681877448</v>
      </c>
      <c r="F35" s="17">
        <f>Input!B6/F33/Input!B7*100</f>
        <v>122.05952734475198</v>
      </c>
      <c r="G35" s="17">
        <f>Input!C6/G33/Input!C7*100</f>
        <v>162.45266416639922</v>
      </c>
      <c r="H35" s="17">
        <f>Input!D6/H33/Input!D7*100</f>
        <v>130.52459001783916</v>
      </c>
      <c r="I35" s="17">
        <f>Input!E6/I33/Input!E7*100</f>
        <v>102.03314597364501</v>
      </c>
      <c r="J35" s="17">
        <f>Input!F6/J33/Input!F7*100</f>
        <v>126.07040025418883</v>
      </c>
      <c r="K35" s="17">
        <f>Input!G6/K33/Input!G7*100</f>
        <v>142.69113716544769</v>
      </c>
      <c r="L35" s="17">
        <f>Input!H6/L33/Input!H7*100</f>
        <v>128.28660052515849</v>
      </c>
      <c r="M35" s="17">
        <f>Input!I6/M33/Input!I7*100</f>
        <v>138.44099479700506</v>
      </c>
      <c r="N35" s="17">
        <f>Input!J6/N33/Input!J7*100</f>
        <v>158.59104607182027</v>
      </c>
      <c r="O35" s="6">
        <f t="shared" si="5"/>
        <v>130.12715849981333</v>
      </c>
    </row>
    <row r="36" spans="1:15" x14ac:dyDescent="0.2">
      <c r="B36" t="s">
        <v>225</v>
      </c>
      <c r="E36" s="17">
        <f>(Input!A5-E33*Input!A7)/Input!A5*100</f>
        <v>-9.2347138926111665</v>
      </c>
      <c r="F36" s="17">
        <f>(Input!B5-F33*Input!B7)/Input!B5*100</f>
        <v>21.348722628331604</v>
      </c>
      <c r="G36" s="17">
        <f>(Input!C5-G33*Input!C7)/Input!C5*100</f>
        <v>32.433804048286078</v>
      </c>
      <c r="H36" s="17">
        <f>(Input!D5-H33*Input!D7)/Input!D5*100</f>
        <v>17.36777576846972</v>
      </c>
      <c r="I36" s="17">
        <f>(Input!E5-I33*Input!E7)/Input!E5*100</f>
        <v>4.0824126073286564</v>
      </c>
      <c r="J36" s="17">
        <f>(Input!F5-J33*Input!F7)/Input!F5*100</f>
        <v>16.087761432041081</v>
      </c>
      <c r="K36" s="17">
        <f>(Input!G5-K33*Input!G7)/Input!G5*100</f>
        <v>27.373099734295074</v>
      </c>
      <c r="L36" s="17">
        <f>(Input!H5-L33*Input!H7)/Input!H5*100</f>
        <v>22.527266670505377</v>
      </c>
      <c r="M36" s="17">
        <f>(Input!I5-M33*Input!I7)/Input!I5*100</f>
        <v>28.703700735787592</v>
      </c>
      <c r="N36" s="17">
        <f>(Input!J5-N33*Input!J7)/Input!J5*100</f>
        <v>26.119792150407068</v>
      </c>
      <c r="O36" s="6">
        <f t="shared" si="5"/>
        <v>18.680962188284109</v>
      </c>
    </row>
    <row r="37" spans="1:15" x14ac:dyDescent="0.2">
      <c r="B37" t="s">
        <v>226</v>
      </c>
      <c r="E37" s="17">
        <f>(Input!A6-E33*Input!A7)/Input!A6*100</f>
        <v>-10.961339585863929</v>
      </c>
      <c r="F37" s="17">
        <f>(Input!B6-F33*Input!B7)/Input!B6*100</f>
        <v>18.072761565302301</v>
      </c>
      <c r="G37" s="17">
        <f>(Input!C6-G33*Input!C7)/Input!C6*100</f>
        <v>38.443607242063663</v>
      </c>
      <c r="H37" s="17">
        <f>(Input!D6-H33*Input!D7)/Input!D6*100</f>
        <v>23.386083812764539</v>
      </c>
      <c r="I37" s="17">
        <f>(Input!E6-I33*Input!E7)/Input!E6*100</f>
        <v>1.992632839303202</v>
      </c>
      <c r="J37" s="17">
        <f>(Input!F6-J33*Input!F7)/Input!F6*100</f>
        <v>20.679239695935379</v>
      </c>
      <c r="K37" s="17">
        <f>(Input!G6-K33*Input!G7)/Input!G6*100</f>
        <v>29.918562577539838</v>
      </c>
      <c r="L37" s="17">
        <f>(Input!H6-L33*Input!H7)/Input!H6*100</f>
        <v>22.049536279988313</v>
      </c>
      <c r="M37" s="17">
        <f>(Input!I6-M33*Input!I7)/Input!I6*100</f>
        <v>27.767060510776304</v>
      </c>
      <c r="N37" s="17">
        <f>(Input!J6-N33*Input!J7)/Input!J6*100</f>
        <v>36.944737753534</v>
      </c>
      <c r="O37" s="6">
        <f t="shared" si="5"/>
        <v>20.829288269134359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Produktionsgebiet 1: Alpenvorland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2.7898915115049898</v>
      </c>
      <c r="F44" s="17">
        <f>(Input!B124-Input!B28-Input!B138-Input!B202-Input!B143)/F$32/Kenndat!F$12</f>
        <v>1.5489791955787113</v>
      </c>
      <c r="G44" s="17">
        <f>(Input!C124-Input!C28-Input!C138-Input!C202-Input!C143)/G$32/Kenndat!G$12</f>
        <v>1.2812449198544922</v>
      </c>
      <c r="H44" s="17">
        <f>(Input!D124-Input!D28-Input!D138-Input!D202-Input!D143)/H$32/Kenndat!H$12</f>
        <v>1.9705939559106165</v>
      </c>
      <c r="I44" s="17">
        <f>(Input!E124-Input!E28-Input!E138-Input!E202-Input!E143)/I$32/Kenndat!I$12</f>
        <v>2.7450171224105362</v>
      </c>
      <c r="J44" s="17">
        <f>(Input!F124-Input!F28-Input!F138-Input!F202-Input!F143)/J$32/Kenndat!J$12</f>
        <v>2.2966244279925387</v>
      </c>
      <c r="K44" s="17">
        <f>(Input!G124-Input!G28-Input!G138-Input!G202-Input!G143)/K$32/Kenndat!K$12</f>
        <v>2.1345626566620663</v>
      </c>
      <c r="L44" s="17">
        <f>(Input!H124-Input!H28-Input!H138-Input!H202-Input!H143)/L$32/Kenndat!L$12</f>
        <v>2.0104892535313668</v>
      </c>
      <c r="M44" s="17">
        <f>(Input!I124-Input!I28-Input!I138-Input!I202-Input!I143)/M$32/Kenndat!M$12</f>
        <v>2.974876916265822</v>
      </c>
      <c r="N44" s="17">
        <f>(Input!J124-Input!J28-Input!J138-Input!J202-Input!J143)/N$32/Kenndat!N$12</f>
        <v>1.5855950923416302</v>
      </c>
      <c r="O44" s="6">
        <f t="shared" ref="O44:O60" si="7">AVERAGE(E44:N44)</f>
        <v>2.133787505205277</v>
      </c>
    </row>
    <row r="45" spans="1:15" ht="12.75" customHeight="1" x14ac:dyDescent="0.2">
      <c r="B45" t="s">
        <v>61</v>
      </c>
      <c r="E45" s="17">
        <f>(Input!A18-Input!A136-Input!A204-Input!A144)/E$32/Kenndat!E$12</f>
        <v>0.7627985608929696</v>
      </c>
      <c r="F45" s="17">
        <f>(Input!B18-Input!B136-Input!B204-Input!B144)/F$32/Kenndat!F$12</f>
        <v>0.57443785160001171</v>
      </c>
      <c r="G45" s="17">
        <f>(Input!C18-Input!C136-Input!C204-Input!C144)/G$32/Kenndat!G$12</f>
        <v>0.27563495373371216</v>
      </c>
      <c r="H45" s="17">
        <f>(Input!D18-Input!D136-Input!D204-Input!D144)/H$32/Kenndat!H$12</f>
        <v>0.38218015402707284</v>
      </c>
      <c r="I45" s="17">
        <f>(Input!E18-Input!E136-Input!E204-Input!E144)/I$32/Kenndat!I$12</f>
        <v>0.4591094578919368</v>
      </c>
      <c r="J45" s="17">
        <f>(Input!F18-Input!F136-Input!F204-Input!F144)/J$32/Kenndat!J$12</f>
        <v>0.24177789338093181</v>
      </c>
      <c r="K45" s="17">
        <f>(Input!G18-Input!G136-Input!G204-Input!G144)/K$32/Kenndat!K$12</f>
        <v>0.47950189618148104</v>
      </c>
      <c r="L45" s="17">
        <f>(Input!H18-Input!H136-Input!H204-Input!H144)/L$32/Kenndat!L$12</f>
        <v>0.48319500287194606</v>
      </c>
      <c r="M45" s="17">
        <f>(Input!I18-Input!I136-Input!I204-Input!I144)/M$32/Kenndat!M$12</f>
        <v>0.30550620701971237</v>
      </c>
      <c r="N45" s="17">
        <f>(Input!J18-Input!J136-Input!J204-Input!J144)/N$32/Kenndat!N$12</f>
        <v>0.41017535615405676</v>
      </c>
      <c r="O45" s="6">
        <f t="shared" si="7"/>
        <v>0.4374317333753831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0.16615861406887997</v>
      </c>
      <c r="F46" s="17">
        <f>(Input!B19+Input!B20-Input!B137-Input!B205-Input!B139-Input!B208)/F$32/Kenndat!F$12</f>
        <v>0.22855494147274699</v>
      </c>
      <c r="G46" s="17">
        <f>(Input!C19+Input!C20-Input!C137-Input!C205-Input!C139-Input!C208)/G$32/Kenndat!G$12</f>
        <v>0.203635599534781</v>
      </c>
      <c r="H46" s="17">
        <f>(Input!D19+Input!D20-Input!D137-Input!D205-Input!D139-Input!D208)/H$32/Kenndat!H$12</f>
        <v>2.8657257620985949E-2</v>
      </c>
      <c r="I46" s="17">
        <f>(Input!E19+Input!E20-Input!E137-Input!E205-Input!E139-Input!E208)/I$32/Kenndat!I$12</f>
        <v>-4.4685940281858016E-2</v>
      </c>
      <c r="J46" s="17">
        <f>(Input!F19+Input!F20-Input!F137-Input!F205-Input!F139-Input!F208)/J$32/Kenndat!J$12</f>
        <v>0.19981691188338471</v>
      </c>
      <c r="K46" s="17">
        <f>(Input!G19+Input!G20-Input!G137-Input!G205-Input!G139-Input!G208)/K$32/Kenndat!K$12</f>
        <v>-0.42591466831498992</v>
      </c>
      <c r="L46" s="17">
        <f>(Input!H19+Input!H20-Input!H137-Input!H205-Input!H139-Input!H208)/L$32/Kenndat!L$12</f>
        <v>0.13464931639604419</v>
      </c>
      <c r="M46" s="17">
        <f>(Input!I19+Input!I20-Input!I137-Input!I205-Input!I139-Input!I208)/M$32/Kenndat!M$12</f>
        <v>-0.30644532501520616</v>
      </c>
      <c r="N46" s="17">
        <f>(Input!J19+Input!J20-Input!J137-Input!J205-Input!J139-Input!J208)/N$32/Kenndat!N$12</f>
        <v>1.0487974117549341</v>
      </c>
      <c r="O46" s="6">
        <f t="shared" si="7"/>
        <v>0.12332241191197028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3.3904019958251821</v>
      </c>
      <c r="F47" s="17">
        <f>(Input!B127-(Input!B142+Input!B141+Input!B147-Input!B143-Input!B144-Input!B207-Input!B208-SUM(Input!B136:B139)-SUM(Input!B202:'Input'!B205)))/F$32/Kenndat!F$12</f>
        <v>2.8909650577015968</v>
      </c>
      <c r="G47" s="17">
        <f>(Input!C127-(Input!C142+Input!C141+Input!C147-Input!C143-Input!C144-Input!C207-Input!C208-SUM(Input!C136:C139)-SUM(Input!C202:'Input'!C205)))/G$32/Kenndat!G$12</f>
        <v>2.7434840196267225</v>
      </c>
      <c r="H47" s="17">
        <f>(Input!D127-(Input!D142+Input!D141+Input!D147-Input!D143-Input!D144-Input!D207-Input!D208-SUM(Input!D136:D139)-SUM(Input!D202:'Input'!D205)))/H$32/Kenndat!H$12</f>
        <v>3.127383581210009</v>
      </c>
      <c r="I47" s="17">
        <f>(Input!E127-(Input!E142+Input!E141+Input!E147-Input!E143-Input!E144-Input!E207-Input!E208-SUM(Input!E136:E139)-SUM(Input!E202:'Input'!E205)))/I$32/Kenndat!I$12</f>
        <v>3.6754581753389095</v>
      </c>
      <c r="J47" s="17">
        <f>(Input!F127-(Input!F142+Input!F141+Input!F147-Input!F143-Input!F144-Input!F207-Input!F208-SUM(Input!F136:F139)-SUM(Input!F202:'Input'!F205)))/J$32/Kenndat!J$12</f>
        <v>3.5242368893310001</v>
      </c>
      <c r="K47" s="17">
        <f>(Input!G127-(Input!G142+Input!G141+Input!G147-Input!G143-Input!G144-Input!G207-Input!G208-SUM(Input!G136:G139)-SUM(Input!G202:'Input'!G205)))/K$32/Kenndat!K$12</f>
        <v>3.2994855760008965</v>
      </c>
      <c r="L47" s="17">
        <f>(Input!H127-(Input!H142+Input!H141+Input!H147-Input!H143-Input!H144-Input!H207-Input!H208-SUM(Input!H136:H139)-SUM(Input!H202:'Input'!H205)))/L$32/Kenndat!L$12</f>
        <v>3.3719984161439345</v>
      </c>
      <c r="M47" s="17">
        <f>(Input!I127-(Input!I142+Input!I141+Input!I147-Input!I143-Input!I144-Input!I207-Input!I208-SUM(Input!I136:I139)-SUM(Input!I202:'Input'!I205)))/M$32/Kenndat!M$12</f>
        <v>2.8410509705220703</v>
      </c>
      <c r="N47" s="17">
        <f>(Input!J127-(Input!J142+Input!J141+Input!J147-Input!J143-Input!J144-Input!J207-Input!J208-SUM(Input!J136:J139)-SUM(Input!J202:'Input'!J205)))/N$32/Kenndat!N$12</f>
        <v>2.9791329221693092</v>
      </c>
      <c r="O47" s="6">
        <f t="shared" si="7"/>
        <v>3.1843597603869633</v>
      </c>
    </row>
    <row r="48" spans="1:15" ht="12.75" customHeight="1" x14ac:dyDescent="0.2">
      <c r="B48" s="4" t="s">
        <v>317</v>
      </c>
      <c r="E48" s="33">
        <f>SUM(E44:E47)</f>
        <v>7.1092506822920214</v>
      </c>
      <c r="F48" s="33">
        <f t="shared" ref="F48:N48" si="8">SUM(F44:F47)</f>
        <v>5.2429370463530667</v>
      </c>
      <c r="G48" s="33">
        <f t="shared" si="8"/>
        <v>4.503999492749708</v>
      </c>
      <c r="H48" s="33">
        <f t="shared" si="8"/>
        <v>5.5088149487686842</v>
      </c>
      <c r="I48" s="33">
        <f t="shared" si="8"/>
        <v>6.8348988153595247</v>
      </c>
      <c r="J48" s="33">
        <f t="shared" si="8"/>
        <v>6.2624561225878548</v>
      </c>
      <c r="K48" s="33">
        <f t="shared" si="8"/>
        <v>5.4876354605294537</v>
      </c>
      <c r="L48" s="33">
        <f t="shared" si="8"/>
        <v>6.0003319889432909</v>
      </c>
      <c r="M48" s="33">
        <f t="shared" si="8"/>
        <v>5.8149887687923982</v>
      </c>
      <c r="N48" s="33">
        <f t="shared" si="8"/>
        <v>6.0237007824199305</v>
      </c>
      <c r="O48" s="8">
        <f t="shared" si="7"/>
        <v>5.8789014108795943</v>
      </c>
    </row>
    <row r="49" spans="2:15" ht="12.75" customHeight="1" x14ac:dyDescent="0.2">
      <c r="B49" t="s">
        <v>318</v>
      </c>
      <c r="E49" s="17">
        <f>(Input!A212/E$32/Kenndat!E$12)*(-1)</f>
        <v>-1.5257191450961129</v>
      </c>
      <c r="F49" s="17">
        <f>(Input!B212/F$32/Kenndat!F$12)*(-1)</f>
        <v>-1.0844563179839832</v>
      </c>
      <c r="G49" s="17">
        <f>(Input!C212/G$32/Kenndat!G$12)*(-1)</f>
        <v>-0.93425494195423731</v>
      </c>
      <c r="H49" s="17">
        <f>(Input!D212/H$32/Kenndat!H$12)*(-1)</f>
        <v>-1.0322085561123604</v>
      </c>
      <c r="I49" s="17">
        <f>(Input!E212/I$32/Kenndat!I$12)*(-1)</f>
        <v>-1.3147764378490727</v>
      </c>
      <c r="J49" s="17">
        <f>(Input!F212/J$32/Kenndat!J$12)*(-1)</f>
        <v>-1.1446389730523114</v>
      </c>
      <c r="K49" s="17">
        <f>(Input!G212/K$32/Kenndat!K$12)*(-1)</f>
        <v>-0.99799543910920585</v>
      </c>
      <c r="L49" s="17">
        <f>(Input!H212/L$32/Kenndat!L$12)*(-1)</f>
        <v>-1.1093277756101296</v>
      </c>
      <c r="M49" s="17">
        <f>(Input!I212/M$32/Kenndat!M$12)*(-1)</f>
        <v>-1.3292636990551412</v>
      </c>
      <c r="N49" s="17">
        <f>(Input!J212/N$32/Kenndat!N$12)*(-1)</f>
        <v>2.8808256043619324E-2</v>
      </c>
      <c r="O49" s="6">
        <f t="shared" si="7"/>
        <v>-1.0443833029778935</v>
      </c>
    </row>
    <row r="50" spans="2:15" ht="12.75" customHeight="1" x14ac:dyDescent="0.2">
      <c r="B50" s="4" t="s">
        <v>319</v>
      </c>
      <c r="E50" s="33">
        <f>E48+E49</f>
        <v>5.583531537195908</v>
      </c>
      <c r="F50" s="33">
        <f t="shared" ref="F50:N50" si="9">F48+F49</f>
        <v>4.1584807283690832</v>
      </c>
      <c r="G50" s="33">
        <f t="shared" si="9"/>
        <v>3.5697445507954706</v>
      </c>
      <c r="H50" s="33">
        <f t="shared" si="9"/>
        <v>4.4766063926563238</v>
      </c>
      <c r="I50" s="33">
        <f t="shared" si="9"/>
        <v>5.520122377510452</v>
      </c>
      <c r="J50" s="33">
        <f t="shared" si="9"/>
        <v>5.1178171495355436</v>
      </c>
      <c r="K50" s="33">
        <f t="shared" si="9"/>
        <v>4.4896400214202483</v>
      </c>
      <c r="L50" s="33">
        <f t="shared" si="9"/>
        <v>4.8910042133331615</v>
      </c>
      <c r="M50" s="33">
        <f t="shared" si="9"/>
        <v>4.4857250697372573</v>
      </c>
      <c r="N50" s="33">
        <f t="shared" si="9"/>
        <v>6.0525090384635494</v>
      </c>
      <c r="O50" s="8">
        <f t="shared" si="7"/>
        <v>4.8345181079016992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42.867105785109253</v>
      </c>
      <c r="F54" s="17">
        <f>F44*Kenndat!F$12/Kenndat!F$15*100</f>
        <v>23.236821513839871</v>
      </c>
      <c r="G54" s="17">
        <f>G44*Kenndat!G$12/Kenndat!G$15*100</f>
        <v>19.220438597982472</v>
      </c>
      <c r="H54" s="17">
        <f>H44*Kenndat!H$12/Kenndat!H$15*100</f>
        <v>29.558909338659245</v>
      </c>
      <c r="I54" s="17">
        <f>I44*Kenndat!I$12/Kenndat!I$15*100</f>
        <v>38.52221193692106</v>
      </c>
      <c r="J54" s="17">
        <f>J44*Kenndat!J$12/Kenndat!J$15*100</f>
        <v>30.773053436273162</v>
      </c>
      <c r="K54" s="17">
        <f>K44*Kenndat!K$12/Kenndat!K$15*100</f>
        <v>28.250176290197103</v>
      </c>
      <c r="L54" s="17">
        <f>L44*Kenndat!L$12/Kenndat!L$15*100</f>
        <v>25.9582465634954</v>
      </c>
      <c r="M54" s="17">
        <f>M44*Kenndat!M$12/Kenndat!M$15*100</f>
        <v>36.474312252614425</v>
      </c>
      <c r="N54" s="17">
        <f>N44*Kenndat!N$12/Kenndat!N$15*100</f>
        <v>19.447196867642759</v>
      </c>
      <c r="O54" s="6">
        <f t="shared" si="7"/>
        <v>29.430847258273481</v>
      </c>
    </row>
    <row r="55" spans="2:15" ht="12.75" customHeight="1" x14ac:dyDescent="0.2">
      <c r="B55" t="s">
        <v>61</v>
      </c>
      <c r="E55" s="17">
        <f>E45*Kenndat!E$12/Kenndat!E$15*100</f>
        <v>11.720515463660007</v>
      </c>
      <c r="F55" s="17">
        <f>F45*Kenndat!F$12/Kenndat!F$15*100</f>
        <v>8.6173590107103699</v>
      </c>
      <c r="G55" s="17">
        <f>G45*Kenndat!G$12/Kenndat!G$15*100</f>
        <v>4.1349039684763902</v>
      </c>
      <c r="H55" s="17">
        <f>H45*Kenndat!H$12/Kenndat!H$15*100</f>
        <v>5.7327023104060926</v>
      </c>
      <c r="I55" s="17">
        <f>I45*Kenndat!I$12/Kenndat!I$15*100</f>
        <v>6.4429149438700932</v>
      </c>
      <c r="J55" s="17">
        <f>J45*Kenndat!J$12/Kenndat!J$15*100</f>
        <v>3.2396433400407689</v>
      </c>
      <c r="K55" s="17">
        <f>K45*Kenndat!K$12/Kenndat!K$15*100</f>
        <v>6.3460367660480284</v>
      </c>
      <c r="L55" s="17">
        <f>L45*Kenndat!L$12/Kenndat!L$15*100</f>
        <v>6.2387277130517411</v>
      </c>
      <c r="M55" s="17">
        <f>M45*Kenndat!M$12/Kenndat!M$15*100</f>
        <v>3.7457444807283422</v>
      </c>
      <c r="N55" s="17">
        <f>N45*Kenndat!N$12/Kenndat!N$15*100</f>
        <v>5.0307679053188972</v>
      </c>
      <c r="O55" s="6">
        <f t="shared" si="7"/>
        <v>6.124931590231073</v>
      </c>
    </row>
    <row r="56" spans="2:15" ht="12.75" customHeight="1" x14ac:dyDescent="0.2">
      <c r="B56" t="s">
        <v>316</v>
      </c>
      <c r="E56" s="17">
        <f>E46*Kenndat!E$12/Kenndat!E$15*100</f>
        <v>2.553052280715927</v>
      </c>
      <c r="F56" s="17">
        <f>F46*Kenndat!F$12/Kenndat!F$15*100</f>
        <v>3.4286389360601759</v>
      </c>
      <c r="G56" s="17">
        <f>G46*Kenndat!G$12/Kenndat!G$15*100</f>
        <v>3.0548144828282369</v>
      </c>
      <c r="H56" s="17">
        <f>H46*Kenndat!H$12/Kenndat!H$15*100</f>
        <v>0.42985886431478926</v>
      </c>
      <c r="I56" s="17">
        <f>I46*Kenndat!I$12/Kenndat!I$15*100</f>
        <v>-0.62710037328535284</v>
      </c>
      <c r="J56" s="17">
        <f>J46*Kenndat!J$12/Kenndat!J$15*100</f>
        <v>2.6773975021389349</v>
      </c>
      <c r="K56" s="17">
        <f>K46*Kenndat!K$12/Kenndat!K$15*100</f>
        <v>-5.6368288965078461</v>
      </c>
      <c r="L56" s="17">
        <f>L46*Kenndat!L$12/Kenndat!L$15*100</f>
        <v>1.7385122295358177</v>
      </c>
      <c r="M56" s="17">
        <f>M46*Kenndat!M$12/Kenndat!M$15*100</f>
        <v>-3.757258800135105</v>
      </c>
      <c r="N56" s="17">
        <f>N46*Kenndat!N$12/Kenndat!N$15*100</f>
        <v>12.863416290315973</v>
      </c>
      <c r="O56" s="6">
        <f t="shared" si="7"/>
        <v>1.6724502515981552</v>
      </c>
    </row>
    <row r="57" spans="2:15" ht="12.75" customHeight="1" x14ac:dyDescent="0.2">
      <c r="B57" t="s">
        <v>65</v>
      </c>
      <c r="E57" s="17">
        <f>E47*Kenndat!E$12/Kenndat!E$15*100</f>
        <v>52.094040363126012</v>
      </c>
      <c r="F57" s="17">
        <f>F47*Kenndat!F$12/Kenndat!F$15*100</f>
        <v>43.36845791105798</v>
      </c>
      <c r="G57" s="17">
        <f>G47*Kenndat!G$12/Kenndat!G$15*100</f>
        <v>41.15603919800914</v>
      </c>
      <c r="H57" s="17">
        <f>H47*Kenndat!H$12/Kenndat!H$15*100</f>
        <v>46.91075371815014</v>
      </c>
      <c r="I57" s="17">
        <f>I47*Kenndat!I$12/Kenndat!I$15*100</f>
        <v>51.57956124927928</v>
      </c>
      <c r="J57" s="17">
        <f>J47*Kenndat!J$12/Kenndat!J$15*100</f>
        <v>47.222144289506055</v>
      </c>
      <c r="K57" s="17">
        <f>K47*Kenndat!K$12/Kenndat!K$15*100</f>
        <v>43.667516105967636</v>
      </c>
      <c r="L57" s="17">
        <f>L47*Kenndat!L$12/Kenndat!L$15*100</f>
        <v>43.537246540479757</v>
      </c>
      <c r="M57" s="17">
        <f>M47*Kenndat!M$12/Kenndat!M$15*100</f>
        <v>34.833501735086827</v>
      </c>
      <c r="N57" s="17">
        <f>N47*Kenndat!N$12/Kenndat!N$15*100</f>
        <v>36.53882678631529</v>
      </c>
      <c r="O57" s="6">
        <f t="shared" si="7"/>
        <v>44.09080878969781</v>
      </c>
    </row>
    <row r="58" spans="2:15" ht="12.75" customHeight="1" x14ac:dyDescent="0.2">
      <c r="B58" s="4" t="s">
        <v>317</v>
      </c>
      <c r="E58" s="33">
        <f>E48*Kenndat!E$12/Kenndat!E$15*100</f>
        <v>109.2347138926112</v>
      </c>
      <c r="F58" s="33">
        <f>F48*Kenndat!F$12/Kenndat!F$15*100</f>
        <v>78.651277371668385</v>
      </c>
      <c r="G58" s="33">
        <f>G48*Kenndat!G$12/Kenndat!G$15*100</f>
        <v>67.566196247296233</v>
      </c>
      <c r="H58" s="33">
        <f>H48*Kenndat!H$12/Kenndat!H$15*100</f>
        <v>82.632224231530259</v>
      </c>
      <c r="I58" s="33">
        <f>I48*Kenndat!I$12/Kenndat!I$15*100</f>
        <v>95.917587756785096</v>
      </c>
      <c r="J58" s="33">
        <f>J48*Kenndat!J$12/Kenndat!J$15*100</f>
        <v>83.912238567958894</v>
      </c>
      <c r="K58" s="33">
        <f>K48*Kenndat!K$12/Kenndat!K$15*100</f>
        <v>72.626900265704919</v>
      </c>
      <c r="L58" s="33">
        <f>L48*Kenndat!L$12/Kenndat!L$15*100</f>
        <v>77.472733046562709</v>
      </c>
      <c r="M58" s="33">
        <f>M48*Kenndat!M$12/Kenndat!M$15*100</f>
        <v>71.296299668294466</v>
      </c>
      <c r="N58" s="33">
        <f>N48*Kenndat!N$12/Kenndat!N$15*100</f>
        <v>73.880207849592921</v>
      </c>
      <c r="O58" s="8">
        <f t="shared" si="7"/>
        <v>81.319037889800498</v>
      </c>
    </row>
    <row r="59" spans="2:15" ht="12.75" customHeight="1" x14ac:dyDescent="0.2">
      <c r="B59" t="s">
        <v>318</v>
      </c>
      <c r="E59" s="17">
        <f>E49*Kenndat!E$12/Kenndat!E$15*100</f>
        <v>-23.442905833969217</v>
      </c>
      <c r="F59" s="17">
        <f>F49*Kenndat!F$12/Kenndat!F$15*100</f>
        <v>-16.268338511244572</v>
      </c>
      <c r="G59" s="17">
        <f>G49*Kenndat!G$12/Kenndat!G$15*100</f>
        <v>-14.015110981850686</v>
      </c>
      <c r="H59" s="17">
        <f>H49*Kenndat!H$12/Kenndat!H$15*100</f>
        <v>-15.483128341685406</v>
      </c>
      <c r="I59" s="17">
        <f>I49*Kenndat!I$12/Kenndat!I$15*100</f>
        <v>-18.450921917753096</v>
      </c>
      <c r="J59" s="17">
        <f>J49*Kenndat!J$12/Kenndat!J$15*100</f>
        <v>-15.337308030712126</v>
      </c>
      <c r="K59" s="17">
        <f>K49*Kenndat!K$12/Kenndat!K$15*100</f>
        <v>-13.208114085409676</v>
      </c>
      <c r="L59" s="17">
        <f>L49*Kenndat!L$12/Kenndat!L$15*100</f>
        <v>-14.322983258150689</v>
      </c>
      <c r="M59" s="17">
        <f>M49*Kenndat!M$12/Kenndat!M$15*100</f>
        <v>-16.29781015823049</v>
      </c>
      <c r="N59" s="17">
        <f>N49*Kenndat!N$12/Kenndat!N$15*100</f>
        <v>0.35333095403717091</v>
      </c>
      <c r="O59" s="6">
        <f t="shared" si="7"/>
        <v>-14.647329016496878</v>
      </c>
    </row>
    <row r="60" spans="2:15" ht="12.75" customHeight="1" x14ac:dyDescent="0.2">
      <c r="B60" s="4" t="s">
        <v>319</v>
      </c>
      <c r="E60" s="33">
        <f>E50*Kenndat!E$12/Kenndat!E$15*100</f>
        <v>85.791808058641976</v>
      </c>
      <c r="F60" s="33">
        <f>F50*Kenndat!F$12/Kenndat!F$15*100</f>
        <v>62.382938860423806</v>
      </c>
      <c r="G60" s="33">
        <f>G50*Kenndat!G$12/Kenndat!G$15*100</f>
        <v>53.55108526544555</v>
      </c>
      <c r="H60" s="33">
        <f>H50*Kenndat!H$12/Kenndat!H$15*100</f>
        <v>67.149095889844858</v>
      </c>
      <c r="I60" s="33">
        <f>I50*Kenndat!I$12/Kenndat!I$15*100</f>
        <v>77.46666583903199</v>
      </c>
      <c r="J60" s="33">
        <f>J50*Kenndat!J$12/Kenndat!J$15*100</f>
        <v>68.574930537246786</v>
      </c>
      <c r="K60" s="33">
        <f>K50*Kenndat!K$12/Kenndat!K$15*100</f>
        <v>59.41878618029525</v>
      </c>
      <c r="L60" s="33">
        <f>L50*Kenndat!L$12/Kenndat!L$15*100</f>
        <v>63.149749788412009</v>
      </c>
      <c r="M60" s="33">
        <f>M50*Kenndat!M$12/Kenndat!M$15*100</f>
        <v>54.998489510063997</v>
      </c>
      <c r="N60" s="33">
        <f>N50*Kenndat!N$12/Kenndat!N$15*100</f>
        <v>74.233538803630083</v>
      </c>
      <c r="O60" s="8">
        <f t="shared" si="7"/>
        <v>66.671708873303629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2025-12-17T15:04:26Z</dcterms:modified>
</cp:coreProperties>
</file>