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GLER\AppData\Local\Microsoft\Windows\INetCache\Content.Outlook\RPK1Z6E1\"/>
    </mc:Choice>
  </mc:AlternateContent>
  <bookViews>
    <workbookView xWindow="-105" yWindow="-105" windowWidth="23250" windowHeight="12570" activeTab="1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J10" i="20"/>
  <c r="K10" i="20"/>
  <c r="L10" i="20"/>
  <c r="M10" i="20"/>
  <c r="M26" i="20" s="1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G26" i="18" s="1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K13" i="13" s="1"/>
  <c r="L12" i="13"/>
  <c r="L13" i="13" s="1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I21" i="13" s="1"/>
  <c r="J20" i="13"/>
  <c r="K20" i="13"/>
  <c r="L20" i="13"/>
  <c r="L22" i="13" s="1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K15" i="12"/>
  <c r="N19" i="18" l="1"/>
  <c r="N30" i="4"/>
  <c r="N26" i="16"/>
  <c r="N26" i="20"/>
  <c r="M13" i="13"/>
  <c r="L34" i="18"/>
  <c r="L24" i="20"/>
  <c r="K27" i="19"/>
  <c r="K33" i="23"/>
  <c r="K19" i="17"/>
  <c r="K30" i="4"/>
  <c r="J34" i="16"/>
  <c r="J26" i="16"/>
  <c r="J30" i="4"/>
  <c r="I26" i="20"/>
  <c r="I34" i="18"/>
  <c r="H19" i="16"/>
  <c r="H24" i="20"/>
  <c r="H22" i="13"/>
  <c r="G27" i="19"/>
  <c r="G33" i="23"/>
  <c r="G19" i="17"/>
  <c r="O17" i="16"/>
  <c r="O7" i="18"/>
  <c r="G13" i="13"/>
  <c r="F26" i="20"/>
  <c r="F19" i="5"/>
  <c r="E19" i="16"/>
  <c r="E24" i="20"/>
  <c r="E15" i="8"/>
  <c r="M24" i="7"/>
  <c r="E15" i="4"/>
  <c r="L13" i="7"/>
  <c r="N10" i="4"/>
  <c r="J36" i="6"/>
  <c r="J15" i="5"/>
  <c r="K24" i="6"/>
  <c r="N36" i="3"/>
  <c r="N26" i="11" s="1"/>
  <c r="N24" i="3"/>
  <c r="N19" i="4"/>
  <c r="E33" i="25"/>
  <c r="K36" i="3"/>
  <c r="K27" i="11" s="1"/>
  <c r="K24" i="3"/>
  <c r="K10" i="4"/>
  <c r="F30" i="5"/>
  <c r="F12" i="12"/>
  <c r="F21" i="12" s="1"/>
  <c r="H34" i="18"/>
  <c r="E29" i="2"/>
  <c r="J24" i="2"/>
  <c r="H13" i="7"/>
  <c r="J10" i="4"/>
  <c r="E25" i="20"/>
  <c r="G26" i="20"/>
  <c r="L24" i="3"/>
  <c r="H26" i="18"/>
  <c r="E13" i="13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E37" i="25"/>
  <c r="E41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0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N31" i="6" s="1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N27" i="11"/>
  <c r="I34" i="16"/>
  <c r="O39" i="17"/>
  <c r="J13" i="14"/>
  <c r="J17" i="14" s="1"/>
  <c r="J21" i="14" s="1"/>
  <c r="J25" i="14" s="1"/>
  <c r="K27" i="13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H31" i="7" s="1"/>
  <c r="H12" i="10" s="1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I13" i="14"/>
  <c r="I17" i="14" s="1"/>
  <c r="I21" i="14" s="1"/>
  <c r="I25" i="14" s="1"/>
  <c r="O16" i="7"/>
  <c r="N16" i="13"/>
  <c r="N10" i="13"/>
  <c r="N13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K37" i="19" l="1"/>
  <c r="K41" i="19" s="1"/>
  <c r="K45" i="19" s="1"/>
  <c r="G37" i="19"/>
  <c r="G41" i="19" s="1"/>
  <c r="G45" i="19" s="1"/>
  <c r="M31" i="6"/>
  <c r="M38" i="6" s="1"/>
  <c r="M42" i="6" s="1"/>
  <c r="K31" i="6"/>
  <c r="I18" i="13"/>
  <c r="I26" i="11"/>
  <c r="I27" i="11"/>
  <c r="H37" i="17"/>
  <c r="H41" i="17" s="1"/>
  <c r="H45" i="17" s="1"/>
  <c r="G26" i="11"/>
  <c r="I49" i="20"/>
  <c r="I59" i="20" s="1"/>
  <c r="I35" i="20"/>
  <c r="I47" i="20"/>
  <c r="I57" i="20" s="1"/>
  <c r="G28" i="11"/>
  <c r="F20" i="12"/>
  <c r="E28" i="11"/>
  <c r="I46" i="20"/>
  <c r="I56" i="20" s="1"/>
  <c r="K26" i="11"/>
  <c r="K28" i="11"/>
  <c r="M26" i="10"/>
  <c r="E30" i="13"/>
  <c r="L21" i="12"/>
  <c r="E26" i="11"/>
  <c r="I45" i="20"/>
  <c r="I55" i="20" s="1"/>
  <c r="I37" i="19"/>
  <c r="I41" i="19" s="1"/>
  <c r="I45" i="19" s="1"/>
  <c r="F30" i="13"/>
  <c r="I44" i="20"/>
  <c r="I54" i="20" s="1"/>
  <c r="K30" i="13"/>
  <c r="M13" i="14"/>
  <c r="M17" i="14" s="1"/>
  <c r="M21" i="14" s="1"/>
  <c r="M25" i="14" s="1"/>
  <c r="K13" i="14"/>
  <c r="K17" i="14" s="1"/>
  <c r="K21" i="14" s="1"/>
  <c r="K25" i="14" s="1"/>
  <c r="I34" i="20"/>
  <c r="F37" i="19"/>
  <c r="F41" i="19" s="1"/>
  <c r="F45" i="19" s="1"/>
  <c r="M27" i="10"/>
  <c r="I37" i="2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E9" i="11"/>
  <c r="I31" i="3"/>
  <c r="I11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I10" i="11"/>
  <c r="I12" i="1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E12" i="1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E11" i="11"/>
  <c r="J40" i="8"/>
  <c r="N27" i="13"/>
  <c r="O26" i="9"/>
  <c r="J40" i="9"/>
  <c r="J21" i="10" s="1"/>
  <c r="O13" i="6"/>
  <c r="E38" i="3"/>
  <c r="E42" i="3" s="1"/>
  <c r="O30" i="5"/>
  <c r="M37" i="19"/>
  <c r="M41" i="19" s="1"/>
  <c r="M45" i="19" s="1"/>
  <c r="L26" i="11"/>
  <c r="I38" i="3"/>
  <c r="I42" i="3" s="1"/>
  <c r="M18" i="13"/>
  <c r="O19" i="16"/>
  <c r="I23" i="13"/>
  <c r="I27" i="13"/>
  <c r="I9" i="11"/>
  <c r="E40" i="5"/>
  <c r="E21" i="11" s="1"/>
  <c r="F40" i="8"/>
  <c r="O36" i="8"/>
  <c r="L17" i="11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I11" i="10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M16" i="11"/>
  <c r="O15" i="4"/>
  <c r="F28" i="11"/>
  <c r="O34" i="18"/>
  <c r="F31" i="2"/>
  <c r="O19" i="5"/>
  <c r="O29" i="3"/>
  <c r="O19" i="8"/>
  <c r="H9" i="10"/>
  <c r="K20" i="12"/>
  <c r="O30" i="8"/>
  <c r="N40" i="9"/>
  <c r="J23" i="13"/>
  <c r="N38" i="6"/>
  <c r="N42" i="6" s="1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O36" i="2"/>
  <c r="O36" i="5"/>
  <c r="J11" i="10"/>
  <c r="J12" i="10"/>
  <c r="H38" i="7"/>
  <c r="H42" i="7" s="1"/>
  <c r="H26" i="10"/>
  <c r="H28" i="10"/>
  <c r="N28" i="10"/>
  <c r="E32" i="20"/>
  <c r="E13" i="14"/>
  <c r="O9" i="14"/>
  <c r="O13" i="13"/>
  <c r="K36" i="7"/>
  <c r="E37" i="17"/>
  <c r="O12" i="12"/>
  <c r="E37" i="19"/>
  <c r="O27" i="19"/>
  <c r="N18" i="11" l="1"/>
  <c r="N35" i="20"/>
  <c r="L22" i="11"/>
  <c r="L20" i="11"/>
  <c r="K11" i="11"/>
  <c r="J38" i="7"/>
  <c r="J42" i="7" s="1"/>
  <c r="O27" i="11"/>
  <c r="J10" i="10"/>
  <c r="I18" i="11"/>
  <c r="I21" i="11"/>
  <c r="I22" i="11"/>
  <c r="I16" i="11"/>
  <c r="I19" i="11"/>
  <c r="I20" i="11"/>
  <c r="H19" i="11"/>
  <c r="H20" i="11"/>
  <c r="H17" i="11"/>
  <c r="H22" i="11"/>
  <c r="H16" i="11"/>
  <c r="H18" i="11"/>
  <c r="H38" i="3"/>
  <c r="H42" i="3" s="1"/>
  <c r="F19" i="10"/>
  <c r="K12" i="11"/>
  <c r="M22" i="10"/>
  <c r="F18" i="11"/>
  <c r="N22" i="11"/>
  <c r="N38" i="7"/>
  <c r="N42" i="7" s="1"/>
  <c r="I48" i="20"/>
  <c r="I50" i="20" s="1"/>
  <c r="I60" i="20" s="1"/>
  <c r="L33" i="20"/>
  <c r="L34" i="20" s="1"/>
  <c r="K9" i="11"/>
  <c r="L21" i="11"/>
  <c r="K10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6" i="20" l="1"/>
  <c r="L35" i="20"/>
  <c r="L37" i="20"/>
  <c r="I58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<sst xmlns="http://schemas.openxmlformats.org/spreadsheetml/2006/main" count="981" uniqueCount="336">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</sst>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/>
    <xf numFmtId="4" fontId="0" fillId="0" borderId="0" xfId="0" applyNumberFormat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1" fillId="0" borderId="0" xfId="0" applyNumberFormat="1" applyFont="1" applyBorder="1" applyAlignment="1">
      <alignment horizontal="right"/>
    </xf>
    <xf numFmtId="0" fontId="0" fillId="0" borderId="0" xfId="0" applyAlignment="1"/>
    <xf numFmtId="4" fontId="4" fillId="0" borderId="0" xfId="0" applyNumberFormat="1" applyFont="1" applyBorder="1" applyAlignment="1">
      <alignment horizontal="right"/>
    </xf>
    <xf numFmtId="4" fontId="5" fillId="0" borderId="0" xfId="0" applyNumberFormat="1" applyFont="1" applyBorder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3" fontId="0" fillId="0" borderId="0" xfId="0" applyNumberFormat="1" applyBorder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0" fillId="0" borderId="0" xfId="0" applyNumberFormat="1" applyBorder="1" applyAlignment="1">
      <alignment horizontal="right"/>
    </xf>
    <xf numFmtId="164" fontId="3" fillId="0" borderId="0" xfId="0" applyNumberFormat="1" applyFont="1" applyAlignment="1">
      <alignment horizontal="right"/>
    </xf>
    <xf numFmtId="164" fontId="3" fillId="0" borderId="0" xfId="0" applyNumberFormat="1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2"/>
  <sheetViews>
    <sheetView topLeftCell="G1" workbookViewId="0">
      <selection activeCell="O3" sqref="O3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20</v>
      </c>
      <c r="B1">
        <v>26</v>
      </c>
      <c r="C1">
        <v>25</v>
      </c>
      <c r="D1">
        <v>27</v>
      </c>
      <c r="E1">
        <v>27</v>
      </c>
      <c r="F1">
        <v>26</v>
      </c>
      <c r="G1">
        <v>27</v>
      </c>
      <c r="H1">
        <v>26</v>
      </c>
      <c r="I1">
        <v>28</v>
      </c>
      <c r="J1">
        <v>27</v>
      </c>
      <c r="K1">
        <v>27</v>
      </c>
      <c r="M1" s="46" t="s">
        <v>324</v>
      </c>
      <c r="N1" s="47">
        <v>2</v>
      </c>
      <c r="O1" s="46" t="s">
        <v>324</v>
      </c>
    </row>
    <row r="2" spans="1:15" x14ac:dyDescent="0.2">
      <c r="M2" s="46"/>
      <c r="N2" s="47">
        <v>31</v>
      </c>
      <c r="O2" s="46" t="s">
        <v>325</v>
      </c>
    </row>
    <row r="3" spans="1:15" x14ac:dyDescent="0.2">
      <c r="A3">
        <v>2022</v>
      </c>
      <c r="N3" s="13">
        <v>32</v>
      </c>
      <c r="O3" s="46" t="s">
        <v>326</v>
      </c>
    </row>
    <row r="4" spans="1:15" x14ac:dyDescent="0.2">
      <c r="A4">
        <v>4</v>
      </c>
      <c r="B4">
        <v>4.46</v>
      </c>
      <c r="C4">
        <v>4.24</v>
      </c>
      <c r="D4">
        <v>4.67</v>
      </c>
      <c r="E4">
        <v>4.67</v>
      </c>
      <c r="F4">
        <v>4.7699999999999996</v>
      </c>
      <c r="G4">
        <v>4.96</v>
      </c>
      <c r="H4">
        <v>4.7699999999999996</v>
      </c>
      <c r="I4">
        <v>5.14</v>
      </c>
      <c r="J4">
        <v>4.96</v>
      </c>
      <c r="K4" t="s">
        <v>22</v>
      </c>
      <c r="N4" s="47">
        <v>33</v>
      </c>
      <c r="O4" s="46" t="s">
        <v>327</v>
      </c>
    </row>
    <row r="5" spans="1:15" x14ac:dyDescent="0.2">
      <c r="A5">
        <v>462700</v>
      </c>
      <c r="B5">
        <v>544700</v>
      </c>
      <c r="C5">
        <v>542293</v>
      </c>
      <c r="D5">
        <v>562576</v>
      </c>
      <c r="E5">
        <v>564576</v>
      </c>
      <c r="F5">
        <v>454576</v>
      </c>
      <c r="G5">
        <v>450283</v>
      </c>
      <c r="H5">
        <v>453383</v>
      </c>
      <c r="I5">
        <v>466690</v>
      </c>
      <c r="J5">
        <v>460690</v>
      </c>
      <c r="K5">
        <v>463140</v>
      </c>
      <c r="L5" t="s">
        <v>23</v>
      </c>
      <c r="N5" s="13">
        <v>34</v>
      </c>
      <c r="O5" s="46" t="s">
        <v>328</v>
      </c>
    </row>
    <row r="6" spans="1:15" x14ac:dyDescent="0.2">
      <c r="A6">
        <v>553274.81999999995</v>
      </c>
      <c r="B6">
        <v>693741.35</v>
      </c>
      <c r="C6">
        <v>786179.53</v>
      </c>
      <c r="D6">
        <v>802514.15</v>
      </c>
      <c r="E6">
        <v>747556</v>
      </c>
      <c r="F6">
        <v>520562</v>
      </c>
      <c r="G6">
        <v>465349.43</v>
      </c>
      <c r="H6">
        <v>555538</v>
      </c>
      <c r="I6">
        <v>456932.38</v>
      </c>
      <c r="J6">
        <v>484613.61</v>
      </c>
      <c r="K6">
        <v>502434.69</v>
      </c>
      <c r="L6" t="s">
        <v>24</v>
      </c>
      <c r="N6" s="47">
        <v>35</v>
      </c>
      <c r="O6" s="46" t="s">
        <v>329</v>
      </c>
    </row>
    <row r="7" spans="1:15" x14ac:dyDescent="0.2">
      <c r="A7">
        <v>67652.02</v>
      </c>
      <c r="B7">
        <v>77243.600000000006</v>
      </c>
      <c r="C7">
        <v>76312.31</v>
      </c>
      <c r="D7">
        <v>78092.67</v>
      </c>
      <c r="E7">
        <v>78102.600000000006</v>
      </c>
      <c r="F7">
        <v>63739</v>
      </c>
      <c r="G7">
        <v>64092</v>
      </c>
      <c r="H7">
        <v>64792</v>
      </c>
      <c r="I7">
        <v>65285.18</v>
      </c>
      <c r="J7">
        <v>64685.18</v>
      </c>
      <c r="K7">
        <v>64894</v>
      </c>
      <c r="L7" t="s">
        <v>25</v>
      </c>
      <c r="N7" s="13">
        <v>36</v>
      </c>
      <c r="O7" s="46" t="s">
        <v>330</v>
      </c>
    </row>
    <row r="8" spans="1:15" x14ac:dyDescent="0.2">
      <c r="A8">
        <v>2372.15</v>
      </c>
      <c r="B8">
        <v>5303.94</v>
      </c>
      <c r="C8">
        <v>5377.24</v>
      </c>
      <c r="D8">
        <v>2976.96</v>
      </c>
      <c r="E8">
        <v>25380.66</v>
      </c>
      <c r="F8">
        <v>5655.89</v>
      </c>
      <c r="G8">
        <v>12940.08</v>
      </c>
      <c r="H8">
        <v>13109.69</v>
      </c>
      <c r="I8">
        <v>10190.56</v>
      </c>
      <c r="J8">
        <v>8202.6299999999992</v>
      </c>
      <c r="K8" t="s">
        <v>26</v>
      </c>
      <c r="N8" s="47">
        <v>41</v>
      </c>
      <c r="O8" s="46" t="s">
        <v>331</v>
      </c>
    </row>
    <row r="9" spans="1:15" x14ac:dyDescent="0.2">
      <c r="A9">
        <v>1609301.82</v>
      </c>
      <c r="B9">
        <v>1892699.57</v>
      </c>
      <c r="C9">
        <v>1529091.45</v>
      </c>
      <c r="D9">
        <v>1928354.67</v>
      </c>
      <c r="E9">
        <v>1852780.15</v>
      </c>
      <c r="F9">
        <v>1275574.1399999999</v>
      </c>
      <c r="G9">
        <v>1156259.8799999999</v>
      </c>
      <c r="H9">
        <v>964905.38</v>
      </c>
      <c r="I9">
        <v>1198576.17</v>
      </c>
      <c r="J9">
        <v>1080003.43</v>
      </c>
      <c r="K9" t="s">
        <v>27</v>
      </c>
      <c r="N9" s="13">
        <v>42</v>
      </c>
      <c r="O9" s="46" t="s">
        <v>332</v>
      </c>
    </row>
    <row r="10" spans="1:15" x14ac:dyDescent="0.2">
      <c r="A10">
        <v>1081003.56</v>
      </c>
      <c r="B10">
        <v>1270952.47</v>
      </c>
      <c r="C10">
        <v>1286019.71</v>
      </c>
      <c r="D10">
        <v>1084818.68</v>
      </c>
      <c r="E10">
        <v>1094888.77</v>
      </c>
      <c r="F10">
        <v>842968.1</v>
      </c>
      <c r="G10">
        <v>990384.43</v>
      </c>
      <c r="H10">
        <v>903116.51</v>
      </c>
      <c r="I10">
        <v>943933.09</v>
      </c>
      <c r="J10">
        <v>736381.05</v>
      </c>
      <c r="K10" t="s">
        <v>28</v>
      </c>
      <c r="N10" s="47">
        <v>43</v>
      </c>
      <c r="O10" s="46" t="s">
        <v>323</v>
      </c>
    </row>
    <row r="11" spans="1:15" x14ac:dyDescent="0.2">
      <c r="A11">
        <v>1038336.21</v>
      </c>
      <c r="B11">
        <v>1154665.6499999999</v>
      </c>
      <c r="C11">
        <v>1626559.9</v>
      </c>
      <c r="D11">
        <v>1014737.35</v>
      </c>
      <c r="E11">
        <v>918869.02</v>
      </c>
      <c r="F11">
        <v>765983.63</v>
      </c>
      <c r="G11">
        <v>719267.98</v>
      </c>
      <c r="H11">
        <v>549079.25</v>
      </c>
      <c r="I11">
        <v>836466.5</v>
      </c>
      <c r="J11">
        <v>991348.64</v>
      </c>
      <c r="K11" t="s">
        <v>29</v>
      </c>
      <c r="O11" s="46" t="s">
        <v>334</v>
      </c>
    </row>
    <row r="12" spans="1:15" x14ac:dyDescent="0.2">
      <c r="A12">
        <v>519514.5</v>
      </c>
      <c r="B12">
        <v>613799.03</v>
      </c>
      <c r="C12">
        <v>557301.16</v>
      </c>
      <c r="D12">
        <v>562780.63</v>
      </c>
      <c r="E12">
        <v>559168.80000000005</v>
      </c>
      <c r="F12">
        <v>379941.64</v>
      </c>
      <c r="G12">
        <v>431401.99</v>
      </c>
      <c r="H12">
        <v>377742.03</v>
      </c>
      <c r="I12">
        <v>458237.74</v>
      </c>
      <c r="J12">
        <v>403743.41</v>
      </c>
      <c r="K12" t="s">
        <v>30</v>
      </c>
      <c r="O12" s="46" t="s">
        <v>335</v>
      </c>
    </row>
    <row r="13" spans="1:15" x14ac:dyDescent="0.2">
      <c r="A13">
        <v>100675.91</v>
      </c>
      <c r="B13">
        <v>103863.31</v>
      </c>
      <c r="C13">
        <v>88164.26</v>
      </c>
      <c r="D13">
        <v>92114.58</v>
      </c>
      <c r="E13">
        <v>77676.44</v>
      </c>
      <c r="F13">
        <v>102536.14</v>
      </c>
      <c r="G13">
        <v>77443.42</v>
      </c>
      <c r="H13">
        <v>74051.25</v>
      </c>
      <c r="I13">
        <v>76961.78</v>
      </c>
      <c r="J13">
        <v>72216.94</v>
      </c>
      <c r="K13" t="s">
        <v>31</v>
      </c>
    </row>
    <row r="14" spans="1:15" x14ac:dyDescent="0.2">
      <c r="A14">
        <v>12882447.16</v>
      </c>
      <c r="B14">
        <v>14439574.539999999</v>
      </c>
      <c r="C14">
        <v>16500106.27</v>
      </c>
      <c r="D14">
        <v>17908337.359999999</v>
      </c>
      <c r="E14">
        <v>16370308.77</v>
      </c>
      <c r="F14">
        <v>11321583.609999999</v>
      </c>
      <c r="G14">
        <v>10216099.369999999</v>
      </c>
      <c r="H14">
        <v>11935331.279999999</v>
      </c>
      <c r="I14">
        <v>9263013.1999999993</v>
      </c>
      <c r="J14">
        <v>9539590.5099999998</v>
      </c>
      <c r="K14" t="s">
        <v>32</v>
      </c>
    </row>
    <row r="15" spans="1:15" x14ac:dyDescent="0.2">
      <c r="A15">
        <v>594742.24</v>
      </c>
      <c r="B15">
        <v>516347.91</v>
      </c>
      <c r="C15">
        <v>586217.24</v>
      </c>
      <c r="D15">
        <v>711335.7</v>
      </c>
      <c r="E15">
        <v>670489.32999999996</v>
      </c>
      <c r="F15">
        <v>176404.04</v>
      </c>
      <c r="G15">
        <v>139927.92000000001</v>
      </c>
      <c r="H15">
        <v>170384.16</v>
      </c>
      <c r="I15">
        <v>131951.76999999999</v>
      </c>
      <c r="J15">
        <v>151021.34</v>
      </c>
      <c r="K15" t="s">
        <v>33</v>
      </c>
    </row>
    <row r="16" spans="1:15" x14ac:dyDescent="0.2">
      <c r="A16">
        <v>189966.84</v>
      </c>
      <c r="B16">
        <v>175595.75</v>
      </c>
      <c r="C16">
        <v>165073.57</v>
      </c>
      <c r="D16">
        <v>210475.88</v>
      </c>
      <c r="E16">
        <v>266297.68</v>
      </c>
      <c r="F16">
        <v>103469.93</v>
      </c>
      <c r="G16">
        <v>95402.12</v>
      </c>
      <c r="H16">
        <v>89251.61</v>
      </c>
      <c r="I16">
        <v>135404.81</v>
      </c>
      <c r="J16">
        <v>144412.87</v>
      </c>
      <c r="K16" t="s">
        <v>34</v>
      </c>
    </row>
    <row r="17" spans="1:11" x14ac:dyDescent="0.2">
      <c r="A17">
        <v>121435.88</v>
      </c>
      <c r="B17">
        <v>132650.10999999999</v>
      </c>
      <c r="C17">
        <v>125831.84</v>
      </c>
      <c r="D17">
        <v>123266.69</v>
      </c>
      <c r="E17">
        <v>158750.37</v>
      </c>
      <c r="F17">
        <v>118602.78</v>
      </c>
      <c r="G17">
        <v>122508.82</v>
      </c>
      <c r="H17">
        <v>134161.94</v>
      </c>
      <c r="I17">
        <v>129567.93</v>
      </c>
      <c r="J17">
        <v>133576.47</v>
      </c>
      <c r="K17" t="s">
        <v>35</v>
      </c>
    </row>
    <row r="18" spans="1:11" x14ac:dyDescent="0.2">
      <c r="A18">
        <v>2765906.67</v>
      </c>
      <c r="B18">
        <v>2362774.9900000002</v>
      </c>
      <c r="C18">
        <v>1847067.82</v>
      </c>
      <c r="D18">
        <v>2075450.68</v>
      </c>
      <c r="E18">
        <v>2322628.4</v>
      </c>
      <c r="F18">
        <v>2025189.01</v>
      </c>
      <c r="G18">
        <v>2342572.21</v>
      </c>
      <c r="H18">
        <v>1989390.3</v>
      </c>
      <c r="I18">
        <v>2117790.63</v>
      </c>
      <c r="J18">
        <v>2796079.09</v>
      </c>
      <c r="K18" t="s">
        <v>36</v>
      </c>
    </row>
    <row r="19" spans="1:11" x14ac:dyDescent="0.2">
      <c r="A19">
        <v>2251268.2000000002</v>
      </c>
      <c r="B19">
        <v>2559087.3199999998</v>
      </c>
      <c r="C19">
        <v>2094265.76</v>
      </c>
      <c r="D19">
        <v>2139787.5499999998</v>
      </c>
      <c r="E19">
        <v>2307605.5499999998</v>
      </c>
      <c r="F19">
        <v>1543965.07</v>
      </c>
      <c r="G19">
        <v>1533529.11</v>
      </c>
      <c r="H19">
        <v>1913237.14</v>
      </c>
      <c r="I19">
        <v>1877575.87</v>
      </c>
      <c r="J19">
        <v>1937060.58</v>
      </c>
      <c r="K19" t="s">
        <v>37</v>
      </c>
    </row>
    <row r="20" spans="1:11" x14ac:dyDescent="0.2">
      <c r="A20">
        <v>0</v>
      </c>
      <c r="B20">
        <v>209.71</v>
      </c>
      <c r="C20">
        <v>13673.38</v>
      </c>
      <c r="D20">
        <v>45304.77</v>
      </c>
      <c r="E20">
        <v>7560.82</v>
      </c>
      <c r="F20">
        <v>13368.85</v>
      </c>
      <c r="G20">
        <v>4139.9799999999996</v>
      </c>
      <c r="H20">
        <v>741.38</v>
      </c>
      <c r="I20">
        <v>1417.08</v>
      </c>
      <c r="J20">
        <v>7929.71</v>
      </c>
      <c r="K20" t="s">
        <v>38</v>
      </c>
    </row>
    <row r="21" spans="1:11" x14ac:dyDescent="0.2">
      <c r="A21">
        <v>652053.11</v>
      </c>
      <c r="B21">
        <v>669749</v>
      </c>
      <c r="C21">
        <v>595902.81000000006</v>
      </c>
      <c r="D21">
        <v>656336</v>
      </c>
      <c r="E21">
        <v>671164.97</v>
      </c>
      <c r="F21">
        <v>475430.03</v>
      </c>
      <c r="G21">
        <v>458681.3</v>
      </c>
      <c r="H21">
        <v>498128.11</v>
      </c>
      <c r="I21">
        <v>556537.26</v>
      </c>
      <c r="J21">
        <v>563733.55000000005</v>
      </c>
      <c r="K21" t="s">
        <v>39</v>
      </c>
    </row>
    <row r="22" spans="1:11" x14ac:dyDescent="0.2">
      <c r="A22">
        <v>7870253.3899999997</v>
      </c>
      <c r="B22">
        <v>8263978.8499999996</v>
      </c>
      <c r="C22">
        <v>7920017.1399999997</v>
      </c>
      <c r="D22">
        <v>8760175.5600000005</v>
      </c>
      <c r="E22">
        <v>8666491.6899999995</v>
      </c>
      <c r="F22">
        <v>6771458.4100000001</v>
      </c>
      <c r="G22">
        <v>6636039.3899999997</v>
      </c>
      <c r="H22">
        <v>6867345.6600000001</v>
      </c>
      <c r="I22">
        <v>7148981.8399999999</v>
      </c>
      <c r="J22">
        <v>6738509.0499999998</v>
      </c>
      <c r="K22" t="s">
        <v>40</v>
      </c>
    </row>
    <row r="23" spans="1:11" x14ac:dyDescent="0.2">
      <c r="A23">
        <v>1139730.4099999999</v>
      </c>
      <c r="B23">
        <v>1442940.63</v>
      </c>
      <c r="C23">
        <v>1424434.39</v>
      </c>
      <c r="D23">
        <v>1259095.52</v>
      </c>
      <c r="E23">
        <v>1282038.42</v>
      </c>
      <c r="F23">
        <v>1075601.78</v>
      </c>
      <c r="G23">
        <v>1045488.84</v>
      </c>
      <c r="H23">
        <v>1066788.01</v>
      </c>
      <c r="I23">
        <v>1016608.85</v>
      </c>
      <c r="J23">
        <v>1011544.1</v>
      </c>
      <c r="K23" t="s">
        <v>41</v>
      </c>
    </row>
    <row r="24" spans="1:11" x14ac:dyDescent="0.2">
      <c r="A24">
        <v>32819008.050000001</v>
      </c>
      <c r="B24">
        <v>35604192.780000001</v>
      </c>
      <c r="C24">
        <v>36365103.939999998</v>
      </c>
      <c r="D24">
        <v>38575348.579999998</v>
      </c>
      <c r="E24">
        <v>37252099.840000004</v>
      </c>
      <c r="F24">
        <v>26997733.050000001</v>
      </c>
      <c r="G24">
        <v>25982086.84</v>
      </c>
      <c r="H24">
        <v>27546763.699999999</v>
      </c>
      <c r="I24">
        <v>25903215.079999998</v>
      </c>
      <c r="J24">
        <v>26315353.370000001</v>
      </c>
      <c r="K24" t="s">
        <v>42</v>
      </c>
    </row>
    <row r="25" spans="1:11" x14ac:dyDescent="0.2">
      <c r="A25">
        <v>945778.68</v>
      </c>
      <c r="B25">
        <v>662878.28</v>
      </c>
      <c r="C25">
        <v>610256.67000000004</v>
      </c>
      <c r="D25">
        <v>606397.28</v>
      </c>
      <c r="E25">
        <v>597252.91</v>
      </c>
      <c r="F25">
        <v>506792.79</v>
      </c>
      <c r="G25">
        <v>485092.81</v>
      </c>
      <c r="H25">
        <v>490082.3</v>
      </c>
      <c r="I25">
        <v>507497.04</v>
      </c>
      <c r="J25">
        <v>527953.63</v>
      </c>
      <c r="K25" t="s">
        <v>43</v>
      </c>
    </row>
    <row r="26" spans="1:11" x14ac:dyDescent="0.2">
      <c r="A26">
        <v>959014.61</v>
      </c>
      <c r="B26">
        <v>1156969.69</v>
      </c>
      <c r="C26">
        <v>1129610.08</v>
      </c>
      <c r="D26">
        <v>1026059.56</v>
      </c>
      <c r="E26">
        <v>1026307.55</v>
      </c>
      <c r="F26">
        <v>897481.92</v>
      </c>
      <c r="G26">
        <v>871042.56000000006</v>
      </c>
      <c r="H26">
        <v>868394.56</v>
      </c>
      <c r="I26">
        <v>868647.84</v>
      </c>
      <c r="J26">
        <v>863142.16</v>
      </c>
      <c r="K26" t="s">
        <v>44</v>
      </c>
    </row>
    <row r="27" spans="1:11" x14ac:dyDescent="0.2">
      <c r="A27" s="49">
        <v>50913114.25</v>
      </c>
      <c r="B27" s="49">
        <v>52381763.729999997</v>
      </c>
      <c r="C27" s="49">
        <v>42504278.700000003</v>
      </c>
      <c r="D27" s="49">
        <v>45119934.939999998</v>
      </c>
      <c r="E27" s="49">
        <v>48581935.329999998</v>
      </c>
      <c r="F27" s="49">
        <v>37648328.079999998</v>
      </c>
      <c r="G27" s="49">
        <v>32938213.43</v>
      </c>
      <c r="H27" s="49">
        <v>41518499.350000001</v>
      </c>
      <c r="I27" s="49">
        <v>35444916.539999999</v>
      </c>
      <c r="J27" s="49">
        <v>37037916.670000002</v>
      </c>
      <c r="K27" t="s">
        <v>45</v>
      </c>
    </row>
    <row r="28" spans="1:11" x14ac:dyDescent="0.2">
      <c r="A28" s="49">
        <v>10120.629999999999</v>
      </c>
      <c r="B28" s="49">
        <v>4813.3</v>
      </c>
      <c r="C28" s="49">
        <v>24244.14</v>
      </c>
      <c r="D28" s="49">
        <v>9924.39</v>
      </c>
      <c r="E28" s="49">
        <v>20320.02</v>
      </c>
      <c r="F28" s="49">
        <v>19323.61</v>
      </c>
      <c r="G28" s="49">
        <v>17906.150000000001</v>
      </c>
      <c r="H28" s="49">
        <v>15289.51</v>
      </c>
      <c r="I28" s="49">
        <v>63965.93</v>
      </c>
      <c r="J28" s="49">
        <v>220447.79</v>
      </c>
      <c r="K28" t="s">
        <v>46</v>
      </c>
    </row>
    <row r="29" spans="1:11" x14ac:dyDescent="0.2">
      <c r="A29" s="49">
        <v>4226773.0599999996</v>
      </c>
      <c r="B29" s="49">
        <v>4055847.87</v>
      </c>
      <c r="C29" s="49">
        <v>4492079.5599999996</v>
      </c>
      <c r="D29" s="49">
        <v>3274595.78</v>
      </c>
      <c r="E29" s="49">
        <v>2513378.5499999998</v>
      </c>
      <c r="F29" s="49">
        <v>1654358.11</v>
      </c>
      <c r="G29" s="49">
        <v>1382174.82</v>
      </c>
      <c r="H29" s="49">
        <v>1579748.47</v>
      </c>
      <c r="I29" s="49">
        <v>1296685.5</v>
      </c>
      <c r="J29" s="49">
        <v>1350052.07</v>
      </c>
      <c r="K29" t="s">
        <v>47</v>
      </c>
    </row>
    <row r="30" spans="1:11" x14ac:dyDescent="0.2">
      <c r="A30">
        <v>11079778.029999999</v>
      </c>
      <c r="B30">
        <v>11521413.9</v>
      </c>
      <c r="C30">
        <v>11675565.710000001</v>
      </c>
      <c r="D30">
        <v>13221700.460000001</v>
      </c>
      <c r="E30">
        <v>12433878.73</v>
      </c>
      <c r="F30">
        <v>9897676.5199999996</v>
      </c>
      <c r="G30">
        <v>9932467.6500000004</v>
      </c>
      <c r="H30">
        <v>9764306.1600000001</v>
      </c>
      <c r="I30">
        <v>9454138.0199999996</v>
      </c>
      <c r="J30">
        <v>9080096.4499999993</v>
      </c>
      <c r="K30" t="s">
        <v>76</v>
      </c>
    </row>
    <row r="31" spans="1:11" x14ac:dyDescent="0.2">
      <c r="A31">
        <v>562814.82999999996</v>
      </c>
      <c r="B31">
        <v>477633.25</v>
      </c>
      <c r="C31">
        <v>514477.71</v>
      </c>
      <c r="D31">
        <v>554995.21</v>
      </c>
      <c r="E31">
        <v>541414.49</v>
      </c>
      <c r="F31">
        <v>166823.56</v>
      </c>
      <c r="G31">
        <v>148343.46</v>
      </c>
      <c r="H31">
        <v>151816.22</v>
      </c>
      <c r="I31">
        <v>128728.07</v>
      </c>
      <c r="J31">
        <v>146788.10999999999</v>
      </c>
      <c r="K31" t="s">
        <v>77</v>
      </c>
    </row>
    <row r="32" spans="1:11" x14ac:dyDescent="0.2">
      <c r="A32">
        <v>169965.59</v>
      </c>
      <c r="B32">
        <v>146026.18</v>
      </c>
      <c r="C32">
        <v>125315.91</v>
      </c>
      <c r="D32">
        <v>165278.26</v>
      </c>
      <c r="E32">
        <v>196950.77</v>
      </c>
      <c r="F32">
        <v>92942.32</v>
      </c>
      <c r="G32">
        <v>95525.74</v>
      </c>
      <c r="H32">
        <v>78928.95</v>
      </c>
      <c r="I32">
        <v>137341.81</v>
      </c>
      <c r="J32">
        <v>136260.01</v>
      </c>
      <c r="K32" t="s">
        <v>78</v>
      </c>
    </row>
    <row r="33" spans="1:12" x14ac:dyDescent="0.2">
      <c r="A33">
        <v>115898.41</v>
      </c>
      <c r="B33">
        <v>119677.09</v>
      </c>
      <c r="C33">
        <v>115550.08</v>
      </c>
      <c r="D33">
        <v>116849.18</v>
      </c>
      <c r="E33">
        <v>129677.81</v>
      </c>
      <c r="F33">
        <v>108200.66</v>
      </c>
      <c r="G33">
        <v>123594.35</v>
      </c>
      <c r="H33">
        <v>135934.74</v>
      </c>
      <c r="I33">
        <v>136868.91</v>
      </c>
      <c r="J33">
        <v>132030.51999999999</v>
      </c>
      <c r="K33" t="s">
        <v>79</v>
      </c>
    </row>
    <row r="34" spans="1:12" x14ac:dyDescent="0.2">
      <c r="A34" s="49">
        <v>577147.78</v>
      </c>
      <c r="B34" s="49">
        <v>715325.52</v>
      </c>
      <c r="C34" s="49">
        <v>793437.25</v>
      </c>
      <c r="D34" s="49">
        <v>820702.35</v>
      </c>
      <c r="E34" s="49">
        <v>760963.14</v>
      </c>
      <c r="F34" s="49">
        <v>549769.25</v>
      </c>
      <c r="G34" s="49">
        <v>483534.53</v>
      </c>
      <c r="H34" s="49">
        <v>581285.85</v>
      </c>
      <c r="I34" s="49">
        <v>470371.48</v>
      </c>
      <c r="J34" s="49">
        <v>495419.6</v>
      </c>
      <c r="K34" t="s">
        <v>80</v>
      </c>
    </row>
    <row r="35" spans="1:12" x14ac:dyDescent="0.2">
      <c r="A35" s="49">
        <v>42400358.100000001</v>
      </c>
      <c r="B35" s="49">
        <v>43002100.710000001</v>
      </c>
      <c r="C35" s="49">
        <v>31292388.359999999</v>
      </c>
      <c r="D35" s="49">
        <v>33342198.579999998</v>
      </c>
      <c r="E35" s="49">
        <v>37650785.890000001</v>
      </c>
      <c r="F35" s="49">
        <v>33426585.16</v>
      </c>
      <c r="G35" s="49">
        <v>31985186.640000001</v>
      </c>
      <c r="H35" s="49">
        <v>33862858.280000001</v>
      </c>
      <c r="I35" s="49">
        <v>36090792.759999998</v>
      </c>
      <c r="J35" s="49">
        <v>35110301.240000002</v>
      </c>
      <c r="K35" t="s">
        <v>117</v>
      </c>
    </row>
    <row r="36" spans="1:12" x14ac:dyDescent="0.2">
      <c r="A36" s="49">
        <v>483486.36</v>
      </c>
      <c r="B36" s="49">
        <v>557215.4</v>
      </c>
      <c r="C36" s="49">
        <v>547398.04</v>
      </c>
      <c r="D36" s="49">
        <v>576138.04</v>
      </c>
      <c r="E36" s="49">
        <v>571198.30000000005</v>
      </c>
      <c r="F36" s="49">
        <v>480257.79</v>
      </c>
      <c r="G36" s="49">
        <v>468929.91</v>
      </c>
      <c r="H36" s="49">
        <v>469980.39</v>
      </c>
      <c r="I36" s="49">
        <v>479522.52</v>
      </c>
      <c r="J36" s="49">
        <v>469299.38</v>
      </c>
      <c r="K36" t="s">
        <v>118</v>
      </c>
    </row>
    <row r="37" spans="1:12" x14ac:dyDescent="0.2">
      <c r="A37">
        <v>2057358.35</v>
      </c>
      <c r="B37">
        <v>2277380.02</v>
      </c>
      <c r="C37">
        <v>2169361.9900000002</v>
      </c>
      <c r="D37">
        <v>2374044.86</v>
      </c>
      <c r="E37">
        <v>2556171.8199999998</v>
      </c>
      <c r="F37">
        <v>2040960.26</v>
      </c>
      <c r="G37">
        <v>2162258.96</v>
      </c>
      <c r="H37">
        <v>2225092.46</v>
      </c>
      <c r="I37">
        <v>2344548.9</v>
      </c>
      <c r="J37">
        <v>2205408.3199999998</v>
      </c>
      <c r="K37" t="s">
        <v>146</v>
      </c>
      <c r="L37" t="s">
        <v>166</v>
      </c>
    </row>
    <row r="38" spans="1:12" x14ac:dyDescent="0.2">
      <c r="A38">
        <v>2226826.7400000002</v>
      </c>
      <c r="B38">
        <v>2226103.15</v>
      </c>
      <c r="C38">
        <v>2274762.7400000002</v>
      </c>
      <c r="D38">
        <v>2406876.0699999998</v>
      </c>
      <c r="E38">
        <v>2505346.27</v>
      </c>
      <c r="F38">
        <v>2067193.3</v>
      </c>
      <c r="G38">
        <v>2167245.8199999998</v>
      </c>
      <c r="H38">
        <v>2121343.5699999998</v>
      </c>
      <c r="I38">
        <v>2291261.7400000002</v>
      </c>
      <c r="J38">
        <v>2120524.77</v>
      </c>
      <c r="K38" t="s">
        <v>147</v>
      </c>
      <c r="L38" t="s">
        <v>166</v>
      </c>
    </row>
    <row r="39" spans="1:12" x14ac:dyDescent="0.2">
      <c r="A39">
        <v>106377.65</v>
      </c>
      <c r="B39">
        <v>119474.41</v>
      </c>
      <c r="C39">
        <v>110961.26</v>
      </c>
      <c r="D39">
        <v>112557.14</v>
      </c>
      <c r="E39">
        <v>124624.92</v>
      </c>
      <c r="F39">
        <v>115393.56</v>
      </c>
      <c r="G39">
        <v>103728.71</v>
      </c>
      <c r="H39">
        <v>117608.18</v>
      </c>
      <c r="I39">
        <v>124909.92</v>
      </c>
      <c r="J39">
        <v>120488.13</v>
      </c>
      <c r="K39" t="s">
        <v>148</v>
      </c>
      <c r="L39" t="s">
        <v>166</v>
      </c>
    </row>
    <row r="40" spans="1:12" x14ac:dyDescent="0.2">
      <c r="A40">
        <v>4292020.0199999996</v>
      </c>
      <c r="B40">
        <v>4591666.57</v>
      </c>
      <c r="C40">
        <v>4294797.38</v>
      </c>
      <c r="D40">
        <v>4549851.0199999996</v>
      </c>
      <c r="E40">
        <v>4441858.71</v>
      </c>
      <c r="F40">
        <v>3475744.83</v>
      </c>
      <c r="G40">
        <v>3430784.88</v>
      </c>
      <c r="H40">
        <v>3475412.69</v>
      </c>
      <c r="I40">
        <v>3632716.35</v>
      </c>
      <c r="J40">
        <v>3219131.82</v>
      </c>
      <c r="K40" t="s">
        <v>149</v>
      </c>
      <c r="L40" t="s">
        <v>166</v>
      </c>
    </row>
    <row r="41" spans="1:12" x14ac:dyDescent="0.2">
      <c r="A41">
        <v>1133649.8700000001</v>
      </c>
      <c r="B41">
        <v>1291614.51</v>
      </c>
      <c r="C41">
        <v>1173275.44</v>
      </c>
      <c r="D41">
        <v>1331037.6599999999</v>
      </c>
      <c r="E41">
        <v>1238892.8999999999</v>
      </c>
      <c r="F41">
        <v>1017681.99</v>
      </c>
      <c r="G41">
        <v>970574.8</v>
      </c>
      <c r="H41">
        <v>1017185.32</v>
      </c>
      <c r="I41">
        <v>1055861.27</v>
      </c>
      <c r="J41">
        <v>1035318.93</v>
      </c>
      <c r="K41" t="s">
        <v>150</v>
      </c>
      <c r="L41" t="s">
        <v>166</v>
      </c>
    </row>
    <row r="42" spans="1:12" x14ac:dyDescent="0.2">
      <c r="A42">
        <v>177692.83</v>
      </c>
      <c r="B42">
        <v>202007.05</v>
      </c>
      <c r="C42">
        <v>230031</v>
      </c>
      <c r="D42">
        <v>231220.53</v>
      </c>
      <c r="E42">
        <v>222525.79</v>
      </c>
      <c r="F42">
        <v>213161.02</v>
      </c>
      <c r="G42">
        <v>217858.86</v>
      </c>
      <c r="H42">
        <v>179184.38</v>
      </c>
      <c r="I42">
        <v>169845.65</v>
      </c>
      <c r="J42">
        <v>190304.58</v>
      </c>
      <c r="K42" t="s">
        <v>151</v>
      </c>
      <c r="L42" t="s">
        <v>166</v>
      </c>
    </row>
    <row r="43" spans="1:12" x14ac:dyDescent="0.2">
      <c r="A43">
        <v>874055.9</v>
      </c>
      <c r="B43">
        <v>742596.67</v>
      </c>
      <c r="C43">
        <v>658156.52</v>
      </c>
      <c r="D43">
        <v>770138.5</v>
      </c>
      <c r="E43">
        <v>735474.34</v>
      </c>
      <c r="F43">
        <v>513843.46</v>
      </c>
      <c r="G43">
        <v>515013.63</v>
      </c>
      <c r="H43">
        <v>569217.06000000006</v>
      </c>
      <c r="I43">
        <v>618294.42000000004</v>
      </c>
      <c r="J43">
        <v>666403</v>
      </c>
      <c r="K43" t="s">
        <v>152</v>
      </c>
      <c r="L43" t="s">
        <v>166</v>
      </c>
    </row>
    <row r="44" spans="1:12" x14ac:dyDescent="0.2">
      <c r="A44">
        <v>1704865.41</v>
      </c>
      <c r="B44">
        <v>1846139.79</v>
      </c>
      <c r="C44">
        <v>1488061.26</v>
      </c>
      <c r="D44">
        <v>1601170.39</v>
      </c>
      <c r="E44">
        <v>1545130.86</v>
      </c>
      <c r="F44">
        <v>1045993.96</v>
      </c>
      <c r="G44">
        <v>1152048.98</v>
      </c>
      <c r="H44">
        <v>912808.99</v>
      </c>
      <c r="I44">
        <v>1120005.8899999999</v>
      </c>
      <c r="J44">
        <v>1413638.62</v>
      </c>
      <c r="K44" t="s">
        <v>153</v>
      </c>
      <c r="L44" t="s">
        <v>166</v>
      </c>
    </row>
    <row r="45" spans="1:12" x14ac:dyDescent="0.2">
      <c r="A45">
        <v>12841704.710000001</v>
      </c>
      <c r="B45">
        <v>14400451.82</v>
      </c>
      <c r="C45">
        <v>16744442.199999999</v>
      </c>
      <c r="D45">
        <v>17775496.57</v>
      </c>
      <c r="E45">
        <v>15831554.449999999</v>
      </c>
      <c r="F45">
        <v>10269786.07</v>
      </c>
      <c r="G45">
        <v>8723743.5800000001</v>
      </c>
      <c r="H45">
        <v>10223096.720000001</v>
      </c>
      <c r="I45">
        <v>8058092.5999999996</v>
      </c>
      <c r="J45">
        <v>8485663.2300000004</v>
      </c>
      <c r="K45" t="s">
        <v>154</v>
      </c>
      <c r="L45" t="s">
        <v>166</v>
      </c>
    </row>
    <row r="46" spans="1:12" x14ac:dyDescent="0.2">
      <c r="A46">
        <v>2815162.04</v>
      </c>
      <c r="B46">
        <v>2703461.38</v>
      </c>
      <c r="C46">
        <v>2100491.2200000002</v>
      </c>
      <c r="D46">
        <v>2207240.9</v>
      </c>
      <c r="E46">
        <v>2638211.29</v>
      </c>
      <c r="F46">
        <v>2022460.7</v>
      </c>
      <c r="G46">
        <v>2286467.27</v>
      </c>
      <c r="H46">
        <v>2175287.3199999998</v>
      </c>
      <c r="I46">
        <v>2053674.42</v>
      </c>
      <c r="J46">
        <v>2392280.54</v>
      </c>
      <c r="K46" t="s">
        <v>155</v>
      </c>
      <c r="L46" t="s">
        <v>166</v>
      </c>
    </row>
    <row r="47" spans="1:12" x14ac:dyDescent="0.2">
      <c r="A47">
        <v>298655.75</v>
      </c>
      <c r="B47">
        <v>231163.51</v>
      </c>
      <c r="C47">
        <v>245058.49</v>
      </c>
      <c r="D47">
        <v>258839.53</v>
      </c>
      <c r="E47">
        <v>257921.65</v>
      </c>
      <c r="F47">
        <v>191093.14</v>
      </c>
      <c r="G47">
        <v>373635.09</v>
      </c>
      <c r="H47">
        <v>335880.74</v>
      </c>
      <c r="I47">
        <v>358180.62</v>
      </c>
      <c r="J47">
        <v>240401.12</v>
      </c>
      <c r="K47" t="s">
        <v>156</v>
      </c>
      <c r="L47" t="s">
        <v>166</v>
      </c>
    </row>
    <row r="48" spans="1:12" x14ac:dyDescent="0.2">
      <c r="A48">
        <v>118651.79</v>
      </c>
      <c r="B48">
        <v>174471.31</v>
      </c>
      <c r="C48">
        <v>136543.76999999999</v>
      </c>
      <c r="D48">
        <v>212749.3</v>
      </c>
      <c r="E48">
        <v>155486.65</v>
      </c>
      <c r="F48">
        <v>120998.63</v>
      </c>
      <c r="G48">
        <v>89009.88</v>
      </c>
      <c r="H48">
        <v>91813.5</v>
      </c>
      <c r="I48">
        <v>122430.45</v>
      </c>
      <c r="J48">
        <v>109350.85</v>
      </c>
      <c r="K48" t="s">
        <v>157</v>
      </c>
      <c r="L48" t="s">
        <v>166</v>
      </c>
    </row>
    <row r="49" spans="1:12" x14ac:dyDescent="0.2">
      <c r="A49">
        <v>621160.48</v>
      </c>
      <c r="B49">
        <v>665421.12</v>
      </c>
      <c r="C49">
        <v>681375.76</v>
      </c>
      <c r="D49">
        <v>730897.47</v>
      </c>
      <c r="E49">
        <v>1029301.55</v>
      </c>
      <c r="F49">
        <v>692893.9</v>
      </c>
      <c r="G49">
        <v>613373.31000000006</v>
      </c>
      <c r="H49">
        <v>726273.17</v>
      </c>
      <c r="I49">
        <v>634535.1</v>
      </c>
      <c r="J49">
        <v>667207.80000000005</v>
      </c>
      <c r="K49" t="s">
        <v>158</v>
      </c>
      <c r="L49" t="s">
        <v>166</v>
      </c>
    </row>
    <row r="50" spans="1:12" x14ac:dyDescent="0.2">
      <c r="A50">
        <v>1081030.24</v>
      </c>
      <c r="B50">
        <v>1325771.53</v>
      </c>
      <c r="C50">
        <v>1373591.14</v>
      </c>
      <c r="D50">
        <v>1223796.54</v>
      </c>
      <c r="E50">
        <v>1242708.96</v>
      </c>
      <c r="F50">
        <v>1053254.17</v>
      </c>
      <c r="G50">
        <v>1018061.73</v>
      </c>
      <c r="H50">
        <v>1040244.72</v>
      </c>
      <c r="I50">
        <v>982764.55</v>
      </c>
      <c r="J50">
        <v>979864.55</v>
      </c>
      <c r="K50" t="s">
        <v>159</v>
      </c>
      <c r="L50" t="s">
        <v>166</v>
      </c>
    </row>
    <row r="51" spans="1:12" x14ac:dyDescent="0.2">
      <c r="A51">
        <v>47550.98</v>
      </c>
      <c r="B51">
        <v>44862.61</v>
      </c>
      <c r="C51">
        <v>51365.67</v>
      </c>
      <c r="D51">
        <v>60493.46</v>
      </c>
      <c r="E51">
        <v>49330.41</v>
      </c>
      <c r="F51">
        <v>37904.699999999997</v>
      </c>
      <c r="G51">
        <v>43423.46</v>
      </c>
      <c r="H51">
        <v>53286.45</v>
      </c>
      <c r="I51">
        <v>37943.22</v>
      </c>
      <c r="J51">
        <v>37880.720000000001</v>
      </c>
      <c r="K51" t="s">
        <v>160</v>
      </c>
      <c r="L51" t="s">
        <v>166</v>
      </c>
    </row>
    <row r="52" spans="1:12" x14ac:dyDescent="0.2">
      <c r="A52">
        <v>65068.24</v>
      </c>
      <c r="B52">
        <v>77989.37</v>
      </c>
      <c r="C52">
        <v>74265.399999999994</v>
      </c>
      <c r="D52">
        <v>79149.89</v>
      </c>
      <c r="E52">
        <v>96182.04</v>
      </c>
      <c r="F52">
        <v>89332.24</v>
      </c>
      <c r="G52">
        <v>94284.4</v>
      </c>
      <c r="H52">
        <v>91896.33</v>
      </c>
      <c r="I52">
        <v>96279.34</v>
      </c>
      <c r="J52">
        <v>99487.52</v>
      </c>
      <c r="K52" t="s">
        <v>161</v>
      </c>
      <c r="L52" t="s">
        <v>166</v>
      </c>
    </row>
    <row r="53" spans="1:12" x14ac:dyDescent="0.2">
      <c r="A53">
        <v>273382.90000000002</v>
      </c>
      <c r="B53">
        <v>283143.03000000003</v>
      </c>
      <c r="C53">
        <v>265830.71000000002</v>
      </c>
      <c r="D53">
        <v>274798.28999999998</v>
      </c>
      <c r="E53">
        <v>262831.39</v>
      </c>
      <c r="F53">
        <v>232012.85</v>
      </c>
      <c r="G53">
        <v>236524.79999999999</v>
      </c>
      <c r="H53">
        <v>241416.98</v>
      </c>
      <c r="I53">
        <v>251215.49</v>
      </c>
      <c r="J53">
        <v>242304.47</v>
      </c>
      <c r="K53" t="s">
        <v>162</v>
      </c>
      <c r="L53" t="s">
        <v>166</v>
      </c>
    </row>
    <row r="54" spans="1:12" x14ac:dyDescent="0.2">
      <c r="A54">
        <v>89142.21</v>
      </c>
      <c r="B54">
        <v>93369.58</v>
      </c>
      <c r="C54">
        <v>94601.35</v>
      </c>
      <c r="D54">
        <v>96763.81</v>
      </c>
      <c r="E54">
        <v>91335.75</v>
      </c>
      <c r="F54">
        <v>74442.84</v>
      </c>
      <c r="G54">
        <v>77065.279999999999</v>
      </c>
      <c r="H54">
        <v>75598.27</v>
      </c>
      <c r="I54">
        <v>78526.84</v>
      </c>
      <c r="J54">
        <v>81091.37</v>
      </c>
      <c r="K54" t="s">
        <v>163</v>
      </c>
      <c r="L54" t="s">
        <v>166</v>
      </c>
    </row>
    <row r="55" spans="1:12" x14ac:dyDescent="0.2">
      <c r="A55">
        <v>512043.5</v>
      </c>
      <c r="B55">
        <v>458974.28</v>
      </c>
      <c r="C55">
        <v>489768.6</v>
      </c>
      <c r="D55">
        <v>590317.01</v>
      </c>
      <c r="E55">
        <v>553397.69999999995</v>
      </c>
      <c r="F55">
        <v>398442.71</v>
      </c>
      <c r="G55">
        <v>370324.21</v>
      </c>
      <c r="H55">
        <v>440047.51</v>
      </c>
      <c r="I55">
        <v>418434.33</v>
      </c>
      <c r="J55">
        <v>424649.68</v>
      </c>
      <c r="K55" t="s">
        <v>164</v>
      </c>
      <c r="L55" t="s">
        <v>166</v>
      </c>
    </row>
    <row r="56" spans="1:12" x14ac:dyDescent="0.2">
      <c r="A56">
        <v>1482608.44</v>
      </c>
      <c r="B56">
        <v>1848131.07</v>
      </c>
      <c r="C56">
        <v>1708362.04</v>
      </c>
      <c r="D56">
        <v>1687909.64</v>
      </c>
      <c r="E56">
        <v>1673812.39</v>
      </c>
      <c r="F56">
        <v>1325138.72</v>
      </c>
      <c r="G56">
        <v>1336659.19</v>
      </c>
      <c r="H56">
        <v>1434069.34</v>
      </c>
      <c r="I56">
        <v>1453693.98</v>
      </c>
      <c r="J56">
        <v>1583953.35</v>
      </c>
      <c r="K56" t="s">
        <v>165</v>
      </c>
      <c r="L56" t="s">
        <v>166</v>
      </c>
    </row>
    <row r="57" spans="1:12" x14ac:dyDescent="0.2">
      <c r="A57">
        <v>1160485.2</v>
      </c>
      <c r="B57">
        <v>1361701.14</v>
      </c>
      <c r="C57">
        <v>1320346.46</v>
      </c>
      <c r="D57">
        <v>1477803.6</v>
      </c>
      <c r="E57">
        <v>1631451.68</v>
      </c>
      <c r="F57">
        <v>1336105.5900000001</v>
      </c>
      <c r="G57">
        <v>1405739.21</v>
      </c>
      <c r="H57">
        <v>1477754.63</v>
      </c>
      <c r="I57">
        <v>1424924.19</v>
      </c>
      <c r="J57">
        <v>1333437.33</v>
      </c>
      <c r="K57" t="s">
        <v>146</v>
      </c>
      <c r="L57" t="s">
        <v>60</v>
      </c>
    </row>
    <row r="58" spans="1:12" x14ac:dyDescent="0.2">
      <c r="A58">
        <v>1398392.7</v>
      </c>
      <c r="B58">
        <v>1333504.23</v>
      </c>
      <c r="C58">
        <v>1400237.43</v>
      </c>
      <c r="D58">
        <v>1491287.51</v>
      </c>
      <c r="E58">
        <v>1543893.25</v>
      </c>
      <c r="F58">
        <v>1349811.79</v>
      </c>
      <c r="G58">
        <v>1415493.12</v>
      </c>
      <c r="H58">
        <v>1436457.42</v>
      </c>
      <c r="I58">
        <v>1420040.98</v>
      </c>
      <c r="J58">
        <v>1284696.3899999999</v>
      </c>
      <c r="K58" t="s">
        <v>147</v>
      </c>
      <c r="L58" t="s">
        <v>60</v>
      </c>
    </row>
    <row r="59" spans="1:12" x14ac:dyDescent="0.2">
      <c r="A59">
        <v>72454.37</v>
      </c>
      <c r="B59">
        <v>84778.64</v>
      </c>
      <c r="C59">
        <v>78538.84</v>
      </c>
      <c r="D59">
        <v>84294.03</v>
      </c>
      <c r="E59">
        <v>91022.28</v>
      </c>
      <c r="F59">
        <v>89926.16</v>
      </c>
      <c r="G59">
        <v>79815.429999999993</v>
      </c>
      <c r="H59">
        <v>91027.07</v>
      </c>
      <c r="I59">
        <v>92605.04</v>
      </c>
      <c r="J59">
        <v>88837.65</v>
      </c>
      <c r="K59" t="s">
        <v>148</v>
      </c>
      <c r="L59" t="s">
        <v>60</v>
      </c>
    </row>
    <row r="60" spans="1:12" x14ac:dyDescent="0.2">
      <c r="A60">
        <v>18475.830000000002</v>
      </c>
      <c r="B60">
        <v>40826.83</v>
      </c>
      <c r="C60">
        <v>38951.870000000003</v>
      </c>
      <c r="D60">
        <v>43767.13</v>
      </c>
      <c r="E60">
        <v>31330.54</v>
      </c>
      <c r="F60">
        <v>24780.33</v>
      </c>
      <c r="G60">
        <v>7861.74</v>
      </c>
      <c r="H60">
        <v>9368.41</v>
      </c>
      <c r="I60">
        <v>9135.81</v>
      </c>
      <c r="J60">
        <v>7829.87</v>
      </c>
      <c r="K60" t="s">
        <v>149</v>
      </c>
      <c r="L60" t="s">
        <v>60</v>
      </c>
    </row>
    <row r="61" spans="1:12" x14ac:dyDescent="0.2">
      <c r="A61">
        <v>5431.96</v>
      </c>
      <c r="B61">
        <v>11404.09</v>
      </c>
      <c r="C61">
        <v>11299.55</v>
      </c>
      <c r="D61">
        <v>11769.08</v>
      </c>
      <c r="E61">
        <v>7817.64</v>
      </c>
      <c r="F61">
        <v>5398.57</v>
      </c>
      <c r="G61">
        <v>2095.56</v>
      </c>
      <c r="H61">
        <v>2474.5100000000002</v>
      </c>
      <c r="I61">
        <v>2447.69</v>
      </c>
      <c r="J61">
        <v>2035.99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307421.48</v>
      </c>
      <c r="B63">
        <v>247081.09</v>
      </c>
      <c r="C63">
        <v>205639.83</v>
      </c>
      <c r="D63">
        <v>251066.51</v>
      </c>
      <c r="E63">
        <v>254799.75</v>
      </c>
      <c r="F63">
        <v>158349.5</v>
      </c>
      <c r="G63">
        <v>151599.14000000001</v>
      </c>
      <c r="H63">
        <v>170850.22</v>
      </c>
      <c r="I63">
        <v>179015.88</v>
      </c>
      <c r="J63">
        <v>156276.46</v>
      </c>
      <c r="K63" t="s">
        <v>152</v>
      </c>
      <c r="L63" t="s">
        <v>60</v>
      </c>
    </row>
    <row r="64" spans="1:12" x14ac:dyDescent="0.2">
      <c r="A64">
        <v>207807.1</v>
      </c>
      <c r="B64">
        <v>198121.86</v>
      </c>
      <c r="C64">
        <v>172282.48</v>
      </c>
      <c r="D64">
        <v>149735.28</v>
      </c>
      <c r="E64">
        <v>168790.31</v>
      </c>
      <c r="F64">
        <v>104793.92</v>
      </c>
      <c r="G64">
        <v>105473.43</v>
      </c>
      <c r="H64">
        <v>98704.02</v>
      </c>
      <c r="I64">
        <v>109130.93</v>
      </c>
      <c r="J64">
        <v>94018.36</v>
      </c>
      <c r="K64" t="s">
        <v>153</v>
      </c>
      <c r="L64" t="s">
        <v>60</v>
      </c>
    </row>
    <row r="65" spans="1:12" x14ac:dyDescent="0.2">
      <c r="A65">
        <v>10239871.76</v>
      </c>
      <c r="B65">
        <v>11567042.42</v>
      </c>
      <c r="C65">
        <v>13650124.300000001</v>
      </c>
      <c r="D65">
        <v>14952926.51</v>
      </c>
      <c r="E65">
        <v>13196761.25</v>
      </c>
      <c r="F65">
        <v>8239221.4299999997</v>
      </c>
      <c r="G65">
        <v>6964338.7300000004</v>
      </c>
      <c r="H65">
        <v>8582953.9100000001</v>
      </c>
      <c r="I65">
        <v>6068756.79</v>
      </c>
      <c r="J65">
        <v>6641022.6900000004</v>
      </c>
      <c r="K65" t="s">
        <v>154</v>
      </c>
      <c r="L65" t="s">
        <v>60</v>
      </c>
    </row>
    <row r="66" spans="1:12" x14ac:dyDescent="0.2">
      <c r="A66">
        <v>144948.15</v>
      </c>
      <c r="B66">
        <v>153543.9</v>
      </c>
      <c r="C66">
        <v>189724.14</v>
      </c>
      <c r="D66">
        <v>157804.99</v>
      </c>
      <c r="E66">
        <v>173778.74</v>
      </c>
      <c r="F66">
        <v>115169.26</v>
      </c>
      <c r="G66">
        <v>138429.54999999999</v>
      </c>
      <c r="H66">
        <v>171870.86</v>
      </c>
      <c r="I66">
        <v>114067.1</v>
      </c>
      <c r="J66">
        <v>118015.14</v>
      </c>
      <c r="K66" t="s">
        <v>155</v>
      </c>
      <c r="L66" t="s">
        <v>60</v>
      </c>
    </row>
    <row r="67" spans="1:12" x14ac:dyDescent="0.2">
      <c r="A67">
        <v>560</v>
      </c>
      <c r="B67">
        <v>6895.96</v>
      </c>
      <c r="C67">
        <v>79.3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1778.97</v>
      </c>
      <c r="B68">
        <v>1310.76</v>
      </c>
      <c r="C68">
        <v>1571.42</v>
      </c>
      <c r="D68">
        <v>1089.3599999999999</v>
      </c>
      <c r="E68">
        <v>1104.42</v>
      </c>
      <c r="F68">
        <v>7270.89</v>
      </c>
      <c r="G68">
        <v>350.96</v>
      </c>
      <c r="H68">
        <v>273.60000000000002</v>
      </c>
      <c r="I68">
        <v>28.18</v>
      </c>
      <c r="J68">
        <v>0</v>
      </c>
      <c r="K68" t="s">
        <v>157</v>
      </c>
      <c r="L68" t="s">
        <v>60</v>
      </c>
    </row>
    <row r="69" spans="1:12" x14ac:dyDescent="0.2">
      <c r="A69">
        <v>0</v>
      </c>
      <c r="B69">
        <v>91.8</v>
      </c>
      <c r="C69">
        <v>847.3</v>
      </c>
      <c r="D69">
        <v>5454.34</v>
      </c>
      <c r="E69">
        <v>1650.96</v>
      </c>
      <c r="F69">
        <v>3278.13</v>
      </c>
      <c r="G69">
        <v>2312.29</v>
      </c>
      <c r="H69">
        <v>13372.19</v>
      </c>
      <c r="I69">
        <v>1483.85</v>
      </c>
      <c r="J69">
        <v>3109.38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8509.7099999999991</v>
      </c>
      <c r="B71">
        <v>8596.1200000000008</v>
      </c>
      <c r="C71">
        <v>10173.1</v>
      </c>
      <c r="D71">
        <v>10995.75</v>
      </c>
      <c r="E71">
        <v>11295.66</v>
      </c>
      <c r="F71">
        <v>6417.27</v>
      </c>
      <c r="G71">
        <v>5975.29</v>
      </c>
      <c r="H71">
        <v>6396.13</v>
      </c>
      <c r="I71">
        <v>6706.85</v>
      </c>
      <c r="J71">
        <v>6832.76</v>
      </c>
      <c r="K71" t="s">
        <v>160</v>
      </c>
      <c r="L71" t="s">
        <v>60</v>
      </c>
    </row>
    <row r="72" spans="1:12" x14ac:dyDescent="0.2">
      <c r="A72">
        <v>749.3</v>
      </c>
      <c r="B72">
        <v>109.08</v>
      </c>
      <c r="C72">
        <v>3.6</v>
      </c>
      <c r="D72">
        <v>12.28</v>
      </c>
      <c r="E72">
        <v>10.86</v>
      </c>
      <c r="F72">
        <v>0</v>
      </c>
      <c r="G72">
        <v>704.17</v>
      </c>
      <c r="H72">
        <v>494.91</v>
      </c>
      <c r="I72">
        <v>472.49</v>
      </c>
      <c r="J72">
        <v>451.26</v>
      </c>
      <c r="K72" t="s">
        <v>161</v>
      </c>
      <c r="L72" t="s">
        <v>60</v>
      </c>
    </row>
    <row r="73" spans="1:12" x14ac:dyDescent="0.2">
      <c r="A73">
        <v>19539.95</v>
      </c>
      <c r="B73">
        <v>21232.2</v>
      </c>
      <c r="C73">
        <v>21122.17</v>
      </c>
      <c r="D73">
        <v>16667.8</v>
      </c>
      <c r="E73">
        <v>17741.53</v>
      </c>
      <c r="F73">
        <v>14743.09</v>
      </c>
      <c r="G73">
        <v>14387.39</v>
      </c>
      <c r="H73">
        <v>14304.52</v>
      </c>
      <c r="I73">
        <v>14526.38</v>
      </c>
      <c r="J73">
        <v>12407.9</v>
      </c>
      <c r="K73" t="s">
        <v>162</v>
      </c>
      <c r="L73" t="s">
        <v>60</v>
      </c>
    </row>
    <row r="74" spans="1:12" x14ac:dyDescent="0.2">
      <c r="A74">
        <v>1056.06</v>
      </c>
      <c r="B74">
        <v>938.1</v>
      </c>
      <c r="C74">
        <v>1120.8399999999999</v>
      </c>
      <c r="D74">
        <v>1057.97</v>
      </c>
      <c r="E74">
        <v>1192.1400000000001</v>
      </c>
      <c r="F74">
        <v>184.08</v>
      </c>
      <c r="G74">
        <v>279.52999999999997</v>
      </c>
      <c r="H74">
        <v>176.42</v>
      </c>
      <c r="I74">
        <v>168.87</v>
      </c>
      <c r="J74">
        <v>174.85</v>
      </c>
      <c r="K74" t="s">
        <v>163</v>
      </c>
      <c r="L74" t="s">
        <v>60</v>
      </c>
    </row>
    <row r="75" spans="1:12" x14ac:dyDescent="0.2">
      <c r="A75">
        <v>12508.61</v>
      </c>
      <c r="B75">
        <v>3043</v>
      </c>
      <c r="C75">
        <v>5312.9</v>
      </c>
      <c r="D75">
        <v>1173.6300000000001</v>
      </c>
      <c r="E75">
        <v>1487.79</v>
      </c>
      <c r="F75">
        <v>1447.71</v>
      </c>
      <c r="G75">
        <v>2970.55</v>
      </c>
      <c r="H75">
        <v>2231.12</v>
      </c>
      <c r="I75">
        <v>1609.61</v>
      </c>
      <c r="J75">
        <v>1041.27</v>
      </c>
      <c r="K75" t="s">
        <v>164</v>
      </c>
      <c r="L75" t="s">
        <v>60</v>
      </c>
    </row>
    <row r="76" spans="1:12" x14ac:dyDescent="0.2">
      <c r="A76">
        <v>188600.97</v>
      </c>
      <c r="B76">
        <v>223947.09</v>
      </c>
      <c r="C76">
        <v>269853.39</v>
      </c>
      <c r="D76">
        <v>296509.86</v>
      </c>
      <c r="E76">
        <v>331717.34999999998</v>
      </c>
      <c r="F76">
        <v>263162.64</v>
      </c>
      <c r="G76">
        <v>276112.14</v>
      </c>
      <c r="H76">
        <v>250419.05</v>
      </c>
      <c r="I76">
        <v>214817.07</v>
      </c>
      <c r="J76">
        <v>218413.89</v>
      </c>
      <c r="K76" t="s">
        <v>165</v>
      </c>
      <c r="L76" t="s">
        <v>60</v>
      </c>
    </row>
    <row r="77" spans="1:12" x14ac:dyDescent="0.2">
      <c r="A77">
        <v>983480.34</v>
      </c>
      <c r="B77">
        <v>1187578.54</v>
      </c>
      <c r="C77">
        <v>1159042.6399999999</v>
      </c>
      <c r="D77">
        <v>1376383.65</v>
      </c>
      <c r="E77">
        <v>1377720.55</v>
      </c>
      <c r="F77">
        <v>1234075.3899999999</v>
      </c>
      <c r="G77">
        <v>1412783.76</v>
      </c>
      <c r="H77">
        <v>1397206.99</v>
      </c>
      <c r="I77">
        <v>1479325.82</v>
      </c>
      <c r="J77">
        <v>1320684.18</v>
      </c>
      <c r="K77" t="s">
        <v>146</v>
      </c>
      <c r="L77" t="s">
        <v>167</v>
      </c>
    </row>
    <row r="78" spans="1:12" x14ac:dyDescent="0.2">
      <c r="A78">
        <v>1233590.8600000001</v>
      </c>
      <c r="B78">
        <v>1185766.22</v>
      </c>
      <c r="C78">
        <v>1237172.17</v>
      </c>
      <c r="D78">
        <v>1395380.44</v>
      </c>
      <c r="E78">
        <v>1284932.21</v>
      </c>
      <c r="F78">
        <v>1247000.96</v>
      </c>
      <c r="G78">
        <v>1434652.84</v>
      </c>
      <c r="H78">
        <v>1371535.91</v>
      </c>
      <c r="I78">
        <v>1472717.52</v>
      </c>
      <c r="J78">
        <v>1278778.46</v>
      </c>
      <c r="K78" t="s">
        <v>147</v>
      </c>
      <c r="L78" t="s">
        <v>167</v>
      </c>
    </row>
    <row r="79" spans="1:12" x14ac:dyDescent="0.2">
      <c r="A79">
        <v>54866.98</v>
      </c>
      <c r="B79">
        <v>61828.11</v>
      </c>
      <c r="C79">
        <v>58629.32</v>
      </c>
      <c r="D79">
        <v>67519.16</v>
      </c>
      <c r="E79">
        <v>72834.289999999994</v>
      </c>
      <c r="F79">
        <v>79243.039999999994</v>
      </c>
      <c r="G79">
        <v>79249.81</v>
      </c>
      <c r="H79">
        <v>82911.44</v>
      </c>
      <c r="I79">
        <v>93614.7</v>
      </c>
      <c r="J79">
        <v>86061.75</v>
      </c>
      <c r="K79" t="s">
        <v>148</v>
      </c>
      <c r="L79" t="s">
        <v>167</v>
      </c>
    </row>
    <row r="80" spans="1:12" x14ac:dyDescent="0.2">
      <c r="A80">
        <v>15069.23</v>
      </c>
      <c r="B80">
        <v>24889.18</v>
      </c>
      <c r="C80">
        <v>18800.91</v>
      </c>
      <c r="D80">
        <v>17065.55</v>
      </c>
      <c r="E80">
        <v>21257.88</v>
      </c>
      <c r="F80">
        <v>18619.919999999998</v>
      </c>
      <c r="G80">
        <v>7035.23</v>
      </c>
      <c r="H80">
        <v>6157.63</v>
      </c>
      <c r="I80">
        <v>7830.96</v>
      </c>
      <c r="J80">
        <v>6709.85</v>
      </c>
      <c r="K80" t="s">
        <v>149</v>
      </c>
      <c r="L80" t="s">
        <v>167</v>
      </c>
    </row>
    <row r="81" spans="1:12" x14ac:dyDescent="0.2">
      <c r="A81">
        <v>4435.09</v>
      </c>
      <c r="B81">
        <v>6784.07</v>
      </c>
      <c r="C81">
        <v>5258.02</v>
      </c>
      <c r="D81">
        <v>4539.93</v>
      </c>
      <c r="E81">
        <v>5169.25</v>
      </c>
      <c r="F81">
        <v>3916.89</v>
      </c>
      <c r="G81">
        <v>1869.38</v>
      </c>
      <c r="H81">
        <v>1635.25</v>
      </c>
      <c r="I81">
        <v>2103.73</v>
      </c>
      <c r="J81">
        <v>1755.86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273823.26</v>
      </c>
      <c r="B83">
        <v>222990.96</v>
      </c>
      <c r="C83">
        <v>188723.88</v>
      </c>
      <c r="D83">
        <v>245231.87</v>
      </c>
      <c r="E83">
        <v>215912.33</v>
      </c>
      <c r="F83">
        <v>149795.01</v>
      </c>
      <c r="G83">
        <v>160300.57</v>
      </c>
      <c r="H83">
        <v>185386.79</v>
      </c>
      <c r="I83">
        <v>189071.1</v>
      </c>
      <c r="J83">
        <v>157795.54999999999</v>
      </c>
      <c r="K83" t="s">
        <v>152</v>
      </c>
      <c r="L83" t="s">
        <v>167</v>
      </c>
    </row>
    <row r="84" spans="1:12" x14ac:dyDescent="0.2">
      <c r="A84">
        <v>184716.58</v>
      </c>
      <c r="B84">
        <v>171048.67</v>
      </c>
      <c r="C84">
        <v>153870.14000000001</v>
      </c>
      <c r="D84">
        <v>133400.57</v>
      </c>
      <c r="E84">
        <v>144607.79999999999</v>
      </c>
      <c r="F84">
        <v>96522.55</v>
      </c>
      <c r="G84">
        <v>105827.11</v>
      </c>
      <c r="H84">
        <v>92744.84</v>
      </c>
      <c r="I84">
        <v>113312.85</v>
      </c>
      <c r="J84">
        <v>92568.45</v>
      </c>
      <c r="K84" t="s">
        <v>153</v>
      </c>
      <c r="L84" t="s">
        <v>167</v>
      </c>
    </row>
    <row r="85" spans="1:12" x14ac:dyDescent="0.2">
      <c r="A85">
        <v>8809446.4900000002</v>
      </c>
      <c r="B85">
        <v>9020123.1999999993</v>
      </c>
      <c r="C85">
        <v>9136904.8699999992</v>
      </c>
      <c r="D85">
        <v>10356887.07</v>
      </c>
      <c r="E85">
        <v>9730860.0099999998</v>
      </c>
      <c r="F85">
        <v>7041728.8799999999</v>
      </c>
      <c r="G85">
        <v>6610375.0499999998</v>
      </c>
      <c r="H85">
        <v>6485819.2800000003</v>
      </c>
      <c r="I85">
        <v>6107007.7699999996</v>
      </c>
      <c r="J85">
        <v>6181926.1900000004</v>
      </c>
      <c r="K85" t="s">
        <v>154</v>
      </c>
      <c r="L85" t="s">
        <v>167</v>
      </c>
    </row>
    <row r="86" spans="1:12" x14ac:dyDescent="0.2">
      <c r="A86">
        <v>151012.96</v>
      </c>
      <c r="B86">
        <v>155433.95000000001</v>
      </c>
      <c r="C86">
        <v>199086.47</v>
      </c>
      <c r="D86">
        <v>157609.78</v>
      </c>
      <c r="E86">
        <v>146339.89000000001</v>
      </c>
      <c r="F86">
        <v>113895.29</v>
      </c>
      <c r="G86">
        <v>158580.65</v>
      </c>
      <c r="H86">
        <v>197625.33</v>
      </c>
      <c r="I86">
        <v>123184.34</v>
      </c>
      <c r="J86">
        <v>115054.75</v>
      </c>
      <c r="K86" t="s">
        <v>155</v>
      </c>
      <c r="L86" t="s">
        <v>167</v>
      </c>
    </row>
    <row r="87" spans="1:12" x14ac:dyDescent="0.2">
      <c r="A87">
        <v>665.22</v>
      </c>
      <c r="B87">
        <v>1970.19</v>
      </c>
      <c r="C87">
        <v>84.52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1767.2</v>
      </c>
      <c r="B88">
        <v>1608.18</v>
      </c>
      <c r="C88">
        <v>1631.39</v>
      </c>
      <c r="D88">
        <v>868.44</v>
      </c>
      <c r="E88">
        <v>861.57</v>
      </c>
      <c r="F88">
        <v>4885.87</v>
      </c>
      <c r="G88">
        <v>308.49</v>
      </c>
      <c r="H88">
        <v>254.79</v>
      </c>
      <c r="I88">
        <v>22.31</v>
      </c>
      <c r="J88">
        <v>0</v>
      </c>
      <c r="K88" t="s">
        <v>157</v>
      </c>
      <c r="L88" t="s">
        <v>167</v>
      </c>
    </row>
    <row r="89" spans="1:12" x14ac:dyDescent="0.2">
      <c r="A89">
        <v>0</v>
      </c>
      <c r="B89">
        <v>70.53</v>
      </c>
      <c r="C89">
        <v>1733.54</v>
      </c>
      <c r="D89">
        <v>6965.19</v>
      </c>
      <c r="E89">
        <v>1656.47</v>
      </c>
      <c r="F89">
        <v>3458.53</v>
      </c>
      <c r="G89">
        <v>2389.8200000000002</v>
      </c>
      <c r="H89">
        <v>13640.69</v>
      </c>
      <c r="I89">
        <v>3103.7</v>
      </c>
      <c r="J89">
        <v>4038.57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8563.51</v>
      </c>
      <c r="B91">
        <v>9204.61</v>
      </c>
      <c r="C91">
        <v>10214.450000000001</v>
      </c>
      <c r="D91">
        <v>11372.1</v>
      </c>
      <c r="E91">
        <v>9912.15</v>
      </c>
      <c r="F91">
        <v>5477.4</v>
      </c>
      <c r="G91">
        <v>5838.73</v>
      </c>
      <c r="H91">
        <v>5607.77</v>
      </c>
      <c r="I91">
        <v>6991.04</v>
      </c>
      <c r="J91">
        <v>6459.73</v>
      </c>
      <c r="K91" t="s">
        <v>160</v>
      </c>
      <c r="L91" t="s">
        <v>167</v>
      </c>
    </row>
    <row r="92" spans="1:12" x14ac:dyDescent="0.2">
      <c r="A92">
        <v>473.71</v>
      </c>
      <c r="B92">
        <v>32.9</v>
      </c>
      <c r="C92">
        <v>2.85</v>
      </c>
      <c r="D92">
        <v>5.85</v>
      </c>
      <c r="E92">
        <v>11.62</v>
      </c>
      <c r="F92">
        <v>0</v>
      </c>
      <c r="G92">
        <v>565.30999999999995</v>
      </c>
      <c r="H92">
        <v>327.99</v>
      </c>
      <c r="I92">
        <v>388.86</v>
      </c>
      <c r="J92">
        <v>372.74</v>
      </c>
      <c r="K92" t="s">
        <v>161</v>
      </c>
      <c r="L92" t="s">
        <v>167</v>
      </c>
    </row>
    <row r="93" spans="1:12" x14ac:dyDescent="0.2">
      <c r="A93">
        <v>18123.95</v>
      </c>
      <c r="B93">
        <v>18885.02</v>
      </c>
      <c r="C93">
        <v>18386.689999999999</v>
      </c>
      <c r="D93">
        <v>15620.11</v>
      </c>
      <c r="E93">
        <v>14765.5</v>
      </c>
      <c r="F93">
        <v>14018.23</v>
      </c>
      <c r="G93">
        <v>14677.87</v>
      </c>
      <c r="H93">
        <v>15050.68</v>
      </c>
      <c r="I93">
        <v>15295.21</v>
      </c>
      <c r="J93">
        <v>12349.14</v>
      </c>
      <c r="K93" t="s">
        <v>162</v>
      </c>
      <c r="L93" t="s">
        <v>167</v>
      </c>
    </row>
    <row r="94" spans="1:12" x14ac:dyDescent="0.2">
      <c r="A94">
        <v>1025.02</v>
      </c>
      <c r="B94">
        <v>923.63</v>
      </c>
      <c r="C94">
        <v>1164.81</v>
      </c>
      <c r="D94">
        <v>1239.4000000000001</v>
      </c>
      <c r="E94">
        <v>1121.67</v>
      </c>
      <c r="F94">
        <v>203.6</v>
      </c>
      <c r="G94">
        <v>292.18</v>
      </c>
      <c r="H94">
        <v>243.75</v>
      </c>
      <c r="I94">
        <v>210.62</v>
      </c>
      <c r="J94">
        <v>199.69</v>
      </c>
      <c r="K94" t="s">
        <v>163</v>
      </c>
      <c r="L94" t="s">
        <v>167</v>
      </c>
    </row>
    <row r="95" spans="1:12" x14ac:dyDescent="0.2">
      <c r="A95">
        <v>12611.5</v>
      </c>
      <c r="B95">
        <v>2835.15</v>
      </c>
      <c r="C95">
        <v>3080.3</v>
      </c>
      <c r="D95">
        <v>1179.04</v>
      </c>
      <c r="E95">
        <v>1403.06</v>
      </c>
      <c r="F95">
        <v>1453.4</v>
      </c>
      <c r="G95">
        <v>3877.57</v>
      </c>
      <c r="H95">
        <v>1544.79</v>
      </c>
      <c r="I95">
        <v>1503.77</v>
      </c>
      <c r="J95">
        <v>992.13</v>
      </c>
      <c r="K95" t="s">
        <v>164</v>
      </c>
      <c r="L95" t="s">
        <v>167</v>
      </c>
    </row>
    <row r="96" spans="1:12" x14ac:dyDescent="0.2">
      <c r="A96">
        <v>174784.98</v>
      </c>
      <c r="B96">
        <v>192777.31</v>
      </c>
      <c r="C96">
        <v>237122.43</v>
      </c>
      <c r="D96">
        <v>267554.96000000002</v>
      </c>
      <c r="E96">
        <v>272555.53999999998</v>
      </c>
      <c r="F96">
        <v>251348.1</v>
      </c>
      <c r="G96">
        <v>301306.83</v>
      </c>
      <c r="H96">
        <v>273292.15999999997</v>
      </c>
      <c r="I96">
        <v>241392.51</v>
      </c>
      <c r="J96">
        <v>229428.06</v>
      </c>
      <c r="K96" t="s">
        <v>165</v>
      </c>
      <c r="L96" t="s">
        <v>167</v>
      </c>
    </row>
    <row r="97" spans="1:12" x14ac:dyDescent="0.2">
      <c r="A97">
        <v>538960.19999999995</v>
      </c>
      <c r="B97">
        <v>672600</v>
      </c>
      <c r="C97">
        <v>758293.66</v>
      </c>
      <c r="D97">
        <v>778124.16</v>
      </c>
      <c r="E97">
        <v>717846.65</v>
      </c>
      <c r="F97">
        <v>493302</v>
      </c>
      <c r="G97">
        <v>446169.47</v>
      </c>
      <c r="H97">
        <v>529354.06000000006</v>
      </c>
      <c r="I97">
        <v>423784</v>
      </c>
      <c r="J97">
        <v>454180.87</v>
      </c>
      <c r="K97" t="s">
        <v>173</v>
      </c>
    </row>
    <row r="98" spans="1:12" x14ac:dyDescent="0.2">
      <c r="A98">
        <v>536574.71999999997</v>
      </c>
      <c r="B98">
        <v>672104</v>
      </c>
      <c r="C98">
        <v>758293.66</v>
      </c>
      <c r="D98">
        <v>778124.16</v>
      </c>
      <c r="E98">
        <v>717859.65</v>
      </c>
      <c r="F98">
        <v>493302</v>
      </c>
      <c r="G98">
        <v>446169.47</v>
      </c>
      <c r="H98">
        <v>529354.06000000006</v>
      </c>
      <c r="I98">
        <v>423784</v>
      </c>
      <c r="J98">
        <v>454158.73</v>
      </c>
      <c r="K98" t="s">
        <v>174</v>
      </c>
    </row>
    <row r="99" spans="1:12" x14ac:dyDescent="0.2">
      <c r="A99">
        <v>131584.1</v>
      </c>
      <c r="B99">
        <v>147414.68</v>
      </c>
      <c r="C99">
        <v>146870.93</v>
      </c>
      <c r="D99">
        <v>162713.4</v>
      </c>
      <c r="E99">
        <v>176216.92</v>
      </c>
      <c r="F99">
        <v>139569.64000000001</v>
      </c>
      <c r="G99">
        <v>154908.16</v>
      </c>
      <c r="H99">
        <v>161272.14000000001</v>
      </c>
      <c r="I99">
        <v>175402.82</v>
      </c>
      <c r="J99">
        <v>170217.85</v>
      </c>
      <c r="K99" t="s">
        <v>86</v>
      </c>
    </row>
    <row r="100" spans="1:12" x14ac:dyDescent="0.2">
      <c r="A100">
        <v>1164061.3899999999</v>
      </c>
      <c r="B100">
        <v>1696737.86</v>
      </c>
      <c r="C100">
        <v>2000932.97</v>
      </c>
      <c r="D100">
        <v>1525257.68</v>
      </c>
      <c r="E100">
        <v>2163009.5099999998</v>
      </c>
      <c r="F100">
        <v>833223.91</v>
      </c>
      <c r="G100">
        <v>1439391.63</v>
      </c>
      <c r="H100">
        <v>1774965.45</v>
      </c>
      <c r="I100">
        <v>1308500.53</v>
      </c>
      <c r="J100">
        <v>1223384.3899999999</v>
      </c>
      <c r="K100" t="s">
        <v>87</v>
      </c>
    </row>
    <row r="101" spans="1:12" x14ac:dyDescent="0.2">
      <c r="A101">
        <v>23485192.890000001</v>
      </c>
      <c r="B101">
        <v>16500011.15</v>
      </c>
      <c r="C101">
        <v>15402701.24</v>
      </c>
      <c r="D101">
        <v>15078605.800000001</v>
      </c>
      <c r="E101">
        <v>15175921.67</v>
      </c>
      <c r="F101">
        <v>12423862.43</v>
      </c>
      <c r="G101">
        <v>12178686.57</v>
      </c>
      <c r="H101">
        <v>12422505.42</v>
      </c>
      <c r="I101">
        <v>12614830.300000001</v>
      </c>
      <c r="J101">
        <v>13018556.949999999</v>
      </c>
      <c r="K101" t="s">
        <v>88</v>
      </c>
    </row>
    <row r="102" spans="1:12" x14ac:dyDescent="0.2">
      <c r="A102">
        <v>65566.98</v>
      </c>
      <c r="B102">
        <v>77828.009999999995</v>
      </c>
      <c r="C102">
        <v>81484.800000000003</v>
      </c>
      <c r="D102">
        <v>91975.45</v>
      </c>
      <c r="E102">
        <v>98419.38</v>
      </c>
      <c r="F102">
        <v>80689.2</v>
      </c>
      <c r="G102">
        <v>89257.36</v>
      </c>
      <c r="H102">
        <v>95953.35</v>
      </c>
      <c r="I102">
        <v>93598.46</v>
      </c>
      <c r="J102">
        <v>89049.53</v>
      </c>
      <c r="K102" t="s">
        <v>86</v>
      </c>
      <c r="L102" t="s">
        <v>116</v>
      </c>
    </row>
    <row r="103" spans="1:12" x14ac:dyDescent="0.2">
      <c r="A103">
        <v>57291.64</v>
      </c>
      <c r="B103">
        <v>236935.2</v>
      </c>
      <c r="C103">
        <v>104472.32000000001</v>
      </c>
      <c r="D103">
        <v>48811.23</v>
      </c>
      <c r="E103">
        <v>267950.96000000002</v>
      </c>
      <c r="F103">
        <v>99204.35</v>
      </c>
      <c r="G103">
        <v>300002.99</v>
      </c>
      <c r="H103">
        <v>363040.14</v>
      </c>
      <c r="I103">
        <v>385136.04</v>
      </c>
      <c r="J103">
        <v>168938.48</v>
      </c>
      <c r="K103" t="s">
        <v>87</v>
      </c>
      <c r="L103" t="s">
        <v>116</v>
      </c>
    </row>
    <row r="104" spans="1:12" x14ac:dyDescent="0.2">
      <c r="A104">
        <v>388332.9</v>
      </c>
      <c r="B104">
        <v>676487.89</v>
      </c>
      <c r="C104">
        <v>500227.13</v>
      </c>
      <c r="D104">
        <v>674801.81</v>
      </c>
      <c r="E104">
        <v>921175.69</v>
      </c>
      <c r="F104">
        <v>755554.26</v>
      </c>
      <c r="G104">
        <v>906137.85</v>
      </c>
      <c r="H104">
        <v>915613.05</v>
      </c>
      <c r="I104">
        <v>791945.99</v>
      </c>
      <c r="J104">
        <v>589821.92000000004</v>
      </c>
      <c r="K104" t="s">
        <v>88</v>
      </c>
      <c r="L104" t="s">
        <v>116</v>
      </c>
    </row>
    <row r="105" spans="1:12" x14ac:dyDescent="0.2">
      <c r="A105">
        <v>57603.6</v>
      </c>
      <c r="B105">
        <v>69838.77</v>
      </c>
      <c r="C105">
        <v>70049.09</v>
      </c>
      <c r="D105">
        <v>87415.3</v>
      </c>
      <c r="E105">
        <v>81849.539999999994</v>
      </c>
      <c r="F105">
        <v>74212.13</v>
      </c>
      <c r="G105">
        <v>90964.88</v>
      </c>
      <c r="H105">
        <v>92899.33</v>
      </c>
      <c r="I105">
        <v>98009.12</v>
      </c>
      <c r="J105">
        <v>88774</v>
      </c>
      <c r="K105" t="s">
        <v>86</v>
      </c>
      <c r="L105" t="s">
        <v>167</v>
      </c>
    </row>
    <row r="106" spans="1:12" x14ac:dyDescent="0.2">
      <c r="A106">
        <v>46580.79</v>
      </c>
      <c r="B106">
        <v>292145.59000000003</v>
      </c>
      <c r="C106">
        <v>45824.08</v>
      </c>
      <c r="D106">
        <v>48601.57</v>
      </c>
      <c r="E106">
        <v>247815.95</v>
      </c>
      <c r="F106">
        <v>78137.27</v>
      </c>
      <c r="G106">
        <v>345073.77</v>
      </c>
      <c r="H106">
        <v>317350.39</v>
      </c>
      <c r="I106">
        <v>368731.68</v>
      </c>
      <c r="J106">
        <v>160340.28</v>
      </c>
      <c r="K106" t="s">
        <v>87</v>
      </c>
      <c r="L106" t="s">
        <v>167</v>
      </c>
    </row>
    <row r="107" spans="1:12" x14ac:dyDescent="0.2">
      <c r="A107">
        <v>360920.95</v>
      </c>
      <c r="B107">
        <v>626325.28</v>
      </c>
      <c r="C107">
        <v>405550.39</v>
      </c>
      <c r="D107">
        <v>632326.61</v>
      </c>
      <c r="E107">
        <v>792885.71</v>
      </c>
      <c r="F107">
        <v>700485.97</v>
      </c>
      <c r="G107">
        <v>960184.87</v>
      </c>
      <c r="H107">
        <v>886635.59</v>
      </c>
      <c r="I107">
        <v>822466.04</v>
      </c>
      <c r="J107">
        <v>615523.19999999995</v>
      </c>
      <c r="K107" t="s">
        <v>88</v>
      </c>
      <c r="L107" t="s">
        <v>167</v>
      </c>
    </row>
    <row r="108" spans="1:12" x14ac:dyDescent="0.2">
      <c r="A108">
        <v>52364.82</v>
      </c>
      <c r="B108">
        <v>67734.149999999994</v>
      </c>
      <c r="C108">
        <v>73133.31</v>
      </c>
      <c r="D108">
        <v>61225.24</v>
      </c>
      <c r="E108">
        <v>47499.32</v>
      </c>
      <c r="F108">
        <v>51271.53</v>
      </c>
      <c r="G108">
        <v>62213.74</v>
      </c>
      <c r="H108">
        <v>55242.28</v>
      </c>
      <c r="I108">
        <v>59872.7</v>
      </c>
      <c r="J108">
        <v>58225.87</v>
      </c>
      <c r="K108" t="s">
        <v>102</v>
      </c>
    </row>
    <row r="109" spans="1:12" x14ac:dyDescent="0.2">
      <c r="A109">
        <v>188600.97</v>
      </c>
      <c r="B109">
        <v>223947.09</v>
      </c>
      <c r="C109">
        <v>269853.39</v>
      </c>
      <c r="D109">
        <v>296509.86</v>
      </c>
      <c r="E109">
        <v>331717.34999999998</v>
      </c>
      <c r="F109">
        <v>263162.64</v>
      </c>
      <c r="G109">
        <v>276112.14</v>
      </c>
      <c r="H109">
        <v>250419.05</v>
      </c>
      <c r="I109">
        <v>214817.07</v>
      </c>
      <c r="J109">
        <v>218413.89</v>
      </c>
      <c r="K109" t="s">
        <v>103</v>
      </c>
    </row>
    <row r="110" spans="1:12" x14ac:dyDescent="0.2">
      <c r="A110">
        <v>205904.23</v>
      </c>
      <c r="B110">
        <v>292480.14</v>
      </c>
      <c r="C110">
        <v>232438.51</v>
      </c>
      <c r="D110">
        <v>219967.54</v>
      </c>
      <c r="E110">
        <v>225832.36</v>
      </c>
      <c r="F110">
        <v>237084.29</v>
      </c>
      <c r="G110">
        <v>262262.81</v>
      </c>
      <c r="H110">
        <v>399632.14</v>
      </c>
      <c r="I110">
        <v>410972.06</v>
      </c>
      <c r="J110">
        <v>520681.7</v>
      </c>
      <c r="K110" t="s">
        <v>104</v>
      </c>
    </row>
    <row r="111" spans="1:12" x14ac:dyDescent="0.2">
      <c r="A111">
        <v>668551.82999999996</v>
      </c>
      <c r="B111">
        <v>756533.91</v>
      </c>
      <c r="C111">
        <v>730364.45</v>
      </c>
      <c r="D111">
        <v>694256.96</v>
      </c>
      <c r="E111">
        <v>664449.89</v>
      </c>
      <c r="F111">
        <v>448749.3</v>
      </c>
      <c r="G111">
        <v>419590.77</v>
      </c>
      <c r="H111">
        <v>405615.94</v>
      </c>
      <c r="I111">
        <v>410546.21</v>
      </c>
      <c r="J111">
        <v>423680.73</v>
      </c>
      <c r="K111" t="s">
        <v>105</v>
      </c>
    </row>
    <row r="112" spans="1:12" x14ac:dyDescent="0.2">
      <c r="A112">
        <v>367186.59</v>
      </c>
      <c r="B112">
        <v>507435.78</v>
      </c>
      <c r="C112">
        <v>402572.38</v>
      </c>
      <c r="D112">
        <v>415950.04</v>
      </c>
      <c r="E112">
        <v>404313.47</v>
      </c>
      <c r="F112">
        <v>324870.96000000002</v>
      </c>
      <c r="G112">
        <v>316479.73</v>
      </c>
      <c r="H112">
        <v>323159.93</v>
      </c>
      <c r="I112">
        <v>357485.94</v>
      </c>
      <c r="J112">
        <v>362951.16</v>
      </c>
      <c r="K112" t="s">
        <v>106</v>
      </c>
    </row>
    <row r="113" spans="1:12" x14ac:dyDescent="0.2">
      <c r="A113">
        <v>88136.71</v>
      </c>
      <c r="B113">
        <v>49351.49</v>
      </c>
      <c r="C113">
        <v>90751.039999999994</v>
      </c>
      <c r="D113">
        <v>16310.61</v>
      </c>
      <c r="E113">
        <v>61163.35</v>
      </c>
      <c r="F113">
        <v>52716.75</v>
      </c>
      <c r="G113">
        <v>91301.63</v>
      </c>
      <c r="H113">
        <v>39005.74</v>
      </c>
      <c r="I113">
        <v>65350.57</v>
      </c>
      <c r="J113">
        <v>78403.8</v>
      </c>
      <c r="K113" t="s">
        <v>107</v>
      </c>
    </row>
    <row r="114" spans="1:12" x14ac:dyDescent="0.2">
      <c r="A114">
        <v>57291.64</v>
      </c>
      <c r="B114">
        <v>236935.2</v>
      </c>
      <c r="C114">
        <v>104472.32000000001</v>
      </c>
      <c r="D114">
        <v>48811.23</v>
      </c>
      <c r="E114">
        <v>267950.96000000002</v>
      </c>
      <c r="F114">
        <v>99204.35</v>
      </c>
      <c r="G114">
        <v>300002.99</v>
      </c>
      <c r="H114">
        <v>363040.14</v>
      </c>
      <c r="I114">
        <v>385136.04</v>
      </c>
      <c r="J114">
        <v>168938.48</v>
      </c>
      <c r="K114" t="s">
        <v>108</v>
      </c>
    </row>
    <row r="115" spans="1:12" x14ac:dyDescent="0.2">
      <c r="A115">
        <v>351878.75</v>
      </c>
      <c r="B115">
        <v>291844.40000000002</v>
      </c>
      <c r="C115">
        <v>699930.65</v>
      </c>
      <c r="D115">
        <v>217688.65</v>
      </c>
      <c r="E115">
        <v>295103.03999999998</v>
      </c>
      <c r="F115">
        <v>148565.01999999999</v>
      </c>
      <c r="G115">
        <v>148988.94</v>
      </c>
      <c r="H115">
        <v>255562.11</v>
      </c>
      <c r="I115">
        <v>58219.6</v>
      </c>
      <c r="J115">
        <v>279751.36</v>
      </c>
      <c r="K115" t="s">
        <v>109</v>
      </c>
    </row>
    <row r="116" spans="1:12" x14ac:dyDescent="0.2">
      <c r="A116">
        <v>300389.93</v>
      </c>
      <c r="B116">
        <v>722126.9</v>
      </c>
      <c r="C116">
        <v>756939.12</v>
      </c>
      <c r="D116">
        <v>709159.72</v>
      </c>
      <c r="E116">
        <v>1246477.22</v>
      </c>
      <c r="F116">
        <v>268296.55</v>
      </c>
      <c r="G116">
        <v>523948.73</v>
      </c>
      <c r="H116">
        <v>791933.36</v>
      </c>
      <c r="I116">
        <v>512276.53</v>
      </c>
      <c r="J116">
        <v>292841.44</v>
      </c>
      <c r="K116" t="s">
        <v>110</v>
      </c>
    </row>
    <row r="117" spans="1:12" x14ac:dyDescent="0.2">
      <c r="A117">
        <v>366364.36</v>
      </c>
      <c r="B117">
        <v>396479.87</v>
      </c>
      <c r="C117">
        <v>348839.84</v>
      </c>
      <c r="D117">
        <v>533287.47</v>
      </c>
      <c r="E117">
        <v>292314.94</v>
      </c>
      <c r="F117">
        <v>264441.24</v>
      </c>
      <c r="G117">
        <v>375149.34</v>
      </c>
      <c r="H117">
        <v>325424.09999999998</v>
      </c>
      <c r="I117">
        <v>287517.78999999998</v>
      </c>
      <c r="J117">
        <v>403449.31</v>
      </c>
      <c r="K117" t="s">
        <v>111</v>
      </c>
    </row>
    <row r="118" spans="1:12" x14ac:dyDescent="0.2">
      <c r="A118">
        <v>166769.85999999999</v>
      </c>
      <c r="B118">
        <v>218095.11</v>
      </c>
      <c r="C118">
        <v>210836.11</v>
      </c>
      <c r="D118">
        <v>171904.25</v>
      </c>
      <c r="E118">
        <v>187551.75</v>
      </c>
      <c r="F118">
        <v>160677.85999999999</v>
      </c>
      <c r="G118">
        <v>200058.51</v>
      </c>
      <c r="H118">
        <v>146798.28</v>
      </c>
      <c r="I118">
        <v>177691.51</v>
      </c>
      <c r="J118">
        <v>198468.13</v>
      </c>
      <c r="K118" t="s">
        <v>112</v>
      </c>
    </row>
    <row r="119" spans="1:12" x14ac:dyDescent="0.2">
      <c r="A119">
        <v>388332.9</v>
      </c>
      <c r="B119">
        <v>676487.89</v>
      </c>
      <c r="C119">
        <v>500227.13</v>
      </c>
      <c r="D119">
        <v>674801.81</v>
      </c>
      <c r="E119">
        <v>921175.69</v>
      </c>
      <c r="F119">
        <v>755554.26</v>
      </c>
      <c r="G119">
        <v>906137.85</v>
      </c>
      <c r="H119">
        <v>915613.05</v>
      </c>
      <c r="I119">
        <v>791945.99</v>
      </c>
      <c r="J119">
        <v>589821.92000000004</v>
      </c>
      <c r="K119" t="s">
        <v>113</v>
      </c>
    </row>
    <row r="120" spans="1:12" x14ac:dyDescent="0.2">
      <c r="A120">
        <v>1405035</v>
      </c>
      <c r="B120">
        <v>2208899.19</v>
      </c>
      <c r="C120">
        <v>1930449.05</v>
      </c>
      <c r="D120">
        <v>1505786.77</v>
      </c>
      <c r="E120">
        <v>1509613.85</v>
      </c>
      <c r="F120">
        <v>1289093.75</v>
      </c>
      <c r="G120">
        <v>1402321.86</v>
      </c>
      <c r="H120">
        <v>1602448.05</v>
      </c>
      <c r="I120">
        <v>1750091.64</v>
      </c>
      <c r="J120">
        <v>2163103.2200000002</v>
      </c>
      <c r="K120" t="s">
        <v>114</v>
      </c>
    </row>
    <row r="121" spans="1:12" x14ac:dyDescent="0.2">
      <c r="A121">
        <v>10400666.109999999</v>
      </c>
      <c r="B121">
        <v>11831948.48</v>
      </c>
      <c r="C121">
        <v>11480200.960000001</v>
      </c>
      <c r="D121">
        <v>11365550.82</v>
      </c>
      <c r="E121">
        <v>11338718.119999999</v>
      </c>
      <c r="F121">
        <v>9069426.6999999993</v>
      </c>
      <c r="G121">
        <v>8402032.6899999995</v>
      </c>
      <c r="H121">
        <v>8515295.7400000002</v>
      </c>
      <c r="I121">
        <v>8571837.3200000003</v>
      </c>
      <c r="J121">
        <v>8614852.6600000001</v>
      </c>
      <c r="K121" t="s">
        <v>115</v>
      </c>
    </row>
    <row r="122" spans="1:12" x14ac:dyDescent="0.2">
      <c r="A122">
        <v>11124389.02</v>
      </c>
      <c r="B122">
        <v>1564580.48</v>
      </c>
      <c r="C122">
        <v>1280987.99</v>
      </c>
      <c r="D122">
        <v>1360562.15</v>
      </c>
      <c r="E122">
        <v>1218862.26</v>
      </c>
      <c r="F122">
        <v>1149109.8600000001</v>
      </c>
      <c r="G122">
        <v>1268135.6599999999</v>
      </c>
      <c r="H122">
        <v>1242350.3</v>
      </c>
      <c r="I122">
        <v>1323263.8400000001</v>
      </c>
      <c r="J122">
        <v>1452311.02</v>
      </c>
      <c r="K122" t="s">
        <v>256</v>
      </c>
    </row>
    <row r="123" spans="1:12" x14ac:dyDescent="0.2">
      <c r="A123">
        <v>69837.91</v>
      </c>
      <c r="B123">
        <v>79687.600000000006</v>
      </c>
      <c r="C123">
        <v>78516.31</v>
      </c>
      <c r="D123">
        <v>80375.240000000005</v>
      </c>
      <c r="E123">
        <v>80356.600000000006</v>
      </c>
      <c r="F123">
        <v>65992</v>
      </c>
      <c r="G123">
        <v>66119</v>
      </c>
      <c r="H123">
        <v>66760</v>
      </c>
      <c r="I123">
        <v>67462.429999999993</v>
      </c>
      <c r="J123">
        <v>66858.429999999993</v>
      </c>
      <c r="K123">
        <v>67192</v>
      </c>
      <c r="L123" t="s">
        <v>257</v>
      </c>
    </row>
    <row r="124" spans="1:12" x14ac:dyDescent="0.2">
      <c r="A124">
        <v>4351204.1500000004</v>
      </c>
      <c r="B124">
        <v>5041283.97</v>
      </c>
      <c r="C124">
        <v>5092513.72</v>
      </c>
      <c r="D124">
        <v>4685782.87</v>
      </c>
      <c r="E124">
        <v>4528763.84</v>
      </c>
      <c r="F124">
        <v>3372659.54</v>
      </c>
      <c r="G124">
        <v>3387697.78</v>
      </c>
      <c r="H124">
        <v>2882004.11</v>
      </c>
      <c r="I124">
        <v>3524365.84</v>
      </c>
      <c r="J124">
        <v>3291896.1</v>
      </c>
      <c r="K124" t="s">
        <v>26</v>
      </c>
    </row>
    <row r="125" spans="1:12" x14ac:dyDescent="0.2">
      <c r="A125">
        <v>13788592.119999999</v>
      </c>
      <c r="B125">
        <v>15264168.310000001</v>
      </c>
      <c r="C125">
        <v>17377228.920000002</v>
      </c>
      <c r="D125">
        <v>18953415.629999999</v>
      </c>
      <c r="E125">
        <v>17465846.149999999</v>
      </c>
      <c r="F125">
        <v>11720060.359999999</v>
      </c>
      <c r="G125">
        <v>10573938.23</v>
      </c>
      <c r="H125">
        <v>12329128.99</v>
      </c>
      <c r="I125">
        <v>9659937.7100000009</v>
      </c>
      <c r="J125">
        <v>9968601.1899999995</v>
      </c>
      <c r="K125" t="s">
        <v>32</v>
      </c>
    </row>
    <row r="126" spans="1:12" x14ac:dyDescent="0.2">
      <c r="A126">
        <v>5017174.87</v>
      </c>
      <c r="B126">
        <v>4922072.0199999996</v>
      </c>
      <c r="C126">
        <v>3955006.96</v>
      </c>
      <c r="D126">
        <v>4260543</v>
      </c>
      <c r="E126">
        <v>4637794.7699999996</v>
      </c>
      <c r="F126">
        <v>3582522.93</v>
      </c>
      <c r="G126">
        <v>3880241.3</v>
      </c>
      <c r="H126">
        <v>3903368.82</v>
      </c>
      <c r="I126">
        <v>3996783.58</v>
      </c>
      <c r="J126">
        <v>4741069.38</v>
      </c>
      <c r="K126" t="s">
        <v>36</v>
      </c>
    </row>
    <row r="127" spans="1:12" x14ac:dyDescent="0.2">
      <c r="A127">
        <v>9662036.9100000001</v>
      </c>
      <c r="B127">
        <v>10376668.48</v>
      </c>
      <c r="C127">
        <v>9940354.3399999999</v>
      </c>
      <c r="D127">
        <v>10675607.08</v>
      </c>
      <c r="E127">
        <v>10619695.08</v>
      </c>
      <c r="F127">
        <v>8322490.2199999997</v>
      </c>
      <c r="G127">
        <v>8140209.5300000003</v>
      </c>
      <c r="H127">
        <v>8432261.7799999993</v>
      </c>
      <c r="I127">
        <v>8722127.9499999993</v>
      </c>
      <c r="J127">
        <v>8313786.7000000002</v>
      </c>
      <c r="K127" t="s">
        <v>39</v>
      </c>
    </row>
    <row r="128" spans="1:12" x14ac:dyDescent="0.2">
      <c r="A128">
        <v>32819008.050000001</v>
      </c>
      <c r="B128">
        <v>35604192.780000001</v>
      </c>
      <c r="C128">
        <v>36365103.939999998</v>
      </c>
      <c r="D128">
        <v>38575348.579999998</v>
      </c>
      <c r="E128">
        <v>37252099.840000004</v>
      </c>
      <c r="F128">
        <v>26997733.050000001</v>
      </c>
      <c r="G128">
        <v>25982086.84</v>
      </c>
      <c r="H128">
        <v>27546763.699999999</v>
      </c>
      <c r="I128">
        <v>25903215.079999998</v>
      </c>
      <c r="J128">
        <v>26315353.370000001</v>
      </c>
      <c r="K128" t="s">
        <v>42</v>
      </c>
    </row>
    <row r="129" spans="1:11" x14ac:dyDescent="0.2">
      <c r="A129" s="49">
        <v>2163910.15</v>
      </c>
      <c r="B129" s="49">
        <v>1821691.5</v>
      </c>
      <c r="C129" s="49">
        <v>1729724.75</v>
      </c>
      <c r="D129" s="49">
        <v>858426.28</v>
      </c>
      <c r="E129" s="49">
        <v>547466.31000000006</v>
      </c>
      <c r="F129" s="49">
        <v>279879.75</v>
      </c>
      <c r="G129" s="49">
        <v>339419.28</v>
      </c>
      <c r="H129" s="49">
        <v>166197.42000000001</v>
      </c>
      <c r="I129" s="49">
        <v>266050.05</v>
      </c>
      <c r="J129" s="49">
        <v>384507.93</v>
      </c>
      <c r="K129" s="38" t="s">
        <v>278</v>
      </c>
    </row>
    <row r="130" spans="1:11" x14ac:dyDescent="0.2">
      <c r="A130" s="49">
        <v>2072983.54</v>
      </c>
      <c r="B130" s="49">
        <v>2238969.67</v>
      </c>
      <c r="C130" s="49">
        <v>2786598.95</v>
      </c>
      <c r="D130" s="49">
        <v>2426093.89</v>
      </c>
      <c r="E130" s="49">
        <v>1986232.26</v>
      </c>
      <c r="F130" s="49">
        <v>1393801.97</v>
      </c>
      <c r="G130" s="49">
        <v>1060661.69</v>
      </c>
      <c r="H130" s="49">
        <v>1428840.56</v>
      </c>
      <c r="I130" s="49">
        <v>1094601.3799999999</v>
      </c>
      <c r="J130" s="49">
        <v>1185991.93</v>
      </c>
      <c r="K130" t="s">
        <v>47</v>
      </c>
    </row>
    <row r="131" spans="1:11" x14ac:dyDescent="0.2">
      <c r="A131">
        <v>11928456.859999999</v>
      </c>
      <c r="B131">
        <v>12264750.42</v>
      </c>
      <c r="C131">
        <v>12430909.4</v>
      </c>
      <c r="D131">
        <v>14058823.109999999</v>
      </c>
      <c r="E131">
        <v>13301921.800000001</v>
      </c>
      <c r="F131">
        <v>10265643.060000001</v>
      </c>
      <c r="G131">
        <v>10299931.199999999</v>
      </c>
      <c r="H131">
        <v>10130986.07</v>
      </c>
      <c r="I131">
        <v>9857076.8000000007</v>
      </c>
      <c r="J131">
        <v>9495175.0999999996</v>
      </c>
      <c r="K131" t="s">
        <v>76</v>
      </c>
    </row>
    <row r="132" spans="1:11" x14ac:dyDescent="0.2">
      <c r="A132" s="49">
        <v>50693760.25</v>
      </c>
      <c r="B132" s="49">
        <v>52001247.590000004</v>
      </c>
      <c r="C132" s="49">
        <v>42263877.950000003</v>
      </c>
      <c r="D132" s="49">
        <v>44761566.340000004</v>
      </c>
      <c r="E132" s="49">
        <v>49254618.549999997</v>
      </c>
      <c r="F132" s="49">
        <v>36762870.5</v>
      </c>
      <c r="G132" s="49">
        <v>33028531.68</v>
      </c>
      <c r="H132" s="49">
        <v>41648105.93</v>
      </c>
      <c r="I132" s="49">
        <v>35142477.109999999</v>
      </c>
      <c r="J132" s="49">
        <v>37020091.649999999</v>
      </c>
    </row>
    <row r="133" spans="1:11" x14ac:dyDescent="0.2">
      <c r="A133" s="49">
        <v>-10780.26</v>
      </c>
      <c r="B133" s="49">
        <v>156999.66</v>
      </c>
      <c r="C133" s="49">
        <v>175425.05</v>
      </c>
      <c r="D133" s="49">
        <v>262072.55</v>
      </c>
      <c r="E133" s="49">
        <v>-747639.25</v>
      </c>
      <c r="F133" s="49">
        <v>805606.31</v>
      </c>
      <c r="G133" s="49">
        <v>-151221.03</v>
      </c>
      <c r="H133" s="49">
        <v>-193081.7</v>
      </c>
      <c r="I133" s="49">
        <v>223996.22</v>
      </c>
      <c r="J133" s="49">
        <v>-70852.61</v>
      </c>
    </row>
    <row r="134" spans="1:11" x14ac:dyDescent="0.2">
      <c r="A134" s="49">
        <v>245927.58</v>
      </c>
      <c r="B134" s="49">
        <v>229619.12</v>
      </c>
      <c r="C134" s="49">
        <v>89267.63</v>
      </c>
      <c r="D134" s="49">
        <v>100897.68</v>
      </c>
      <c r="E134" s="49">
        <v>100430.42</v>
      </c>
      <c r="F134" s="49">
        <v>87531.520000000004</v>
      </c>
      <c r="G134" s="49">
        <v>93771.73</v>
      </c>
      <c r="H134" s="49">
        <v>93330.73</v>
      </c>
      <c r="I134" s="49">
        <v>116836.67</v>
      </c>
      <c r="J134" s="49">
        <v>127731.67</v>
      </c>
    </row>
    <row r="135" spans="1:11" x14ac:dyDescent="0.2">
      <c r="A135" s="49">
        <v>-15793.32</v>
      </c>
      <c r="B135" s="49">
        <v>-6102.64</v>
      </c>
      <c r="C135" s="49">
        <v>-24291.93</v>
      </c>
      <c r="D135" s="49">
        <v>-4601.63</v>
      </c>
      <c r="E135" s="49">
        <v>-25474.39</v>
      </c>
      <c r="F135" s="49">
        <v>-7680.25</v>
      </c>
      <c r="G135" s="49">
        <v>-32868.949999999997</v>
      </c>
      <c r="H135" s="49">
        <v>-29855.61</v>
      </c>
      <c r="I135" s="49">
        <v>-38393.46</v>
      </c>
      <c r="J135" s="49">
        <v>-39054.04</v>
      </c>
    </row>
    <row r="136" spans="1:11" x14ac:dyDescent="0.2">
      <c r="A136" s="49">
        <v>105694.91</v>
      </c>
      <c r="B136" s="49">
        <v>95596.44</v>
      </c>
      <c r="C136" s="49">
        <v>107658.37</v>
      </c>
      <c r="D136" s="49">
        <v>126885.32</v>
      </c>
      <c r="E136" s="49">
        <v>107628.52</v>
      </c>
      <c r="F136" s="49">
        <v>106384.12</v>
      </c>
      <c r="G136" s="49">
        <v>75117.509999999995</v>
      </c>
      <c r="H136" s="49">
        <v>106285.44</v>
      </c>
      <c r="I136" s="49">
        <v>97852.02</v>
      </c>
      <c r="J136" s="49">
        <v>74043.520000000004</v>
      </c>
    </row>
    <row r="137" spans="1:11" x14ac:dyDescent="0.2">
      <c r="A137" s="49">
        <v>290830.03000000003</v>
      </c>
      <c r="B137" s="49">
        <v>296766.99</v>
      </c>
      <c r="C137" s="49">
        <v>295008.89</v>
      </c>
      <c r="D137" s="49">
        <v>296217.46000000002</v>
      </c>
      <c r="E137" s="49">
        <v>265942.21000000002</v>
      </c>
      <c r="F137" s="49">
        <v>224729.41</v>
      </c>
      <c r="G137" s="49">
        <v>240358.47</v>
      </c>
      <c r="H137" s="49">
        <v>212803.41</v>
      </c>
      <c r="I137" s="49">
        <v>211776.28</v>
      </c>
      <c r="J137" s="49">
        <v>221482.83</v>
      </c>
    </row>
    <row r="138" spans="1:11" x14ac:dyDescent="0.2">
      <c r="A138" s="49">
        <v>93659.43</v>
      </c>
      <c r="B138" s="49">
        <v>105419.81</v>
      </c>
      <c r="C138" s="49">
        <v>116524.11</v>
      </c>
      <c r="D138" s="49">
        <v>80469.350000000006</v>
      </c>
      <c r="E138" s="49">
        <v>60772.2</v>
      </c>
      <c r="F138" s="49">
        <v>109551.47</v>
      </c>
      <c r="G138" s="49">
        <v>111215.59</v>
      </c>
      <c r="H138" s="49">
        <v>110844.94</v>
      </c>
      <c r="I138" s="49">
        <v>116101.35</v>
      </c>
      <c r="J138" s="49">
        <v>108164.05</v>
      </c>
    </row>
    <row r="139" spans="1:11" x14ac:dyDescent="0.2">
      <c r="A139" s="49">
        <v>266340.96000000002</v>
      </c>
      <c r="B139" s="49">
        <v>401155.55</v>
      </c>
      <c r="C139" s="49">
        <v>325155.58</v>
      </c>
      <c r="D139" s="49">
        <v>424249.66</v>
      </c>
      <c r="E139" s="49">
        <v>301882.12</v>
      </c>
      <c r="F139" s="49">
        <v>566771.35</v>
      </c>
      <c r="G139" s="49">
        <v>300795.18</v>
      </c>
      <c r="H139" s="49">
        <v>319840.84000000003</v>
      </c>
      <c r="I139" s="49">
        <v>338150.14</v>
      </c>
      <c r="J139" s="49">
        <v>329782.94</v>
      </c>
    </row>
    <row r="140" spans="1:11" x14ac:dyDescent="0.2">
      <c r="A140" s="49">
        <v>0</v>
      </c>
      <c r="B140" s="49">
        <v>0</v>
      </c>
      <c r="C140" s="49">
        <v>11191.54</v>
      </c>
      <c r="D140" s="49">
        <v>0</v>
      </c>
      <c r="E140" s="49">
        <v>60</v>
      </c>
      <c r="F140" s="49">
        <v>1331.76</v>
      </c>
      <c r="G140" s="49">
        <v>1774.17</v>
      </c>
      <c r="H140" s="49">
        <v>2627.25</v>
      </c>
      <c r="I140" s="49">
        <v>1985.95</v>
      </c>
      <c r="J140" s="49">
        <v>4012.57</v>
      </c>
    </row>
    <row r="141" spans="1:11" x14ac:dyDescent="0.2">
      <c r="A141" s="49">
        <v>756525.33</v>
      </c>
      <c r="B141" s="49">
        <v>898938.79</v>
      </c>
      <c r="C141" s="49">
        <v>855538.49</v>
      </c>
      <c r="D141" s="49">
        <v>927821.79</v>
      </c>
      <c r="E141" s="49">
        <v>736285.05</v>
      </c>
      <c r="F141" s="49">
        <v>1008768.11</v>
      </c>
      <c r="G141" s="49">
        <v>729260.92</v>
      </c>
      <c r="H141" s="49">
        <v>752401.88</v>
      </c>
      <c r="I141" s="49">
        <v>765865.74</v>
      </c>
      <c r="J141" s="49">
        <v>737485.91</v>
      </c>
    </row>
    <row r="142" spans="1:11" x14ac:dyDescent="0.2">
      <c r="A142" s="49">
        <v>1007331.72</v>
      </c>
      <c r="B142" s="49">
        <v>785527.21</v>
      </c>
      <c r="C142" s="49">
        <v>798133.19</v>
      </c>
      <c r="D142" s="49">
        <v>938672.67</v>
      </c>
      <c r="E142" s="49">
        <v>1025160.46</v>
      </c>
      <c r="F142" s="49">
        <v>353111.11</v>
      </c>
      <c r="G142" s="49">
        <v>284614.8</v>
      </c>
      <c r="H142" s="49">
        <v>490307.69</v>
      </c>
      <c r="I142" s="49">
        <v>290661.24</v>
      </c>
      <c r="J142" s="49">
        <v>348270.91</v>
      </c>
    </row>
    <row r="143" spans="1:11" x14ac:dyDescent="0.2">
      <c r="A143" s="49">
        <v>2060130.09</v>
      </c>
      <c r="B143" s="49">
        <v>1711458.39</v>
      </c>
      <c r="C143" s="49">
        <v>1588956.5</v>
      </c>
      <c r="D143" s="49">
        <v>768032.54</v>
      </c>
      <c r="E143" s="49">
        <v>466374.09</v>
      </c>
      <c r="F143" s="49">
        <v>151004.67000000001</v>
      </c>
      <c r="G143" s="49">
        <v>210297.54</v>
      </c>
      <c r="H143" s="49">
        <v>40062.97</v>
      </c>
      <c r="I143" s="49">
        <v>85982.77</v>
      </c>
      <c r="J143" s="49">
        <v>55896.09</v>
      </c>
    </row>
    <row r="144" spans="1:11" x14ac:dyDescent="0.2">
      <c r="A144" s="49">
        <v>59007.89</v>
      </c>
      <c r="B144" s="49">
        <v>64049.760000000002</v>
      </c>
      <c r="C144" s="49">
        <v>30242</v>
      </c>
      <c r="D144" s="49">
        <v>48664.55</v>
      </c>
      <c r="E144" s="49">
        <v>34989.980000000003</v>
      </c>
      <c r="F144" s="49">
        <v>43085.83</v>
      </c>
      <c r="G144" s="49">
        <v>57306.35</v>
      </c>
      <c r="H144" s="49">
        <v>57805.41</v>
      </c>
      <c r="I144" s="49">
        <v>92282.61</v>
      </c>
      <c r="J144" s="49">
        <v>97202.54</v>
      </c>
    </row>
    <row r="145" spans="1:11" x14ac:dyDescent="0.2">
      <c r="A145" s="49">
        <v>74245.41</v>
      </c>
      <c r="B145" s="49">
        <v>36304.9</v>
      </c>
      <c r="C145" s="49">
        <v>28917.55</v>
      </c>
      <c r="D145" s="49">
        <v>24544.89</v>
      </c>
      <c r="E145" s="49">
        <v>29238.52</v>
      </c>
      <c r="F145" s="49">
        <v>23845.62</v>
      </c>
      <c r="G145" s="49">
        <v>23262.15</v>
      </c>
      <c r="H145" s="49">
        <v>12107.95</v>
      </c>
      <c r="I145" s="49">
        <v>13809.15</v>
      </c>
      <c r="J145" s="49">
        <v>5173.38</v>
      </c>
    </row>
    <row r="146" spans="1:11" x14ac:dyDescent="0.2">
      <c r="A146" s="49">
        <v>78816.77</v>
      </c>
      <c r="B146" s="49">
        <v>212231.28</v>
      </c>
      <c r="C146" s="49">
        <v>554049.03</v>
      </c>
      <c r="D146" s="49">
        <v>36874.980000000003</v>
      </c>
      <c r="E146" s="49">
        <v>19930.689999999999</v>
      </c>
      <c r="F146" s="49">
        <v>21245.48</v>
      </c>
      <c r="G146" s="49">
        <v>32089.08</v>
      </c>
      <c r="H146" s="49">
        <v>14809.94</v>
      </c>
      <c r="I146" s="49">
        <v>22779.95</v>
      </c>
      <c r="J146" s="49">
        <v>23178.97</v>
      </c>
    </row>
    <row r="147" spans="1:11" x14ac:dyDescent="0.2">
      <c r="A147" s="49">
        <v>2462916.0099999998</v>
      </c>
      <c r="B147" s="49">
        <v>2371381.87</v>
      </c>
      <c r="C147" s="49">
        <v>2838407.88</v>
      </c>
      <c r="D147" s="49">
        <v>1408101.32</v>
      </c>
      <c r="E147" s="49">
        <v>751933.04</v>
      </c>
      <c r="F147" s="49">
        <v>292478.89</v>
      </c>
      <c r="G147" s="49">
        <v>368299.1</v>
      </c>
      <c r="H147" s="49">
        <v>337038.9</v>
      </c>
      <c r="I147" s="49">
        <v>240158.52</v>
      </c>
      <c r="J147" s="49">
        <v>264295.25</v>
      </c>
    </row>
    <row r="148" spans="1:11" x14ac:dyDescent="0.2">
      <c r="A148" s="49">
        <v>55150007.939999998</v>
      </c>
      <c r="B148" s="49">
        <v>56442424.899999999</v>
      </c>
      <c r="C148" s="49">
        <v>47020602.399999999</v>
      </c>
      <c r="D148" s="49">
        <v>48404455.109999999</v>
      </c>
      <c r="E148" s="49">
        <v>51115633.899999999</v>
      </c>
      <c r="F148" s="49">
        <v>39322009.799999997</v>
      </c>
      <c r="G148" s="49">
        <v>34338294.399999999</v>
      </c>
      <c r="H148" s="49">
        <v>43113537.329999998</v>
      </c>
      <c r="I148" s="49">
        <v>36805567.969999999</v>
      </c>
      <c r="J148" s="49">
        <v>38608416.530000001</v>
      </c>
    </row>
    <row r="149" spans="1:11" x14ac:dyDescent="0.2">
      <c r="A149" s="49">
        <v>42261791.649999999</v>
      </c>
      <c r="B149" s="49">
        <v>42859117.810000002</v>
      </c>
      <c r="C149" s="49">
        <v>31066193.859999999</v>
      </c>
      <c r="D149" s="49">
        <v>33086172.859999999</v>
      </c>
      <c r="E149" s="49">
        <v>38228893.590000004</v>
      </c>
      <c r="F149" s="49">
        <v>32469228.629999999</v>
      </c>
      <c r="G149" s="49">
        <v>32044748.07</v>
      </c>
      <c r="H149" s="49">
        <v>34052009.380000003</v>
      </c>
      <c r="I149" s="49">
        <v>35721143.859999999</v>
      </c>
      <c r="J149" s="49">
        <v>35107686.640000001</v>
      </c>
    </row>
    <row r="150" spans="1:11" x14ac:dyDescent="0.2">
      <c r="A150" s="49">
        <v>-15496.45</v>
      </c>
      <c r="B150" s="49">
        <v>25570.19</v>
      </c>
      <c r="C150" s="49">
        <v>167190.63</v>
      </c>
      <c r="D150" s="49">
        <v>183384.86</v>
      </c>
      <c r="E150" s="49">
        <v>-632014.16</v>
      </c>
      <c r="F150" s="49">
        <v>887584.57</v>
      </c>
      <c r="G150" s="49">
        <v>-114503.41</v>
      </c>
      <c r="H150" s="49">
        <v>-245734.21</v>
      </c>
      <c r="I150" s="49">
        <v>308067.93</v>
      </c>
      <c r="J150" s="49">
        <v>-72163.56</v>
      </c>
    </row>
    <row r="151" spans="1:11" x14ac:dyDescent="0.2">
      <c r="A151" s="49">
        <v>164901.68</v>
      </c>
      <c r="B151" s="49">
        <v>121803.28</v>
      </c>
      <c r="C151" s="49">
        <v>70808.2</v>
      </c>
      <c r="D151" s="49">
        <v>76620.87</v>
      </c>
      <c r="E151" s="49">
        <v>76299.53</v>
      </c>
      <c r="F151" s="49">
        <v>75394.820000000007</v>
      </c>
      <c r="G151" s="49">
        <v>95770.73</v>
      </c>
      <c r="H151" s="49">
        <v>77720.44</v>
      </c>
      <c r="I151" s="49">
        <v>114481.93</v>
      </c>
      <c r="J151" s="49">
        <v>115051.51</v>
      </c>
    </row>
    <row r="152" spans="1:11" x14ac:dyDescent="0.2">
      <c r="A152" s="49">
        <v>-10838.78</v>
      </c>
      <c r="B152" s="49">
        <v>-4390.57</v>
      </c>
      <c r="C152" s="49">
        <v>-11804.33</v>
      </c>
      <c r="D152" s="49">
        <v>-3980.01</v>
      </c>
      <c r="E152" s="49">
        <v>-22393.07</v>
      </c>
      <c r="F152" s="49">
        <v>-5622.86</v>
      </c>
      <c r="G152" s="49">
        <v>-40828.75</v>
      </c>
      <c r="H152" s="49">
        <v>-21137.33</v>
      </c>
      <c r="I152" s="49">
        <v>-52900.959999999999</v>
      </c>
      <c r="J152" s="49">
        <v>-40273.35</v>
      </c>
    </row>
    <row r="153" spans="1:11" x14ac:dyDescent="0.2">
      <c r="A153">
        <v>483486.36</v>
      </c>
      <c r="B153">
        <v>557215.41</v>
      </c>
      <c r="C153">
        <v>547398.04</v>
      </c>
      <c r="D153">
        <v>576138.03</v>
      </c>
      <c r="E153">
        <v>571198.30000000005</v>
      </c>
      <c r="F153">
        <v>480257.79</v>
      </c>
      <c r="G153">
        <v>468929.92</v>
      </c>
      <c r="H153">
        <v>469980.39</v>
      </c>
      <c r="I153">
        <v>479522.52</v>
      </c>
      <c r="J153">
        <v>469299.38</v>
      </c>
    </row>
    <row r="154" spans="1:11" x14ac:dyDescent="0.2">
      <c r="A154">
        <v>22825082.59</v>
      </c>
      <c r="B154">
        <v>24895947.07</v>
      </c>
      <c r="C154">
        <v>26111914.129999999</v>
      </c>
      <c r="D154">
        <v>27569761.300000001</v>
      </c>
      <c r="E154">
        <v>26162679.43</v>
      </c>
      <c r="F154">
        <v>18067598.09</v>
      </c>
      <c r="G154">
        <v>16929634.809999999</v>
      </c>
      <c r="H154">
        <v>18410937.100000001</v>
      </c>
      <c r="I154">
        <v>16284071.25</v>
      </c>
      <c r="J154">
        <v>17424176.82</v>
      </c>
      <c r="K154" t="s">
        <v>42</v>
      </c>
    </row>
    <row r="155" spans="1:11" x14ac:dyDescent="0.2">
      <c r="A155">
        <v>1128581.22</v>
      </c>
      <c r="B155">
        <v>1370634.14</v>
      </c>
      <c r="C155">
        <v>1424956.81</v>
      </c>
      <c r="D155">
        <v>1284290</v>
      </c>
      <c r="E155">
        <v>1292039.3700000001</v>
      </c>
      <c r="F155">
        <v>1091158.8700000001</v>
      </c>
      <c r="G155">
        <v>1061485.19</v>
      </c>
      <c r="H155">
        <v>1093531.17</v>
      </c>
      <c r="I155">
        <v>1020707.77</v>
      </c>
      <c r="J155">
        <v>1017745.27</v>
      </c>
      <c r="K155" t="s">
        <v>42</v>
      </c>
    </row>
    <row r="156" spans="1:11" x14ac:dyDescent="0.2">
      <c r="A156">
        <v>31336399.609999999</v>
      </c>
      <c r="B156">
        <v>33756061.710000001</v>
      </c>
      <c r="C156">
        <v>34656741.899999999</v>
      </c>
      <c r="D156">
        <v>36887438.939999998</v>
      </c>
      <c r="E156">
        <v>35578287.450000003</v>
      </c>
      <c r="F156">
        <v>25672594.329999998</v>
      </c>
      <c r="G156">
        <v>24645427.649999999</v>
      </c>
      <c r="H156">
        <v>26112694.359999999</v>
      </c>
      <c r="I156">
        <v>24449521.100000001</v>
      </c>
      <c r="J156">
        <v>24731400.02</v>
      </c>
      <c r="K156" t="s">
        <v>42</v>
      </c>
    </row>
    <row r="157" spans="1:11" x14ac:dyDescent="0.2">
      <c r="A157">
        <v>177692.83</v>
      </c>
      <c r="B157">
        <v>202007.05</v>
      </c>
      <c r="C157">
        <v>230031</v>
      </c>
      <c r="D157">
        <v>231220.53</v>
      </c>
      <c r="E157">
        <v>222525.79</v>
      </c>
      <c r="F157">
        <v>213161.02</v>
      </c>
      <c r="G157">
        <v>217858.86</v>
      </c>
      <c r="H157">
        <v>179184.38</v>
      </c>
      <c r="I157">
        <v>169845.65</v>
      </c>
      <c r="J157">
        <v>190304.58</v>
      </c>
      <c r="K157" t="s">
        <v>42</v>
      </c>
    </row>
    <row r="158" spans="1:11" x14ac:dyDescent="0.2">
      <c r="A158" s="49">
        <v>341337.86</v>
      </c>
      <c r="B158" s="49">
        <v>424473.53</v>
      </c>
      <c r="C158" s="49">
        <v>488583.58</v>
      </c>
      <c r="D158" s="49">
        <v>518275.87</v>
      </c>
      <c r="E158" s="49">
        <v>471320.36</v>
      </c>
      <c r="F158" s="49">
        <v>348209.03</v>
      </c>
      <c r="G158" s="49">
        <v>316133.78000000003</v>
      </c>
      <c r="H158" s="49">
        <v>375902.2</v>
      </c>
      <c r="I158" s="49">
        <v>285791.99</v>
      </c>
      <c r="J158" s="49">
        <v>308491.23</v>
      </c>
      <c r="K158" t="s">
        <v>292</v>
      </c>
    </row>
    <row r="159" spans="1:11" x14ac:dyDescent="0.2">
      <c r="A159" s="49">
        <v>39719169.289999999</v>
      </c>
      <c r="B159" s="49">
        <v>42443661.210000001</v>
      </c>
      <c r="C159" s="49">
        <v>32252004.489999998</v>
      </c>
      <c r="D159" s="49">
        <v>33944166.100000001</v>
      </c>
      <c r="E159" s="49">
        <v>37759020.759999998</v>
      </c>
      <c r="F159" s="49">
        <v>29513318.379999999</v>
      </c>
      <c r="G159" s="49">
        <v>26577777.18</v>
      </c>
      <c r="H159" s="49">
        <v>33721264.009999998</v>
      </c>
      <c r="I159" s="49">
        <v>27434931.66</v>
      </c>
      <c r="J159" s="49">
        <v>29332887.199999999</v>
      </c>
    </row>
    <row r="160" spans="1:11" x14ac:dyDescent="0.2">
      <c r="A160" s="49">
        <v>6958.5</v>
      </c>
      <c r="B160" s="49">
        <v>7144.45</v>
      </c>
      <c r="C160" s="49">
        <v>6504.8</v>
      </c>
      <c r="D160" s="49">
        <v>9331.7199999999993</v>
      </c>
      <c r="E160" s="49">
        <v>10029.290000000001</v>
      </c>
      <c r="F160" s="49">
        <v>5763.5</v>
      </c>
      <c r="G160" s="49">
        <v>5208.49</v>
      </c>
      <c r="H160" s="49">
        <v>5936.5</v>
      </c>
      <c r="I160" s="49">
        <v>7301.3</v>
      </c>
      <c r="J160" s="49">
        <v>6413.28</v>
      </c>
    </row>
    <row r="161" spans="1:11" x14ac:dyDescent="0.2">
      <c r="A161" s="49">
        <v>732622.04</v>
      </c>
      <c r="B161" s="49">
        <v>624388.25</v>
      </c>
      <c r="C161" s="49">
        <v>538309.1</v>
      </c>
      <c r="D161" s="49">
        <v>773783.33</v>
      </c>
      <c r="E161" s="49">
        <v>813481.05</v>
      </c>
      <c r="F161" s="49">
        <v>463790.37</v>
      </c>
      <c r="G161" s="49">
        <v>419546.93</v>
      </c>
      <c r="H161" s="49">
        <v>426201.13</v>
      </c>
      <c r="I161" s="49">
        <v>600634.41</v>
      </c>
      <c r="J161" s="49">
        <v>516616.36</v>
      </c>
    </row>
    <row r="162" spans="1:11" x14ac:dyDescent="0.2">
      <c r="A162" s="49">
        <v>101485.34</v>
      </c>
      <c r="B162" s="49">
        <v>166794.91</v>
      </c>
      <c r="C162" s="49">
        <v>140615.93</v>
      </c>
      <c r="D162" s="49">
        <v>131411.49</v>
      </c>
      <c r="E162" s="49">
        <v>128076.87</v>
      </c>
      <c r="F162" s="49">
        <v>73762.259999999995</v>
      </c>
      <c r="G162" s="49">
        <v>66592.759999999995</v>
      </c>
      <c r="H162" s="49">
        <v>81616.460000000006</v>
      </c>
      <c r="I162" s="49">
        <v>63769.96</v>
      </c>
      <c r="J162" s="49">
        <v>79527.91</v>
      </c>
    </row>
    <row r="163" spans="1:11" x14ac:dyDescent="0.2">
      <c r="A163" s="49">
        <v>4375620.9800000004</v>
      </c>
      <c r="B163" s="49">
        <v>5140007.18</v>
      </c>
      <c r="C163" s="49">
        <v>4420788.4800000004</v>
      </c>
      <c r="D163" s="49">
        <v>4735826.79</v>
      </c>
      <c r="E163" s="49">
        <v>4985761.43</v>
      </c>
      <c r="F163" s="49">
        <v>2935325.05</v>
      </c>
      <c r="G163" s="49">
        <v>2723396.4</v>
      </c>
      <c r="H163" s="49">
        <v>3410944.9</v>
      </c>
      <c r="I163" s="49">
        <v>3027573.39</v>
      </c>
      <c r="J163" s="49">
        <v>3572091.78</v>
      </c>
    </row>
    <row r="164" spans="1:11" x14ac:dyDescent="0.2">
      <c r="A164" s="49">
        <v>34708.32</v>
      </c>
      <c r="B164" s="49">
        <v>28130.94</v>
      </c>
      <c r="C164" s="49">
        <v>40781.870000000003</v>
      </c>
      <c r="D164" s="49">
        <v>36712.199999999997</v>
      </c>
      <c r="E164" s="49">
        <v>35354.51</v>
      </c>
      <c r="F164" s="49">
        <v>20791.32</v>
      </c>
      <c r="G164" s="49">
        <v>19566.900000000001</v>
      </c>
      <c r="H164" s="49">
        <v>15917.9</v>
      </c>
      <c r="I164" s="49">
        <v>20793.14</v>
      </c>
      <c r="J164" s="49">
        <v>14654.55</v>
      </c>
    </row>
    <row r="165" spans="1:11" x14ac:dyDescent="0.2">
      <c r="A165" s="49">
        <v>2255385.7599999998</v>
      </c>
      <c r="B165" s="49">
        <v>1281870.6000000001</v>
      </c>
      <c r="C165" s="49">
        <v>1967608.61</v>
      </c>
      <c r="D165" s="49">
        <v>1959025.18</v>
      </c>
      <c r="E165" s="49">
        <v>1903987.94</v>
      </c>
      <c r="F165" s="49">
        <v>992470.13</v>
      </c>
      <c r="G165" s="49">
        <v>939115.38</v>
      </c>
      <c r="H165" s="49">
        <v>759094.66</v>
      </c>
      <c r="I165" s="49">
        <v>1007601.29</v>
      </c>
      <c r="J165" s="49">
        <v>690682.64</v>
      </c>
    </row>
    <row r="166" spans="1:11" x14ac:dyDescent="0.2">
      <c r="A166" s="49">
        <v>44710.2</v>
      </c>
      <c r="B166" s="49">
        <v>43603.17</v>
      </c>
      <c r="C166" s="49">
        <v>60945.62</v>
      </c>
      <c r="D166" s="49">
        <v>65050.879999999997</v>
      </c>
      <c r="E166" s="49">
        <v>69572.710000000006</v>
      </c>
      <c r="F166" s="49">
        <v>42915.94</v>
      </c>
      <c r="G166" s="49">
        <v>36143.410000000003</v>
      </c>
      <c r="H166" s="49">
        <v>55691.68</v>
      </c>
      <c r="I166" s="49">
        <v>29515.8</v>
      </c>
      <c r="J166" s="49">
        <v>29756.37</v>
      </c>
    </row>
    <row r="167" spans="1:11" x14ac:dyDescent="0.2">
      <c r="A167" s="49">
        <v>1290053.07</v>
      </c>
      <c r="B167" s="49">
        <v>910359.55</v>
      </c>
      <c r="C167" s="49">
        <v>1492546.11</v>
      </c>
      <c r="D167" s="49">
        <v>1768324.43</v>
      </c>
      <c r="E167" s="49">
        <v>1888053.21</v>
      </c>
      <c r="F167" s="49">
        <v>1262478.68</v>
      </c>
      <c r="G167" s="49">
        <v>1133534.01</v>
      </c>
      <c r="H167" s="49">
        <v>1716447.89</v>
      </c>
      <c r="I167" s="49">
        <v>1070257.77</v>
      </c>
      <c r="J167" s="49">
        <v>1004099.15</v>
      </c>
    </row>
    <row r="168" spans="1:11" x14ac:dyDescent="0.2">
      <c r="A168" s="49">
        <v>28702.34</v>
      </c>
      <c r="B168" s="49">
        <v>18320.79</v>
      </c>
      <c r="C168" s="49">
        <v>15920.25</v>
      </c>
      <c r="D168" s="49">
        <v>17184.419999999998</v>
      </c>
      <c r="E168" s="49">
        <v>21091.32</v>
      </c>
      <c r="F168" s="49">
        <v>15543.59</v>
      </c>
      <c r="G168" s="49">
        <v>11836.61</v>
      </c>
      <c r="H168" s="49">
        <v>18106.66</v>
      </c>
      <c r="I168" s="49">
        <v>20747.009999999998</v>
      </c>
      <c r="J168" s="49">
        <v>20074.330000000002</v>
      </c>
    </row>
    <row r="169" spans="1:11" x14ac:dyDescent="0.2">
      <c r="A169" s="49">
        <v>1547554.56</v>
      </c>
      <c r="B169" s="49">
        <v>787213.26</v>
      </c>
      <c r="C169" s="49">
        <v>673894.65</v>
      </c>
      <c r="D169" s="49">
        <v>724690.62</v>
      </c>
      <c r="E169" s="49">
        <v>951813.21</v>
      </c>
      <c r="F169" s="49">
        <v>603714.52</v>
      </c>
      <c r="G169" s="49">
        <v>519042.97</v>
      </c>
      <c r="H169" s="49">
        <v>797309.76</v>
      </c>
      <c r="I169" s="49">
        <v>973621.18</v>
      </c>
      <c r="J169" s="49">
        <v>962524.11</v>
      </c>
    </row>
    <row r="170" spans="1:11" x14ac:dyDescent="0.2">
      <c r="A170">
        <v>576453.97</v>
      </c>
      <c r="B170">
        <v>712200.41</v>
      </c>
      <c r="C170">
        <v>787650.01</v>
      </c>
      <c r="D170">
        <v>808544.69</v>
      </c>
      <c r="E170">
        <v>768217.35</v>
      </c>
      <c r="F170">
        <v>537657.91</v>
      </c>
      <c r="G170">
        <v>481281.37</v>
      </c>
      <c r="H170">
        <v>582533.73</v>
      </c>
      <c r="I170">
        <v>463670.28</v>
      </c>
      <c r="J170">
        <v>493021.07</v>
      </c>
      <c r="K170" t="s">
        <v>227</v>
      </c>
    </row>
    <row r="171" spans="1:11" x14ac:dyDescent="0.2">
      <c r="A171">
        <v>-3517.08</v>
      </c>
      <c r="B171">
        <v>-4947.5600000000004</v>
      </c>
      <c r="C171">
        <v>3912.87</v>
      </c>
      <c r="D171">
        <v>9013.56</v>
      </c>
      <c r="E171">
        <v>-9972.1200000000008</v>
      </c>
      <c r="F171">
        <v>9375.64</v>
      </c>
      <c r="G171">
        <v>-214.61</v>
      </c>
      <c r="H171">
        <v>-3318.74</v>
      </c>
      <c r="I171">
        <v>3458.54</v>
      </c>
      <c r="J171">
        <v>-1064.04</v>
      </c>
      <c r="K171" t="s">
        <v>228</v>
      </c>
    </row>
    <row r="172" spans="1:11" x14ac:dyDescent="0.2">
      <c r="A172">
        <v>4441.3100000000004</v>
      </c>
      <c r="B172">
        <v>8170.55</v>
      </c>
      <c r="C172">
        <v>2268.4699999999998</v>
      </c>
      <c r="D172">
        <v>3237.34</v>
      </c>
      <c r="E172">
        <v>3065.78</v>
      </c>
      <c r="F172">
        <v>2868.06</v>
      </c>
      <c r="G172">
        <v>3096.9</v>
      </c>
      <c r="H172">
        <v>2620.0300000000002</v>
      </c>
      <c r="I172">
        <v>3865.2</v>
      </c>
      <c r="J172">
        <v>3956.22</v>
      </c>
      <c r="K172" t="s">
        <v>229</v>
      </c>
    </row>
    <row r="173" spans="1:11" x14ac:dyDescent="0.2">
      <c r="A173">
        <v>-230.42</v>
      </c>
      <c r="B173">
        <v>-97.88</v>
      </c>
      <c r="C173">
        <v>-394.1</v>
      </c>
      <c r="D173">
        <v>-93.24</v>
      </c>
      <c r="E173">
        <v>-347.87</v>
      </c>
      <c r="F173">
        <v>-132.36000000000001</v>
      </c>
      <c r="G173">
        <v>-629.13</v>
      </c>
      <c r="H173">
        <v>-549.16999999999996</v>
      </c>
      <c r="I173">
        <v>-622.54</v>
      </c>
      <c r="J173">
        <v>-493.65</v>
      </c>
      <c r="K173" t="s">
        <v>230</v>
      </c>
    </row>
    <row r="174" spans="1:11" x14ac:dyDescent="0.2">
      <c r="A174">
        <v>14399.19</v>
      </c>
      <c r="B174">
        <v>19352.95</v>
      </c>
      <c r="C174">
        <v>28100.03</v>
      </c>
      <c r="D174">
        <v>24330.42</v>
      </c>
      <c r="E174">
        <v>29378.86</v>
      </c>
      <c r="F174">
        <v>27724.82</v>
      </c>
      <c r="G174">
        <v>22998.73</v>
      </c>
      <c r="H174">
        <v>27550.75</v>
      </c>
      <c r="I174">
        <v>32714.54</v>
      </c>
      <c r="J174">
        <v>30694.6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232</v>
      </c>
    </row>
    <row r="176" spans="1:11" x14ac:dyDescent="0.2">
      <c r="A176">
        <v>558162.56999999995</v>
      </c>
      <c r="B176">
        <v>688807.52</v>
      </c>
      <c r="C176">
        <v>754010.33</v>
      </c>
      <c r="D176">
        <v>778078.74</v>
      </c>
      <c r="E176">
        <v>735694.83</v>
      </c>
      <c r="F176">
        <v>507007.81</v>
      </c>
      <c r="G176">
        <v>455693.44</v>
      </c>
      <c r="H176">
        <v>553572.31000000006</v>
      </c>
      <c r="I176">
        <v>428181.53</v>
      </c>
      <c r="J176">
        <v>459208.33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3892.21</v>
      </c>
      <c r="B179">
        <v>4039.94</v>
      </c>
      <c r="C179">
        <v>5539.65</v>
      </c>
      <c r="D179">
        <v>6135.53</v>
      </c>
      <c r="E179">
        <v>3143.66</v>
      </c>
      <c r="F179">
        <v>2925.28</v>
      </c>
      <c r="G179">
        <v>2589.1999999999998</v>
      </c>
      <c r="H179">
        <v>1410.67</v>
      </c>
      <c r="I179">
        <v>2774.21</v>
      </c>
      <c r="J179">
        <v>3118.14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493330.88</v>
      </c>
      <c r="B181">
        <v>644946.62</v>
      </c>
      <c r="C181">
        <v>710517.67</v>
      </c>
      <c r="D181">
        <v>732405.59</v>
      </c>
      <c r="E181">
        <v>684045.36</v>
      </c>
      <c r="F181">
        <v>478554.01</v>
      </c>
      <c r="G181">
        <v>428113.88</v>
      </c>
      <c r="H181">
        <v>526356.19999999995</v>
      </c>
      <c r="I181">
        <v>393985.5</v>
      </c>
      <c r="J181">
        <v>429870.98</v>
      </c>
      <c r="K181" t="s">
        <v>238</v>
      </c>
    </row>
    <row r="182" spans="1:11" x14ac:dyDescent="0.2">
      <c r="A182">
        <v>83123.09</v>
      </c>
      <c r="B182">
        <v>67253.789999999994</v>
      </c>
      <c r="C182">
        <v>77132.34</v>
      </c>
      <c r="D182">
        <v>76139.100000000006</v>
      </c>
      <c r="E182">
        <v>84171.99</v>
      </c>
      <c r="F182">
        <v>59103.9</v>
      </c>
      <c r="G182">
        <v>53167.49</v>
      </c>
      <c r="H182">
        <v>56177.53</v>
      </c>
      <c r="I182">
        <v>69684.78</v>
      </c>
      <c r="J182">
        <v>63150.09</v>
      </c>
      <c r="K182" t="s">
        <v>239</v>
      </c>
    </row>
    <row r="183" spans="1:11" x14ac:dyDescent="0.2">
      <c r="A183">
        <v>349642.79</v>
      </c>
      <c r="B183">
        <v>434622.75</v>
      </c>
      <c r="C183">
        <v>499138.54</v>
      </c>
      <c r="D183">
        <v>530495.93999999994</v>
      </c>
      <c r="E183">
        <v>483990.81</v>
      </c>
      <c r="F183">
        <v>359718.94</v>
      </c>
      <c r="G183">
        <v>322708.07</v>
      </c>
      <c r="H183">
        <v>383534.44</v>
      </c>
      <c r="I183">
        <v>294534.7</v>
      </c>
      <c r="J183">
        <v>315882.77</v>
      </c>
      <c r="K183" t="s">
        <v>240</v>
      </c>
    </row>
    <row r="184" spans="1:11" x14ac:dyDescent="0.2">
      <c r="A184">
        <v>269.87</v>
      </c>
      <c r="B184">
        <v>339.73</v>
      </c>
      <c r="C184">
        <v>305.5</v>
      </c>
      <c r="D184">
        <v>112.16</v>
      </c>
      <c r="E184">
        <v>249.77</v>
      </c>
      <c r="F184">
        <v>22.17</v>
      </c>
      <c r="G184">
        <v>211.49</v>
      </c>
      <c r="H184">
        <v>400.91</v>
      </c>
      <c r="I184">
        <v>262.33</v>
      </c>
      <c r="J184">
        <v>290.66000000000003</v>
      </c>
      <c r="K184" t="s">
        <v>241</v>
      </c>
    </row>
    <row r="185" spans="1:11" x14ac:dyDescent="0.2">
      <c r="A185">
        <v>136553.62</v>
      </c>
      <c r="B185">
        <v>195585.43</v>
      </c>
      <c r="C185">
        <v>184756.45</v>
      </c>
      <c r="D185">
        <v>169682.99</v>
      </c>
      <c r="E185">
        <v>165236.60999999999</v>
      </c>
      <c r="F185">
        <v>95664.69</v>
      </c>
      <c r="G185">
        <v>86662.73</v>
      </c>
      <c r="H185">
        <v>99731.88</v>
      </c>
      <c r="I185">
        <v>86121.97</v>
      </c>
      <c r="J185">
        <v>95420.9</v>
      </c>
      <c r="K185" t="s">
        <v>242</v>
      </c>
    </row>
    <row r="186" spans="1:11" x14ac:dyDescent="0.2">
      <c r="A186">
        <v>89987.69</v>
      </c>
      <c r="B186">
        <v>81652.5</v>
      </c>
      <c r="C186">
        <v>103096.74</v>
      </c>
      <c r="D186">
        <v>108253.6</v>
      </c>
      <c r="E186">
        <v>118740.16</v>
      </c>
      <c r="F186">
        <v>82252.11</v>
      </c>
      <c r="G186">
        <v>71699.08</v>
      </c>
      <c r="H186">
        <v>98866.5</v>
      </c>
      <c r="I186">
        <v>82751.28</v>
      </c>
      <c r="J186">
        <v>81426.740000000005</v>
      </c>
      <c r="K186" t="s">
        <v>243</v>
      </c>
    </row>
    <row r="187" spans="1:11" x14ac:dyDescent="0.2">
      <c r="A187">
        <v>0</v>
      </c>
      <c r="B187">
        <v>0</v>
      </c>
      <c r="C187">
        <v>352.78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491591.73</v>
      </c>
      <c r="B188">
        <v>572591.02</v>
      </c>
      <c r="C188">
        <v>574413.47</v>
      </c>
      <c r="D188">
        <v>497876.25</v>
      </c>
      <c r="E188">
        <v>757385.18</v>
      </c>
      <c r="F188">
        <v>817525.25</v>
      </c>
      <c r="G188">
        <v>561045.69999999995</v>
      </c>
      <c r="H188">
        <v>700761.15</v>
      </c>
      <c r="I188">
        <v>814499.29</v>
      </c>
      <c r="J188">
        <v>750707.76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</row>
    <row r="190" spans="1:11" x14ac:dyDescent="0.2">
      <c r="A190">
        <v>49938361.670000002</v>
      </c>
      <c r="B190">
        <v>51203994.140000001</v>
      </c>
      <c r="C190">
        <v>41375250.060000002</v>
      </c>
      <c r="D190">
        <v>43910766.530000001</v>
      </c>
      <c r="E190">
        <v>48318803.060000002</v>
      </c>
      <c r="F190">
        <v>35772272.049999997</v>
      </c>
      <c r="G190">
        <v>32323252.27</v>
      </c>
      <c r="H190">
        <v>40858596.57</v>
      </c>
      <c r="I190">
        <v>34134852.859999999</v>
      </c>
      <c r="J190">
        <v>36100927.039999999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263806.84999999998</v>
      </c>
      <c r="B193">
        <v>224662.43</v>
      </c>
      <c r="C193">
        <v>314214.42</v>
      </c>
      <c r="D193">
        <v>352923.56</v>
      </c>
      <c r="E193">
        <v>178430.31</v>
      </c>
      <c r="F193">
        <v>173073.2</v>
      </c>
      <c r="G193">
        <v>144233.71</v>
      </c>
      <c r="H193">
        <v>88748.21</v>
      </c>
      <c r="I193">
        <v>193124.96</v>
      </c>
      <c r="J193">
        <v>168456.85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45618914.57</v>
      </c>
      <c r="B195">
        <v>48802457.219999999</v>
      </c>
      <c r="C195">
        <v>38563218.280000001</v>
      </c>
      <c r="D195">
        <v>40805943.509999998</v>
      </c>
      <c r="E195">
        <v>44967774.049999997</v>
      </c>
      <c r="F195">
        <v>34137669.109999999</v>
      </c>
      <c r="G195">
        <v>30627353.82</v>
      </c>
      <c r="H195">
        <v>39137408.409999996</v>
      </c>
      <c r="I195">
        <v>31854531.969999999</v>
      </c>
      <c r="J195">
        <v>34147643</v>
      </c>
    </row>
    <row r="196" spans="1:10" x14ac:dyDescent="0.2">
      <c r="A196">
        <v>5074845.68</v>
      </c>
      <c r="B196">
        <v>3198790.37</v>
      </c>
      <c r="C196">
        <v>3700659.67</v>
      </c>
      <c r="D196">
        <v>3955622.83</v>
      </c>
      <c r="E196">
        <v>4286844.5</v>
      </c>
      <c r="F196">
        <v>2625201.39</v>
      </c>
      <c r="G196">
        <v>2401177.86</v>
      </c>
      <c r="H196">
        <v>2510697.52</v>
      </c>
      <c r="I196">
        <v>3287945.14</v>
      </c>
      <c r="J196">
        <v>2872448.65</v>
      </c>
    </row>
    <row r="197" spans="1:10" x14ac:dyDescent="0.2">
      <c r="A197">
        <v>40576293.18</v>
      </c>
      <c r="B197">
        <v>43248703.68</v>
      </c>
      <c r="C197">
        <v>32943215.469999999</v>
      </c>
      <c r="D197">
        <v>34809501.350000001</v>
      </c>
      <c r="E197">
        <v>38726979.920000002</v>
      </c>
      <c r="F197">
        <v>30305058.27</v>
      </c>
      <c r="G197">
        <v>27075445.789999999</v>
      </c>
      <c r="H197">
        <v>34266684.57</v>
      </c>
      <c r="I197">
        <v>28162828.02</v>
      </c>
      <c r="J197">
        <v>29925416.280000001</v>
      </c>
    </row>
    <row r="198" spans="1:10" x14ac:dyDescent="0.2">
      <c r="A198">
        <v>18503.47</v>
      </c>
      <c r="B198">
        <v>16494.09</v>
      </c>
      <c r="C198">
        <v>12375.02</v>
      </c>
      <c r="D198">
        <v>4950.08</v>
      </c>
      <c r="E198">
        <v>16685.46</v>
      </c>
      <c r="F198">
        <v>1174.92</v>
      </c>
      <c r="G198">
        <v>10839.4</v>
      </c>
      <c r="H198">
        <v>27334.22</v>
      </c>
      <c r="I198">
        <v>20233.16</v>
      </c>
      <c r="J198">
        <v>22025.8</v>
      </c>
    </row>
    <row r="199" spans="1:10" x14ac:dyDescent="0.2">
      <c r="A199">
        <v>6644873.6799999997</v>
      </c>
      <c r="B199">
        <v>6433731.1500000004</v>
      </c>
      <c r="C199">
        <v>6407380.29</v>
      </c>
      <c r="D199">
        <v>6717479.96</v>
      </c>
      <c r="E199">
        <v>6945656.1600000001</v>
      </c>
      <c r="F199">
        <v>3956515.53</v>
      </c>
      <c r="G199">
        <v>3677265.48</v>
      </c>
      <c r="H199">
        <v>4213038.53</v>
      </c>
      <c r="I199">
        <v>4076735.25</v>
      </c>
      <c r="J199">
        <v>4295919.57</v>
      </c>
    </row>
    <row r="200" spans="1:10" x14ac:dyDescent="0.2">
      <c r="A200">
        <v>3454089.92</v>
      </c>
      <c r="B200">
        <v>2302318.67</v>
      </c>
      <c r="C200">
        <v>2883183.57</v>
      </c>
      <c r="D200">
        <v>3229634.95</v>
      </c>
      <c r="E200">
        <v>3565297.01</v>
      </c>
      <c r="F200">
        <v>2500121.7799999998</v>
      </c>
      <c r="G200">
        <v>2264981.0099999998</v>
      </c>
      <c r="H200">
        <v>3141048.61</v>
      </c>
      <c r="I200">
        <v>2882680.68</v>
      </c>
      <c r="J200">
        <v>2776730</v>
      </c>
    </row>
    <row r="201" spans="1:10" x14ac:dyDescent="0.2">
      <c r="A201">
        <v>0</v>
      </c>
      <c r="B201">
        <v>0</v>
      </c>
      <c r="C201">
        <v>17723.599999999999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49">
        <v>56215.79</v>
      </c>
      <c r="B202" s="49">
        <v>68055.740000000005</v>
      </c>
      <c r="C202" s="49">
        <v>90158.6</v>
      </c>
      <c r="D202" s="49">
        <v>36378.050000000003</v>
      </c>
      <c r="E202" s="49">
        <v>29726.02</v>
      </c>
      <c r="F202" s="49">
        <v>42292.09</v>
      </c>
      <c r="G202" s="49">
        <v>8608.6</v>
      </c>
      <c r="H202" s="49">
        <v>83890.28</v>
      </c>
      <c r="I202" s="49">
        <v>23552.400000000001</v>
      </c>
      <c r="J202" s="49">
        <v>70336.649999999994</v>
      </c>
    </row>
    <row r="203" spans="1:10" x14ac:dyDescent="0.2">
      <c r="A203" s="49">
        <v>593224.4</v>
      </c>
      <c r="B203" s="49">
        <v>461876.33</v>
      </c>
      <c r="C203" s="49">
        <v>532586.15</v>
      </c>
      <c r="D203" s="49">
        <v>664786.56999999995</v>
      </c>
      <c r="E203" s="49">
        <v>750873.62</v>
      </c>
      <c r="F203" s="49">
        <v>152282.18</v>
      </c>
      <c r="G203" s="49">
        <v>104468.71</v>
      </c>
      <c r="H203" s="49">
        <v>117411.92</v>
      </c>
      <c r="I203" s="49">
        <v>117045.68</v>
      </c>
      <c r="J203" s="49">
        <v>126016.28</v>
      </c>
    </row>
    <row r="204" spans="1:10" x14ac:dyDescent="0.2">
      <c r="A204" s="49">
        <v>54586.86</v>
      </c>
      <c r="B204" s="49">
        <v>30391.3</v>
      </c>
      <c r="C204" s="49">
        <v>8715.34</v>
      </c>
      <c r="D204" s="49">
        <v>12871.86</v>
      </c>
      <c r="E204" s="49">
        <v>69905.47</v>
      </c>
      <c r="F204" s="49">
        <v>9012.92</v>
      </c>
      <c r="G204" s="49">
        <v>6418.77</v>
      </c>
      <c r="H204" s="49">
        <v>6586.93</v>
      </c>
      <c r="I204" s="49">
        <v>9177.34</v>
      </c>
      <c r="J204" s="49">
        <v>7461.17</v>
      </c>
    </row>
    <row r="205" spans="1:10" x14ac:dyDescent="0.2">
      <c r="A205" s="49">
        <v>112703.15</v>
      </c>
      <c r="B205" s="49">
        <v>120493.51</v>
      </c>
      <c r="C205" s="49">
        <v>68853.97</v>
      </c>
      <c r="D205" s="49">
        <v>126688.01</v>
      </c>
      <c r="E205" s="49">
        <v>106732.56</v>
      </c>
      <c r="F205" s="49">
        <v>63470.46</v>
      </c>
      <c r="G205" s="49">
        <v>48958.98</v>
      </c>
      <c r="H205" s="49">
        <v>82616.28</v>
      </c>
      <c r="I205" s="49">
        <v>45820.87</v>
      </c>
      <c r="J205" s="49">
        <v>70676.95</v>
      </c>
    </row>
    <row r="206" spans="1:10" x14ac:dyDescent="0.2">
      <c r="A206" s="49">
        <v>190601.52</v>
      </c>
      <c r="B206" s="49">
        <v>104710.33</v>
      </c>
      <c r="C206" s="49">
        <v>97819.13</v>
      </c>
      <c r="D206" s="49">
        <v>97948.18</v>
      </c>
      <c r="E206" s="49">
        <v>67922.789999999994</v>
      </c>
      <c r="F206" s="49">
        <v>86053.46</v>
      </c>
      <c r="G206" s="49">
        <v>116159.74</v>
      </c>
      <c r="H206" s="49">
        <v>199802.28</v>
      </c>
      <c r="I206" s="49">
        <v>95064.95</v>
      </c>
      <c r="J206" s="49">
        <v>73779.86</v>
      </c>
    </row>
    <row r="207" spans="1:10" x14ac:dyDescent="0.2">
      <c r="A207" s="49">
        <v>185548.17</v>
      </c>
      <c r="B207" s="49">
        <v>316859.36</v>
      </c>
      <c r="C207" s="49">
        <v>609945.39</v>
      </c>
      <c r="D207" s="49">
        <v>504562.73</v>
      </c>
      <c r="E207" s="49">
        <v>175950.37</v>
      </c>
      <c r="F207" s="49">
        <v>28491.59</v>
      </c>
      <c r="G207" s="49">
        <v>11605.5</v>
      </c>
      <c r="H207" s="49">
        <v>181410</v>
      </c>
      <c r="I207" s="49">
        <v>1930</v>
      </c>
      <c r="J207" s="49">
        <v>32167.69</v>
      </c>
    </row>
    <row r="208" spans="1:10" x14ac:dyDescent="0.2">
      <c r="A208" s="49">
        <v>5167.68</v>
      </c>
      <c r="B208" s="49">
        <v>30478.18</v>
      </c>
      <c r="C208" s="49">
        <v>26297.41</v>
      </c>
      <c r="D208" s="49">
        <v>25421.63</v>
      </c>
      <c r="E208" s="49">
        <v>25449.39</v>
      </c>
      <c r="F208" s="49">
        <v>24805.7</v>
      </c>
      <c r="G208" s="49">
        <v>33738.480000000003</v>
      </c>
      <c r="H208" s="49">
        <v>30842.63</v>
      </c>
      <c r="I208" s="49">
        <v>23374.04</v>
      </c>
      <c r="J208" s="49">
        <v>50676.58</v>
      </c>
    </row>
    <row r="209" spans="1:11" x14ac:dyDescent="0.2">
      <c r="A209" s="28">
        <f>A210+A211</f>
        <v>713611.58</v>
      </c>
      <c r="B209" s="28">
        <f t="shared" ref="B209:J209" si="0">B210+B211</f>
        <v>606537.29</v>
      </c>
      <c r="C209" s="28">
        <f t="shared" si="0"/>
        <v>787621.28</v>
      </c>
      <c r="D209" s="28">
        <f t="shared" si="0"/>
        <v>822305.72</v>
      </c>
      <c r="E209" s="28">
        <f t="shared" si="0"/>
        <v>767644.1</v>
      </c>
      <c r="F209" s="28">
        <f t="shared" si="0"/>
        <v>164048.10999999999</v>
      </c>
      <c r="G209" s="28">
        <f t="shared" si="0"/>
        <v>110997.44</v>
      </c>
      <c r="H209" s="28">
        <f t="shared" si="0"/>
        <v>239937.58000000002</v>
      </c>
      <c r="I209" s="28">
        <f t="shared" si="0"/>
        <v>111194.2</v>
      </c>
      <c r="J209" s="28">
        <f t="shared" si="0"/>
        <v>147498.9</v>
      </c>
      <c r="K209" t="s">
        <v>312</v>
      </c>
    </row>
    <row r="210" spans="1:11" x14ac:dyDescent="0.2">
      <c r="A210" s="49">
        <v>559231.98</v>
      </c>
      <c r="B210" s="49">
        <v>428802.65</v>
      </c>
      <c r="C210" s="49">
        <v>466000.58</v>
      </c>
      <c r="D210" s="49">
        <v>538519.06999999995</v>
      </c>
      <c r="E210" s="49">
        <v>655192.68999999994</v>
      </c>
      <c r="F210" s="49">
        <v>140901.12</v>
      </c>
      <c r="G210" s="49">
        <v>104659.38</v>
      </c>
      <c r="H210" s="49">
        <v>115471.74</v>
      </c>
      <c r="I210" s="49">
        <v>109282.44</v>
      </c>
      <c r="J210" s="49">
        <v>121498.73</v>
      </c>
      <c r="K210" t="s">
        <v>312</v>
      </c>
    </row>
    <row r="211" spans="1:11" x14ac:dyDescent="0.2">
      <c r="A211" s="49">
        <v>154379.6</v>
      </c>
      <c r="B211" s="49">
        <v>177734.64</v>
      </c>
      <c r="C211" s="49">
        <v>321620.7</v>
      </c>
      <c r="D211" s="49">
        <v>283786.65000000002</v>
      </c>
      <c r="E211" s="49">
        <v>112451.41</v>
      </c>
      <c r="F211" s="49">
        <v>23146.99</v>
      </c>
      <c r="G211" s="49">
        <v>6338.06</v>
      </c>
      <c r="H211" s="49">
        <v>124465.84</v>
      </c>
      <c r="I211" s="49">
        <v>1911.76</v>
      </c>
      <c r="J211" s="49">
        <v>26000.17</v>
      </c>
      <c r="K211" t="s">
        <v>312</v>
      </c>
    </row>
    <row r="212" spans="1:11" x14ac:dyDescent="0.2">
      <c r="A212" s="49">
        <v>-784355.39</v>
      </c>
      <c r="B212" s="49">
        <v>-975349.35</v>
      </c>
      <c r="C212" s="49">
        <v>-917089.45</v>
      </c>
      <c r="D212" s="49">
        <v>-1215852.8400000001</v>
      </c>
      <c r="E212" s="49">
        <v>-1043675.5</v>
      </c>
      <c r="F212" s="49">
        <v>-633669.65</v>
      </c>
      <c r="G212" s="49">
        <v>-632304.69999999995</v>
      </c>
      <c r="H212" s="49">
        <v>-790121.22</v>
      </c>
      <c r="I212" s="49">
        <v>-731110.03</v>
      </c>
      <c r="J212" s="49">
        <v>-686273.25</v>
      </c>
      <c r="K212" s="49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2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0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179</v>
      </c>
      <c r="E9" s="6">
        <f>IF(Input!A170 = 0, "***", Input!A132/Input!A170)</f>
        <v>87.94069065046078</v>
      </c>
      <c r="F9" s="6">
        <f>IF(Input!B170 = 0, "***", Input!B132/Input!B170)</f>
        <v>73.01490824752544</v>
      </c>
      <c r="G9" s="6">
        <f>IF(Input!C170 = 0, "***", Input!C132/Input!C170)</f>
        <v>53.658195154469688</v>
      </c>
      <c r="H9" s="6">
        <f>IF(Input!D170 = 0, "***", Input!D132/Input!D170)</f>
        <v>55.360658345304337</v>
      </c>
      <c r="I9" s="6">
        <f>IF(Input!E170 = 0, "***", Input!E132/Input!E170)</f>
        <v>64.115472723962824</v>
      </c>
      <c r="J9" s="6">
        <f>IF(Input!F170 = 0, "***", Input!F132/Input!F170)</f>
        <v>68.375950239437557</v>
      </c>
      <c r="K9" s="6">
        <f>IF(Input!G170 = 0, "***", Input!G132/Input!G170)</f>
        <v>68.626241817754135</v>
      </c>
      <c r="L9" s="6">
        <f>IF(Input!H170 = 0, "***", Input!H132/Input!H170)</f>
        <v>71.494754355254244</v>
      </c>
      <c r="M9" s="6">
        <f>IF(Input!I170 = 0, "***", Input!I132/Input!I170)</f>
        <v>75.791955244575945</v>
      </c>
      <c r="N9" s="6">
        <f>IF(Input!J170 = 0, "***", Input!J132/Input!J170)</f>
        <v>75.088254645993118</v>
      </c>
      <c r="O9" s="19">
        <f>AVERAGE(E9:N9)</f>
        <v>69.346708142473815</v>
      </c>
    </row>
    <row r="10" spans="1:15" ht="12" customHeight="1" x14ac:dyDescent="0.2">
      <c r="B10" t="s">
        <v>180</v>
      </c>
      <c r="E10" s="6">
        <f>IF(Input!A171 = 0, "***", Input!A133/Input!A171)</f>
        <v>3.065116517110785</v>
      </c>
      <c r="F10" s="6">
        <f>IF(Input!B171 = 0, "***", Input!B133/Input!B171)</f>
        <v>-31.73274502987331</v>
      </c>
      <c r="G10" s="6">
        <f>IF(Input!C171 = 0, "***", Input!C133/Input!C171)</f>
        <v>44.832833700071809</v>
      </c>
      <c r="H10" s="6">
        <f>IF(Input!D171 = 0, "***", Input!D133/Input!D171)</f>
        <v>29.075365338445632</v>
      </c>
      <c r="I10" s="6">
        <f>IF(Input!E171 = 0, "***", Input!E133/Input!E171)</f>
        <v>74.97294958343862</v>
      </c>
      <c r="J10" s="6">
        <f>IF(Input!F171 = 0, "***", Input!F133/Input!F171)</f>
        <v>85.925473887649275</v>
      </c>
      <c r="K10" s="6">
        <f>IF(Input!G171 = 0, "***", Input!G133/Input!G171)</f>
        <v>704.63179721355016</v>
      </c>
      <c r="L10" s="6">
        <f>IF(Input!H171 = 0, "***", Input!H133/Input!H171)</f>
        <v>58.179218619114494</v>
      </c>
      <c r="M10" s="6">
        <f>IF(Input!I171 = 0, "***", Input!I133/Input!I171)</f>
        <v>64.76612096433756</v>
      </c>
      <c r="N10" s="6">
        <f>IF(Input!J171 = 0, "***", Input!J133/Input!J171)</f>
        <v>66.588295552798769</v>
      </c>
      <c r="O10" s="19">
        <f>AVERAGE(E10:N10)</f>
        <v>110.03044263466438</v>
      </c>
    </row>
    <row r="11" spans="1:15" ht="12" customHeight="1" x14ac:dyDescent="0.2">
      <c r="B11" t="s">
        <v>181</v>
      </c>
      <c r="E11" s="6">
        <f>IF(Input!A172 = 0, "***", Input!A134/Input!A172)</f>
        <v>55.37275713697084</v>
      </c>
      <c r="F11" s="6">
        <f>IF(Input!B172 = 0, "***", Input!B134/Input!B172)</f>
        <v>28.1032635501894</v>
      </c>
      <c r="G11" s="6">
        <f>IF(Input!C172 = 0, "***", Input!C134/Input!C172)</f>
        <v>39.351470374305151</v>
      </c>
      <c r="H11" s="6">
        <f>IF(Input!D172 = 0, "***", Input!D134/Input!D172)</f>
        <v>31.166846855751942</v>
      </c>
      <c r="I11" s="6">
        <f>IF(Input!E172 = 0, "***", Input!E134/Input!E172)</f>
        <v>32.758521485559953</v>
      </c>
      <c r="J11" s="6">
        <f>IF(Input!F172 = 0, "***", Input!F134/Input!F172)</f>
        <v>30.519417306471972</v>
      </c>
      <c r="K11" s="6">
        <f>IF(Input!G172 = 0, "***", Input!G134/Input!G172)</f>
        <v>30.279224385675995</v>
      </c>
      <c r="L11" s="6">
        <f>IF(Input!H172 = 0, "***", Input!H134/Input!H172)</f>
        <v>35.6220081449449</v>
      </c>
      <c r="M11" s="6">
        <f>IF(Input!I172 = 0, "***", Input!I134/Input!I172)</f>
        <v>30.2278459070682</v>
      </c>
      <c r="N11" s="6">
        <f>IF(Input!J172 = 0, "***", Input!J134/Input!J172)</f>
        <v>32.28629095449697</v>
      </c>
      <c r="O11" s="19">
        <f>AVERAGE(E11:N11)</f>
        <v>34.568764610143532</v>
      </c>
    </row>
    <row r="12" spans="1:15" ht="12" customHeight="1" x14ac:dyDescent="0.2">
      <c r="B12" t="s">
        <v>182</v>
      </c>
      <c r="E12" s="6">
        <f>IF(Input!A173 = 0, "***", Input!A135/Input!A173)</f>
        <v>68.541446055029951</v>
      </c>
      <c r="F12" s="6">
        <f>IF(Input!B173 = 0, "***", Input!B135/Input!B173)</f>
        <v>62.3481814466694</v>
      </c>
      <c r="G12" s="6">
        <f>IF(Input!C173 = 0, "***", Input!C135/Input!C173)</f>
        <v>61.639000253742701</v>
      </c>
      <c r="H12" s="6">
        <f>IF(Input!D173 = 0, "***", Input!D135/Input!D173)</f>
        <v>49.35253110253111</v>
      </c>
      <c r="I12" s="6">
        <f>IF(Input!E173 = 0, "***", Input!E135/Input!E173)</f>
        <v>73.22962600971627</v>
      </c>
      <c r="J12" s="6">
        <f>IF(Input!F173 = 0, "***", Input!F135/Input!F173)</f>
        <v>58.025460864309451</v>
      </c>
      <c r="K12" s="6">
        <f>IF(Input!G173 = 0, "***", Input!G135/Input!G173)</f>
        <v>52.245084481744627</v>
      </c>
      <c r="L12" s="6">
        <f>IF(Input!H173 = 0, "***", Input!H135/Input!H173)</f>
        <v>54.364968953147482</v>
      </c>
      <c r="M12" s="6">
        <f>IF(Input!I173 = 0, "***", Input!I135/Input!I173)</f>
        <v>61.672278086548658</v>
      </c>
      <c r="N12" s="6">
        <f>IF(Input!J173 = 0, "***", Input!J135/Input!J173)</f>
        <v>79.11281272156387</v>
      </c>
      <c r="O12" s="19">
        <f>AVERAGE(E12:N12)</f>
        <v>62.053138997500355</v>
      </c>
    </row>
    <row r="13" spans="1:15" x14ac:dyDescent="0.2">
      <c r="B13" s="27"/>
      <c r="E13" s="6"/>
      <c r="F13" s="6"/>
      <c r="G13" s="6"/>
      <c r="H13" s="6"/>
      <c r="I13" s="6"/>
      <c r="J13" s="6"/>
      <c r="K13" s="6"/>
      <c r="L13" s="6"/>
      <c r="M13" s="6"/>
      <c r="N13" s="6"/>
      <c r="O13" s="19"/>
    </row>
    <row r="14" spans="1:15" ht="13.5" customHeight="1" x14ac:dyDescent="0.2">
      <c r="A14" s="30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30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34.140234971550484</v>
      </c>
      <c r="F16" s="6">
        <f>IF(Input!B174 = 0, "***", Input!B188/Input!B174)</f>
        <v>29.586756540992457</v>
      </c>
      <c r="G16" s="6">
        <f>IF(Input!C174 = 0, "***", Input!C188/Input!C174)</f>
        <v>20.441738674300346</v>
      </c>
      <c r="H16" s="6">
        <f>IF(Input!D174 = 0, "***", Input!D188/Input!D174)</f>
        <v>20.463117776018663</v>
      </c>
      <c r="I16" s="6">
        <f>IF(Input!E174 = 0, "***", Input!E188/Input!E174)</f>
        <v>25.779937683082327</v>
      </c>
      <c r="J16" s="6">
        <f>IF(Input!F174 = 0, "***", Input!F188/Input!F174)</f>
        <v>29.487125615242949</v>
      </c>
      <c r="K16" s="6">
        <f>IF(Input!G174 = 0, "***", Input!G188/Input!G174)</f>
        <v>24.394638312637262</v>
      </c>
      <c r="L16" s="6">
        <f>IF(Input!H174 = 0, "***", Input!H188/Input!H174)</f>
        <v>25.43528397593532</v>
      </c>
      <c r="M16" s="6">
        <f>IF(Input!I174 = 0, "***", Input!I188/Input!I174)</f>
        <v>24.897164685794145</v>
      </c>
      <c r="N16" s="6">
        <f>IF(Input!J174 = 0, "***", Input!J188/Input!J174)</f>
        <v>24.457323437998866</v>
      </c>
      <c r="O16" s="19">
        <f t="shared" ref="O16:O22" si="1">AVERAGE(E16:N16)</f>
        <v>25.908332167355276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 t="str">
        <f>IF(Input!F175 = 0, "***", Input!F189/Input!F175)</f>
        <v>***</v>
      </c>
      <c r="K17" s="6" t="str">
        <f>IF(Input!G175 = 0, "***", Input!G189/Input!G175)</f>
        <v>***</v>
      </c>
      <c r="L17" s="6" t="str">
        <f>IF(Input!H175 = 0, "***", Input!H189/Input!H175)</f>
        <v>***</v>
      </c>
      <c r="M17" s="6" t="str">
        <f>IF(Input!I175 = 0, "***", Input!I189/Input!I175)</f>
        <v>***</v>
      </c>
      <c r="N17" s="6" t="str">
        <f>IF(Input!J175 = 0, "***", Input!J189/Input!J175)</f>
        <v>***</v>
      </c>
      <c r="O17" s="19" t="e">
        <f t="shared" si="1"/>
        <v>#DIV/0!</v>
      </c>
    </row>
    <row r="18" spans="1:15" ht="12" customHeight="1" x14ac:dyDescent="0.2">
      <c r="B18" t="s">
        <v>233</v>
      </c>
      <c r="E18" s="6">
        <f>IF(Input!A176 = 0, "***", Input!A190/Input!A176)</f>
        <v>89.469205486136431</v>
      </c>
      <c r="F18" s="6">
        <f>IF(Input!B176 = 0, "***", Input!B190/Input!B176)</f>
        <v>74.337159007787832</v>
      </c>
      <c r="G18" s="6">
        <f>IF(Input!C176 = 0, "***", Input!C190/Input!C176)</f>
        <v>54.873585166930013</v>
      </c>
      <c r="H18" s="6">
        <f>IF(Input!D176 = 0, "***", Input!D190/Input!D176)</f>
        <v>56.434862273707672</v>
      </c>
      <c r="I18" s="6">
        <f>IF(Input!E176 = 0, "***", Input!E190/Input!E176)</f>
        <v>65.677779820744433</v>
      </c>
      <c r="J18" s="6">
        <f>IF(Input!F176 = 0, "***", Input!F190/Input!F176)</f>
        <v>70.55566274215775</v>
      </c>
      <c r="K18" s="6">
        <f>IF(Input!G176 = 0, "***", Input!G190/Input!G176)</f>
        <v>70.93201137589341</v>
      </c>
      <c r="L18" s="6">
        <f>IF(Input!H176 = 0, "***", Input!H190/Input!H176)</f>
        <v>73.808960151926669</v>
      </c>
      <c r="M18" s="6">
        <f>IF(Input!I176 = 0, "***", Input!I190/Input!I176)</f>
        <v>79.72051680977458</v>
      </c>
      <c r="N18" s="6">
        <f>IF(Input!J176 = 0, "***", Input!J190/Input!J176)</f>
        <v>78.615575288017965</v>
      </c>
      <c r="O18" s="19">
        <f t="shared" si="1"/>
        <v>71.442531812307678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19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19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67.778164590297024</v>
      </c>
      <c r="F21" s="6">
        <f>IF(Input!B179 = 0, "***", Input!B193/Input!B179)</f>
        <v>55.610338272350575</v>
      </c>
      <c r="G21" s="6">
        <f>IF(Input!C179 = 0, "***", Input!C193/Input!C179)</f>
        <v>56.720987788037149</v>
      </c>
      <c r="H21" s="6">
        <f>IF(Input!D179 = 0, "***", Input!D193/Input!D179)</f>
        <v>57.521283409909174</v>
      </c>
      <c r="I21" s="6">
        <f>IF(Input!E179 = 0, "***", Input!E193/Input!E179)</f>
        <v>56.758781165902164</v>
      </c>
      <c r="J21" s="6">
        <f>IF(Input!F179 = 0, "***", Input!F193/Input!F179)</f>
        <v>59.164661160641032</v>
      </c>
      <c r="K21" s="6">
        <f>IF(Input!G179 = 0, "***", Input!G193/Input!G179)</f>
        <v>55.705897574540401</v>
      </c>
      <c r="L21" s="6">
        <f>IF(Input!H179 = 0, "***", Input!H193/Input!H179)</f>
        <v>62.912098506383494</v>
      </c>
      <c r="M21" s="6">
        <f>IF(Input!I179 = 0, "***", Input!I193/Input!I179)</f>
        <v>69.614398333219185</v>
      </c>
      <c r="N21" s="6">
        <f>IF(Input!J179 = 0, "***", Input!J193/Input!J179)</f>
        <v>54.024787212889741</v>
      </c>
      <c r="O21" s="19">
        <f t="shared" si="1"/>
        <v>59.581139801416988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19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19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20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20"/>
    </row>
    <row r="26" spans="1:15" ht="12" customHeight="1" x14ac:dyDescent="0.2">
      <c r="B26" t="s">
        <v>238</v>
      </c>
      <c r="E26" s="6">
        <f>IF(Input!A181 = 0, "***", Input!A195/Input!A181)</f>
        <v>92.471232633967688</v>
      </c>
      <c r="F26" s="6">
        <f>IF(Input!B181 = 0, "***", Input!B195/Input!B181)</f>
        <v>75.668986713970213</v>
      </c>
      <c r="G26" s="6">
        <f>IF(Input!C181 = 0, "***", Input!C195/Input!C181)</f>
        <v>54.274819484784942</v>
      </c>
      <c r="H26" s="6">
        <f>IF(Input!D181 = 0, "***", Input!D195/Input!D181)</f>
        <v>55.714953663857209</v>
      </c>
      <c r="I26" s="6">
        <f>IF(Input!E181 = 0, "***", Input!E195/Input!E181)</f>
        <v>65.738000254836905</v>
      </c>
      <c r="J26" s="6">
        <f>IF(Input!F181 = 0, "***", Input!F195/Input!F181)</f>
        <v>71.335039298907972</v>
      </c>
      <c r="K26" s="6">
        <f>IF(Input!G181 = 0, "***", Input!G195/Input!G181)</f>
        <v>71.540202854436771</v>
      </c>
      <c r="L26" s="6">
        <f>IF(Input!H181 = 0, "***", Input!H195/Input!H181)</f>
        <v>74.355366973923736</v>
      </c>
      <c r="M26" s="6">
        <f>IF(Input!I181 = 0, "***", Input!I195/Input!I181)</f>
        <v>80.852041432996899</v>
      </c>
      <c r="N26" s="6">
        <f>IF(Input!J181 = 0, "***", Input!J195/Input!J181)</f>
        <v>79.436958037967585</v>
      </c>
      <c r="O26" s="19">
        <f>AVERAGE(E26:N26)</f>
        <v>72.138760134964983</v>
      </c>
    </row>
    <row r="27" spans="1:15" ht="12" customHeight="1" x14ac:dyDescent="0.2">
      <c r="B27" t="s">
        <v>239</v>
      </c>
      <c r="E27" s="6">
        <f>IF(Input!A182 = 0, "***", Input!A196/Input!A182)</f>
        <v>61.052177920719743</v>
      </c>
      <c r="F27" s="6">
        <f>IF(Input!B182 = 0, "***", Input!B196/Input!B182)</f>
        <v>47.562975558700863</v>
      </c>
      <c r="G27" s="6">
        <f>IF(Input!C182 = 0, "***", Input!C196/Input!C182)</f>
        <v>47.978055248939683</v>
      </c>
      <c r="H27" s="6">
        <f>IF(Input!D182 = 0, "***", Input!D196/Input!D182)</f>
        <v>51.952581919145352</v>
      </c>
      <c r="I27" s="6">
        <f>IF(Input!E182 = 0, "***", Input!E196/Input!E182)</f>
        <v>50.929584770420654</v>
      </c>
      <c r="J27" s="6">
        <f>IF(Input!F182 = 0, "***", Input!F196/Input!F182)</f>
        <v>44.416720216432417</v>
      </c>
      <c r="K27" s="6">
        <f>IF(Input!G182 = 0, "***", Input!G196/Input!G182)</f>
        <v>45.162520555324313</v>
      </c>
      <c r="L27" s="6">
        <f>IF(Input!H182 = 0, "***", Input!H196/Input!H182)</f>
        <v>44.692202024546113</v>
      </c>
      <c r="M27" s="6">
        <f>IF(Input!I182 = 0, "***", Input!I196/Input!I182)</f>
        <v>47.183117174223703</v>
      </c>
      <c r="N27" s="6">
        <f>IF(Input!J182 = 0, "***", Input!J196/Input!J182)</f>
        <v>45.486057897938075</v>
      </c>
      <c r="O27" s="19">
        <f>AVERAGE(E27:N27)</f>
        <v>48.641599328639089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20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20"/>
    </row>
    <row r="31" spans="1:15" ht="12" customHeight="1" x14ac:dyDescent="0.2">
      <c r="B31" t="s">
        <v>293</v>
      </c>
      <c r="E31" s="6">
        <f>IF(Input!A183 = 0, "***", Input!A197/Input!A183)</f>
        <v>116.05070758072833</v>
      </c>
      <c r="F31" s="6">
        <f>IF(Input!B183 = 0, "***", Input!B197/Input!B183)</f>
        <v>99.508605290450163</v>
      </c>
      <c r="G31" s="6">
        <f>IF(Input!C183 = 0, "***", Input!C197/Input!C183)</f>
        <v>66.000143907941876</v>
      </c>
      <c r="H31" s="6">
        <f>IF(Input!D183 = 0, "***", Input!D197/Input!D183)</f>
        <v>65.616904344263233</v>
      </c>
      <c r="I31" s="6">
        <f>IF(Input!E183 = 0, "***", Input!E197/Input!E183)</f>
        <v>80.015940633252939</v>
      </c>
      <c r="J31" s="6">
        <f>IF(Input!F183 = 0, "***", Input!F197/Input!F183)</f>
        <v>84.246490523962962</v>
      </c>
      <c r="K31" s="6">
        <f>IF(Input!G183 = 0, "***", Input!G197/Input!G183)</f>
        <v>83.900739730493882</v>
      </c>
      <c r="L31" s="6">
        <f>IF(Input!H183 = 0, "***", Input!H197/Input!H183)</f>
        <v>89.344478607970643</v>
      </c>
      <c r="M31" s="6">
        <f>IF(Input!I183 = 0, "***", Input!I197/Input!I183)</f>
        <v>95.618030812668252</v>
      </c>
      <c r="N31" s="6">
        <f>IF(Input!J183 = 0, "***", Input!J197/Input!J183)</f>
        <v>94.735829624388813</v>
      </c>
      <c r="O31" s="19">
        <f t="shared" ref="O31:O36" si="2">AVERAGE(E31:N31)</f>
        <v>87.503787105612119</v>
      </c>
    </row>
    <row r="32" spans="1:15" ht="12" customHeight="1" x14ac:dyDescent="0.2">
      <c r="B32" t="s">
        <v>7</v>
      </c>
      <c r="E32" s="6">
        <f>IF(Input!A184 = 0, "***", Input!A198/Input!A184)</f>
        <v>68.564382851002335</v>
      </c>
      <c r="F32" s="6">
        <f>IF(Input!B184 = 0, "***", Input!B198/Input!B184)</f>
        <v>48.55058428752244</v>
      </c>
      <c r="G32" s="6">
        <f>IF(Input!C184 = 0, "***", Input!C198/Input!C184)</f>
        <v>40.507430441898528</v>
      </c>
      <c r="H32" s="6">
        <f>IF(Input!D184 = 0, "***", Input!D198/Input!D184)</f>
        <v>44.134094151212551</v>
      </c>
      <c r="I32" s="6">
        <f>IF(Input!E184 = 0, "***", Input!E198/Input!E184)</f>
        <v>66.803299035112303</v>
      </c>
      <c r="J32" s="6">
        <f>IF(Input!F184 = 0, "***", Input!F198/Input!F184)</f>
        <v>52.995940460081187</v>
      </c>
      <c r="K32" s="6">
        <f>IF(Input!G184 = 0, "***", Input!G198/Input!G184)</f>
        <v>51.252541491323463</v>
      </c>
      <c r="L32" s="6">
        <f>IF(Input!H184 = 0, "***", Input!H198/Input!H184)</f>
        <v>68.180439500137183</v>
      </c>
      <c r="M32" s="6">
        <f>IF(Input!I184 = 0, "***", Input!I198/Input!I184)</f>
        <v>77.128654747836691</v>
      </c>
      <c r="N32" s="6">
        <f>IF(Input!J184 = 0, "***", Input!J198/Input!J184)</f>
        <v>75.778572903048229</v>
      </c>
      <c r="O32" s="19">
        <f t="shared" si="2"/>
        <v>59.389593986917497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116.01408377164748</v>
      </c>
      <c r="F33" s="15">
        <f>IF((Input!B183+Input!B184) = 0, "***", (Input!B197+Input!B198)/(Input!B183+Input!B184))</f>
        <v>99.46880422881533</v>
      </c>
      <c r="G33" s="15">
        <f>IF((Input!C183+Input!C184) = 0, "***", (Input!C197+Input!C198)/(Input!C183+Input!C184))</f>
        <v>65.98455052141577</v>
      </c>
      <c r="H33" s="15">
        <f>IF((Input!D183+Input!D184) = 0, "***", (Input!D197+Input!D198)/(Input!D183+Input!D184))</f>
        <v>65.612363305422591</v>
      </c>
      <c r="I33" s="15">
        <f>IF((Input!E183+Input!E184) = 0, "***", (Input!E197+Input!E198)/(Input!E183+Input!E184))</f>
        <v>80.009125587946386</v>
      </c>
      <c r="J33" s="15">
        <f>IF((Input!F183+Input!F184) = 0, "***", (Input!F197+Input!F198)/(Input!F183+Input!F184))</f>
        <v>84.244564625933364</v>
      </c>
      <c r="K33" s="15">
        <f>IF((Input!G183+Input!G184) = 0, "***", (Input!G197+Input!G198)/(Input!G183+Input!G184))</f>
        <v>83.879357416441408</v>
      </c>
      <c r="L33" s="15">
        <f>IF((Input!H183+Input!H184) = 0, "***", (Input!H197+Input!H198)/(Input!H183+Input!H184))</f>
        <v>89.32237885883653</v>
      </c>
      <c r="M33" s="15">
        <f>IF((Input!I183+Input!I184) = 0, "***", (Input!I197+Input!I198)/(Input!I183+Input!I184))</f>
        <v>95.601577736383561</v>
      </c>
      <c r="N33" s="15">
        <f>IF((Input!J183+Input!J184) = 0, "***", (Input!J197+Input!J198)/(Input!J183+Input!J184))</f>
        <v>94.718402112410274</v>
      </c>
      <c r="O33" s="24">
        <f t="shared" si="2"/>
        <v>87.485520816525266</v>
      </c>
    </row>
    <row r="34" spans="2:15" ht="12" customHeight="1" x14ac:dyDescent="0.2">
      <c r="B34" t="s">
        <v>8</v>
      </c>
      <c r="E34" s="6">
        <f>IF(Input!A185 = 0, "***", Input!A199/Input!A185)</f>
        <v>48.661278111850862</v>
      </c>
      <c r="F34" s="6">
        <f>IF(Input!B185 = 0, "***", Input!B199/Input!B185)</f>
        <v>32.89473633081974</v>
      </c>
      <c r="G34" s="6">
        <f>IF(Input!C185 = 0, "***", Input!C199/Input!C185)</f>
        <v>34.680143994972838</v>
      </c>
      <c r="H34" s="6">
        <f>IF(Input!D185 = 0, "***", Input!D199/Input!D185)</f>
        <v>39.588411071728522</v>
      </c>
      <c r="I34" s="6">
        <f>IF(Input!E185 = 0, "***", Input!E199/Input!E185)</f>
        <v>42.034608190037311</v>
      </c>
      <c r="J34" s="6">
        <f>IF(Input!F185 = 0, "***", Input!F199/Input!F185)</f>
        <v>41.358159734798697</v>
      </c>
      <c r="K34" s="6">
        <f>IF(Input!G185 = 0, "***", Input!G199/Input!G185)</f>
        <v>42.431913695772103</v>
      </c>
      <c r="L34" s="6">
        <f>IF(Input!H185 = 0, "***", Input!H199/Input!H185)</f>
        <v>42.243648971622719</v>
      </c>
      <c r="M34" s="6">
        <f>IF(Input!I185 = 0, "***", Input!I199/Input!I185)</f>
        <v>47.336762617018628</v>
      </c>
      <c r="N34" s="6">
        <f>IF(Input!J185 = 0, "***", Input!J199/Input!J185)</f>
        <v>45.02074042479164</v>
      </c>
      <c r="O34" s="19">
        <f t="shared" si="2"/>
        <v>41.625040314341305</v>
      </c>
    </row>
    <row r="35" spans="2:15" ht="12" customHeight="1" x14ac:dyDescent="0.2">
      <c r="B35" t="s">
        <v>243</v>
      </c>
      <c r="E35" s="6">
        <f>IF(Input!A186 = 0, "***", Input!A200/Input!A186)</f>
        <v>38.384026970800114</v>
      </c>
      <c r="F35" s="6">
        <f>IF(Input!B186 = 0, "***", Input!B200/Input!B186)</f>
        <v>28.196548421664982</v>
      </c>
      <c r="G35" s="6">
        <f>IF(Input!C186 = 0, "***", Input!C200/Input!C186)</f>
        <v>27.965807357245239</v>
      </c>
      <c r="H35" s="6">
        <f>IF(Input!D186 = 0, "***", Input!D200/Input!D186)</f>
        <v>29.833972727003999</v>
      </c>
      <c r="I35" s="6">
        <f>IF(Input!E186 = 0, "***", Input!E200/Input!E186)</f>
        <v>30.026041821065423</v>
      </c>
      <c r="J35" s="6">
        <f>IF(Input!F186 = 0, "***", Input!F200/Input!F186)</f>
        <v>30.395837626536267</v>
      </c>
      <c r="K35" s="6">
        <f>IF(Input!G186 = 0, "***", Input!G200/Input!G186)</f>
        <v>31.590098645617207</v>
      </c>
      <c r="L35" s="6">
        <f>IF(Input!H186 = 0, "***", Input!H200/Input!H186)</f>
        <v>31.770605918081451</v>
      </c>
      <c r="M35" s="6">
        <f>IF(Input!I186 = 0, "***", Input!I200/Input!I186)</f>
        <v>34.835481457205255</v>
      </c>
      <c r="N35" s="6">
        <f>IF(Input!J186 = 0, "***", Input!J200/Input!J186)</f>
        <v>34.100959954923894</v>
      </c>
      <c r="O35" s="19">
        <f t="shared" si="2"/>
        <v>31.709938090014383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>
        <f>IF(Input!C187 = 0, "***", Input!C201/Input!C187)</f>
        <v>50.23980951301094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19">
        <f t="shared" si="2"/>
        <v>50.23980951301094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9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10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0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179</v>
      </c>
      <c r="E9" s="31">
        <f>Input!A170/Input!A$34*100</f>
        <v>99.879786421425706</v>
      </c>
      <c r="F9" s="31">
        <f>Input!B170/Input!B$34*100</f>
        <v>99.563120577607805</v>
      </c>
      <c r="G9" s="31">
        <f>Input!C170/Input!C$34*100</f>
        <v>99.270611507085164</v>
      </c>
      <c r="H9" s="31">
        <f>Input!D170/Input!D$34*100</f>
        <v>98.518627368375391</v>
      </c>
      <c r="I9" s="31">
        <f>Input!E170/Input!E$34*100</f>
        <v>100.95329321732981</v>
      </c>
      <c r="J9" s="31">
        <f>Input!F170/Input!F$34*100</f>
        <v>97.797013929025695</v>
      </c>
      <c r="K9" s="31">
        <f>Input!G170/Input!G$34*100</f>
        <v>99.534022937307071</v>
      </c>
      <c r="L9" s="31">
        <f>Input!H170/Input!H$34*100</f>
        <v>100.21467579160924</v>
      </c>
      <c r="M9" s="31">
        <f>Input!I170/Input!I$34*100</f>
        <v>98.575338793925184</v>
      </c>
      <c r="N9" s="31">
        <f>Input!J170/Input!J$34*100</f>
        <v>99.515858880028162</v>
      </c>
      <c r="O9" s="32">
        <f>AVERAGE(E9:N9)</f>
        <v>99.382234942371923</v>
      </c>
    </row>
    <row r="10" spans="1:15" ht="12" customHeight="1" x14ac:dyDescent="0.2">
      <c r="B10" t="s">
        <v>180</v>
      </c>
      <c r="E10" s="31">
        <f>Input!A171/Input!A$34*100</f>
        <v>-0.60938985159052328</v>
      </c>
      <c r="F10" s="31">
        <f>Input!B171/Input!B$34*100</f>
        <v>-0.69165154348191027</v>
      </c>
      <c r="G10" s="31">
        <f>Input!C171/Input!C$34*100</f>
        <v>0.49315431056457204</v>
      </c>
      <c r="H10" s="31">
        <f>Input!D171/Input!D$34*100</f>
        <v>1.0982739357332167</v>
      </c>
      <c r="I10" s="31">
        <f>Input!E171/Input!E$34*100</f>
        <v>-1.3104603200622833</v>
      </c>
      <c r="J10" s="31">
        <f>Input!F171/Input!F$34*100</f>
        <v>1.7053773014769378</v>
      </c>
      <c r="K10" s="31">
        <f>Input!G171/Input!G$34*100</f>
        <v>-4.4383593452984628E-2</v>
      </c>
      <c r="L10" s="31">
        <f>Input!H171/Input!H$34*100</f>
        <v>-0.57093080796651074</v>
      </c>
      <c r="M10" s="31">
        <f>Input!I171/Input!I$34*100</f>
        <v>0.73527842291798817</v>
      </c>
      <c r="N10" s="31">
        <f>Input!J171/Input!J$34*100</f>
        <v>-0.21477551554278432</v>
      </c>
      <c r="O10" s="32">
        <f>AVERAGE(E10:N10)</f>
        <v>5.9049233859571837E-2</v>
      </c>
    </row>
    <row r="11" spans="1:15" ht="12" customHeight="1" x14ac:dyDescent="0.2">
      <c r="B11" t="s">
        <v>181</v>
      </c>
      <c r="E11" s="31">
        <f>Input!A172/Input!A$34*100</f>
        <v>0.76952734705139125</v>
      </c>
      <c r="F11" s="31">
        <f>Input!B172/Input!B$34*100</f>
        <v>1.1422142467390231</v>
      </c>
      <c r="G11" s="31">
        <f>Input!C172/Input!C$34*100</f>
        <v>0.28590414679925852</v>
      </c>
      <c r="H11" s="31">
        <f>Input!D172/Input!D$34*100</f>
        <v>0.39445969662448271</v>
      </c>
      <c r="I11" s="31">
        <f>Input!E172/Input!E$34*100</f>
        <v>0.40288153773124935</v>
      </c>
      <c r="J11" s="31">
        <f>Input!F172/Input!F$34*100</f>
        <v>0.52168432483264571</v>
      </c>
      <c r="K11" s="31">
        <f>Input!G172/Input!G$34*100</f>
        <v>0.6404713226995391</v>
      </c>
      <c r="L11" s="31">
        <f>Input!H172/Input!H$34*100</f>
        <v>0.45073004959608087</v>
      </c>
      <c r="M11" s="31">
        <f>Input!I172/Input!I$34*100</f>
        <v>0.82173349455625999</v>
      </c>
      <c r="N11" s="31">
        <f>Input!J172/Input!J$34*100</f>
        <v>0.79855944334862805</v>
      </c>
      <c r="O11" s="32">
        <f>AVERAGE(E11:N11)</f>
        <v>0.62281656099785587</v>
      </c>
    </row>
    <row r="12" spans="1:15" ht="12" customHeight="1" x14ac:dyDescent="0.2">
      <c r="B12" t="s">
        <v>182</v>
      </c>
      <c r="E12" s="31">
        <f>Input!A173/Input!A$34*100</f>
        <v>-3.9923916886590118E-2</v>
      </c>
      <c r="F12" s="31">
        <f>Input!B173/Input!B$34*100</f>
        <v>-1.3683280864913081E-2</v>
      </c>
      <c r="G12" s="31">
        <f>Input!C173/Input!C$34*100</f>
        <v>-4.9669964448984472E-2</v>
      </c>
      <c r="H12" s="31">
        <f>Input!D173/Input!D$34*100</f>
        <v>-1.1361000733091601E-2</v>
      </c>
      <c r="I12" s="31">
        <f>Input!E173/Input!E$34*100</f>
        <v>-4.5714434998783256E-2</v>
      </c>
      <c r="J12" s="31">
        <f>Input!F173/Input!F$34*100</f>
        <v>-2.4075555335261116E-2</v>
      </c>
      <c r="K12" s="31">
        <f>Input!G173/Input!G$34*100</f>
        <v>-0.13011066655363784</v>
      </c>
      <c r="L12" s="31">
        <f>Input!H173/Input!H$34*100</f>
        <v>-9.4475033238810124E-2</v>
      </c>
      <c r="M12" s="31">
        <f>Input!I173/Input!I$34*100</f>
        <v>-0.13235071139942414</v>
      </c>
      <c r="N12" s="31">
        <f>Input!J173/Input!J$34*100</f>
        <v>-9.9642807834005767E-2</v>
      </c>
      <c r="O12" s="32">
        <f>AVERAGE(E12:N12)</f>
        <v>-6.4100737229350155E-2</v>
      </c>
    </row>
    <row r="13" spans="1:15" ht="12.75" customHeight="1" x14ac:dyDescent="0.2">
      <c r="B13" s="27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2"/>
    </row>
    <row r="14" spans="1:15" ht="13.5" customHeight="1" x14ac:dyDescent="0.2">
      <c r="A14" s="30" t="s">
        <v>4</v>
      </c>
      <c r="B14" s="5"/>
      <c r="C14" s="5"/>
      <c r="D14" s="5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5" ht="6" customHeight="1" x14ac:dyDescent="0.2">
      <c r="A15" s="30"/>
      <c r="B15" s="5"/>
      <c r="C15" s="5"/>
      <c r="D15" s="5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ht="12" customHeight="1" x14ac:dyDescent="0.2">
      <c r="B16" t="s">
        <v>231</v>
      </c>
      <c r="E16" s="31">
        <f>Input!A174/Input!A$170*100</f>
        <v>2.4978906815404534</v>
      </c>
      <c r="F16" s="31">
        <f>Input!B174/Input!B$170*100</f>
        <v>2.7173460908285634</v>
      </c>
      <c r="G16" s="31">
        <f>Input!C174/Input!C$170*100</f>
        <v>3.567578193771622</v>
      </c>
      <c r="H16" s="31">
        <f>Input!D174/Input!D$170*100</f>
        <v>3.0091620538624775</v>
      </c>
      <c r="I16" s="31">
        <f>Input!E174/Input!E$170*100</f>
        <v>3.8242900918600706</v>
      </c>
      <c r="J16" s="31">
        <f>Input!F174/Input!F$170*100</f>
        <v>5.1565911119953576</v>
      </c>
      <c r="K16" s="31">
        <f>Input!G174/Input!G$170*100</f>
        <v>4.7786453899098564</v>
      </c>
      <c r="L16" s="31">
        <f>Input!H174/Input!H$170*100</f>
        <v>4.72946862664931</v>
      </c>
      <c r="M16" s="31">
        <f>Input!I174/Input!I$170*100</f>
        <v>7.0555611198543922</v>
      </c>
      <c r="N16" s="31">
        <f>Input!J174/Input!J$170*100</f>
        <v>6.2258191115442587</v>
      </c>
      <c r="O16" s="32">
        <f t="shared" ref="O16:O22" si="1">AVERAGE(E16:N16)</f>
        <v>4.3562352471816359</v>
      </c>
    </row>
    <row r="17" spans="1:15" ht="12" customHeight="1" x14ac:dyDescent="0.2">
      <c r="B17" t="s">
        <v>232</v>
      </c>
      <c r="E17" s="31">
        <f>Input!A175/Input!A$170*100</f>
        <v>0</v>
      </c>
      <c r="F17" s="31">
        <f>Input!B175/Input!B$170*100</f>
        <v>0</v>
      </c>
      <c r="G17" s="31">
        <f>Input!C175/Input!C$170*100</f>
        <v>0</v>
      </c>
      <c r="H17" s="31">
        <f>Input!D175/Input!D$170*100</f>
        <v>0</v>
      </c>
      <c r="I17" s="31">
        <f>Input!E175/Input!E$170*100</f>
        <v>0</v>
      </c>
      <c r="J17" s="31">
        <f>Input!F175/Input!F$170*100</f>
        <v>0</v>
      </c>
      <c r="K17" s="31">
        <f>Input!G175/Input!G$170*100</f>
        <v>0</v>
      </c>
      <c r="L17" s="31">
        <f>Input!H175/Input!H$170*100</f>
        <v>0</v>
      </c>
      <c r="M17" s="31">
        <f>Input!I175/Input!I$170*100</f>
        <v>0</v>
      </c>
      <c r="N17" s="31">
        <f>Input!J175/Input!J$170*100</f>
        <v>0</v>
      </c>
      <c r="O17" s="32">
        <f t="shared" si="1"/>
        <v>0</v>
      </c>
    </row>
    <row r="18" spans="1:15" ht="12" customHeight="1" x14ac:dyDescent="0.2">
      <c r="B18" t="s">
        <v>233</v>
      </c>
      <c r="E18" s="31">
        <f>Input!A176/Input!A$170*100</f>
        <v>96.826910568418839</v>
      </c>
      <c r="F18" s="31">
        <f>Input!B176/Input!B$170*100</f>
        <v>96.715406271670076</v>
      </c>
      <c r="G18" s="31">
        <f>Input!C176/Input!C$170*100</f>
        <v>95.729108160615652</v>
      </c>
      <c r="H18" s="31">
        <f>Input!D176/Input!D$170*100</f>
        <v>96.232001721512759</v>
      </c>
      <c r="I18" s="31">
        <f>Input!E176/Input!E$170*100</f>
        <v>95.766494989992097</v>
      </c>
      <c r="J18" s="31">
        <f>Input!F176/Input!F$170*100</f>
        <v>94.299330591081599</v>
      </c>
      <c r="K18" s="31">
        <f>Input!G176/Input!G$170*100</f>
        <v>94.683374093620117</v>
      </c>
      <c r="L18" s="31">
        <f>Input!H176/Input!H$170*100</f>
        <v>95.0283702885325</v>
      </c>
      <c r="M18" s="31">
        <f>Input!I176/Input!I$170*100</f>
        <v>92.346123629058127</v>
      </c>
      <c r="N18" s="31">
        <f>Input!J176/Input!J$170*100</f>
        <v>93.141725159940933</v>
      </c>
      <c r="O18" s="32">
        <f t="shared" si="1"/>
        <v>95.07688454744428</v>
      </c>
    </row>
    <row r="19" spans="1:15" ht="12" customHeight="1" x14ac:dyDescent="0.2">
      <c r="B19" t="s">
        <v>234</v>
      </c>
      <c r="E19" s="31">
        <f>Input!A177/Input!A$170*100</f>
        <v>0</v>
      </c>
      <c r="F19" s="31">
        <f>Input!B177/Input!B$170*100</f>
        <v>0</v>
      </c>
      <c r="G19" s="31">
        <f>Input!C177/Input!C$170*100</f>
        <v>0</v>
      </c>
      <c r="H19" s="31">
        <f>Input!D177/Input!D$170*100</f>
        <v>0</v>
      </c>
      <c r="I19" s="31">
        <f>Input!E177/Input!E$170*100</f>
        <v>0</v>
      </c>
      <c r="J19" s="31">
        <f>Input!F177/Input!F$170*100</f>
        <v>0</v>
      </c>
      <c r="K19" s="31">
        <f>Input!G177/Input!G$170*100</f>
        <v>0</v>
      </c>
      <c r="L19" s="31">
        <f>Input!H177/Input!H$170*100</f>
        <v>0</v>
      </c>
      <c r="M19" s="31">
        <f>Input!I177/Input!I$170*100</f>
        <v>0</v>
      </c>
      <c r="N19" s="31">
        <f>Input!J177/Input!J$170*100</f>
        <v>0</v>
      </c>
      <c r="O19" s="32">
        <f t="shared" si="1"/>
        <v>0</v>
      </c>
    </row>
    <row r="20" spans="1:15" ht="12" customHeight="1" x14ac:dyDescent="0.2">
      <c r="B20" t="s">
        <v>235</v>
      </c>
      <c r="E20" s="31">
        <f>Input!A178/Input!A$170*100</f>
        <v>0</v>
      </c>
      <c r="F20" s="31">
        <f>Input!B178/Input!B$170*100</f>
        <v>0</v>
      </c>
      <c r="G20" s="31">
        <f>Input!C178/Input!C$170*100</f>
        <v>0</v>
      </c>
      <c r="H20" s="31">
        <f>Input!D178/Input!D$170*100</f>
        <v>0</v>
      </c>
      <c r="I20" s="31">
        <f>Input!E178/Input!E$170*100</f>
        <v>0</v>
      </c>
      <c r="J20" s="31">
        <f>Input!F178/Input!F$170*100</f>
        <v>0</v>
      </c>
      <c r="K20" s="31">
        <f>Input!G178/Input!G$170*100</f>
        <v>0</v>
      </c>
      <c r="L20" s="31">
        <f>Input!H178/Input!H$170*100</f>
        <v>0</v>
      </c>
      <c r="M20" s="31">
        <f>Input!I178/Input!I$170*100</f>
        <v>0</v>
      </c>
      <c r="N20" s="31">
        <f>Input!J178/Input!J$170*100</f>
        <v>0</v>
      </c>
      <c r="O20" s="32">
        <f t="shared" si="1"/>
        <v>0</v>
      </c>
    </row>
    <row r="21" spans="1:15" ht="12" customHeight="1" x14ac:dyDescent="0.2">
      <c r="B21" t="s">
        <v>236</v>
      </c>
      <c r="E21" s="31">
        <f>Input!A179/Input!A$170*100</f>
        <v>0.6751987500407014</v>
      </c>
      <c r="F21" s="31">
        <f>Input!B179/Input!B$170*100</f>
        <v>0.56724763750135998</v>
      </c>
      <c r="G21" s="31">
        <f>Input!C179/Input!C$170*100</f>
        <v>0.7033136456127258</v>
      </c>
      <c r="H21" s="31">
        <f>Input!D179/Input!D$170*100</f>
        <v>0.75883622462476386</v>
      </c>
      <c r="I21" s="31">
        <f>Input!E179/Input!E$170*100</f>
        <v>0.40921491814783928</v>
      </c>
      <c r="J21" s="31">
        <f>Input!F179/Input!F$170*100</f>
        <v>0.54407829692303789</v>
      </c>
      <c r="K21" s="31">
        <f>Input!G179/Input!G$170*100</f>
        <v>0.53798051647002243</v>
      </c>
      <c r="L21" s="31">
        <f>Input!H179/Input!H$170*100</f>
        <v>0.24216108481821302</v>
      </c>
      <c r="M21" s="31">
        <f>Input!I179/Input!I$170*100</f>
        <v>0.5983152510874753</v>
      </c>
      <c r="N21" s="31">
        <f>Input!J179/Input!J$170*100</f>
        <v>0.63245572851480769</v>
      </c>
      <c r="O21" s="32">
        <f t="shared" si="1"/>
        <v>0.56688020537409467</v>
      </c>
    </row>
    <row r="22" spans="1:15" ht="12" customHeight="1" x14ac:dyDescent="0.2">
      <c r="B22" t="s">
        <v>237</v>
      </c>
      <c r="E22" s="31">
        <f>Input!A180/Input!A$170*100</f>
        <v>0</v>
      </c>
      <c r="F22" s="31">
        <f>Input!B180/Input!B$170*100</f>
        <v>0</v>
      </c>
      <c r="G22" s="31">
        <f>Input!C180/Input!C$170*100</f>
        <v>0</v>
      </c>
      <c r="H22" s="31">
        <f>Input!D180/Input!D$170*100</f>
        <v>0</v>
      </c>
      <c r="I22" s="31">
        <f>Input!E180/Input!E$170*100</f>
        <v>0</v>
      </c>
      <c r="J22" s="31">
        <f>Input!F180/Input!F$170*100</f>
        <v>0</v>
      </c>
      <c r="K22" s="31">
        <f>Input!G180/Input!G$170*100</f>
        <v>0</v>
      </c>
      <c r="L22" s="31">
        <f>Input!H180/Input!H$170*100</f>
        <v>0</v>
      </c>
      <c r="M22" s="31">
        <f>Input!I180/Input!I$170*100</f>
        <v>0</v>
      </c>
      <c r="N22" s="31">
        <f>Input!J180/Input!J$170*100</f>
        <v>0</v>
      </c>
      <c r="O22" s="32">
        <f t="shared" si="1"/>
        <v>0</v>
      </c>
    </row>
    <row r="23" spans="1:15" ht="12" customHeight="1" x14ac:dyDescent="0.2"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2"/>
    </row>
    <row r="24" spans="1:15" ht="13.5" customHeight="1" x14ac:dyDescent="0.2">
      <c r="A24" s="4" t="s">
        <v>5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4"/>
    </row>
    <row r="25" spans="1:15" ht="6" customHeight="1" x14ac:dyDescent="0.2">
      <c r="A25" s="4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4"/>
    </row>
    <row r="26" spans="1:15" ht="12" customHeight="1" x14ac:dyDescent="0.2">
      <c r="B26" t="s">
        <v>238</v>
      </c>
      <c r="E26" s="31">
        <f>Input!A181/Input!A$170*100</f>
        <v>85.580272783965739</v>
      </c>
      <c r="F26" s="31">
        <f>Input!B181/Input!B$170*100</f>
        <v>90.55690097117467</v>
      </c>
      <c r="G26" s="31">
        <f>Input!C181/Input!C$170*100</f>
        <v>90.207282546724016</v>
      </c>
      <c r="H26" s="31">
        <f>Input!D181/Input!D$170*100</f>
        <v>90.583192130047877</v>
      </c>
      <c r="I26" s="31">
        <f>Input!E181/Input!E$170*100</f>
        <v>89.043206326959421</v>
      </c>
      <c r="J26" s="31">
        <f>Input!F181/Input!F$170*100</f>
        <v>89.007155125830835</v>
      </c>
      <c r="K26" s="31">
        <f>Input!G181/Input!G$170*100</f>
        <v>88.952929966933908</v>
      </c>
      <c r="L26" s="31">
        <f>Input!H181/Input!H$170*100</f>
        <v>90.356347262501004</v>
      </c>
      <c r="M26" s="31">
        <f>Input!I181/Input!I$170*100</f>
        <v>84.971048823746045</v>
      </c>
      <c r="N26" s="31">
        <f>Input!J181/Input!J$170*100</f>
        <v>87.191198542488252</v>
      </c>
      <c r="O26" s="32">
        <f>AVERAGE(E26:N26)</f>
        <v>88.644953448037171</v>
      </c>
    </row>
    <row r="27" spans="1:15" ht="12" customHeight="1" x14ac:dyDescent="0.2">
      <c r="B27" t="s">
        <v>239</v>
      </c>
      <c r="E27" s="31">
        <f>Input!A182/Input!A$170*100</f>
        <v>14.419727216034264</v>
      </c>
      <c r="F27" s="31">
        <f>Input!B182/Input!B$170*100</f>
        <v>9.4430990288253263</v>
      </c>
      <c r="G27" s="31">
        <f>Input!C182/Input!C$170*100</f>
        <v>9.7927174532759782</v>
      </c>
      <c r="H27" s="31">
        <f>Input!D182/Input!D$170*100</f>
        <v>9.4168078699521249</v>
      </c>
      <c r="I27" s="31">
        <f>Input!E182/Input!E$170*100</f>
        <v>10.956793673040579</v>
      </c>
      <c r="J27" s="31">
        <f>Input!F182/Input!F$170*100</f>
        <v>10.992844874169153</v>
      </c>
      <c r="K27" s="31">
        <f>Input!G182/Input!G$170*100</f>
        <v>11.047070033066104</v>
      </c>
      <c r="L27" s="31">
        <f>Input!H182/Input!H$170*100</f>
        <v>9.6436527374989947</v>
      </c>
      <c r="M27" s="31">
        <f>Input!I182/Input!I$170*100</f>
        <v>15.028951176253951</v>
      </c>
      <c r="N27" s="31">
        <f>Input!J182/Input!J$170*100</f>
        <v>12.808801457511745</v>
      </c>
      <c r="O27" s="32">
        <f>AVERAGE(E27:N27)</f>
        <v>11.355046551962824</v>
      </c>
    </row>
    <row r="28" spans="1:15" ht="12.75" customHeight="1" x14ac:dyDescent="0.2"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1:15" ht="13.5" customHeight="1" x14ac:dyDescent="0.2">
      <c r="A29" s="4" t="s">
        <v>6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4"/>
    </row>
    <row r="30" spans="1:15" ht="6" customHeight="1" x14ac:dyDescent="0.2">
      <c r="A30" s="4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4"/>
    </row>
    <row r="31" spans="1:15" ht="12" customHeight="1" x14ac:dyDescent="0.2">
      <c r="B31" t="s">
        <v>293</v>
      </c>
      <c r="E31" s="31">
        <f>Input!A183/Input!A$170*100</f>
        <v>60.654069222560821</v>
      </c>
      <c r="F31" s="31">
        <f>Input!B183/Input!B$170*100</f>
        <v>61.025343975862064</v>
      </c>
      <c r="G31" s="31">
        <f>Input!C183/Input!C$170*100</f>
        <v>63.370600350782702</v>
      </c>
      <c r="H31" s="31">
        <f>Input!D183/Input!D$170*100</f>
        <v>65.611208206685518</v>
      </c>
      <c r="I31" s="31">
        <f>Input!E183/Input!E$170*100</f>
        <v>63.00180671524798</v>
      </c>
      <c r="J31" s="31">
        <f>Input!F183/Input!F$170*100</f>
        <v>66.90479825731569</v>
      </c>
      <c r="K31" s="31">
        <f>Input!G183/Input!G$170*100</f>
        <v>67.051851601901816</v>
      </c>
      <c r="L31" s="31">
        <f>Input!H183/Input!H$170*100</f>
        <v>65.839009871582888</v>
      </c>
      <c r="M31" s="31">
        <f>Input!I183/Input!I$170*100</f>
        <v>63.522445303158094</v>
      </c>
      <c r="N31" s="31">
        <f>Input!J183/Input!J$170*100</f>
        <v>64.070845897113486</v>
      </c>
      <c r="O31" s="32">
        <f>AVERAGE(E31:N31)</f>
        <v>64.105197940221103</v>
      </c>
    </row>
    <row r="32" spans="1:15" ht="12" customHeight="1" x14ac:dyDescent="0.2">
      <c r="B32" t="s">
        <v>7</v>
      </c>
      <c r="E32" s="31">
        <f>Input!A184/Input!A$170*100</f>
        <v>4.6815533250642721E-2</v>
      </c>
      <c r="F32" s="31">
        <f>Input!B184/Input!B$170*100</f>
        <v>4.7701460885146076E-2</v>
      </c>
      <c r="G32" s="31">
        <f>Input!C184/Input!C$170*100</f>
        <v>3.8786262441614143E-2</v>
      </c>
      <c r="H32" s="31">
        <f>Input!D184/Input!D$170*100</f>
        <v>1.3871836818321074E-2</v>
      </c>
      <c r="I32" s="31">
        <f>Input!E184/Input!E$170*100</f>
        <v>3.2512934002336714E-2</v>
      </c>
      <c r="J32" s="31">
        <f>Input!F184/Input!F$170*100</f>
        <v>4.1234397537274212E-3</v>
      </c>
      <c r="K32" s="31">
        <f>Input!G184/Input!G$170*100</f>
        <v>4.3943109620054481E-2</v>
      </c>
      <c r="L32" s="31">
        <f>Input!H184/Input!H$170*100</f>
        <v>6.8821765908731167E-2</v>
      </c>
      <c r="M32" s="31">
        <f>Input!I184/Input!I$170*100</f>
        <v>5.6576841629789161E-2</v>
      </c>
      <c r="N32" s="31">
        <f>Input!J184/Input!J$170*100</f>
        <v>5.8954884017431548E-2</v>
      </c>
      <c r="O32" s="32">
        <f>AVERAGE(E32:N32)</f>
        <v>4.1210806832779452E-2</v>
      </c>
    </row>
    <row r="33" spans="2:15" ht="12" customHeight="1" x14ac:dyDescent="0.2">
      <c r="B33" s="14" t="s">
        <v>294</v>
      </c>
      <c r="E33" s="44">
        <f>SUM(E31:E32)</f>
        <v>60.700884755811465</v>
      </c>
      <c r="F33" s="44">
        <f t="shared" ref="F33:O33" si="2">SUM(F31:F32)</f>
        <v>61.073045436747208</v>
      </c>
      <c r="G33" s="44">
        <f t="shared" si="2"/>
        <v>63.409386613224314</v>
      </c>
      <c r="H33" s="44">
        <f t="shared" si="2"/>
        <v>65.625080043503843</v>
      </c>
      <c r="I33" s="44">
        <f t="shared" si="2"/>
        <v>63.034319649250314</v>
      </c>
      <c r="J33" s="44">
        <f t="shared" si="2"/>
        <v>66.908921697069417</v>
      </c>
      <c r="K33" s="44">
        <f t="shared" si="2"/>
        <v>67.095794711521876</v>
      </c>
      <c r="L33" s="44">
        <f t="shared" si="2"/>
        <v>65.907831637491626</v>
      </c>
      <c r="M33" s="44">
        <f t="shared" si="2"/>
        <v>63.579022144787885</v>
      </c>
      <c r="N33" s="44">
        <f t="shared" si="2"/>
        <v>64.129800781130911</v>
      </c>
      <c r="O33" s="44">
        <f t="shared" si="2"/>
        <v>64.146408747053883</v>
      </c>
    </row>
    <row r="34" spans="2:15" ht="12" customHeight="1" x14ac:dyDescent="0.2">
      <c r="B34" t="s">
        <v>8</v>
      </c>
      <c r="E34" s="31">
        <f>Input!A185/Input!A$170*100</f>
        <v>23.688555740192058</v>
      </c>
      <c r="F34" s="31">
        <f>Input!B185/Input!B$170*100</f>
        <v>27.462133867628637</v>
      </c>
      <c r="G34" s="31">
        <f>Input!C185/Input!C$170*100</f>
        <v>23.4566682732601</v>
      </c>
      <c r="H34" s="31">
        <f>Input!D185/Input!D$170*100</f>
        <v>20.986222789985796</v>
      </c>
      <c r="I34" s="31">
        <f>Input!E185/Input!E$170*100</f>
        <v>21.509096351442725</v>
      </c>
      <c r="J34" s="31">
        <f>Input!F185/Input!F$170*100</f>
        <v>17.792854568065408</v>
      </c>
      <c r="K34" s="31">
        <f>Input!G185/Input!G$170*100</f>
        <v>18.006666245984132</v>
      </c>
      <c r="L34" s="31">
        <f>Input!H185/Input!H$170*100</f>
        <v>17.120361425251719</v>
      </c>
      <c r="M34" s="31">
        <f>Input!I185/Input!I$170*100</f>
        <v>18.57396812234763</v>
      </c>
      <c r="N34" s="31">
        <f>Input!J185/Input!J$170*100</f>
        <v>19.354324958160511</v>
      </c>
      <c r="O34" s="32">
        <f>AVERAGE(E34:N34)</f>
        <v>20.79508523423187</v>
      </c>
    </row>
    <row r="35" spans="2:15" ht="12" customHeight="1" x14ac:dyDescent="0.2">
      <c r="B35" t="s">
        <v>243</v>
      </c>
      <c r="E35" s="31">
        <f>Input!A186/Input!A$170*100</f>
        <v>15.610559503996477</v>
      </c>
      <c r="F35" s="31">
        <f>Input!B186/Input!B$170*100</f>
        <v>11.464820695624143</v>
      </c>
      <c r="G35" s="31">
        <f>Input!C186/Input!C$170*100</f>
        <v>13.089156184991351</v>
      </c>
      <c r="H35" s="31">
        <f>Input!D186/Input!D$170*100</f>
        <v>13.388697166510365</v>
      </c>
      <c r="I35" s="31">
        <f>Input!E186/Input!E$170*100</f>
        <v>15.45658399930697</v>
      </c>
      <c r="J35" s="31">
        <f>Input!F186/Input!F$170*100</f>
        <v>15.298223734865166</v>
      </c>
      <c r="K35" s="31">
        <f>Input!G186/Input!G$170*100</f>
        <v>14.897539042493998</v>
      </c>
      <c r="L35" s="31">
        <f>Input!H186/Input!H$170*100</f>
        <v>16.971806937256666</v>
      </c>
      <c r="M35" s="31">
        <f>Input!I186/Input!I$170*100</f>
        <v>17.847009732864482</v>
      </c>
      <c r="N35" s="31">
        <f>Input!J186/Input!J$170*100</f>
        <v>16.515874260708575</v>
      </c>
      <c r="O35" s="32">
        <f>AVERAGE(E35:N35)</f>
        <v>15.054027125861818</v>
      </c>
    </row>
    <row r="36" spans="2:15" ht="12" customHeight="1" x14ac:dyDescent="0.2">
      <c r="B36" t="s">
        <v>244</v>
      </c>
      <c r="E36" s="31">
        <f>Input!A187/Input!A$170*100</f>
        <v>0</v>
      </c>
      <c r="F36" s="31">
        <f>Input!B187/Input!B$170*100</f>
        <v>0</v>
      </c>
      <c r="G36" s="31">
        <f>Input!C187/Input!C$170*100</f>
        <v>4.4788928524231206E-2</v>
      </c>
      <c r="H36" s="31">
        <f>Input!D187/Input!D$170*100</f>
        <v>0</v>
      </c>
      <c r="I36" s="31">
        <f>Input!E187/Input!E$170*100</f>
        <v>0</v>
      </c>
      <c r="J36" s="31">
        <f>Input!F187/Input!F$170*100</f>
        <v>0</v>
      </c>
      <c r="K36" s="31">
        <f>Input!G187/Input!G$170*100</f>
        <v>0</v>
      </c>
      <c r="L36" s="31">
        <f>Input!H187/Input!H$170*100</f>
        <v>0</v>
      </c>
      <c r="M36" s="31">
        <f>Input!I187/Input!I$170*100</f>
        <v>0</v>
      </c>
      <c r="N36" s="31">
        <f>Input!J187/Input!J$170*100</f>
        <v>0</v>
      </c>
      <c r="O36" s="32">
        <f>AVERAGE(E36:N36)</f>
        <v>4.4788928524231207E-3</v>
      </c>
    </row>
    <row r="37" spans="2:15" ht="3" customHeight="1" x14ac:dyDescent="0.2"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12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13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0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179</v>
      </c>
      <c r="E9" s="31">
        <f>Input!A132/Input!A$27*100</f>
        <v>99.569160120665771</v>
      </c>
      <c r="F9" s="31">
        <f>Input!B132/Input!B$27*100</f>
        <v>99.273571348301004</v>
      </c>
      <c r="G9" s="31">
        <f>Input!C132/Input!C$27*100</f>
        <v>99.434408117599702</v>
      </c>
      <c r="H9" s="31">
        <f>Input!D132/Input!D$27*100</f>
        <v>99.20574220579762</v>
      </c>
      <c r="I9" s="31">
        <f>Input!E132/Input!E$27*100</f>
        <v>101.38463652267184</v>
      </c>
      <c r="J9" s="31">
        <f>Input!F132/Input!F$27*100</f>
        <v>97.64808259713827</v>
      </c>
      <c r="K9" s="31">
        <f>Input!G132/Input!G$27*100</f>
        <v>100.27420506637965</v>
      </c>
      <c r="L9" s="31">
        <f>Input!H132/Input!H$27*100</f>
        <v>100.31216585866318</v>
      </c>
      <c r="M9" s="31">
        <f>Input!I132/Input!I$27*100</f>
        <v>99.146733976200238</v>
      </c>
      <c r="N9" s="31">
        <f>Input!J132/Input!J$27*100</f>
        <v>99.951873589006581</v>
      </c>
      <c r="O9" s="32">
        <f>AVERAGE(E9:N9)</f>
        <v>99.62005794024239</v>
      </c>
    </row>
    <row r="10" spans="1:15" ht="12" customHeight="1" x14ac:dyDescent="0.2">
      <c r="B10" t="s">
        <v>180</v>
      </c>
      <c r="E10" s="31">
        <f>Input!A133/Input!A$27*100</f>
        <v>-2.1173837347810639E-2</v>
      </c>
      <c r="F10" s="31">
        <f>Input!B133/Input!B$27*100</f>
        <v>0.29972198112543397</v>
      </c>
      <c r="G10" s="31">
        <f>Input!C133/Input!C$27*100</f>
        <v>0.41272327249256435</v>
      </c>
      <c r="H10" s="31">
        <f>Input!D133/Input!D$27*100</f>
        <v>0.58083538983046235</v>
      </c>
      <c r="I10" s="31">
        <f>Input!E133/Input!E$27*100</f>
        <v>-1.538924386032688</v>
      </c>
      <c r="J10" s="31">
        <f>Input!F133/Input!F$27*100</f>
        <v>2.1398196177215212</v>
      </c>
      <c r="K10" s="31">
        <f>Input!G133/Input!G$27*100</f>
        <v>-0.45910513732438341</v>
      </c>
      <c r="L10" s="31">
        <f>Input!H133/Input!H$27*100</f>
        <v>-0.46504980435907778</v>
      </c>
      <c r="M10" s="31">
        <f>Input!I133/Input!I$27*100</f>
        <v>0.6319558398373365</v>
      </c>
      <c r="N10" s="31">
        <f>Input!J133/Input!J$27*100</f>
        <v>-0.19129750366707113</v>
      </c>
      <c r="O10" s="32">
        <f>AVERAGE(E10:N10)</f>
        <v>0.1389505432276287</v>
      </c>
    </row>
    <row r="11" spans="1:15" ht="12" customHeight="1" x14ac:dyDescent="0.2">
      <c r="B11" t="s">
        <v>181</v>
      </c>
      <c r="E11" s="31">
        <f>Input!A134/Input!A$27*100</f>
        <v>0.48303385802018578</v>
      </c>
      <c r="F11" s="31">
        <f>Input!B134/Input!B$27*100</f>
        <v>0.43835698466276141</v>
      </c>
      <c r="G11" s="31">
        <f>Input!C134/Input!C$27*100</f>
        <v>0.21002033849359267</v>
      </c>
      <c r="H11" s="31">
        <f>Input!D134/Input!D$27*100</f>
        <v>0.22362106712736318</v>
      </c>
      <c r="I11" s="31">
        <f>Input!E134/Input!E$27*100</f>
        <v>0.20672379417948561</v>
      </c>
      <c r="J11" s="31">
        <f>Input!F134/Input!F$27*100</f>
        <v>0.23249776142516024</v>
      </c>
      <c r="K11" s="31">
        <f>Input!G134/Input!G$27*100</f>
        <v>0.28468978804598144</v>
      </c>
      <c r="L11" s="31">
        <f>Input!H134/Input!H$27*100</f>
        <v>0.22479311984092698</v>
      </c>
      <c r="M11" s="31">
        <f>Input!I134/Input!I$27*100</f>
        <v>0.32962884781559143</v>
      </c>
      <c r="N11" s="31">
        <f>Input!J134/Input!J$27*100</f>
        <v>0.34486731837015067</v>
      </c>
      <c r="O11" s="32">
        <f>AVERAGE(E11:N11)</f>
        <v>0.2978232877981199</v>
      </c>
    </row>
    <row r="12" spans="1:15" ht="12" customHeight="1" x14ac:dyDescent="0.2">
      <c r="B12" t="s">
        <v>182</v>
      </c>
      <c r="E12" s="31">
        <f>Input!A135/Input!A$27*100</f>
        <v>-3.1020141338142557E-2</v>
      </c>
      <c r="F12" s="31">
        <f>Input!B135/Input!B$27*100</f>
        <v>-1.1650314089185406E-2</v>
      </c>
      <c r="G12" s="31">
        <f>Input!C135/Input!C$27*100</f>
        <v>-5.7151728585856459E-2</v>
      </c>
      <c r="H12" s="31">
        <f>Input!D135/Input!D$27*100</f>
        <v>-1.019866275542994E-2</v>
      </c>
      <c r="I12" s="31">
        <f>Input!E135/Input!E$27*100</f>
        <v>-5.2435930818649834E-2</v>
      </c>
      <c r="J12" s="31">
        <f>Input!F135/Input!F$27*100</f>
        <v>-2.0399976284949543E-2</v>
      </c>
      <c r="K12" s="31">
        <f>Input!G135/Input!G$27*100</f>
        <v>-9.9789717101241085E-2</v>
      </c>
      <c r="L12" s="31">
        <f>Input!H135/Input!H$27*100</f>
        <v>-7.1909174145042887E-2</v>
      </c>
      <c r="M12" s="31">
        <f>Input!I135/Input!I$27*100</f>
        <v>-0.10831866385317211</v>
      </c>
      <c r="N12" s="31">
        <f>Input!J135/Input!J$27*100</f>
        <v>-0.10544340370967199</v>
      </c>
      <c r="O12" s="32">
        <f>AVERAGE(E12:N12)</f>
        <v>-5.6831771268134178E-2</v>
      </c>
    </row>
    <row r="13" spans="1:15" x14ac:dyDescent="0.2">
      <c r="B13" s="27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2"/>
    </row>
    <row r="14" spans="1:15" ht="13.5" customHeight="1" x14ac:dyDescent="0.2">
      <c r="A14" s="30" t="s">
        <v>4</v>
      </c>
      <c r="B14" s="5"/>
      <c r="C14" s="5"/>
      <c r="D14" s="5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5" ht="6" customHeight="1" x14ac:dyDescent="0.2">
      <c r="A15" s="30"/>
      <c r="B15" s="5"/>
      <c r="C15" s="5"/>
      <c r="D15" s="5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ht="12" customHeight="1" x14ac:dyDescent="0.2">
      <c r="B16" t="s">
        <v>231</v>
      </c>
      <c r="E16" s="31">
        <f>Input!A188/Input!A$132*100</f>
        <v>0.96972828130262834</v>
      </c>
      <c r="F16" s="31">
        <f>Input!B188/Input!B$132*100</f>
        <v>1.1011101589610919</v>
      </c>
      <c r="G16" s="31">
        <f>Input!C188/Input!C$132*100</f>
        <v>1.3591120783557911</v>
      </c>
      <c r="H16" s="31">
        <f>Input!D188/Input!D$132*100</f>
        <v>1.1122851381433583</v>
      </c>
      <c r="I16" s="31">
        <f>Input!E188/Input!E$132*100</f>
        <v>1.5376937276067892</v>
      </c>
      <c r="J16" s="31">
        <f>Input!F188/Input!F$132*100</f>
        <v>2.2237796964195167</v>
      </c>
      <c r="K16" s="31">
        <f>Input!G188/Input!G$132*100</f>
        <v>1.6986698210981446</v>
      </c>
      <c r="L16" s="31">
        <f>Input!H188/Input!H$132*100</f>
        <v>1.6825762765245638</v>
      </c>
      <c r="M16" s="31">
        <f>Input!I188/Input!I$132*100</f>
        <v>2.3177059700445235</v>
      </c>
      <c r="N16" s="31">
        <f>Input!J188/Input!J$132*100</f>
        <v>2.0278387398319691</v>
      </c>
      <c r="O16" s="32">
        <f t="shared" ref="O16:O22" si="1">AVERAGE(E16:N16)</f>
        <v>1.6030499888288374</v>
      </c>
    </row>
    <row r="17" spans="1:15" ht="12" customHeight="1" x14ac:dyDescent="0.2">
      <c r="B17" t="s">
        <v>232</v>
      </c>
      <c r="E17" s="31">
        <f>Input!A189/Input!A$132*100</f>
        <v>0</v>
      </c>
      <c r="F17" s="31">
        <f>Input!B189/Input!B$132*100</f>
        <v>0</v>
      </c>
      <c r="G17" s="31">
        <f>Input!C189/Input!C$132*100</f>
        <v>0</v>
      </c>
      <c r="H17" s="31">
        <f>Input!D189/Input!D$132*100</f>
        <v>0</v>
      </c>
      <c r="I17" s="31">
        <f>Input!E189/Input!E$132*100</f>
        <v>0</v>
      </c>
      <c r="J17" s="31">
        <f>Input!F189/Input!F$132*100</f>
        <v>0</v>
      </c>
      <c r="K17" s="31">
        <f>Input!G189/Input!G$132*100</f>
        <v>0</v>
      </c>
      <c r="L17" s="31">
        <f>Input!H189/Input!H$132*100</f>
        <v>0</v>
      </c>
      <c r="M17" s="31">
        <f>Input!I189/Input!I$132*100</f>
        <v>0</v>
      </c>
      <c r="N17" s="31">
        <f>Input!J189/Input!J$132*100</f>
        <v>0</v>
      </c>
      <c r="O17" s="32">
        <f t="shared" si="1"/>
        <v>0</v>
      </c>
    </row>
    <row r="18" spans="1:15" ht="12" customHeight="1" x14ac:dyDescent="0.2">
      <c r="B18" t="s">
        <v>233</v>
      </c>
      <c r="E18" s="31">
        <f>Input!A190/Input!A$132*100</f>
        <v>98.50987858017497</v>
      </c>
      <c r="F18" s="31">
        <f>Input!B190/Input!B$132*100</f>
        <v>98.466857071803574</v>
      </c>
      <c r="G18" s="31">
        <f>Input!C190/Input!C$132*100</f>
        <v>97.897429357875566</v>
      </c>
      <c r="H18" s="31">
        <f>Input!D190/Input!D$132*100</f>
        <v>98.099262649708237</v>
      </c>
      <c r="I18" s="31">
        <f>Input!E190/Input!E$132*100</f>
        <v>98.100045198705544</v>
      </c>
      <c r="J18" s="31">
        <f>Input!F190/Input!F$132*100</f>
        <v>97.305437696982878</v>
      </c>
      <c r="K18" s="31">
        <f>Input!G190/Input!G$132*100</f>
        <v>97.864635894707135</v>
      </c>
      <c r="L18" s="31">
        <f>Input!H190/Input!H$132*100</f>
        <v>98.104333096619172</v>
      </c>
      <c r="M18" s="31">
        <f>Input!I190/Input!I$132*100</f>
        <v>97.132745518063459</v>
      </c>
      <c r="N18" s="31">
        <f>Input!J190/Input!J$132*100</f>
        <v>97.517119572014892</v>
      </c>
      <c r="O18" s="32">
        <f t="shared" si="1"/>
        <v>97.899774463665523</v>
      </c>
    </row>
    <row r="19" spans="1:15" ht="12" customHeight="1" x14ac:dyDescent="0.2">
      <c r="B19" t="s">
        <v>234</v>
      </c>
      <c r="E19" s="31">
        <f>Input!A191/Input!A$132*100</f>
        <v>0</v>
      </c>
      <c r="F19" s="31">
        <f>Input!B191/Input!B$132*100</f>
        <v>0</v>
      </c>
      <c r="G19" s="31">
        <f>Input!C191/Input!C$132*100</f>
        <v>0</v>
      </c>
      <c r="H19" s="31">
        <f>Input!D191/Input!D$132*100</f>
        <v>0</v>
      </c>
      <c r="I19" s="31">
        <f>Input!E191/Input!E$132*100</f>
        <v>0</v>
      </c>
      <c r="J19" s="31">
        <f>Input!F191/Input!F$132*100</f>
        <v>0</v>
      </c>
      <c r="K19" s="31">
        <f>Input!G191/Input!G$132*100</f>
        <v>0</v>
      </c>
      <c r="L19" s="31">
        <f>Input!H191/Input!H$132*100</f>
        <v>0</v>
      </c>
      <c r="M19" s="31">
        <f>Input!I191/Input!I$132*100</f>
        <v>0</v>
      </c>
      <c r="N19" s="31">
        <f>Input!J191/Input!J$132*100</f>
        <v>0</v>
      </c>
      <c r="O19" s="32">
        <f t="shared" si="1"/>
        <v>0</v>
      </c>
    </row>
    <row r="20" spans="1:15" ht="12" customHeight="1" x14ac:dyDescent="0.2">
      <c r="B20" t="s">
        <v>235</v>
      </c>
      <c r="E20" s="31">
        <f>Input!A192/Input!A$132*100</f>
        <v>0</v>
      </c>
      <c r="F20" s="31">
        <f>Input!B192/Input!B$132*100</f>
        <v>0</v>
      </c>
      <c r="G20" s="31">
        <f>Input!C192/Input!C$132*100</f>
        <v>0</v>
      </c>
      <c r="H20" s="31">
        <f>Input!D192/Input!D$132*100</f>
        <v>0</v>
      </c>
      <c r="I20" s="31">
        <f>Input!E192/Input!E$132*100</f>
        <v>0</v>
      </c>
      <c r="J20" s="31">
        <f>Input!F192/Input!F$132*100</f>
        <v>0</v>
      </c>
      <c r="K20" s="31">
        <f>Input!G192/Input!G$132*100</f>
        <v>0</v>
      </c>
      <c r="L20" s="31">
        <f>Input!H192/Input!H$132*100</f>
        <v>0</v>
      </c>
      <c r="M20" s="31">
        <f>Input!I192/Input!I$132*100</f>
        <v>0</v>
      </c>
      <c r="N20" s="31">
        <f>Input!J192/Input!J$132*100</f>
        <v>0</v>
      </c>
      <c r="O20" s="32">
        <f t="shared" si="1"/>
        <v>0</v>
      </c>
    </row>
    <row r="21" spans="1:15" ht="12" customHeight="1" x14ac:dyDescent="0.2">
      <c r="B21" t="s">
        <v>236</v>
      </c>
      <c r="E21" s="31">
        <f>Input!A193/Input!A$132*100</f>
        <v>0.52039313852240809</v>
      </c>
      <c r="F21" s="31">
        <f>Input!B193/Input!B$132*100</f>
        <v>0.43203276923533512</v>
      </c>
      <c r="G21" s="31">
        <f>Input!C193/Input!C$132*100</f>
        <v>0.74345856376863773</v>
      </c>
      <c r="H21" s="31">
        <f>Input!D193/Input!D$132*100</f>
        <v>0.78845221214839178</v>
      </c>
      <c r="I21" s="31">
        <f>Input!E193/Input!E$132*100</f>
        <v>0.36226107368767757</v>
      </c>
      <c r="J21" s="31">
        <f>Input!F193/Input!F$132*100</f>
        <v>0.47078260659759963</v>
      </c>
      <c r="K21" s="31">
        <f>Input!G193/Input!G$132*100</f>
        <v>0.43669428419471296</v>
      </c>
      <c r="L21" s="31">
        <f>Input!H193/Input!H$132*100</f>
        <v>0.21309062685626917</v>
      </c>
      <c r="M21" s="31">
        <f>Input!I193/Input!I$132*100</f>
        <v>0.54954851189202347</v>
      </c>
      <c r="N21" s="31">
        <f>Input!J193/Input!J$132*100</f>
        <v>0.455041688153141</v>
      </c>
      <c r="O21" s="32">
        <f t="shared" si="1"/>
        <v>0.4971755475056196</v>
      </c>
    </row>
    <row r="22" spans="1:15" ht="12" customHeight="1" x14ac:dyDescent="0.2">
      <c r="B22" t="s">
        <v>237</v>
      </c>
      <c r="E22" s="31">
        <f>Input!A194/Input!A$132*100</f>
        <v>0</v>
      </c>
      <c r="F22" s="31">
        <f>Input!B194/Input!B$132*100</f>
        <v>0</v>
      </c>
      <c r="G22" s="31">
        <f>Input!C194/Input!C$132*100</f>
        <v>0</v>
      </c>
      <c r="H22" s="31">
        <f>Input!D194/Input!D$132*100</f>
        <v>0</v>
      </c>
      <c r="I22" s="31">
        <f>Input!E194/Input!E$132*100</f>
        <v>0</v>
      </c>
      <c r="J22" s="31">
        <f>Input!F194/Input!F$132*100</f>
        <v>0</v>
      </c>
      <c r="K22" s="31">
        <f>Input!G194/Input!G$132*100</f>
        <v>0</v>
      </c>
      <c r="L22" s="31">
        <f>Input!H194/Input!H$132*100</f>
        <v>0</v>
      </c>
      <c r="M22" s="31">
        <f>Input!I194/Input!I$132*100</f>
        <v>0</v>
      </c>
      <c r="N22" s="31">
        <f>Input!J194/Input!J$132*100</f>
        <v>0</v>
      </c>
      <c r="O22" s="32">
        <f t="shared" si="1"/>
        <v>0</v>
      </c>
    </row>
    <row r="23" spans="1:15" x14ac:dyDescent="0.2"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2"/>
    </row>
    <row r="24" spans="1:15" ht="13.5" customHeight="1" x14ac:dyDescent="0.2">
      <c r="A24" s="4" t="s">
        <v>5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4"/>
    </row>
    <row r="25" spans="1:15" ht="6" customHeight="1" x14ac:dyDescent="0.2">
      <c r="A25" s="4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4"/>
    </row>
    <row r="26" spans="1:15" ht="12" customHeight="1" x14ac:dyDescent="0.2">
      <c r="B26" t="s">
        <v>238</v>
      </c>
      <c r="E26" s="31">
        <f>Input!A195/Input!A$132*100</f>
        <v>89.98921039794044</v>
      </c>
      <c r="F26" s="31">
        <f>Input!B195/Input!B$132*100</f>
        <v>93.848627642127681</v>
      </c>
      <c r="G26" s="31">
        <f>Input!C195/Input!C$132*100</f>
        <v>91.243918330499525</v>
      </c>
      <c r="H26" s="31">
        <f>Input!D195/Input!D$132*100</f>
        <v>91.162903460629877</v>
      </c>
      <c r="I26" s="31">
        <f>Input!E195/Input!E$132*100</f>
        <v>91.296563396083798</v>
      </c>
      <c r="J26" s="31">
        <f>Input!F195/Input!F$132*100</f>
        <v>92.859095728120579</v>
      </c>
      <c r="K26" s="31">
        <f>Input!G195/Input!G$132*100</f>
        <v>92.729989079550876</v>
      </c>
      <c r="L26" s="31">
        <f>Input!H195/Input!H$132*100</f>
        <v>93.971640572995426</v>
      </c>
      <c r="M26" s="31">
        <f>Input!I195/Input!I$132*100</f>
        <v>90.643957369002891</v>
      </c>
      <c r="N26" s="31">
        <f>Input!J195/Input!J$132*100</f>
        <v>92.240838631203133</v>
      </c>
      <c r="O26" s="32">
        <f>AVERAGE(E26:N26)</f>
        <v>91.998674460815423</v>
      </c>
    </row>
    <row r="27" spans="1:15" ht="12" customHeight="1" x14ac:dyDescent="0.2">
      <c r="B27" t="s">
        <v>239</v>
      </c>
      <c r="E27" s="31">
        <f>Input!A196/Input!A$132*100</f>
        <v>10.010789602059553</v>
      </c>
      <c r="F27" s="31">
        <f>Input!B196/Input!B$132*100</f>
        <v>6.1513723578723081</v>
      </c>
      <c r="G27" s="31">
        <f>Input!C196/Input!C$132*100</f>
        <v>8.7560816695004657</v>
      </c>
      <c r="H27" s="31">
        <f>Input!D196/Input!D$132*100</f>
        <v>8.8370965393701173</v>
      </c>
      <c r="I27" s="31">
        <f>Input!E196/Input!E$132*100</f>
        <v>8.7034366039162041</v>
      </c>
      <c r="J27" s="31">
        <f>Input!F196/Input!F$132*100</f>
        <v>7.1409042718794229</v>
      </c>
      <c r="K27" s="31">
        <f>Input!G196/Input!G$132*100</f>
        <v>7.2700109204491286</v>
      </c>
      <c r="L27" s="31">
        <f>Input!H196/Input!H$132*100</f>
        <v>6.0283594270045597</v>
      </c>
      <c r="M27" s="31">
        <f>Input!I196/Input!I$132*100</f>
        <v>9.3560426309971074</v>
      </c>
      <c r="N27" s="31">
        <f>Input!J196/Input!J$132*100</f>
        <v>7.7591613687968808</v>
      </c>
      <c r="O27" s="32">
        <f>AVERAGE(E27:N27)</f>
        <v>8.0013255391845739</v>
      </c>
    </row>
    <row r="28" spans="1:15" x14ac:dyDescent="0.2"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1:15" ht="13.5" customHeight="1" x14ac:dyDescent="0.2">
      <c r="A29" s="4" t="s">
        <v>6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4"/>
    </row>
    <row r="30" spans="1:15" ht="6" customHeight="1" x14ac:dyDescent="0.2">
      <c r="A30" s="4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4"/>
    </row>
    <row r="31" spans="1:15" ht="12" customHeight="1" x14ac:dyDescent="0.2">
      <c r="B31" t="s">
        <v>293</v>
      </c>
      <c r="E31" s="31">
        <f>Input!A197/Input!A$132*100</f>
        <v>80.041987376543062</v>
      </c>
      <c r="F31" s="31">
        <f>Input!B197/Input!B$132*100</f>
        <v>83.168588609625687</v>
      </c>
      <c r="G31" s="31">
        <f>Input!C197/Input!C$132*100</f>
        <v>77.94650436236175</v>
      </c>
      <c r="H31" s="31">
        <f>Input!D197/Input!D$132*100</f>
        <v>77.766495224036433</v>
      </c>
      <c r="I31" s="31">
        <f>Input!E197/Input!E$132*100</f>
        <v>78.626088395521649</v>
      </c>
      <c r="J31" s="31">
        <f>Input!F197/Input!F$132*100</f>
        <v>82.433873791220961</v>
      </c>
      <c r="K31" s="31">
        <f>Input!G197/Input!G$132*100</f>
        <v>81.975929333834671</v>
      </c>
      <c r="L31" s="31">
        <f>Input!H197/Input!H$132*100</f>
        <v>82.276693753117343</v>
      </c>
      <c r="M31" s="31">
        <f>Input!I197/Input!I$132*100</f>
        <v>80.138995130727707</v>
      </c>
      <c r="N31" s="31">
        <f>Input!J197/Input!J$132*100</f>
        <v>80.835608304065346</v>
      </c>
      <c r="O31" s="32">
        <f>AVERAGE(E31:N31)</f>
        <v>80.521076428105459</v>
      </c>
    </row>
    <row r="32" spans="1:15" ht="12" customHeight="1" x14ac:dyDescent="0.2">
      <c r="B32" t="s">
        <v>7</v>
      </c>
      <c r="E32" s="31">
        <f>Input!A198/Input!A$132*100</f>
        <v>3.6500488243027901E-2</v>
      </c>
      <c r="F32" s="31">
        <f>Input!B198/Input!B$132*100</f>
        <v>3.1718642848814767E-2</v>
      </c>
      <c r="G32" s="31">
        <f>Input!C198/Input!C$132*100</f>
        <v>2.928037037831735E-2</v>
      </c>
      <c r="H32" s="31">
        <f>Input!D198/Input!D$132*100</f>
        <v>1.1058772971437531E-2</v>
      </c>
      <c r="I32" s="31">
        <f>Input!E198/Input!E$132*100</f>
        <v>3.3875929793389901E-2</v>
      </c>
      <c r="J32" s="31">
        <f>Input!F198/Input!F$132*100</f>
        <v>3.1959419490923597E-3</v>
      </c>
      <c r="K32" s="31">
        <f>Input!G198/Input!G$132*100</f>
        <v>3.2818292090664322E-2</v>
      </c>
      <c r="L32" s="31">
        <f>Input!H198/Input!H$132*100</f>
        <v>6.5631363995140524E-2</v>
      </c>
      <c r="M32" s="31">
        <f>Input!I198/Input!I$132*100</f>
        <v>5.7574655129369171E-2</v>
      </c>
      <c r="N32" s="31">
        <f>Input!J198/Input!J$132*100</f>
        <v>5.9496881337407499E-2</v>
      </c>
      <c r="O32" s="32">
        <f>AVERAGE(E32:N32)</f>
        <v>3.6115133873666133E-2</v>
      </c>
    </row>
    <row r="33" spans="2:15" ht="12" customHeight="1" x14ac:dyDescent="0.2">
      <c r="B33" s="14" t="s">
        <v>294</v>
      </c>
      <c r="E33" s="44">
        <f>SUM(E31:E32)</f>
        <v>80.078487864786084</v>
      </c>
      <c r="F33" s="44">
        <f t="shared" ref="F33:O33" si="2">SUM(F31:F32)</f>
        <v>83.200307252474502</v>
      </c>
      <c r="G33" s="44">
        <f t="shared" si="2"/>
        <v>77.975784732740067</v>
      </c>
      <c r="H33" s="44">
        <f t="shared" si="2"/>
        <v>77.777553997007871</v>
      </c>
      <c r="I33" s="44">
        <f t="shared" si="2"/>
        <v>78.659964325315045</v>
      </c>
      <c r="J33" s="44">
        <f t="shared" si="2"/>
        <v>82.437069733170048</v>
      </c>
      <c r="K33" s="44">
        <f t="shared" si="2"/>
        <v>82.008747625925338</v>
      </c>
      <c r="L33" s="44">
        <f t="shared" si="2"/>
        <v>82.34232511711248</v>
      </c>
      <c r="M33" s="44">
        <f t="shared" si="2"/>
        <v>80.196569785857079</v>
      </c>
      <c r="N33" s="44">
        <f t="shared" si="2"/>
        <v>80.895105185402755</v>
      </c>
      <c r="O33" s="44">
        <f t="shared" si="2"/>
        <v>80.557191561979124</v>
      </c>
    </row>
    <row r="34" spans="2:15" ht="12" customHeight="1" x14ac:dyDescent="0.2">
      <c r="B34" t="s">
        <v>8</v>
      </c>
      <c r="E34" s="31">
        <f>Input!A199/Input!A$132*100</f>
        <v>13.10787293590043</v>
      </c>
      <c r="F34" s="31">
        <f>Input!B199/Input!B$132*100</f>
        <v>12.372263067083079</v>
      </c>
      <c r="G34" s="31">
        <f>Input!C199/Input!C$132*100</f>
        <v>15.160417360612788</v>
      </c>
      <c r="H34" s="31">
        <f>Input!D199/Input!D$132*100</f>
        <v>15.00724954300158</v>
      </c>
      <c r="I34" s="31">
        <f>Input!E199/Input!E$132*100</f>
        <v>14.101532738395353</v>
      </c>
      <c r="J34" s="31">
        <f>Input!F199/Input!F$132*100</f>
        <v>10.762259519424632</v>
      </c>
      <c r="K34" s="31">
        <f>Input!G199/Input!G$132*100</f>
        <v>11.133602654903125</v>
      </c>
      <c r="L34" s="31">
        <f>Input!H199/Input!H$132*100</f>
        <v>10.115798632190042</v>
      </c>
      <c r="M34" s="31">
        <f>Input!I199/Input!I$132*100</f>
        <v>11.600591606674024</v>
      </c>
      <c r="N34" s="31">
        <f>Input!J199/Input!J$132*100</f>
        <v>11.604292097964054</v>
      </c>
      <c r="O34" s="32">
        <f>AVERAGE(E34:N34)</f>
        <v>12.496588015614911</v>
      </c>
    </row>
    <row r="35" spans="2:15" ht="12" customHeight="1" x14ac:dyDescent="0.2">
      <c r="B35" t="s">
        <v>243</v>
      </c>
      <c r="E35" s="31">
        <f>Input!A200/Input!A$132*100</f>
        <v>6.8136391993134895</v>
      </c>
      <c r="F35" s="31">
        <f>Input!B200/Input!B$132*100</f>
        <v>4.4274296804424029</v>
      </c>
      <c r="G35" s="31">
        <f>Input!C200/Input!C$132*100</f>
        <v>6.8218623322046561</v>
      </c>
      <c r="H35" s="31">
        <f>Input!D200/Input!D$132*100</f>
        <v>7.2151964599905458</v>
      </c>
      <c r="I35" s="31">
        <f>Input!E200/Input!E$132*100</f>
        <v>7.2385029362896161</v>
      </c>
      <c r="J35" s="31">
        <f>Input!F200/Input!F$132*100</f>
        <v>6.8006707474053201</v>
      </c>
      <c r="K35" s="31">
        <f>Input!G200/Input!G$132*100</f>
        <v>6.8576497191715298</v>
      </c>
      <c r="L35" s="31">
        <f>Input!H200/Input!H$132*100</f>
        <v>7.5418762506974826</v>
      </c>
      <c r="M35" s="31">
        <f>Input!I200/Input!I$132*100</f>
        <v>8.2028386074688981</v>
      </c>
      <c r="N35" s="31">
        <f>Input!J200/Input!J$132*100</f>
        <v>7.5006027166331997</v>
      </c>
      <c r="O35" s="32">
        <f>AVERAGE(E35:N35)</f>
        <v>6.9420268649617141</v>
      </c>
    </row>
    <row r="36" spans="2:15" ht="12" customHeight="1" x14ac:dyDescent="0.2">
      <c r="B36" t="s">
        <v>244</v>
      </c>
      <c r="E36" s="31">
        <f>Input!A201/Input!A$132*100</f>
        <v>0</v>
      </c>
      <c r="F36" s="31">
        <f>Input!B201/Input!B$132*100</f>
        <v>0</v>
      </c>
      <c r="G36" s="31">
        <f>Input!C201/Input!C$132*100</f>
        <v>4.1935574442477294E-2</v>
      </c>
      <c r="H36" s="31">
        <f>Input!D201/Input!D$132*100</f>
        <v>0</v>
      </c>
      <c r="I36" s="31">
        <f>Input!E201/Input!E$132*100</f>
        <v>0</v>
      </c>
      <c r="J36" s="31">
        <f>Input!F201/Input!F$132*100</f>
        <v>0</v>
      </c>
      <c r="K36" s="31">
        <f>Input!G201/Input!G$132*100</f>
        <v>0</v>
      </c>
      <c r="L36" s="31">
        <f>Input!H201/Input!H$132*100</f>
        <v>0</v>
      </c>
      <c r="M36" s="31">
        <f>Input!I201/Input!I$132*100</f>
        <v>0</v>
      </c>
      <c r="N36" s="31">
        <f>Input!J201/Input!J$132*100</f>
        <v>0</v>
      </c>
      <c r="O36" s="32">
        <f>AVERAGE(E36:N36)</f>
        <v>4.1935574442477294E-3</v>
      </c>
    </row>
    <row r="37" spans="2:15" x14ac:dyDescent="0.2"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245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168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Input!A8/Input!A$6</f>
        <v>4.2874714594819266E-3</v>
      </c>
      <c r="F7" s="6">
        <f>Input!B8/Input!B$6</f>
        <v>7.6454142455253671E-3</v>
      </c>
      <c r="G7" s="6">
        <f>Input!C8/Input!C$6</f>
        <v>6.8397100087304484E-3</v>
      </c>
      <c r="H7" s="6">
        <f>Input!D8/Input!D$6</f>
        <v>3.7095420685105676E-3</v>
      </c>
      <c r="I7" s="6">
        <f>Input!E8/Input!E$6</f>
        <v>3.3951516675673796E-2</v>
      </c>
      <c r="J7" s="6">
        <f>Input!F8/Input!F$6</f>
        <v>1.0864969014257668E-2</v>
      </c>
      <c r="K7" s="6">
        <f>Input!G8/Input!G$6</f>
        <v>2.7807232943210008E-2</v>
      </c>
      <c r="L7" s="6">
        <f>Input!H8/Input!H$6</f>
        <v>2.3598187702731407E-2</v>
      </c>
      <c r="M7" s="6">
        <f>Input!I8/Input!I$6</f>
        <v>2.2302118313436224E-2</v>
      </c>
      <c r="N7" s="6">
        <f>Input!J8/Input!J$6</f>
        <v>1.6926123886615563E-2</v>
      </c>
      <c r="O7" s="19">
        <f t="shared" ref="O7:O13" si="1">AVERAGE(E7:N7)</f>
        <v>1.5793228631817299E-2</v>
      </c>
    </row>
    <row r="8" spans="1:15" ht="12" customHeight="1" x14ac:dyDescent="0.2">
      <c r="B8" t="s">
        <v>50</v>
      </c>
      <c r="E8" s="6">
        <f>Input!A9/Input!A$6</f>
        <v>2.9086843677433221</v>
      </c>
      <c r="F8" s="6">
        <f>Input!B9/Input!B$6</f>
        <v>2.7282496134906764</v>
      </c>
      <c r="G8" s="6">
        <f>Input!C9/Input!C$6</f>
        <v>1.9449647207171623</v>
      </c>
      <c r="H8" s="6">
        <f>Input!D9/Input!D$6</f>
        <v>2.4028917994779282</v>
      </c>
      <c r="I8" s="6">
        <f>Input!E9/Input!E$6</f>
        <v>2.4784499756539975</v>
      </c>
      <c r="J8" s="6">
        <f>Input!F9/Input!F$6</f>
        <v>2.4503788981908015</v>
      </c>
      <c r="K8" s="6">
        <f>Input!G9/Input!G$6</f>
        <v>2.4847132186236909</v>
      </c>
      <c r="L8" s="6">
        <f>Input!H9/Input!H$6</f>
        <v>1.7368845695523978</v>
      </c>
      <c r="M8" s="6">
        <f>Input!I9/Input!I$6</f>
        <v>2.6230930931180669</v>
      </c>
      <c r="N8" s="6">
        <f>Input!J9/Input!J$6</f>
        <v>2.2285866672213355</v>
      </c>
      <c r="O8" s="19">
        <f t="shared" si="1"/>
        <v>2.3986896923789383</v>
      </c>
    </row>
    <row r="9" spans="1:15" ht="12" customHeight="1" x14ac:dyDescent="0.2">
      <c r="B9" t="s">
        <v>51</v>
      </c>
      <c r="E9" s="6">
        <f>Input!A10/Input!A$6</f>
        <v>1.9538275029396786</v>
      </c>
      <c r="F9" s="6">
        <f>Input!B10/Input!B$6</f>
        <v>1.8320264029237987</v>
      </c>
      <c r="G9" s="6">
        <f>Input!C10/Input!C$6</f>
        <v>1.6357837630292917</v>
      </c>
      <c r="H9" s="6">
        <f>Input!D10/Input!D$6</f>
        <v>1.3517751431547966</v>
      </c>
      <c r="I9" s="6">
        <f>Input!E10/Input!E$6</f>
        <v>1.4646244160972557</v>
      </c>
      <c r="J9" s="6">
        <f>Input!F10/Input!F$6</f>
        <v>1.619342364598261</v>
      </c>
      <c r="K9" s="6">
        <f>Input!G10/Input!G$6</f>
        <v>2.1282596821919393</v>
      </c>
      <c r="L9" s="6">
        <f>Input!H10/Input!H$6</f>
        <v>1.6256610888904091</v>
      </c>
      <c r="M9" s="6">
        <f>Input!I10/Input!I$6</f>
        <v>2.0658047696247746</v>
      </c>
      <c r="N9" s="6">
        <f>Input!J10/Input!J$6</f>
        <v>1.5195220167258614</v>
      </c>
      <c r="O9" s="19">
        <f t="shared" si="1"/>
        <v>1.7196627150176067</v>
      </c>
    </row>
    <row r="10" spans="1:15" ht="12" customHeight="1" x14ac:dyDescent="0.2">
      <c r="B10" t="s">
        <v>52</v>
      </c>
      <c r="E10" s="6">
        <f>Input!A11/Input!A$6</f>
        <v>1.8767096792874109</v>
      </c>
      <c r="F10" s="6">
        <f>Input!B11/Input!B$6</f>
        <v>1.6644036714836155</v>
      </c>
      <c r="G10" s="6">
        <f>Input!C11/Input!C$6</f>
        <v>2.0689420646706482</v>
      </c>
      <c r="H10" s="6">
        <f>Input!D11/Input!D$6</f>
        <v>1.264447922818557</v>
      </c>
      <c r="I10" s="6">
        <f>Input!E11/Input!E$6</f>
        <v>1.22916412951003</v>
      </c>
      <c r="J10" s="6">
        <f>Input!F11/Input!F$6</f>
        <v>1.4714551388691453</v>
      </c>
      <c r="K10" s="6">
        <f>Input!G11/Input!G$6</f>
        <v>1.5456513613866465</v>
      </c>
      <c r="L10" s="6">
        <f>Input!H11/Input!H$6</f>
        <v>0.98837388261469061</v>
      </c>
      <c r="M10" s="6">
        <f>Input!I11/Input!I$6</f>
        <v>1.8306133174453516</v>
      </c>
      <c r="N10" s="6">
        <f>Input!J11/Input!J$6</f>
        <v>2.0456475417601254</v>
      </c>
      <c r="O10" s="19">
        <f t="shared" si="1"/>
        <v>1.5985408709846221</v>
      </c>
    </row>
    <row r="11" spans="1:15" ht="12" customHeight="1" x14ac:dyDescent="0.2">
      <c r="B11" t="s">
        <v>53</v>
      </c>
      <c r="E11" s="6">
        <f>Input!A12/Input!A$6</f>
        <v>0.93898092091015462</v>
      </c>
      <c r="F11" s="6">
        <f>Input!B12/Input!B$6</f>
        <v>0.88476639024039727</v>
      </c>
      <c r="G11" s="6">
        <f>Input!C12/Input!C$6</f>
        <v>0.70887264134185735</v>
      </c>
      <c r="H11" s="6">
        <f>Input!D12/Input!D$6</f>
        <v>0.70127190903736714</v>
      </c>
      <c r="I11" s="6">
        <f>Input!E12/Input!E$6</f>
        <v>0.74799586920578531</v>
      </c>
      <c r="J11" s="6">
        <f>Input!F12/Input!F$6</f>
        <v>0.72986818092753603</v>
      </c>
      <c r="K11" s="6">
        <f>Input!G12/Input!G$6</f>
        <v>0.92704957218922568</v>
      </c>
      <c r="L11" s="6">
        <f>Input!H12/Input!H$6</f>
        <v>0.6799571406456445</v>
      </c>
      <c r="M11" s="6">
        <f>Input!I12/Input!I$6</f>
        <v>1.002856790319828</v>
      </c>
      <c r="N11" s="6">
        <f>Input!J12/Input!J$6</f>
        <v>0.83312437304433107</v>
      </c>
      <c r="O11" s="19">
        <f t="shared" si="1"/>
        <v>0.81547437878621254</v>
      </c>
    </row>
    <row r="12" spans="1:15" ht="12" customHeight="1" x14ac:dyDescent="0.2">
      <c r="B12" t="s">
        <v>54</v>
      </c>
      <c r="E12" s="6">
        <f>Input!A13/Input!A$6</f>
        <v>0.18196365777137663</v>
      </c>
      <c r="F12" s="6">
        <f>Input!B13/Input!B$6</f>
        <v>0.14971474599286896</v>
      </c>
      <c r="G12" s="6">
        <f>Input!C13/Input!C$6</f>
        <v>0.11214265525331089</v>
      </c>
      <c r="H12" s="6">
        <f>Input!D13/Input!D$6</f>
        <v>0.1147824994736853</v>
      </c>
      <c r="I12" s="6">
        <f>Input!E13/Input!E$6</f>
        <v>0.10390718554864117</v>
      </c>
      <c r="J12" s="6">
        <f>Input!F13/Input!F$6</f>
        <v>0.19697200333485732</v>
      </c>
      <c r="K12" s="6">
        <f>Input!G13/Input!G$6</f>
        <v>0.16641993093233187</v>
      </c>
      <c r="L12" s="6">
        <f>Input!H13/Input!H$6</f>
        <v>0.13329646216820451</v>
      </c>
      <c r="M12" s="6">
        <f>Input!I13/Input!I$6</f>
        <v>0.16843144274432903</v>
      </c>
      <c r="N12" s="6">
        <f>Input!J13/Input!J$6</f>
        <v>0.1490196282353688</v>
      </c>
      <c r="O12" s="19">
        <f t="shared" si="1"/>
        <v>0.14766502114549745</v>
      </c>
    </row>
    <row r="13" spans="1:15" ht="13.5" customHeight="1" x14ac:dyDescent="0.2">
      <c r="B13" s="4" t="s">
        <v>55</v>
      </c>
      <c r="E13" s="8">
        <f>SUM(E7:E12)</f>
        <v>7.8644536001114247</v>
      </c>
      <c r="F13" s="8">
        <f t="shared" ref="F13:N13" si="2">SUM(F7:F12)</f>
        <v>7.2668062383768817</v>
      </c>
      <c r="G13" s="8">
        <f t="shared" si="2"/>
        <v>6.4775455550210008</v>
      </c>
      <c r="H13" s="8">
        <f t="shared" si="2"/>
        <v>5.8388788160308458</v>
      </c>
      <c r="I13" s="8">
        <f t="shared" si="2"/>
        <v>6.058093092691383</v>
      </c>
      <c r="J13" s="8">
        <f t="shared" si="2"/>
        <v>6.4788815549348584</v>
      </c>
      <c r="K13" s="8">
        <f t="shared" si="2"/>
        <v>7.2799009982670437</v>
      </c>
      <c r="L13" s="8">
        <f t="shared" si="2"/>
        <v>5.1877713315740781</v>
      </c>
      <c r="M13" s="8">
        <f t="shared" si="2"/>
        <v>7.713101531565786</v>
      </c>
      <c r="N13" s="8">
        <f t="shared" si="2"/>
        <v>6.7928263508736375</v>
      </c>
      <c r="O13" s="20">
        <f t="shared" si="1"/>
        <v>6.6958259069446937</v>
      </c>
    </row>
    <row r="14" spans="1:15" ht="3" customHeight="1" x14ac:dyDescent="0.2">
      <c r="O14" s="19"/>
    </row>
    <row r="15" spans="1:15" ht="12" customHeight="1" x14ac:dyDescent="0.2">
      <c r="B15" t="s">
        <v>56</v>
      </c>
      <c r="E15" s="6">
        <f>Input!A14/Input!A$6</f>
        <v>23.283993224199143</v>
      </c>
      <c r="F15" s="6">
        <f>Input!B14/Input!B$6</f>
        <v>20.814060658197757</v>
      </c>
      <c r="G15" s="6">
        <f>Input!C14/Input!C$6</f>
        <v>20.987707820375327</v>
      </c>
      <c r="H15" s="6">
        <f>Input!D14/Input!D$6</f>
        <v>22.315291711678853</v>
      </c>
      <c r="I15" s="6">
        <f>Input!E14/Input!E$6</f>
        <v>21.898438070191396</v>
      </c>
      <c r="J15" s="6">
        <f>Input!F14/Input!F$6</f>
        <v>21.748770770820766</v>
      </c>
      <c r="K15" s="6">
        <f>Input!G14/Input!G$6</f>
        <v>21.953608861194908</v>
      </c>
      <c r="L15" s="6">
        <f>Input!H14/Input!H$6</f>
        <v>21.484275207096545</v>
      </c>
      <c r="M15" s="6">
        <f>Input!I14/Input!I$6</f>
        <v>20.272175064502978</v>
      </c>
      <c r="N15" s="6">
        <f>Input!J14/Input!J$6</f>
        <v>19.684941390729822</v>
      </c>
      <c r="O15" s="19">
        <f>AVERAGE(E15:N15)</f>
        <v>21.44432627789875</v>
      </c>
    </row>
    <row r="16" spans="1:15" ht="12" customHeight="1" x14ac:dyDescent="0.2">
      <c r="B16" t="s">
        <v>57</v>
      </c>
      <c r="E16" s="6">
        <f>Input!A15/Input!A$6</f>
        <v>1.0749490461178046</v>
      </c>
      <c r="F16" s="6">
        <f>Input!B15/Input!B$6</f>
        <v>0.74429455588887705</v>
      </c>
      <c r="G16" s="6">
        <f>Input!C15/Input!C$6</f>
        <v>0.74565314617133316</v>
      </c>
      <c r="H16" s="6">
        <f>Input!D15/Input!D$6</f>
        <v>0.88638399709213844</v>
      </c>
      <c r="I16" s="6">
        <f>Input!E15/Input!E$6</f>
        <v>0.89690849916260451</v>
      </c>
      <c r="J16" s="6">
        <f>Input!F15/Input!F$6</f>
        <v>0.33887229571117372</v>
      </c>
      <c r="K16" s="6">
        <f>Input!G15/Input!G$6</f>
        <v>0.30069429761630956</v>
      </c>
      <c r="L16" s="6">
        <f>Input!H15/Input!H$6</f>
        <v>0.30670117975728034</v>
      </c>
      <c r="M16" s="6">
        <f>Input!I15/Input!I$6</f>
        <v>0.28877745543005728</v>
      </c>
      <c r="N16" s="6">
        <f>Input!J15/Input!J$6</f>
        <v>0.31163247767639046</v>
      </c>
      <c r="O16" s="19">
        <f>AVERAGE(E16:N16)</f>
        <v>0.58948669506239693</v>
      </c>
    </row>
    <row r="17" spans="2:15" ht="12" customHeight="1" x14ac:dyDescent="0.2">
      <c r="B17" t="s">
        <v>58</v>
      </c>
      <c r="E17" s="6">
        <f>Input!A16/Input!A$6</f>
        <v>0.34334987448010018</v>
      </c>
      <c r="F17" s="6">
        <f>Input!B16/Input!B$6</f>
        <v>0.25311414693675099</v>
      </c>
      <c r="G17" s="6">
        <f>Input!C16/Input!C$6</f>
        <v>0.20996930561140406</v>
      </c>
      <c r="H17" s="6">
        <f>Input!D16/Input!D$6</f>
        <v>0.26227061541531699</v>
      </c>
      <c r="I17" s="6">
        <f>Input!E16/Input!E$6</f>
        <v>0.35622438987848404</v>
      </c>
      <c r="J17" s="6">
        <f>Input!F16/Input!F$6</f>
        <v>0.19876581463879422</v>
      </c>
      <c r="K17" s="6">
        <f>Input!G16/Input!G$6</f>
        <v>0.20501179081706405</v>
      </c>
      <c r="L17" s="6">
        <f>Input!H16/Input!H$6</f>
        <v>0.16065797479200342</v>
      </c>
      <c r="M17" s="6">
        <f>Input!I16/Input!I$6</f>
        <v>0.29633445981657064</v>
      </c>
      <c r="N17" s="6">
        <f>Input!J16/Input!J$6</f>
        <v>0.29799590234372492</v>
      </c>
      <c r="O17" s="19">
        <f>AVERAGE(E17:N17)</f>
        <v>0.25836942747302138</v>
      </c>
    </row>
    <row r="18" spans="2:15" ht="12" customHeight="1" x14ac:dyDescent="0.2">
      <c r="B18" t="s">
        <v>59</v>
      </c>
      <c r="E18" s="6">
        <f>Input!A17/Input!A$6</f>
        <v>0.21948564368065768</v>
      </c>
      <c r="F18" s="6">
        <f>Input!B17/Input!B$6</f>
        <v>0.19120974985850273</v>
      </c>
      <c r="G18" s="6">
        <f>Input!C17/Input!C$6</f>
        <v>0.16005484141771026</v>
      </c>
      <c r="H18" s="6">
        <f>Input!D17/Input!D$6</f>
        <v>0.15360064367712395</v>
      </c>
      <c r="I18" s="6">
        <f>Input!E17/Input!E$6</f>
        <v>0.21235916774127958</v>
      </c>
      <c r="J18" s="6">
        <f>Input!F17/Input!F$6</f>
        <v>0.22783603105874037</v>
      </c>
      <c r="K18" s="6">
        <f>Input!G17/Input!G$6</f>
        <v>0.26326199647434834</v>
      </c>
      <c r="L18" s="6">
        <f>Input!H17/Input!H$6</f>
        <v>0.24149912337229856</v>
      </c>
      <c r="M18" s="6">
        <f>Input!I17/Input!I$6</f>
        <v>0.28356040340148359</v>
      </c>
      <c r="N18" s="6">
        <f>Input!J17/Input!J$6</f>
        <v>0.27563499506338668</v>
      </c>
      <c r="O18" s="19">
        <f>AVERAGE(E18:N18)</f>
        <v>0.22285025957455318</v>
      </c>
    </row>
    <row r="19" spans="2:15" ht="13.5" customHeight="1" x14ac:dyDescent="0.2">
      <c r="B19" s="4" t="s">
        <v>60</v>
      </c>
      <c r="E19" s="8">
        <f t="shared" ref="E19:N19" si="3">SUM(E15:E18)</f>
        <v>24.921777788477705</v>
      </c>
      <c r="F19" s="8">
        <f t="shared" si="3"/>
        <v>22.002679110881889</v>
      </c>
      <c r="G19" s="8">
        <f t="shared" si="3"/>
        <v>22.103385113575776</v>
      </c>
      <c r="H19" s="8">
        <f t="shared" si="3"/>
        <v>23.617546967863433</v>
      </c>
      <c r="I19" s="8">
        <f t="shared" si="3"/>
        <v>23.363930126973766</v>
      </c>
      <c r="J19" s="8">
        <f t="shared" si="3"/>
        <v>22.514244912229472</v>
      </c>
      <c r="K19" s="8">
        <f t="shared" si="3"/>
        <v>22.722576946102631</v>
      </c>
      <c r="L19" s="8">
        <f t="shared" si="3"/>
        <v>22.193133485018127</v>
      </c>
      <c r="M19" s="8">
        <f t="shared" si="3"/>
        <v>21.14084738315109</v>
      </c>
      <c r="N19" s="8">
        <f t="shared" si="3"/>
        <v>20.570204765813326</v>
      </c>
      <c r="O19" s="20">
        <f>AVERAGE(E19:N19)</f>
        <v>22.515032660008721</v>
      </c>
    </row>
    <row r="20" spans="2:15" ht="3" customHeight="1" x14ac:dyDescent="0.2">
      <c r="O20" s="19"/>
    </row>
    <row r="21" spans="2:15" ht="12" customHeight="1" x14ac:dyDescent="0.2">
      <c r="B21" t="s">
        <v>61</v>
      </c>
      <c r="E21" s="6">
        <f>Input!A18/Input!A$6</f>
        <v>4.9991551576484179</v>
      </c>
      <c r="F21" s="6">
        <f>Input!B18/Input!B$6</f>
        <v>3.4058442530490654</v>
      </c>
      <c r="G21" s="6">
        <f>Input!C18/Input!C$6</f>
        <v>2.349422427724619</v>
      </c>
      <c r="H21" s="6">
        <f>Input!D18/Input!D$6</f>
        <v>2.5861857762881812</v>
      </c>
      <c r="I21" s="6">
        <f>Input!E18/Input!E$6</f>
        <v>3.1069624215443392</v>
      </c>
      <c r="J21" s="6">
        <f>Input!F18/Input!F$6</f>
        <v>3.8903896365850752</v>
      </c>
      <c r="K21" s="6">
        <f>Input!G18/Input!G$6</f>
        <v>5.0340068322421709</v>
      </c>
      <c r="L21" s="6">
        <f>Input!H18/Input!H$6</f>
        <v>3.5810157000961231</v>
      </c>
      <c r="M21" s="6">
        <f>Input!I18/Input!I$6</f>
        <v>4.6348009523859961</v>
      </c>
      <c r="N21" s="6">
        <f>Input!J18/Input!J$6</f>
        <v>5.7697081392328204</v>
      </c>
      <c r="O21" s="19">
        <f>AVERAGE(E21:N21)</f>
        <v>3.9357491296796803</v>
      </c>
    </row>
    <row r="22" spans="2:15" ht="12" customHeight="1" x14ac:dyDescent="0.2">
      <c r="B22" t="s">
        <v>255</v>
      </c>
      <c r="E22" s="6">
        <f>Input!A19/Input!A$6</f>
        <v>4.0689872710997408</v>
      </c>
      <c r="F22" s="6">
        <f>Input!B19/Input!B$6</f>
        <v>3.6888205092575208</v>
      </c>
      <c r="G22" s="6">
        <f>Input!C19/Input!C$6</f>
        <v>2.6638518049433313</v>
      </c>
      <c r="H22" s="6">
        <f>Input!D19/Input!D$6</f>
        <v>2.6663549172310543</v>
      </c>
      <c r="I22" s="6">
        <f>Input!E19/Input!E$6</f>
        <v>3.0868664688665461</v>
      </c>
      <c r="J22" s="6">
        <f>Input!F19/Input!F$6</f>
        <v>2.9659580799213159</v>
      </c>
      <c r="K22" s="6">
        <f>Input!G19/Input!G$6</f>
        <v>3.295435668632924</v>
      </c>
      <c r="L22" s="6">
        <f>Input!H19/Input!H$6</f>
        <v>3.4439356803674994</v>
      </c>
      <c r="M22" s="6">
        <f>Input!I19/Input!I$6</f>
        <v>4.1090891173000257</v>
      </c>
      <c r="N22" s="6">
        <f>Input!J19/Input!J$6</f>
        <v>3.9971237704199023</v>
      </c>
      <c r="O22" s="19">
        <f>AVERAGE(E22:N22)</f>
        <v>3.398642328803986</v>
      </c>
    </row>
    <row r="23" spans="2:15" ht="12" customHeight="1" x14ac:dyDescent="0.2">
      <c r="B23" t="s">
        <v>62</v>
      </c>
      <c r="E23" s="6">
        <f>Input!A20/Input!A$6</f>
        <v>0</v>
      </c>
      <c r="F23" s="6">
        <f>Input!B20/Input!B$6</f>
        <v>3.0228845375873876E-4</v>
      </c>
      <c r="G23" s="6">
        <f>Input!C20/Input!C$6</f>
        <v>1.739218521754185E-2</v>
      </c>
      <c r="H23" s="6">
        <f>Input!D20/Input!D$6</f>
        <v>5.6453546644629253E-2</v>
      </c>
      <c r="I23" s="6">
        <f>Input!E20/Input!E$6</f>
        <v>1.0114051656330763E-2</v>
      </c>
      <c r="J23" s="6">
        <f>Input!F20/Input!F$6</f>
        <v>2.5681571071265286E-2</v>
      </c>
      <c r="K23" s="6">
        <f>Input!G20/Input!G$6</f>
        <v>8.8964974127076924E-3</v>
      </c>
      <c r="L23" s="6">
        <f>Input!H20/Input!H$6</f>
        <v>1.3345261710270043E-3</v>
      </c>
      <c r="M23" s="6">
        <f>Input!I20/Input!I$6</f>
        <v>3.1012903922457845E-3</v>
      </c>
      <c r="N23" s="6">
        <f>Input!J20/Input!J$6</f>
        <v>1.636295357037125E-2</v>
      </c>
      <c r="O23" s="19">
        <f>AVERAGE(E23:N23)</f>
        <v>1.3963891058987762E-2</v>
      </c>
    </row>
    <row r="24" spans="2:15" ht="13.5" customHeight="1" x14ac:dyDescent="0.2">
      <c r="B24" s="4" t="s">
        <v>63</v>
      </c>
      <c r="E24" s="8">
        <f t="shared" ref="E24:N24" si="4">SUM(E21:E23)</f>
        <v>9.0681424287481587</v>
      </c>
      <c r="F24" s="8">
        <f t="shared" si="4"/>
        <v>7.0949670507603448</v>
      </c>
      <c r="G24" s="8">
        <f t="shared" si="4"/>
        <v>5.0306664178854916</v>
      </c>
      <c r="H24" s="8">
        <f t="shared" si="4"/>
        <v>5.308994240163865</v>
      </c>
      <c r="I24" s="8">
        <f t="shared" si="4"/>
        <v>6.2039429420672159</v>
      </c>
      <c r="J24" s="8">
        <f t="shared" si="4"/>
        <v>6.882029287577657</v>
      </c>
      <c r="K24" s="8">
        <f t="shared" si="4"/>
        <v>8.3383389982878029</v>
      </c>
      <c r="L24" s="8">
        <f t="shared" si="4"/>
        <v>7.0262859066346497</v>
      </c>
      <c r="M24" s="8">
        <f t="shared" si="4"/>
        <v>8.7469913600782672</v>
      </c>
      <c r="N24" s="8">
        <f t="shared" si="4"/>
        <v>9.7831948632230947</v>
      </c>
      <c r="O24" s="20">
        <f>AVERAGE(E24:N24)</f>
        <v>7.348355349542655</v>
      </c>
    </row>
    <row r="25" spans="2:15" ht="3" customHeight="1" x14ac:dyDescent="0.2">
      <c r="O25" s="19"/>
    </row>
    <row r="26" spans="2:15" ht="12" customHeight="1" x14ac:dyDescent="0.2">
      <c r="B26" t="s">
        <v>64</v>
      </c>
      <c r="E26" s="6">
        <f>Input!A21/Input!A$6</f>
        <v>1.1785338613457956</v>
      </c>
      <c r="F26" s="6">
        <f>Input!B21/Input!B$6</f>
        <v>0.96541600122293425</v>
      </c>
      <c r="G26" s="6">
        <f>Input!C21/Input!C$6</f>
        <v>0.75797294035371288</v>
      </c>
      <c r="H26" s="6">
        <f>Input!D21/Input!D$6</f>
        <v>0.81784975380184888</v>
      </c>
      <c r="I26" s="6">
        <f>Input!E21/Input!E$6</f>
        <v>0.89781229767402038</v>
      </c>
      <c r="J26" s="6">
        <f>Input!F21/Input!F$6</f>
        <v>0.91330145112397765</v>
      </c>
      <c r="K26" s="6">
        <f>Input!G21/Input!G$6</f>
        <v>0.98567070341098295</v>
      </c>
      <c r="L26" s="6">
        <f>Input!H21/Input!H$6</f>
        <v>0.89665893242226447</v>
      </c>
      <c r="M26" s="6">
        <f>Input!I21/Input!I$6</f>
        <v>1.2179860398599898</v>
      </c>
      <c r="N26" s="6">
        <f>Input!J21/Input!J$6</f>
        <v>1.1632639661110633</v>
      </c>
      <c r="O26" s="19">
        <f>AVERAGE(E26:N26)</f>
        <v>0.97944659473265894</v>
      </c>
    </row>
    <row r="27" spans="2:15" ht="12" customHeight="1" x14ac:dyDescent="0.2">
      <c r="B27" t="s">
        <v>65</v>
      </c>
      <c r="E27" s="6">
        <f>Input!A22/Input!A$6</f>
        <v>14.224853735436579</v>
      </c>
      <c r="F27" s="6">
        <f>Input!B22/Input!B$6</f>
        <v>11.912190112352391</v>
      </c>
      <c r="G27" s="6">
        <f>Input!C22/Input!C$6</f>
        <v>10.074056672526185</v>
      </c>
      <c r="H27" s="6">
        <f>Input!D22/Input!D$6</f>
        <v>10.915914143071497</v>
      </c>
      <c r="I27" s="6">
        <f>Input!E22/Input!E$6</f>
        <v>11.593100302853564</v>
      </c>
      <c r="J27" s="6">
        <f>Input!F22/Input!F$6</f>
        <v>13.007976782784759</v>
      </c>
      <c r="K27" s="6">
        <f>Input!G22/Input!G$6</f>
        <v>14.260336345528563</v>
      </c>
      <c r="L27" s="6">
        <f>Input!H22/Input!H$6</f>
        <v>12.361612814964953</v>
      </c>
      <c r="M27" s="6">
        <f>Input!I22/Input!I$6</f>
        <v>15.645601303195015</v>
      </c>
      <c r="N27" s="6">
        <f>Input!J22/Input!J$6</f>
        <v>13.904910862903748</v>
      </c>
      <c r="O27" s="19">
        <f>AVERAGE(E27:N27)</f>
        <v>12.790055307561726</v>
      </c>
    </row>
    <row r="28" spans="2:15" ht="12" customHeight="1" x14ac:dyDescent="0.2">
      <c r="B28" t="s">
        <v>66</v>
      </c>
      <c r="E28" s="6">
        <f>Input!A23/Input!A$6</f>
        <v>2.0599715888028305</v>
      </c>
      <c r="F28" s="6">
        <f>Input!B23/Input!B$6</f>
        <v>2.0799403552923579</v>
      </c>
      <c r="G28" s="6">
        <f>Input!C23/Input!C$6</f>
        <v>1.8118436510296825</v>
      </c>
      <c r="H28" s="6">
        <f>Input!D23/Input!D$6</f>
        <v>1.5689387159092458</v>
      </c>
      <c r="I28" s="6">
        <f>Input!E23/Input!E$6</f>
        <v>1.7149730856283676</v>
      </c>
      <c r="J28" s="6">
        <f>Input!F23/Input!F$6</f>
        <v>2.0662318417402732</v>
      </c>
      <c r="K28" s="6">
        <f>Input!G23/Input!G$6</f>
        <v>2.2466748052103553</v>
      </c>
      <c r="L28" s="6">
        <f>Input!H23/Input!H$6</f>
        <v>1.9202790988195226</v>
      </c>
      <c r="M28" s="6">
        <f>Input!I23/Input!I$6</f>
        <v>2.2248562248969965</v>
      </c>
      <c r="N28" s="6">
        <f>Input!J23/Input!J$6</f>
        <v>2.0873208657924405</v>
      </c>
      <c r="O28" s="19">
        <f>AVERAGE(E28:N28)</f>
        <v>1.9781030233122074</v>
      </c>
    </row>
    <row r="29" spans="2:15" ht="13.5" customHeight="1" x14ac:dyDescent="0.2">
      <c r="B29" s="4" t="s">
        <v>15</v>
      </c>
      <c r="E29" s="8">
        <f t="shared" ref="E29:N29" si="5">SUM(E26:E28)</f>
        <v>17.463359185585205</v>
      </c>
      <c r="F29" s="8">
        <f t="shared" si="5"/>
        <v>14.957546468867683</v>
      </c>
      <c r="G29" s="8">
        <f t="shared" si="5"/>
        <v>12.643873263909581</v>
      </c>
      <c r="H29" s="8">
        <f t="shared" si="5"/>
        <v>13.302702612782591</v>
      </c>
      <c r="I29" s="8">
        <f t="shared" si="5"/>
        <v>14.205885686155952</v>
      </c>
      <c r="J29" s="8">
        <f t="shared" si="5"/>
        <v>15.987510075649009</v>
      </c>
      <c r="K29" s="8">
        <f t="shared" si="5"/>
        <v>17.4926818541499</v>
      </c>
      <c r="L29" s="8">
        <f t="shared" si="5"/>
        <v>15.17855084620674</v>
      </c>
      <c r="M29" s="8">
        <f t="shared" si="5"/>
        <v>19.088443567952002</v>
      </c>
      <c r="N29" s="8">
        <f t="shared" si="5"/>
        <v>17.15549569480725</v>
      </c>
      <c r="O29" s="20">
        <f>AVERAGE(E29:N29)</f>
        <v>15.747604925606591</v>
      </c>
    </row>
    <row r="30" spans="2:15" ht="3" customHeight="1" x14ac:dyDescent="0.2">
      <c r="O30" s="19"/>
    </row>
    <row r="31" spans="2:15" x14ac:dyDescent="0.2">
      <c r="B31" s="1" t="s">
        <v>67</v>
      </c>
      <c r="E31" s="7">
        <f t="shared" ref="E31:N31" si="6">SUM(E13,E19,E24,E29)</f>
        <v>59.317733002922495</v>
      </c>
      <c r="F31" s="7">
        <f t="shared" si="6"/>
        <v>51.321998868886801</v>
      </c>
      <c r="G31" s="7">
        <f t="shared" si="6"/>
        <v>46.255470350391853</v>
      </c>
      <c r="H31" s="7">
        <f t="shared" si="6"/>
        <v>48.068122636840734</v>
      </c>
      <c r="I31" s="7">
        <f t="shared" si="6"/>
        <v>49.831851847888316</v>
      </c>
      <c r="J31" s="7">
        <f t="shared" si="6"/>
        <v>51.862665830390995</v>
      </c>
      <c r="K31" s="7">
        <f t="shared" si="6"/>
        <v>55.833498796807376</v>
      </c>
      <c r="L31" s="7">
        <f t="shared" si="6"/>
        <v>49.585741569433594</v>
      </c>
      <c r="M31" s="7">
        <f t="shared" si="6"/>
        <v>56.689383842747148</v>
      </c>
      <c r="N31" s="7">
        <f t="shared" si="6"/>
        <v>54.301721674717307</v>
      </c>
      <c r="O31" s="21">
        <f>AVERAGE(E31:N31)</f>
        <v>52.306818842102658</v>
      </c>
    </row>
    <row r="32" spans="2:15" ht="6" customHeight="1" x14ac:dyDescent="0.2">
      <c r="O32" s="19"/>
    </row>
    <row r="33" spans="2:15" ht="12" customHeight="1" x14ac:dyDescent="0.2">
      <c r="B33" t="s">
        <v>303</v>
      </c>
      <c r="E33" s="6">
        <f>(Input!A27+Input!A203+Input!A207)/Input!A$34</f>
        <v>89.564386473079736</v>
      </c>
      <c r="F33" s="6">
        <f>(Input!B27+Input!B203+Input!B207)/Input!B$34</f>
        <v>74.316514556897104</v>
      </c>
      <c r="G33" s="6">
        <f>(Input!C27+Input!C203+Input!C207)/Input!C$34</f>
        <v>55.009782109423277</v>
      </c>
      <c r="H33" s="6">
        <f>(Input!D27+Input!D203+Input!D207)/Input!D$34</f>
        <v>56.40203691387017</v>
      </c>
      <c r="I33" s="6">
        <f>(Input!E27+Input!E203+Input!E207)/Input!E$34</f>
        <v>65.060653686852675</v>
      </c>
      <c r="J33" s="6">
        <f>(Input!F27+Input!F203+Input!F207)/Input!F$34</f>
        <v>68.809053707532755</v>
      </c>
      <c r="K33" s="6">
        <f>(Input!G27+Input!G203+Input!G207)/Input!G$34</f>
        <v>68.359725292007582</v>
      </c>
      <c r="L33" s="6">
        <f>(Input!H27+Input!H203+Input!H207)/Input!H$34</f>
        <v>71.939341496098706</v>
      </c>
      <c r="M33" s="6">
        <f>(Input!I27+Input!I203+Input!I207)/Input!I$34</f>
        <v>75.608096434758338</v>
      </c>
      <c r="N33" s="6">
        <f>(Input!J27+Input!J203+Input!J207)/Input!J$34</f>
        <v>75.079994089858374</v>
      </c>
      <c r="O33" s="19">
        <f>AVERAGE(E33:N33)</f>
        <v>70.014958476037862</v>
      </c>
    </row>
    <row r="34" spans="2:15" ht="12" customHeight="1" x14ac:dyDescent="0.2">
      <c r="B34" t="s">
        <v>69</v>
      </c>
      <c r="E34" s="6">
        <f>Input!A28/Input!A$34</f>
        <v>1.7535595476084131E-2</v>
      </c>
      <c r="F34" s="6">
        <f>Input!B28/Input!B$34</f>
        <v>6.728824661533116E-3</v>
      </c>
      <c r="G34" s="6">
        <f>Input!C28/Input!C$34</f>
        <v>3.0555837906526318E-2</v>
      </c>
      <c r="H34" s="6">
        <f>Input!D28/Input!D$34</f>
        <v>1.209255706408054E-2</v>
      </c>
      <c r="I34" s="6">
        <f>Input!E28/Input!E$34</f>
        <v>2.6703027954810006E-2</v>
      </c>
      <c r="J34" s="6">
        <f>Input!F28/Input!F$34</f>
        <v>3.5148582791780368E-2</v>
      </c>
      <c r="K34" s="6">
        <f>Input!G28/Input!G$34</f>
        <v>3.7031791710924966E-2</v>
      </c>
      <c r="L34" s="6">
        <f>Input!H28/Input!H$34</f>
        <v>2.6302911037659013E-2</v>
      </c>
      <c r="M34" s="6">
        <f>Input!I28/Input!I$34</f>
        <v>0.13599023903405028</v>
      </c>
      <c r="N34" s="6">
        <f>Input!J28/Input!J$34</f>
        <v>0.44497187838349556</v>
      </c>
      <c r="O34" s="19">
        <f>AVERAGE(E34:N34)</f>
        <v>7.7306124602094434E-2</v>
      </c>
    </row>
    <row r="35" spans="2:15" ht="12" customHeight="1" x14ac:dyDescent="0.2">
      <c r="B35" t="s">
        <v>75</v>
      </c>
      <c r="E35" s="6">
        <f>(Input!A29-Input!A203-Input!A207)/Input!A$34</f>
        <v>5.9742073165385818</v>
      </c>
      <c r="F35" s="6">
        <f>(Input!B29-Input!B203-Input!B207)/Input!B$34</f>
        <v>4.581287942865508</v>
      </c>
      <c r="G35" s="6">
        <f>(Input!C29-Input!C203-Input!C207)/Input!C$34</f>
        <v>4.2215663809582917</v>
      </c>
      <c r="H35" s="6">
        <f>(Input!D29-Input!D203-Input!D207)/Input!D$34</f>
        <v>2.5651766197574553</v>
      </c>
      <c r="I35" s="6">
        <f>(Input!E29-Input!E203-Input!E207)/Input!E$34</f>
        <v>2.0849295801633696</v>
      </c>
      <c r="J35" s="6">
        <f>(Input!F29-Input!F203-Input!F207)/Input!F$34</f>
        <v>2.6803687910882612</v>
      </c>
      <c r="K35" s="6">
        <f>(Input!G29-Input!G203-Input!G207)/Input!G$34</f>
        <v>2.6184285329115999</v>
      </c>
      <c r="L35" s="6">
        <f>(Input!H29-Input!H203-Input!H207)/Input!H$34</f>
        <v>2.2036086892533167</v>
      </c>
      <c r="M35" s="6">
        <f>(Input!I29-Input!I203-Input!I207)/Input!I$34</f>
        <v>2.5037866241380113</v>
      </c>
      <c r="N35" s="6">
        <f>(Input!J29-Input!J203-Input!J207)/Input!J$34</f>
        <v>2.405775023838379</v>
      </c>
      <c r="O35" s="19">
        <f>AVERAGE(E35:N35)</f>
        <v>3.1839135501512774</v>
      </c>
    </row>
    <row r="36" spans="2:15" ht="13.5" customHeight="1" x14ac:dyDescent="0.2">
      <c r="B36" s="1" t="s">
        <v>71</v>
      </c>
      <c r="E36" s="7">
        <f t="shared" ref="E36:N36" si="7">SUM(E33:E35)</f>
        <v>95.556129385094408</v>
      </c>
      <c r="F36" s="7">
        <f t="shared" si="7"/>
        <v>78.904531324424141</v>
      </c>
      <c r="G36" s="7">
        <f t="shared" si="7"/>
        <v>59.261904328288097</v>
      </c>
      <c r="H36" s="7">
        <f t="shared" si="7"/>
        <v>58.979306090691708</v>
      </c>
      <c r="I36" s="7">
        <f t="shared" si="7"/>
        <v>67.17228629497086</v>
      </c>
      <c r="J36" s="7">
        <f t="shared" si="7"/>
        <v>71.524571081412788</v>
      </c>
      <c r="K36" s="7">
        <f t="shared" si="7"/>
        <v>71.015185616630106</v>
      </c>
      <c r="L36" s="7">
        <f t="shared" si="7"/>
        <v>74.169253096389681</v>
      </c>
      <c r="M36" s="7">
        <f t="shared" si="7"/>
        <v>78.247873297930397</v>
      </c>
      <c r="N36" s="7">
        <f t="shared" si="7"/>
        <v>77.930740992080246</v>
      </c>
      <c r="O36" s="21">
        <f>AVERAGE(E36:N36)</f>
        <v>73.276178150791239</v>
      </c>
    </row>
    <row r="37" spans="2:15" ht="6" customHeight="1" x14ac:dyDescent="0.2">
      <c r="O37" s="19"/>
    </row>
    <row r="38" spans="2:15" x14ac:dyDescent="0.2">
      <c r="B38" s="9" t="s">
        <v>73</v>
      </c>
      <c r="C38" s="10"/>
      <c r="D38" s="10"/>
      <c r="E38" s="11">
        <f t="shared" ref="E38:N38" si="8">E36-E31</f>
        <v>36.238396382171914</v>
      </c>
      <c r="F38" s="11">
        <f t="shared" si="8"/>
        <v>27.58253245553734</v>
      </c>
      <c r="G38" s="11">
        <f t="shared" si="8"/>
        <v>13.006433977896243</v>
      </c>
      <c r="H38" s="11">
        <f t="shared" si="8"/>
        <v>10.911183453850974</v>
      </c>
      <c r="I38" s="11">
        <f t="shared" si="8"/>
        <v>17.340434447082544</v>
      </c>
      <c r="J38" s="11">
        <f t="shared" si="8"/>
        <v>19.661905251021793</v>
      </c>
      <c r="K38" s="11">
        <f t="shared" si="8"/>
        <v>15.18168681982273</v>
      </c>
      <c r="L38" s="11">
        <f t="shared" si="8"/>
        <v>24.583511526956087</v>
      </c>
      <c r="M38" s="11">
        <f t="shared" si="8"/>
        <v>21.558489455183249</v>
      </c>
      <c r="N38" s="11">
        <f t="shared" si="8"/>
        <v>23.629019317362939</v>
      </c>
      <c r="O38" s="11">
        <f>AVERAGE(E38:N38)</f>
        <v>20.969359308688578</v>
      </c>
    </row>
    <row r="39" spans="2:15" ht="6" customHeight="1" x14ac:dyDescent="0.2">
      <c r="O39" s="19"/>
    </row>
    <row r="40" spans="2:15" ht="13.5" customHeight="1" x14ac:dyDescent="0.2">
      <c r="B40" s="4" t="s">
        <v>70</v>
      </c>
      <c r="E40" s="8">
        <f>(Input!A25 + Input!A26) / Input!A$6</f>
        <v>3.4427615737148498</v>
      </c>
      <c r="F40" s="8">
        <f>(Input!B25 + Input!B26) / Input!B$6</f>
        <v>2.6232369888287614</v>
      </c>
      <c r="G40" s="8">
        <f>(Input!C25 + Input!C26) / Input!C$6</f>
        <v>2.2130654432073547</v>
      </c>
      <c r="H40" s="8">
        <f>(Input!D25 + Input!D26) / Input!D$6</f>
        <v>2.0341782633988448</v>
      </c>
      <c r="I40" s="8">
        <f>(Input!E25 + Input!E26) / Input!E$6</f>
        <v>2.1718245322089582</v>
      </c>
      <c r="J40" s="8">
        <f>(Input!F25 + Input!F26) / Input!F$6</f>
        <v>2.6976127915598909</v>
      </c>
      <c r="K40" s="8">
        <f>(Input!G25 + Input!G26) / Input!G$6</f>
        <v>2.9142302162054872</v>
      </c>
      <c r="L40" s="8">
        <f>(Input!H25 + Input!H26) / Input!H$6</f>
        <v>2.4453356206056114</v>
      </c>
      <c r="M40" s="8">
        <f>(Input!I25 + Input!I26) / Input!I$6</f>
        <v>3.0117035697929744</v>
      </c>
      <c r="N40" s="8">
        <f>(Input!J25 + Input!J26) / Input!J$6</f>
        <v>2.8705256338137102</v>
      </c>
      <c r="O40" s="20">
        <f>AVERAGE(E40:N40)</f>
        <v>2.6424474633336446</v>
      </c>
    </row>
    <row r="41" spans="2:15" ht="6" customHeight="1" x14ac:dyDescent="0.2">
      <c r="O41" s="19"/>
    </row>
    <row r="42" spans="2:15" x14ac:dyDescent="0.2">
      <c r="B42" s="9" t="s">
        <v>74</v>
      </c>
      <c r="C42" s="10"/>
      <c r="D42" s="10"/>
      <c r="E42" s="11">
        <f t="shared" ref="E42:N42" si="9">+E38-E40</f>
        <v>32.795634808457066</v>
      </c>
      <c r="F42" s="11">
        <f t="shared" si="9"/>
        <v>24.959295466708578</v>
      </c>
      <c r="G42" s="11">
        <f t="shared" si="9"/>
        <v>10.793368534688888</v>
      </c>
      <c r="H42" s="11">
        <f t="shared" si="9"/>
        <v>8.8770051904521292</v>
      </c>
      <c r="I42" s="11">
        <f t="shared" si="9"/>
        <v>15.168609914873585</v>
      </c>
      <c r="J42" s="11">
        <f t="shared" si="9"/>
        <v>16.964292459461902</v>
      </c>
      <c r="K42" s="11">
        <f t="shared" si="9"/>
        <v>12.267456603617243</v>
      </c>
      <c r="L42" s="11">
        <f t="shared" si="9"/>
        <v>22.138175906350476</v>
      </c>
      <c r="M42" s="11">
        <f t="shared" si="9"/>
        <v>18.546785885390275</v>
      </c>
      <c r="N42" s="11">
        <f t="shared" si="9"/>
        <v>20.758493683549229</v>
      </c>
      <c r="O42" s="11">
        <f>AVERAGE(E42:N42)</f>
        <v>18.326911845354939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254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170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Input!A8/Input!A5</f>
        <v>5.1267559974065274E-3</v>
      </c>
      <c r="F7" s="6">
        <f>Input!B8/Input!B5</f>
        <v>9.737360014686983E-3</v>
      </c>
      <c r="G7" s="6">
        <f>Input!C8/Input!C5</f>
        <v>9.9157466535618188E-3</v>
      </c>
      <c r="H7" s="6">
        <f>Input!D8/Input!D5</f>
        <v>5.2916583714911411E-3</v>
      </c>
      <c r="I7" s="6">
        <f>Input!E8/Input!E5</f>
        <v>4.4955258459445674E-2</v>
      </c>
      <c r="J7" s="6">
        <f>Input!F8/Input!F5</f>
        <v>1.2442121889409033E-2</v>
      </c>
      <c r="K7" s="6">
        <f>Input!G8/Input!G5</f>
        <v>2.873766053792837E-2</v>
      </c>
      <c r="L7" s="6">
        <f>Input!H8/Input!H5</f>
        <v>2.8915265901015258E-2</v>
      </c>
      <c r="M7" s="6">
        <f>Input!I8/Input!I5</f>
        <v>2.1835822494589555E-2</v>
      </c>
      <c r="N7" s="6">
        <f>Input!J8/Input!J5</f>
        <v>1.7805096702771927E-2</v>
      </c>
      <c r="O7" s="19">
        <f>AVERAGE(E7:N7)</f>
        <v>1.8476274702230629E-2</v>
      </c>
    </row>
    <row r="8" spans="1:15" ht="12" customHeight="1" x14ac:dyDescent="0.2">
      <c r="B8" t="s">
        <v>50</v>
      </c>
      <c r="E8" s="6">
        <f>Input!A9/Input!A5</f>
        <v>3.4780674735249621</v>
      </c>
      <c r="F8" s="6">
        <f>Input!B9/Input!B5</f>
        <v>3.4747559574077473</v>
      </c>
      <c r="G8" s="6">
        <f>Input!C9/Input!C5</f>
        <v>2.8196776465858862</v>
      </c>
      <c r="H8" s="6">
        <f>Input!D9/Input!D5</f>
        <v>3.4277229565427603</v>
      </c>
      <c r="I8" s="6">
        <f>Input!E9/Input!E5</f>
        <v>3.2817196444765626</v>
      </c>
      <c r="J8" s="6">
        <f>Input!F9/Input!F5</f>
        <v>2.8060745397909259</v>
      </c>
      <c r="K8" s="6">
        <f>Input!G9/Input!G5</f>
        <v>2.5678515067191077</v>
      </c>
      <c r="L8" s="6">
        <f>Input!H9/Input!H5</f>
        <v>2.1282345831228784</v>
      </c>
      <c r="M8" s="6">
        <f>Input!I9/Input!I5</f>
        <v>2.5682490946881225</v>
      </c>
      <c r="N8" s="6">
        <f>Input!J9/Input!J5</f>
        <v>2.344317067876446</v>
      </c>
      <c r="O8" s="19">
        <f t="shared" ref="O8:O42" si="1">AVERAGE(E8:N8)</f>
        <v>2.8896670470735404</v>
      </c>
    </row>
    <row r="9" spans="1:15" ht="12" customHeight="1" x14ac:dyDescent="0.2">
      <c r="B9" t="s">
        <v>51</v>
      </c>
      <c r="E9" s="6">
        <f>Input!A10/Input!A5</f>
        <v>2.3362947049924356</v>
      </c>
      <c r="F9" s="6">
        <f>Input!B10/Input!B5</f>
        <v>2.333307270056912</v>
      </c>
      <c r="G9" s="6">
        <f>Input!C10/Input!C5</f>
        <v>2.3714481101544735</v>
      </c>
      <c r="H9" s="6">
        <f>Input!D10/Input!D5</f>
        <v>1.9283060066551008</v>
      </c>
      <c r="I9" s="6">
        <f>Input!E10/Input!E5</f>
        <v>1.9393115718698635</v>
      </c>
      <c r="J9" s="6">
        <f>Input!F10/Input!F5</f>
        <v>1.8544052039702932</v>
      </c>
      <c r="K9" s="6">
        <f>Input!G10/Input!G5</f>
        <v>2.1994710659740653</v>
      </c>
      <c r="L9" s="6">
        <f>Input!H10/Input!H5</f>
        <v>1.9919505363015375</v>
      </c>
      <c r="M9" s="6">
        <f>Input!I10/Input!I5</f>
        <v>2.0226126336540315</v>
      </c>
      <c r="N9" s="6">
        <f>Input!J10/Input!J5</f>
        <v>1.5984307234799975</v>
      </c>
      <c r="O9" s="19">
        <f t="shared" si="1"/>
        <v>2.0575537827108707</v>
      </c>
    </row>
    <row r="10" spans="1:15" ht="12" customHeight="1" x14ac:dyDescent="0.2">
      <c r="B10" t="s">
        <v>52</v>
      </c>
      <c r="E10" s="6">
        <f>Input!A11/Input!A5</f>
        <v>2.2440808515236652</v>
      </c>
      <c r="F10" s="6">
        <f>Input!B11/Input!B5</f>
        <v>2.1198194418946206</v>
      </c>
      <c r="G10" s="6">
        <f>Input!C11/Input!C5</f>
        <v>2.9994115727106929</v>
      </c>
      <c r="H10" s="6">
        <f>Input!D11/Input!D5</f>
        <v>1.8037338066323483</v>
      </c>
      <c r="I10" s="6">
        <f>Input!E11/Input!E5</f>
        <v>1.6275382233747095</v>
      </c>
      <c r="J10" s="6">
        <f>Input!F11/Input!F5</f>
        <v>1.6850507505895604</v>
      </c>
      <c r="K10" s="6">
        <f>Input!G11/Input!G5</f>
        <v>1.5973687214485113</v>
      </c>
      <c r="L10" s="6">
        <f>Input!H11/Input!H5</f>
        <v>1.2110715443675657</v>
      </c>
      <c r="M10" s="6">
        <f>Input!I11/Input!I5</f>
        <v>1.7923385973558466</v>
      </c>
      <c r="N10" s="6">
        <f>Input!J11/Input!J5</f>
        <v>2.1518779222470643</v>
      </c>
      <c r="O10" s="19">
        <f t="shared" si="1"/>
        <v>1.9232291432144586</v>
      </c>
    </row>
    <row r="11" spans="1:15" ht="12" customHeight="1" x14ac:dyDescent="0.2">
      <c r="B11" t="s">
        <v>53</v>
      </c>
      <c r="E11" s="6">
        <f>Input!A12/Input!A5</f>
        <v>1.122789064188459</v>
      </c>
      <c r="F11" s="6">
        <f>Input!B12/Input!B5</f>
        <v>1.1268570405727925</v>
      </c>
      <c r="G11" s="6">
        <f>Input!C12/Input!C5</f>
        <v>1.0276753710632445</v>
      </c>
      <c r="H11" s="6">
        <f>Input!D12/Input!D5</f>
        <v>1.0003637375216861</v>
      </c>
      <c r="I11" s="6">
        <f>Input!E12/Input!E5</f>
        <v>0.99042254718585288</v>
      </c>
      <c r="J11" s="6">
        <f>Input!F12/Input!F5</f>
        <v>0.83581544120235118</v>
      </c>
      <c r="K11" s="6">
        <f>Input!G12/Input!G5</f>
        <v>0.9580685702102899</v>
      </c>
      <c r="L11" s="6">
        <f>Input!H12/Input!H5</f>
        <v>0.83316319756144375</v>
      </c>
      <c r="M11" s="6">
        <f>Input!I12/Input!I5</f>
        <v>0.98188891983972226</v>
      </c>
      <c r="N11" s="6">
        <f>Input!J12/Input!J5</f>
        <v>0.87638848249365076</v>
      </c>
      <c r="O11" s="19">
        <f t="shared" si="1"/>
        <v>0.97534323718394922</v>
      </c>
    </row>
    <row r="12" spans="1:15" ht="12" customHeight="1" x14ac:dyDescent="0.2">
      <c r="B12" t="s">
        <v>54</v>
      </c>
      <c r="E12" s="6">
        <f>Input!A13/Input!A5</f>
        <v>0.21758355305813704</v>
      </c>
      <c r="F12" s="6">
        <f>Input!B13/Input!B5</f>
        <v>0.19067984211492564</v>
      </c>
      <c r="G12" s="6">
        <f>Input!C13/Input!C5</f>
        <v>0.16257679888916138</v>
      </c>
      <c r="H12" s="6">
        <f>Input!D13/Input!D5</f>
        <v>0.16373713062768408</v>
      </c>
      <c r="I12" s="6">
        <f>Input!E13/Input!E5</f>
        <v>0.13758367341155134</v>
      </c>
      <c r="J12" s="6">
        <f>Input!F13/Input!F5</f>
        <v>0.22556435007567491</v>
      </c>
      <c r="K12" s="6">
        <f>Input!G13/Input!G5</f>
        <v>0.17198832734080566</v>
      </c>
      <c r="L12" s="6">
        <f>Input!H13/Input!H5</f>
        <v>0.16333045129614476</v>
      </c>
      <c r="M12" s="6">
        <f>Input!I13/Input!I5</f>
        <v>0.16490985450727463</v>
      </c>
      <c r="N12" s="6">
        <f>Input!J13/Input!J5</f>
        <v>0.15675821051032149</v>
      </c>
      <c r="O12" s="19">
        <f t="shared" si="1"/>
        <v>0.1754712191831681</v>
      </c>
    </row>
    <row r="13" spans="1:15" ht="13.5" customHeight="1" x14ac:dyDescent="0.2">
      <c r="B13" s="4" t="s">
        <v>55</v>
      </c>
      <c r="E13" s="8">
        <f>SUM(E7:E12)</f>
        <v>9.4039424032850683</v>
      </c>
      <c r="F13" s="8">
        <f t="shared" ref="F13:N13" si="2">SUM(F7:F12)</f>
        <v>9.2551569120616861</v>
      </c>
      <c r="G13" s="8">
        <f t="shared" si="2"/>
        <v>9.3907052460570206</v>
      </c>
      <c r="H13" s="8">
        <f t="shared" si="2"/>
        <v>8.3291552963510718</v>
      </c>
      <c r="I13" s="8">
        <f t="shared" si="2"/>
        <v>8.0215309187779855</v>
      </c>
      <c r="J13" s="8">
        <f t="shared" si="2"/>
        <v>7.4193524075182147</v>
      </c>
      <c r="K13" s="8">
        <f t="shared" si="2"/>
        <v>7.5234858522307073</v>
      </c>
      <c r="L13" s="8">
        <f t="shared" si="2"/>
        <v>6.3566655785505848</v>
      </c>
      <c r="M13" s="8">
        <f t="shared" si="2"/>
        <v>7.5518349225395873</v>
      </c>
      <c r="N13" s="8">
        <f t="shared" si="2"/>
        <v>7.1455775033102515</v>
      </c>
      <c r="O13" s="20">
        <f t="shared" si="1"/>
        <v>8.0397407040682189</v>
      </c>
    </row>
    <row r="14" spans="1:15" ht="3" customHeight="1" x14ac:dyDescent="0.2">
      <c r="O14" s="19"/>
    </row>
    <row r="15" spans="1:15" ht="12" customHeight="1" x14ac:dyDescent="0.2">
      <c r="B15" t="s">
        <v>56</v>
      </c>
      <c r="E15" s="6">
        <f>Input!A30/Input!A5</f>
        <v>23.945921828398529</v>
      </c>
      <c r="F15" s="6">
        <f>Input!B30/Input!B5</f>
        <v>21.151852212226913</v>
      </c>
      <c r="G15" s="6">
        <f>Input!C30/Input!C5</f>
        <v>21.529995242424299</v>
      </c>
      <c r="H15" s="6">
        <f>Input!D30/Input!D5</f>
        <v>23.50206987144848</v>
      </c>
      <c r="I15" s="6">
        <f>Input!E30/Input!E5</f>
        <v>22.023392297936859</v>
      </c>
      <c r="J15" s="6">
        <f>Input!F30/Input!F5</f>
        <v>21.773425169828588</v>
      </c>
      <c r="K15" s="6">
        <f>Input!G30/Input!G5</f>
        <v>22.058278127311048</v>
      </c>
      <c r="L15" s="6">
        <f>Input!H30/Input!H5</f>
        <v>21.536551127854374</v>
      </c>
      <c r="M15" s="6">
        <f>Input!I30/Input!I5</f>
        <v>20.257854292999635</v>
      </c>
      <c r="N15" s="6">
        <f>Input!J30/Input!J5</f>
        <v>19.709775445527359</v>
      </c>
      <c r="O15" s="19">
        <f t="shared" si="1"/>
        <v>21.748911561595609</v>
      </c>
    </row>
    <row r="16" spans="1:15" ht="12" customHeight="1" x14ac:dyDescent="0.2">
      <c r="B16" t="s">
        <v>57</v>
      </c>
      <c r="E16" s="6">
        <f>Input!A31/Input!A5</f>
        <v>1.2163709314890858</v>
      </c>
      <c r="F16" s="6">
        <f>Input!B31/Input!B5</f>
        <v>0.87687396732146139</v>
      </c>
      <c r="G16" s="6">
        <f>Input!C31/Input!C5</f>
        <v>0.94870800471331918</v>
      </c>
      <c r="H16" s="6">
        <f>Input!D31/Input!D5</f>
        <v>0.98652486064105105</v>
      </c>
      <c r="I16" s="6">
        <f>Input!E31/Input!E5</f>
        <v>0.95897539038145441</v>
      </c>
      <c r="J16" s="6">
        <f>Input!F31/Input!F5</f>
        <v>0.36698717046214496</v>
      </c>
      <c r="K16" s="6">
        <f>Input!G31/Input!G5</f>
        <v>0.32944494906536553</v>
      </c>
      <c r="L16" s="6">
        <f>Input!H31/Input!H5</f>
        <v>0.33485203459326884</v>
      </c>
      <c r="M16" s="6">
        <f>Input!I31/Input!I5</f>
        <v>0.27583207268208021</v>
      </c>
      <c r="N16" s="6">
        <f>Input!J31/Input!J5</f>
        <v>0.31862664698604265</v>
      </c>
      <c r="O16" s="19">
        <f t="shared" si="1"/>
        <v>0.66131960283352753</v>
      </c>
    </row>
    <row r="17" spans="2:15" ht="12" customHeight="1" x14ac:dyDescent="0.2">
      <c r="B17" t="s">
        <v>58</v>
      </c>
      <c r="E17" s="6">
        <f>Input!A32/Input!A5</f>
        <v>0.36733432029392693</v>
      </c>
      <c r="F17" s="6">
        <f>Input!B32/Input!B5</f>
        <v>0.2680855149623646</v>
      </c>
      <c r="G17" s="6">
        <f>Input!C32/Input!C5</f>
        <v>0.23108524358603191</v>
      </c>
      <c r="H17" s="6">
        <f>Input!D32/Input!D5</f>
        <v>0.29378832371092972</v>
      </c>
      <c r="I17" s="6">
        <f>Input!E32/Input!E5</f>
        <v>0.34884722340304936</v>
      </c>
      <c r="J17" s="6">
        <f>Input!F32/Input!F5</f>
        <v>0.20445936433071699</v>
      </c>
      <c r="K17" s="6">
        <f>Input!G32/Input!G5</f>
        <v>0.21214600595625419</v>
      </c>
      <c r="L17" s="6">
        <f>Input!H32/Input!H5</f>
        <v>0.17408890496555893</v>
      </c>
      <c r="M17" s="6">
        <f>Input!I32/Input!I5</f>
        <v>0.29428916411322292</v>
      </c>
      <c r="N17" s="6">
        <f>Input!J32/Input!J5</f>
        <v>0.29577375241485598</v>
      </c>
      <c r="O17" s="19">
        <f t="shared" si="1"/>
        <v>0.26898978177369115</v>
      </c>
    </row>
    <row r="18" spans="2:15" ht="12" customHeight="1" x14ac:dyDescent="0.2">
      <c r="B18" t="s">
        <v>59</v>
      </c>
      <c r="E18" s="6">
        <f>Input!A33/Input!A5</f>
        <v>0.25048283985303654</v>
      </c>
      <c r="F18" s="6">
        <f>Input!B33/Input!B5</f>
        <v>0.21971193317422433</v>
      </c>
      <c r="G18" s="6">
        <f>Input!C33/Input!C5</f>
        <v>0.21307684222366877</v>
      </c>
      <c r="H18" s="6">
        <f>Input!D33/Input!D5</f>
        <v>0.20770381246267169</v>
      </c>
      <c r="I18" s="6">
        <f>Input!E33/Input!E5</f>
        <v>0.22969061738366492</v>
      </c>
      <c r="J18" s="6">
        <f>Input!F33/Input!F5</f>
        <v>0.23802545668931049</v>
      </c>
      <c r="K18" s="6">
        <f>Input!G33/Input!G5</f>
        <v>0.27448149275011496</v>
      </c>
      <c r="L18" s="6">
        <f>Input!H33/Input!H5</f>
        <v>0.29982319584104389</v>
      </c>
      <c r="M18" s="6">
        <f>Input!I33/Input!I5</f>
        <v>0.29327585763568964</v>
      </c>
      <c r="N18" s="6">
        <f>Input!J33/Input!J5</f>
        <v>0.28659298009507478</v>
      </c>
      <c r="O18" s="19">
        <f t="shared" si="1"/>
        <v>0.25128650281084997</v>
      </c>
    </row>
    <row r="19" spans="2:15" ht="13.5" customHeight="1" x14ac:dyDescent="0.2">
      <c r="B19" s="4" t="s">
        <v>60</v>
      </c>
      <c r="E19" s="8">
        <f>SUM(E15:E18)</f>
        <v>25.780109920034576</v>
      </c>
      <c r="F19" s="8">
        <f t="shared" ref="F19:N19" si="3">SUM(F15:F18)</f>
        <v>22.516523627684965</v>
      </c>
      <c r="G19" s="8">
        <f t="shared" si="3"/>
        <v>22.922865332947318</v>
      </c>
      <c r="H19" s="8">
        <f t="shared" si="3"/>
        <v>24.990086868263134</v>
      </c>
      <c r="I19" s="8">
        <f t="shared" si="3"/>
        <v>23.560905529105025</v>
      </c>
      <c r="J19" s="8">
        <f t="shared" si="3"/>
        <v>22.582897161310761</v>
      </c>
      <c r="K19" s="8">
        <f t="shared" si="3"/>
        <v>22.874350575082783</v>
      </c>
      <c r="L19" s="8">
        <f t="shared" si="3"/>
        <v>22.345315263254243</v>
      </c>
      <c r="M19" s="8">
        <f t="shared" si="3"/>
        <v>21.121251387430629</v>
      </c>
      <c r="N19" s="8">
        <f t="shared" si="3"/>
        <v>20.610768825023335</v>
      </c>
      <c r="O19" s="20">
        <f t="shared" si="1"/>
        <v>22.930507449013678</v>
      </c>
    </row>
    <row r="20" spans="2:15" ht="3" customHeight="1" x14ac:dyDescent="0.2">
      <c r="O20" s="19"/>
    </row>
    <row r="21" spans="2:15" ht="12" customHeight="1" x14ac:dyDescent="0.2">
      <c r="B21" t="s">
        <v>61</v>
      </c>
      <c r="E21" s="6">
        <f>Input!A18/Input!A5</f>
        <v>5.9777537713421225</v>
      </c>
      <c r="F21" s="6">
        <f>Input!B18/Input!B5</f>
        <v>4.3377547090141366</v>
      </c>
      <c r="G21" s="6">
        <f>Input!C18/Input!C5</f>
        <v>3.4060329379136371</v>
      </c>
      <c r="H21" s="6">
        <f>Input!D18/Input!D5</f>
        <v>3.6891916469952504</v>
      </c>
      <c r="I21" s="6">
        <f>Input!E18/Input!E5</f>
        <v>4.1139339964858586</v>
      </c>
      <c r="J21" s="6">
        <f>Input!F18/Input!F5</f>
        <v>4.455116438175355</v>
      </c>
      <c r="K21" s="6">
        <f>Input!G18/Input!G5</f>
        <v>5.2024442628302641</v>
      </c>
      <c r="L21" s="6">
        <f>Input!H18/Input!H5</f>
        <v>4.3878802248871267</v>
      </c>
      <c r="M21" s="6">
        <f>Input!I18/Input!I5</f>
        <v>4.5378958837772396</v>
      </c>
      <c r="N21" s="6">
        <f>Input!J18/Input!J5</f>
        <v>6.069328811131129</v>
      </c>
      <c r="O21" s="19">
        <f t="shared" si="1"/>
        <v>4.6177332682552121</v>
      </c>
    </row>
    <row r="22" spans="2:15" ht="12" customHeight="1" x14ac:dyDescent="0.2">
      <c r="B22" t="s">
        <v>255</v>
      </c>
      <c r="E22" s="6">
        <f>Input!A19/Input!A5</f>
        <v>4.8655029176572295</v>
      </c>
      <c r="F22" s="6">
        <f>Input!B19/Input!B5</f>
        <v>4.6981592069028819</v>
      </c>
      <c r="G22" s="6">
        <f>Input!C19/Input!C5</f>
        <v>3.8618712762289022</v>
      </c>
      <c r="H22" s="6">
        <f>Input!D19/Input!D5</f>
        <v>3.8035528533033758</v>
      </c>
      <c r="I22" s="6">
        <f>Input!E19/Input!E5</f>
        <v>4.0873249128549567</v>
      </c>
      <c r="J22" s="6">
        <f>Input!F19/Input!F5</f>
        <v>3.3964949095420791</v>
      </c>
      <c r="K22" s="6">
        <f>Input!G19/Input!G5</f>
        <v>3.4057006593631121</v>
      </c>
      <c r="L22" s="6">
        <f>Input!H19/Input!H5</f>
        <v>4.2199137153355988</v>
      </c>
      <c r="M22" s="6">
        <f>Input!I19/Input!I5</f>
        <v>4.0231757055004396</v>
      </c>
      <c r="N22" s="6">
        <f>Input!J19/Input!J5</f>
        <v>4.2046942195402552</v>
      </c>
      <c r="O22" s="19">
        <f t="shared" si="1"/>
        <v>4.0566390376228831</v>
      </c>
    </row>
    <row r="23" spans="2:15" ht="12" customHeight="1" x14ac:dyDescent="0.2">
      <c r="B23" t="s">
        <v>62</v>
      </c>
      <c r="E23" s="6">
        <f>Input!A20/Input!A5</f>
        <v>0</v>
      </c>
      <c r="F23" s="6">
        <f>Input!B20/Input!B5</f>
        <v>3.8500091793647882E-4</v>
      </c>
      <c r="G23" s="6">
        <f>Input!C20/Input!C5</f>
        <v>2.5214007925604791E-2</v>
      </c>
      <c r="H23" s="6">
        <f>Input!D20/Input!D5</f>
        <v>8.0530932709536124E-2</v>
      </c>
      <c r="I23" s="6">
        <f>Input!E20/Input!E5</f>
        <v>1.3392032250751005E-2</v>
      </c>
      <c r="J23" s="6">
        <f>Input!F20/Input!F5</f>
        <v>2.9409493682024567E-2</v>
      </c>
      <c r="K23" s="6">
        <f>Input!G20/Input!G5</f>
        <v>9.1941734420353406E-3</v>
      </c>
      <c r="L23" s="6">
        <f>Input!H20/Input!H5</f>
        <v>1.6352179062735039E-3</v>
      </c>
      <c r="M23" s="6">
        <f>Input!I20/Input!I5</f>
        <v>3.0364481775911204E-3</v>
      </c>
      <c r="N23" s="6">
        <f>Input!J20/Input!J5</f>
        <v>1.7212680978532201E-2</v>
      </c>
      <c r="O23" s="19">
        <f t="shared" si="1"/>
        <v>1.8000998799028514E-2</v>
      </c>
    </row>
    <row r="24" spans="2:15" ht="13.5" customHeight="1" x14ac:dyDescent="0.2">
      <c r="B24" s="4" t="s">
        <v>63</v>
      </c>
      <c r="E24" s="8">
        <f>SUM(E21:E23)</f>
        <v>10.843256688999352</v>
      </c>
      <c r="F24" s="8">
        <f t="shared" ref="F24:N24" si="4">SUM(F21:F23)</f>
        <v>9.036298916834955</v>
      </c>
      <c r="G24" s="8">
        <f t="shared" si="4"/>
        <v>7.293118222068145</v>
      </c>
      <c r="H24" s="8">
        <f t="shared" si="4"/>
        <v>7.5732754330081615</v>
      </c>
      <c r="I24" s="8">
        <f t="shared" si="4"/>
        <v>8.2146509415915663</v>
      </c>
      <c r="J24" s="8">
        <f t="shared" si="4"/>
        <v>7.881020841399458</v>
      </c>
      <c r="K24" s="8">
        <f t="shared" si="4"/>
        <v>8.6173390956354101</v>
      </c>
      <c r="L24" s="8">
        <f t="shared" si="4"/>
        <v>8.6094291581289983</v>
      </c>
      <c r="M24" s="8">
        <f t="shared" si="4"/>
        <v>8.5641080374552701</v>
      </c>
      <c r="N24" s="8">
        <f t="shared" si="4"/>
        <v>10.291235711649916</v>
      </c>
      <c r="O24" s="20">
        <f t="shared" si="1"/>
        <v>8.6923733046771225</v>
      </c>
    </row>
    <row r="25" spans="2:15" ht="3" customHeight="1" x14ac:dyDescent="0.2">
      <c r="O25" s="19"/>
    </row>
    <row r="26" spans="2:15" ht="12" customHeight="1" x14ac:dyDescent="0.2">
      <c r="B26" t="s">
        <v>64</v>
      </c>
      <c r="E26" s="6">
        <f>Input!A21/Input!A5</f>
        <v>1.409235163172682</v>
      </c>
      <c r="F26" s="6">
        <f>Input!B21/Input!B5</f>
        <v>1.2295740774738388</v>
      </c>
      <c r="G26" s="6">
        <f>Input!C21/Input!C5</f>
        <v>1.098857647065332</v>
      </c>
      <c r="H26" s="6">
        <f>Input!D21/Input!D5</f>
        <v>1.1666619265663662</v>
      </c>
      <c r="I26" s="6">
        <f>Input!E21/Input!E5</f>
        <v>1.1887947238281471</v>
      </c>
      <c r="J26" s="6">
        <f>Input!F21/Input!F5</f>
        <v>1.0458757831473726</v>
      </c>
      <c r="K26" s="6">
        <f>Input!G21/Input!G5</f>
        <v>1.0186511593819887</v>
      </c>
      <c r="L26" s="6">
        <f>Input!H21/Input!H5</f>
        <v>1.0986916359898804</v>
      </c>
      <c r="M26" s="6">
        <f>Input!I21/Input!I5</f>
        <v>1.1925202168463005</v>
      </c>
      <c r="N26" s="6">
        <f>Input!J21/Input!J5</f>
        <v>1.2236722090776879</v>
      </c>
      <c r="O26" s="19">
        <f t="shared" si="1"/>
        <v>1.1672534542549595</v>
      </c>
    </row>
    <row r="27" spans="2:15" ht="12" customHeight="1" x14ac:dyDescent="0.2">
      <c r="B27" t="s">
        <v>65</v>
      </c>
      <c r="E27" s="6">
        <f>Input!A22/Input!A5</f>
        <v>17.009408666522585</v>
      </c>
      <c r="F27" s="6">
        <f>Input!B22/Input!B5</f>
        <v>15.171615292821736</v>
      </c>
      <c r="G27" s="6">
        <f>Input!C22/Input!C5</f>
        <v>14.604682597783855</v>
      </c>
      <c r="H27" s="6">
        <f>Input!D22/Input!D5</f>
        <v>15.571541551719235</v>
      </c>
      <c r="I27" s="6">
        <f>Input!E22/Input!E5</f>
        <v>15.350442969591338</v>
      </c>
      <c r="J27" s="6">
        <f>Input!F22/Input!F5</f>
        <v>14.896207476857555</v>
      </c>
      <c r="K27" s="6">
        <f>Input!G22/Input!G5</f>
        <v>14.737485958830336</v>
      </c>
      <c r="L27" s="6">
        <f>Input!H22/Input!H5</f>
        <v>15.146897126711853</v>
      </c>
      <c r="M27" s="6">
        <f>Input!I22/Input!I5</f>
        <v>15.318480875956201</v>
      </c>
      <c r="N27" s="6">
        <f>Input!J22/Input!J5</f>
        <v>14.626992229047733</v>
      </c>
      <c r="O27" s="19">
        <f t="shared" si="1"/>
        <v>15.243375474584244</v>
      </c>
    </row>
    <row r="28" spans="2:15" ht="12" customHeight="1" x14ac:dyDescent="0.2">
      <c r="B28" t="s">
        <v>66</v>
      </c>
      <c r="E28" s="6">
        <f>Input!A23/Input!A5</f>
        <v>2.4632167927382751</v>
      </c>
      <c r="F28" s="6">
        <f>Input!B23/Input!B5</f>
        <v>2.6490556820268036</v>
      </c>
      <c r="G28" s="6">
        <f>Input!C23/Input!C5</f>
        <v>2.6266877684203926</v>
      </c>
      <c r="H28" s="6">
        <f>Input!D23/Input!D5</f>
        <v>2.2380896447768834</v>
      </c>
      <c r="I28" s="6">
        <f>Input!E23/Input!E5</f>
        <v>2.2707986524400612</v>
      </c>
      <c r="J28" s="6">
        <f>Input!F23/Input!F5</f>
        <v>2.366164909718067</v>
      </c>
      <c r="K28" s="6">
        <f>Input!G23/Input!G5</f>
        <v>2.3218483487051476</v>
      </c>
      <c r="L28" s="6">
        <f>Input!H23/Input!H5</f>
        <v>2.3529510590383849</v>
      </c>
      <c r="M28" s="6">
        <f>Input!I23/Input!I5</f>
        <v>2.1783386187833464</v>
      </c>
      <c r="N28" s="6">
        <f>Input!J23/Input!J5</f>
        <v>2.1957153400334279</v>
      </c>
      <c r="O28" s="19">
        <f t="shared" si="1"/>
        <v>2.366286681668079</v>
      </c>
    </row>
    <row r="29" spans="2:15" ht="13.5" customHeight="1" x14ac:dyDescent="0.2">
      <c r="B29" s="4" t="s">
        <v>15</v>
      </c>
      <c r="E29" s="8">
        <f>SUM(E26:E28)</f>
        <v>20.881860622433543</v>
      </c>
      <c r="F29" s="8">
        <f t="shared" ref="F29:N29" si="5">SUM(F26:F28)</f>
        <v>19.050245052322381</v>
      </c>
      <c r="G29" s="8">
        <f t="shared" si="5"/>
        <v>18.330228013269579</v>
      </c>
      <c r="H29" s="8">
        <f t="shared" si="5"/>
        <v>18.976293123062487</v>
      </c>
      <c r="I29" s="8">
        <f t="shared" si="5"/>
        <v>18.810036345859544</v>
      </c>
      <c r="J29" s="8">
        <f t="shared" si="5"/>
        <v>18.308248169722994</v>
      </c>
      <c r="K29" s="8">
        <f t="shared" si="5"/>
        <v>18.077985466917472</v>
      </c>
      <c r="L29" s="8">
        <f t="shared" si="5"/>
        <v>18.598539821740118</v>
      </c>
      <c r="M29" s="8">
        <f t="shared" si="5"/>
        <v>18.689339711585848</v>
      </c>
      <c r="N29" s="8">
        <f t="shared" si="5"/>
        <v>18.046379778158848</v>
      </c>
      <c r="O29" s="20">
        <f t="shared" si="1"/>
        <v>18.776915610507281</v>
      </c>
    </row>
    <row r="30" spans="2:15" ht="3" customHeight="1" x14ac:dyDescent="0.2">
      <c r="O30" s="19"/>
    </row>
    <row r="31" spans="2:15" x14ac:dyDescent="0.2">
      <c r="B31" s="1" t="s">
        <v>67</v>
      </c>
      <c r="E31" s="7">
        <f>SUM(E13,E19,E24,E29)</f>
        <v>66.909169634752544</v>
      </c>
      <c r="F31" s="7">
        <f t="shared" ref="F31:N31" si="6">SUM(F13,F19,F24,F29)</f>
        <v>59.858224508903987</v>
      </c>
      <c r="G31" s="7">
        <f t="shared" si="6"/>
        <v>57.936916814342055</v>
      </c>
      <c r="H31" s="7">
        <f t="shared" si="6"/>
        <v>59.868810720684863</v>
      </c>
      <c r="I31" s="7">
        <f t="shared" si="6"/>
        <v>58.60712373533412</v>
      </c>
      <c r="J31" s="7">
        <f t="shared" si="6"/>
        <v>56.191518579951428</v>
      </c>
      <c r="K31" s="7">
        <f t="shared" si="6"/>
        <v>57.093160989866377</v>
      </c>
      <c r="L31" s="7">
        <f t="shared" si="6"/>
        <v>55.909949821673941</v>
      </c>
      <c r="M31" s="7">
        <f t="shared" si="6"/>
        <v>55.926534059011331</v>
      </c>
      <c r="N31" s="7">
        <f t="shared" si="6"/>
        <v>56.093961818142347</v>
      </c>
      <c r="O31" s="21">
        <f t="shared" si="1"/>
        <v>58.439537068266304</v>
      </c>
    </row>
    <row r="32" spans="2:15" ht="6" customHeight="1" x14ac:dyDescent="0.2">
      <c r="O32" s="19"/>
    </row>
    <row r="33" spans="2:15" ht="12" customHeight="1" x14ac:dyDescent="0.2">
      <c r="B33" t="s">
        <v>303</v>
      </c>
      <c r="E33" s="6">
        <f>(Input!A35+Input!A209)/Input!A36</f>
        <v>89.173083766003245</v>
      </c>
      <c r="F33" s="6">
        <f>(Input!B35+Input!B209)/Input!B36</f>
        <v>78.261724281130782</v>
      </c>
      <c r="G33" s="6">
        <f>(Input!C35+Input!C209)/Input!C36</f>
        <v>58.604538737478855</v>
      </c>
      <c r="H33" s="6">
        <f>(Input!D35+Input!D209)/Input!D36</f>
        <v>59.2991643113862</v>
      </c>
      <c r="I33" s="6">
        <f>(Input!E35+Input!E209)/Input!E36</f>
        <v>67.259356321613694</v>
      </c>
      <c r="J33" s="6">
        <f>(Input!F35+Input!F209)/Input!F36</f>
        <v>69.942922258481232</v>
      </c>
      <c r="K33" s="6">
        <f>(Input!G35+Input!G209)/Input!G36</f>
        <v>68.445589405887986</v>
      </c>
      <c r="L33" s="6">
        <f>(Input!H35+Input!H209)/Input!H36</f>
        <v>72.562167668314842</v>
      </c>
      <c r="M33" s="6">
        <f>(Input!I35+Input!I209)/Input!I36</f>
        <v>75.495905718880522</v>
      </c>
      <c r="N33" s="6">
        <f>(Input!J35+Input!J209)/Input!J36</f>
        <v>75.128588791231735</v>
      </c>
      <c r="O33" s="19">
        <f t="shared" si="1"/>
        <v>71.417304126040918</v>
      </c>
    </row>
    <row r="34" spans="2:15" ht="12" customHeight="1" x14ac:dyDescent="0.2">
      <c r="B34" t="s">
        <v>69</v>
      </c>
      <c r="E34" s="6">
        <f>Input!A28/Input!A5*Input!A6/Input!A34</f>
        <v>2.0968237368971819E-2</v>
      </c>
      <c r="F34" s="6">
        <f>Input!B28/Input!B5*Input!B6/Input!B34</f>
        <v>8.5699722867730432E-3</v>
      </c>
      <c r="G34" s="6">
        <f>Input!C28/Input!C5*Input!C6/Input!C34</f>
        <v>4.4297776818268068E-2</v>
      </c>
      <c r="H34" s="6">
        <f>Input!D28/Input!D5*Input!D6/Input!D34</f>
        <v>1.7250021603493731E-2</v>
      </c>
      <c r="I34" s="6">
        <f>Input!E28/Input!E5*Input!E6/Input!E34</f>
        <v>3.5357522752979133E-2</v>
      </c>
      <c r="J34" s="6">
        <f>Input!F28/Input!F5*Input!F6/Input!F34</f>
        <v>4.0250731572398842E-2</v>
      </c>
      <c r="K34" s="6">
        <f>Input!G28/Input!G5*Input!G6/Input!G34</f>
        <v>3.8270872239364269E-2</v>
      </c>
      <c r="L34" s="6">
        <f>Input!H28/Input!H5*Input!H6/Input!H34</f>
        <v>3.2229409995608596E-2</v>
      </c>
      <c r="M34" s="6">
        <f>Input!I28/Input!I5*Input!I6/Input!I34</f>
        <v>0.13314693603590713</v>
      </c>
      <c r="N34" s="6">
        <f>Input!J28/Input!J5*Input!J6/Input!J34</f>
        <v>0.46807924706832521</v>
      </c>
      <c r="O34" s="19">
        <f t="shared" si="1"/>
        <v>8.3842072774208992E-2</v>
      </c>
    </row>
    <row r="35" spans="2:15" ht="12" customHeight="1" x14ac:dyDescent="0.2">
      <c r="B35" t="s">
        <v>75</v>
      </c>
      <c r="E35" s="6">
        <f>(Input!A29-Input!A203-Input!A207)/Input!A5*Input!A6/Input!A34</f>
        <v>7.1436751193009869</v>
      </c>
      <c r="F35" s="6">
        <f>(Input!B29-Input!B203-Input!B207)/Input!B5*Input!B6/Input!B34</f>
        <v>5.8348244579075459</v>
      </c>
      <c r="G35" s="6">
        <f>(Input!C29-Input!C203-Input!C207)/Input!C5*Input!C6/Input!C34</f>
        <v>6.1201399856638217</v>
      </c>
      <c r="H35" s="6">
        <f>(Input!D29-Input!D203-Input!D207)/Input!D5*Input!D6/Input!D34</f>
        <v>3.659222104399277</v>
      </c>
      <c r="I35" s="6">
        <f>(Input!E29-Input!E203-Input!E207)/Input!E5*Input!E6/Input!E34</f>
        <v>2.7606586486648528</v>
      </c>
      <c r="J35" s="6">
        <f>(Input!F29-Input!F203-Input!F207)/Input!F5*Input!F6/Input!F34</f>
        <v>3.0694496379626011</v>
      </c>
      <c r="K35" s="6">
        <f>(Input!G29-Input!G203-Input!G207)/Input!G5*Input!G6/Input!G34</f>
        <v>2.7060409237882608</v>
      </c>
      <c r="L35" s="6">
        <f>(Input!H29-Input!H203-Input!H207)/Input!H5*Input!H6/Input!H34</f>
        <v>2.7001196869102042</v>
      </c>
      <c r="M35" s="6">
        <f>(Input!I29-Input!I203-Input!I207)/Input!I5*Input!I6/Input!I34</f>
        <v>2.451437102101067</v>
      </c>
      <c r="N35" s="6">
        <f>(Input!J29-Input!J203-Input!J207)/Input!J5*Input!J6/Input!J34</f>
        <v>2.5307068075064638</v>
      </c>
      <c r="O35" s="19">
        <f t="shared" si="1"/>
        <v>3.8976274474205086</v>
      </c>
    </row>
    <row r="36" spans="2:15" ht="13.5" customHeight="1" x14ac:dyDescent="0.2">
      <c r="B36" s="1" t="s">
        <v>71</v>
      </c>
      <c r="E36" s="7">
        <f>SUM(E33:E35)</f>
        <v>96.337727122673215</v>
      </c>
      <c r="F36" s="7">
        <f t="shared" ref="F36:N36" si="7">SUM(F33:F35)</f>
        <v>84.105118711325105</v>
      </c>
      <c r="G36" s="7">
        <f t="shared" si="7"/>
        <v>64.768976499960942</v>
      </c>
      <c r="H36" s="7">
        <f t="shared" si="7"/>
        <v>62.975636437388971</v>
      </c>
      <c r="I36" s="7">
        <f t="shared" si="7"/>
        <v>70.055372493031527</v>
      </c>
      <c r="J36" s="7">
        <f t="shared" si="7"/>
        <v>73.052622628016238</v>
      </c>
      <c r="K36" s="7">
        <f t="shared" si="7"/>
        <v>71.189901201915617</v>
      </c>
      <c r="L36" s="7">
        <f t="shared" si="7"/>
        <v>75.294516765220649</v>
      </c>
      <c r="M36" s="7">
        <f t="shared" si="7"/>
        <v>78.080489757017503</v>
      </c>
      <c r="N36" s="7">
        <f t="shared" si="7"/>
        <v>78.127374845806528</v>
      </c>
      <c r="O36" s="21">
        <f t="shared" si="1"/>
        <v>75.398773646235639</v>
      </c>
    </row>
    <row r="37" spans="2:15" ht="5.25" customHeight="1" x14ac:dyDescent="0.2">
      <c r="O37" s="19"/>
    </row>
    <row r="38" spans="2:15" x14ac:dyDescent="0.2">
      <c r="B38" s="9" t="s">
        <v>73</v>
      </c>
      <c r="C38" s="10"/>
      <c r="D38" s="10"/>
      <c r="E38" s="11">
        <f>E36-E31</f>
        <v>29.428557487920671</v>
      </c>
      <c r="F38" s="11">
        <f t="shared" ref="F38:N38" si="8">F36-F31</f>
        <v>24.246894202421117</v>
      </c>
      <c r="G38" s="11">
        <f t="shared" si="8"/>
        <v>6.8320596856188871</v>
      </c>
      <c r="H38" s="11">
        <f t="shared" si="8"/>
        <v>3.1068257167041082</v>
      </c>
      <c r="I38" s="11">
        <f t="shared" si="8"/>
        <v>11.448248757697407</v>
      </c>
      <c r="J38" s="11">
        <f t="shared" si="8"/>
        <v>16.86110404806481</v>
      </c>
      <c r="K38" s="11">
        <f t="shared" si="8"/>
        <v>14.096740212049241</v>
      </c>
      <c r="L38" s="11">
        <f t="shared" si="8"/>
        <v>19.384566943546709</v>
      </c>
      <c r="M38" s="11">
        <f t="shared" si="8"/>
        <v>22.153955698006172</v>
      </c>
      <c r="N38" s="11">
        <f t="shared" si="8"/>
        <v>22.033413027664182</v>
      </c>
      <c r="O38" s="11">
        <f t="shared" si="1"/>
        <v>16.959236577969328</v>
      </c>
    </row>
    <row r="39" spans="2:15" ht="6" customHeight="1" x14ac:dyDescent="0.2">
      <c r="O39" s="19"/>
    </row>
    <row r="40" spans="2:15" ht="13.5" customHeight="1" x14ac:dyDescent="0.2">
      <c r="B40" s="4" t="s">
        <v>70</v>
      </c>
      <c r="E40" s="8">
        <f>(Input!A25 + Input!A26) / Input!A5</f>
        <v>4.1166917873352062</v>
      </c>
      <c r="F40" s="8">
        <f>(Input!B25 + Input!B26) / Input!B5</f>
        <v>3.3410096750504863</v>
      </c>
      <c r="G40" s="8">
        <f>(Input!C25 + Input!C26) / Input!C5</f>
        <v>3.2083518503834645</v>
      </c>
      <c r="H40" s="8">
        <f>(Input!D25 + Input!D26) / Input!D5</f>
        <v>2.9017534342026678</v>
      </c>
      <c r="I40" s="8">
        <f>(Input!E25 + Input!E26) / Input!E5</f>
        <v>2.875716396021085</v>
      </c>
      <c r="J40" s="8">
        <f>(Input!F25 + Input!F26) / Input!F5</f>
        <v>3.0891967679771919</v>
      </c>
      <c r="K40" s="8">
        <f>(Input!G25 + Input!G26) / Input!G5</f>
        <v>3.0117401056668807</v>
      </c>
      <c r="L40" s="8">
        <f>(Input!H25 + Input!H26) / Input!H5</f>
        <v>2.9963118599506382</v>
      </c>
      <c r="M40" s="8">
        <f>(Input!I25 + Input!I26) / Input!I5</f>
        <v>2.9487344489918357</v>
      </c>
      <c r="N40" s="8">
        <f>(Input!J25 + Input!J26) / Input!J5</f>
        <v>3.0195918947665459</v>
      </c>
      <c r="O40" s="20">
        <f t="shared" si="1"/>
        <v>3.1509098220345999</v>
      </c>
    </row>
    <row r="41" spans="2:15" ht="6" customHeight="1" x14ac:dyDescent="0.2">
      <c r="O41" s="19"/>
    </row>
    <row r="42" spans="2:15" x14ac:dyDescent="0.2">
      <c r="B42" s="9" t="s">
        <v>74</v>
      </c>
      <c r="C42" s="10"/>
      <c r="D42" s="10"/>
      <c r="E42" s="11">
        <f>+E38-E40</f>
        <v>25.311865700585464</v>
      </c>
      <c r="F42" s="11">
        <f t="shared" ref="F42:N42" si="9">+F38-F40</f>
        <v>20.905884527370631</v>
      </c>
      <c r="G42" s="11">
        <f t="shared" si="9"/>
        <v>3.6237078352354226</v>
      </c>
      <c r="H42" s="11">
        <f t="shared" si="9"/>
        <v>0.20507228250144038</v>
      </c>
      <c r="I42" s="11">
        <f t="shared" si="9"/>
        <v>8.5725323616763216</v>
      </c>
      <c r="J42" s="11">
        <f t="shared" si="9"/>
        <v>13.771907280087618</v>
      </c>
      <c r="K42" s="11">
        <f t="shared" si="9"/>
        <v>11.08500010638236</v>
      </c>
      <c r="L42" s="11">
        <f t="shared" si="9"/>
        <v>16.388255083596071</v>
      </c>
      <c r="M42" s="11">
        <f t="shared" si="9"/>
        <v>19.205221249014336</v>
      </c>
      <c r="N42" s="11">
        <f t="shared" si="9"/>
        <v>19.013821132897636</v>
      </c>
      <c r="O42" s="11">
        <f t="shared" si="1"/>
        <v>13.808326755934733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253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72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Input!A8/Input!A$7</f>
        <v>3.5063993654587108E-2</v>
      </c>
      <c r="F7" s="6">
        <f>Input!B8/Input!B$7</f>
        <v>6.8665106235338585E-2</v>
      </c>
      <c r="G7" s="6">
        <f>Input!C8/Input!C$7</f>
        <v>7.0463598861048762E-2</v>
      </c>
      <c r="H7" s="6">
        <f>Input!D8/Input!D$7</f>
        <v>3.8120863328145911E-2</v>
      </c>
      <c r="I7" s="6">
        <f>Input!E8/Input!E$7</f>
        <v>0.32496562214318087</v>
      </c>
      <c r="J7" s="6">
        <f>Input!F8/Input!F$7</f>
        <v>8.8735154301134322E-2</v>
      </c>
      <c r="K7" s="6">
        <f>Input!G8/Input!G$7</f>
        <v>0.20189852087624041</v>
      </c>
      <c r="L7" s="6">
        <f>Input!H8/Input!H$7</f>
        <v>0.20233501049512287</v>
      </c>
      <c r="M7" s="6">
        <f>Input!I8/Input!I$7</f>
        <v>0.15609300610031249</v>
      </c>
      <c r="N7" s="6">
        <f>Input!J8/Input!J$7</f>
        <v>0.12680848998178562</v>
      </c>
      <c r="O7" s="19">
        <f>AVERAGE(E7:N7)</f>
        <v>0.1313149365976897</v>
      </c>
    </row>
    <row r="8" spans="1:15" ht="12" customHeight="1" x14ac:dyDescent="0.2">
      <c r="B8" t="s">
        <v>50</v>
      </c>
      <c r="E8" s="6">
        <f>Input!A9/Input!A$7</f>
        <v>23.787934491830399</v>
      </c>
      <c r="F8" s="6">
        <f>Input!B9/Input!B$7</f>
        <v>24.502995329062859</v>
      </c>
      <c r="G8" s="6">
        <f>Input!C9/Input!C$7</f>
        <v>20.037284286113209</v>
      </c>
      <c r="H8" s="6">
        <f>Input!D9/Input!D$7</f>
        <v>24.693158397580721</v>
      </c>
      <c r="I8" s="6">
        <f>Input!E9/Input!E$7</f>
        <v>23.722387602973523</v>
      </c>
      <c r="J8" s="6">
        <f>Input!F9/Input!F$7</f>
        <v>20.012459247870218</v>
      </c>
      <c r="K8" s="6">
        <f>Input!G9/Input!G$7</f>
        <v>18.04062722336641</v>
      </c>
      <c r="L8" s="6">
        <f>Input!H9/Input!H$7</f>
        <v>14.892353685640202</v>
      </c>
      <c r="M8" s="6">
        <f>Input!I9/Input!I$7</f>
        <v>18.359085017457254</v>
      </c>
      <c r="N8" s="6">
        <f>Input!J9/Input!J$7</f>
        <v>16.696304006574611</v>
      </c>
      <c r="O8" s="19">
        <f t="shared" ref="O8:O42" si="1">AVERAGE(E8:N8)</f>
        <v>20.474458928846943</v>
      </c>
    </row>
    <row r="9" spans="1:15" ht="12" customHeight="1" x14ac:dyDescent="0.2">
      <c r="B9" t="s">
        <v>51</v>
      </c>
      <c r="E9" s="6">
        <f>Input!A10/Input!A$7</f>
        <v>15.978880748867514</v>
      </c>
      <c r="F9" s="6">
        <f>Input!B10/Input!B$7</f>
        <v>16.453822323143921</v>
      </c>
      <c r="G9" s="6">
        <f>Input!C10/Input!C$7</f>
        <v>16.852061089488707</v>
      </c>
      <c r="H9" s="6">
        <f>Input!D10/Input!D$7</f>
        <v>13.891427710180738</v>
      </c>
      <c r="I9" s="6">
        <f>Input!E10/Input!E$7</f>
        <v>14.018595667749857</v>
      </c>
      <c r="J9" s="6">
        <f>Input!F10/Input!F$7</f>
        <v>13.225311034060779</v>
      </c>
      <c r="K9" s="6">
        <f>Input!G10/Input!G$7</f>
        <v>15.45254368719965</v>
      </c>
      <c r="L9" s="6">
        <f>Input!H10/Input!H$7</f>
        <v>13.938704006667489</v>
      </c>
      <c r="M9" s="6">
        <f>Input!I10/Input!I$7</f>
        <v>14.458612046409307</v>
      </c>
      <c r="N9" s="6">
        <f>Input!J10/Input!J$7</f>
        <v>11.38407669268293</v>
      </c>
      <c r="O9" s="19">
        <f t="shared" si="1"/>
        <v>14.56540350064509</v>
      </c>
    </row>
    <row r="10" spans="1:15" ht="12" customHeight="1" x14ac:dyDescent="0.2">
      <c r="B10" t="s">
        <v>52</v>
      </c>
      <c r="E10" s="6">
        <f>Input!A11/Input!A$7</f>
        <v>15.348192263882142</v>
      </c>
      <c r="F10" s="6">
        <f>Input!B11/Input!B$7</f>
        <v>14.948366596067503</v>
      </c>
      <c r="G10" s="6">
        <f>Input!C11/Input!C$7</f>
        <v>21.314515312142955</v>
      </c>
      <c r="H10" s="6">
        <f>Input!D11/Input!D$7</f>
        <v>12.994015315393877</v>
      </c>
      <c r="I10" s="6">
        <f>Input!E11/Input!E$7</f>
        <v>11.764896687178148</v>
      </c>
      <c r="J10" s="6">
        <f>Input!F11/Input!F$7</f>
        <v>12.017503098573872</v>
      </c>
      <c r="K10" s="6">
        <f>Input!G11/Input!G$7</f>
        <v>11.222429944454845</v>
      </c>
      <c r="L10" s="6">
        <f>Input!H11/Input!H$7</f>
        <v>8.4744914495616737</v>
      </c>
      <c r="M10" s="6">
        <f>Input!I11/Input!I$7</f>
        <v>12.812502010410325</v>
      </c>
      <c r="N10" s="6">
        <f>Input!J11/Input!J$7</f>
        <v>15.325746020958743</v>
      </c>
      <c r="O10" s="19">
        <f t="shared" si="1"/>
        <v>13.622265869862408</v>
      </c>
    </row>
    <row r="11" spans="1:15" ht="12" customHeight="1" x14ac:dyDescent="0.2">
      <c r="B11" t="s">
        <v>53</v>
      </c>
      <c r="E11" s="6">
        <f>Input!A12/Input!A$7</f>
        <v>7.6792163781657958</v>
      </c>
      <c r="F11" s="6">
        <f>Input!B12/Input!B$7</f>
        <v>7.9462768436478877</v>
      </c>
      <c r="G11" s="6">
        <f>Input!C12/Input!C$7</f>
        <v>7.3028998860079071</v>
      </c>
      <c r="H11" s="6">
        <f>Input!D12/Input!D$7</f>
        <v>7.2065743174103281</v>
      </c>
      <c r="I11" s="6">
        <f>Input!E12/Input!E$7</f>
        <v>7.1594133870063228</v>
      </c>
      <c r="J11" s="6">
        <f>Input!F12/Input!F$7</f>
        <v>5.9608974097491334</v>
      </c>
      <c r="K11" s="6">
        <f>Input!G12/Input!G$7</f>
        <v>6.7309803095550143</v>
      </c>
      <c r="L11" s="6">
        <f>Input!H12/Input!H$7</f>
        <v>5.8300720767996053</v>
      </c>
      <c r="M11" s="6">
        <f>Input!I12/Input!I$7</f>
        <v>7.0190162606582378</v>
      </c>
      <c r="N11" s="6">
        <f>Input!J12/Input!J$7</f>
        <v>6.2416678750835972</v>
      </c>
      <c r="O11" s="19">
        <f t="shared" si="1"/>
        <v>6.907701474408384</v>
      </c>
    </row>
    <row r="12" spans="1:15" ht="12" customHeight="1" x14ac:dyDescent="0.2">
      <c r="B12" t="s">
        <v>54</v>
      </c>
      <c r="E12" s="6">
        <f>Input!A13/Input!A$7</f>
        <v>1.4881434434625898</v>
      </c>
      <c r="F12" s="6">
        <f>Input!B13/Input!B$7</f>
        <v>1.3446202662744873</v>
      </c>
      <c r="G12" s="6">
        <f>Input!C13/Input!C$7</f>
        <v>1.1553084947893728</v>
      </c>
      <c r="H12" s="6">
        <f>Input!D13/Input!D$7</f>
        <v>1.1795547520657188</v>
      </c>
      <c r="I12" s="6">
        <f>Input!E13/Input!E$7</f>
        <v>0.99454358753741867</v>
      </c>
      <c r="J12" s="6">
        <f>Input!F13/Input!F$7</f>
        <v>1.6086876166868009</v>
      </c>
      <c r="K12" s="6">
        <f>Input!G13/Input!G$7</f>
        <v>1.2083164825563253</v>
      </c>
      <c r="L12" s="6">
        <f>Input!H13/Input!H$7</f>
        <v>1.1429073033707866</v>
      </c>
      <c r="M12" s="6">
        <f>Input!I13/Input!I$7</f>
        <v>1.1788552930389409</v>
      </c>
      <c r="N12" s="6">
        <f>Input!J13/Input!J$7</f>
        <v>1.1164371808194706</v>
      </c>
      <c r="O12" s="19">
        <f t="shared" si="1"/>
        <v>1.2417374420601912</v>
      </c>
    </row>
    <row r="13" spans="1:15" ht="13.5" customHeight="1" x14ac:dyDescent="0.2">
      <c r="B13" s="4" t="s">
        <v>55</v>
      </c>
      <c r="E13" s="8">
        <f>SUM(E7:E12)</f>
        <v>64.317431319863019</v>
      </c>
      <c r="F13" s="8">
        <f t="shared" ref="F13:N13" si="2">SUM(F7:F12)</f>
        <v>65.264746464431994</v>
      </c>
      <c r="G13" s="8">
        <f t="shared" si="2"/>
        <v>66.732532667403191</v>
      </c>
      <c r="H13" s="8">
        <f t="shared" si="2"/>
        <v>60.002851355959528</v>
      </c>
      <c r="I13" s="8">
        <f t="shared" si="2"/>
        <v>57.984802554588455</v>
      </c>
      <c r="J13" s="8">
        <f t="shared" si="2"/>
        <v>52.913593561241946</v>
      </c>
      <c r="K13" s="8">
        <f t="shared" si="2"/>
        <v>52.856796168008493</v>
      </c>
      <c r="L13" s="8">
        <f t="shared" si="2"/>
        <v>44.480863532534876</v>
      </c>
      <c r="M13" s="8">
        <f t="shared" si="2"/>
        <v>53.984163634074385</v>
      </c>
      <c r="N13" s="8">
        <f t="shared" si="2"/>
        <v>50.891040266101143</v>
      </c>
      <c r="O13" s="20">
        <f t="shared" si="1"/>
        <v>56.942882152420715</v>
      </c>
    </row>
    <row r="14" spans="1:15" ht="3" customHeight="1" x14ac:dyDescent="0.2"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19"/>
    </row>
    <row r="15" spans="1:15" ht="12" customHeight="1" x14ac:dyDescent="0.2">
      <c r="B15" t="s">
        <v>56</v>
      </c>
      <c r="E15" s="6">
        <f>Input!A14/Input!A$7</f>
        <v>190.42221000939807</v>
      </c>
      <c r="F15" s="6">
        <f>Input!B14/Input!B$7</f>
        <v>186.93554598698142</v>
      </c>
      <c r="G15" s="6">
        <f>Input!C14/Input!C$7</f>
        <v>216.21814711152106</v>
      </c>
      <c r="H15" s="6">
        <f>Input!D14/Input!D$7</f>
        <v>229.32161699683209</v>
      </c>
      <c r="I15" s="6">
        <f>Input!E14/Input!E$7</f>
        <v>209.60004878198674</v>
      </c>
      <c r="J15" s="6">
        <f>Input!F14/Input!F$7</f>
        <v>177.62411725944867</v>
      </c>
      <c r="K15" s="6">
        <f>Input!G14/Input!G$7</f>
        <v>159.39741886662921</v>
      </c>
      <c r="L15" s="6">
        <f>Input!H14/Input!H$7</f>
        <v>184.20995308062723</v>
      </c>
      <c r="M15" s="6">
        <f>Input!I14/Input!I$7</f>
        <v>141.88538960909656</v>
      </c>
      <c r="N15" s="6">
        <f>Input!J14/Input!J$7</f>
        <v>147.47721982067608</v>
      </c>
      <c r="O15" s="19">
        <f t="shared" si="1"/>
        <v>184.30916675231973</v>
      </c>
    </row>
    <row r="16" spans="1:15" ht="12" customHeight="1" x14ac:dyDescent="0.2">
      <c r="B16" t="s">
        <v>57</v>
      </c>
      <c r="E16" s="6">
        <f>Input!A15/Input!A$7</f>
        <v>8.7911970699470601</v>
      </c>
      <c r="F16" s="6">
        <f>Input!B15/Input!B$7</f>
        <v>6.6846691505833489</v>
      </c>
      <c r="G16" s="6">
        <f>Input!C15/Input!C$7</f>
        <v>7.6818175206595107</v>
      </c>
      <c r="H16" s="6">
        <f>Input!D15/Input!D$7</f>
        <v>9.1088664275405105</v>
      </c>
      <c r="I16" s="6">
        <f>Input!E15/Input!E$7</f>
        <v>8.5847248363050639</v>
      </c>
      <c r="J16" s="6">
        <f>Input!F15/Input!F$7</f>
        <v>2.7675997427007015</v>
      </c>
      <c r="K16" s="6">
        <f>Input!G15/Input!G$7</f>
        <v>2.1832353491855461</v>
      </c>
      <c r="L16" s="6">
        <f>Input!H15/Input!H$7</f>
        <v>2.6297098407210768</v>
      </c>
      <c r="M16" s="6">
        <f>Input!I15/Input!I$7</f>
        <v>2.0211596261203537</v>
      </c>
      <c r="N16" s="6">
        <f>Input!J15/Input!J$7</f>
        <v>2.3347131444946121</v>
      </c>
      <c r="O16" s="19">
        <f t="shared" si="1"/>
        <v>5.2787692708257783</v>
      </c>
    </row>
    <row r="17" spans="2:15" ht="12" customHeight="1" x14ac:dyDescent="0.2">
      <c r="B17" t="s">
        <v>58</v>
      </c>
      <c r="E17" s="6">
        <f>Input!A16/Input!A$7</f>
        <v>2.8079995246261675</v>
      </c>
      <c r="F17" s="6">
        <f>Input!B16/Input!B$7</f>
        <v>2.2732724782376792</v>
      </c>
      <c r="G17" s="6">
        <f>Input!C16/Input!C$7</f>
        <v>2.1631316100901676</v>
      </c>
      <c r="H17" s="6">
        <f>Input!D16/Input!D$7</f>
        <v>2.6952066051781816</v>
      </c>
      <c r="I17" s="6">
        <f>Input!E16/Input!E$7</f>
        <v>3.4095879010429866</v>
      </c>
      <c r="J17" s="6">
        <f>Input!F16/Input!F$7</f>
        <v>1.6233378308413999</v>
      </c>
      <c r="K17" s="6">
        <f>Input!G16/Input!G$7</f>
        <v>1.4885183798289958</v>
      </c>
      <c r="L17" s="6">
        <f>Input!H16/Input!H$7</f>
        <v>1.3775097234226448</v>
      </c>
      <c r="M17" s="6">
        <f>Input!I16/Input!I$7</f>
        <v>2.0740512624764151</v>
      </c>
      <c r="N17" s="6">
        <f>Input!J16/Input!J$7</f>
        <v>2.2325495577194032</v>
      </c>
      <c r="O17" s="19">
        <f t="shared" si="1"/>
        <v>2.2145164873464038</v>
      </c>
    </row>
    <row r="18" spans="2:15" ht="12" customHeight="1" x14ac:dyDescent="0.2">
      <c r="B18" t="s">
        <v>59</v>
      </c>
      <c r="E18" s="6">
        <f>Input!A17/Input!A$7</f>
        <v>1.7950074513665666</v>
      </c>
      <c r="F18" s="6">
        <f>Input!B17/Input!B$7</f>
        <v>1.7172958018528393</v>
      </c>
      <c r="G18" s="6">
        <f>Input!C17/Input!C$7</f>
        <v>1.6489061856468503</v>
      </c>
      <c r="H18" s="6">
        <f>Input!D17/Input!D$7</f>
        <v>1.5784668394613732</v>
      </c>
      <c r="I18" s="6">
        <f>Input!E17/Input!E$7</f>
        <v>2.032587519493589</v>
      </c>
      <c r="J18" s="6">
        <f>Input!F17/Input!F$7</f>
        <v>1.8607568364737446</v>
      </c>
      <c r="K18" s="6">
        <f>Input!G17/Input!G$7</f>
        <v>1.9114525993883793</v>
      </c>
      <c r="L18" s="6">
        <f>Input!H17/Input!H$7</f>
        <v>2.0706559451784172</v>
      </c>
      <c r="M18" s="6">
        <f>Input!I17/Input!I$7</f>
        <v>1.9846453666819941</v>
      </c>
      <c r="N18" s="6">
        <f>Input!J17/Input!J$7</f>
        <v>2.065024322418211</v>
      </c>
      <c r="O18" s="19">
        <f t="shared" si="1"/>
        <v>1.8664798867961963</v>
      </c>
    </row>
    <row r="19" spans="2:15" ht="13.5" customHeight="1" x14ac:dyDescent="0.2">
      <c r="B19" s="4" t="s">
        <v>60</v>
      </c>
      <c r="E19" s="8">
        <f>SUM(E15:E18)</f>
        <v>203.81641405533784</v>
      </c>
      <c r="F19" s="8">
        <f t="shared" ref="F19:N19" si="3">SUM(F15:F18)</f>
        <v>197.61078341765528</v>
      </c>
      <c r="G19" s="8">
        <f t="shared" si="3"/>
        <v>227.71200242791758</v>
      </c>
      <c r="H19" s="8">
        <f t="shared" si="3"/>
        <v>242.70415686901217</v>
      </c>
      <c r="I19" s="8">
        <f t="shared" si="3"/>
        <v>223.6269490388284</v>
      </c>
      <c r="J19" s="8">
        <f t="shared" si="3"/>
        <v>183.8758116694645</v>
      </c>
      <c r="K19" s="8">
        <f t="shared" si="3"/>
        <v>164.98062519503213</v>
      </c>
      <c r="L19" s="8">
        <f t="shared" si="3"/>
        <v>190.28782858994936</v>
      </c>
      <c r="M19" s="8">
        <f t="shared" si="3"/>
        <v>147.96524586437533</v>
      </c>
      <c r="N19" s="8">
        <f t="shared" si="3"/>
        <v>154.10950684530832</v>
      </c>
      <c r="O19" s="20">
        <f t="shared" si="1"/>
        <v>193.6689323972881</v>
      </c>
    </row>
    <row r="20" spans="2:15" ht="3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61</v>
      </c>
      <c r="E21" s="6">
        <f>Input!A18/Input!A$7</f>
        <v>40.884317571005269</v>
      </c>
      <c r="F21" s="6">
        <f>Input!B18/Input!B$7</f>
        <v>30.58861821561916</v>
      </c>
      <c r="G21" s="6">
        <f>Input!C18/Input!C$7</f>
        <v>24.204061179644544</v>
      </c>
      <c r="H21" s="6">
        <f>Input!D18/Input!D$7</f>
        <v>26.576766807947532</v>
      </c>
      <c r="I21" s="6">
        <f>Input!E18/Input!E$7</f>
        <v>29.738170048116192</v>
      </c>
      <c r="J21" s="6">
        <f>Input!F18/Input!F$7</f>
        <v>31.773153171527635</v>
      </c>
      <c r="K21" s="6">
        <f>Input!G18/Input!G$7</f>
        <v>36.550149940710227</v>
      </c>
      <c r="L21" s="6">
        <f>Input!H18/Input!H$7</f>
        <v>30.704258241758243</v>
      </c>
      <c r="M21" s="6">
        <f>Input!I18/Input!I$7</f>
        <v>32.439071623912191</v>
      </c>
      <c r="N21" s="6">
        <f>Input!J18/Input!J$7</f>
        <v>43.225961340758424</v>
      </c>
      <c r="O21" s="19">
        <f t="shared" si="1"/>
        <v>32.66845281409995</v>
      </c>
    </row>
    <row r="22" spans="2:15" ht="12" customHeight="1" x14ac:dyDescent="0.2">
      <c r="B22" t="s">
        <v>255</v>
      </c>
      <c r="E22" s="6">
        <f>Input!A19/Input!A$7</f>
        <v>33.277176350388359</v>
      </c>
      <c r="F22" s="6">
        <f>Input!B19/Input!B$7</f>
        <v>33.13008870637826</v>
      </c>
      <c r="G22" s="6">
        <f>Input!C19/Input!C$7</f>
        <v>27.443354289760066</v>
      </c>
      <c r="H22" s="6">
        <f>Input!D19/Input!D$7</f>
        <v>27.400619674035987</v>
      </c>
      <c r="I22" s="6">
        <f>Input!E19/Input!E$7</f>
        <v>29.545822418203741</v>
      </c>
      <c r="J22" s="6">
        <f>Input!F19/Input!F$7</f>
        <v>24.223239617816407</v>
      </c>
      <c r="K22" s="6">
        <f>Input!G19/Input!G$7</f>
        <v>23.926997285152595</v>
      </c>
      <c r="L22" s="6">
        <f>Input!H19/Input!H$7</f>
        <v>29.528910050623534</v>
      </c>
      <c r="M22" s="6">
        <f>Input!I19/Input!I$7</f>
        <v>28.759603174870623</v>
      </c>
      <c r="N22" s="6">
        <f>Input!J19/Input!J$7</f>
        <v>29.945971859396543</v>
      </c>
      <c r="O22" s="19">
        <f t="shared" si="1"/>
        <v>28.718178342662611</v>
      </c>
    </row>
    <row r="23" spans="2:15" ht="12" customHeight="1" x14ac:dyDescent="0.2">
      <c r="B23" t="s">
        <v>62</v>
      </c>
      <c r="E23" s="6">
        <f>Input!A20/Input!A$7</f>
        <v>0</v>
      </c>
      <c r="F23" s="6">
        <f>Input!B20/Input!B$7</f>
        <v>2.7149174818366828E-3</v>
      </c>
      <c r="G23" s="6">
        <f>Input!C20/Input!C$7</f>
        <v>0.17917659680332046</v>
      </c>
      <c r="H23" s="6">
        <f>Input!D20/Input!D$7</f>
        <v>0.58014113232394282</v>
      </c>
      <c r="I23" s="6">
        <f>Input!E20/Input!E$7</f>
        <v>9.6806252288656192E-2</v>
      </c>
      <c r="J23" s="6">
        <f>Input!F20/Input!F$7</f>
        <v>0.20974364204019519</v>
      </c>
      <c r="K23" s="6">
        <f>Input!G20/Input!G$7</f>
        <v>6.4594333146102467E-2</v>
      </c>
      <c r="L23" s="6">
        <f>Input!H20/Input!H$7</f>
        <v>1.1442462032349672E-2</v>
      </c>
      <c r="M23" s="6">
        <f>Input!I20/Input!I$7</f>
        <v>2.1705998206637402E-2</v>
      </c>
      <c r="N23" s="6">
        <f>Input!J20/Input!J$7</f>
        <v>0.12258928552104206</v>
      </c>
      <c r="O23" s="19">
        <f t="shared" si="1"/>
        <v>0.12889146198440832</v>
      </c>
    </row>
    <row r="24" spans="2:15" ht="14.25" customHeight="1" x14ac:dyDescent="0.2">
      <c r="B24" s="4" t="s">
        <v>63</v>
      </c>
      <c r="E24" s="8">
        <f>SUM(E21:E23)</f>
        <v>74.161493921393628</v>
      </c>
      <c r="F24" s="8">
        <f t="shared" ref="F24:N24" si="4">SUM(F21:F23)</f>
        <v>63.721421839479262</v>
      </c>
      <c r="G24" s="8">
        <f t="shared" si="4"/>
        <v>51.82659206620793</v>
      </c>
      <c r="H24" s="8">
        <f t="shared" si="4"/>
        <v>54.55752761430746</v>
      </c>
      <c r="I24" s="8">
        <f t="shared" si="4"/>
        <v>59.380798718608588</v>
      </c>
      <c r="J24" s="8">
        <f t="shared" si="4"/>
        <v>56.206136431384238</v>
      </c>
      <c r="K24" s="8">
        <f t="shared" si="4"/>
        <v>60.541741559008926</v>
      </c>
      <c r="L24" s="8">
        <f t="shared" si="4"/>
        <v>60.244610754414126</v>
      </c>
      <c r="M24" s="8">
        <f t="shared" si="4"/>
        <v>61.220380796989453</v>
      </c>
      <c r="N24" s="8">
        <f t="shared" si="4"/>
        <v>73.294522485676012</v>
      </c>
      <c r="O24" s="20">
        <f t="shared" si="1"/>
        <v>61.515522618746957</v>
      </c>
    </row>
    <row r="25" spans="2:15" ht="3" customHeight="1" x14ac:dyDescent="0.2"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19"/>
    </row>
    <row r="26" spans="2:15" ht="12" customHeight="1" x14ac:dyDescent="0.2">
      <c r="B26" t="s">
        <v>64</v>
      </c>
      <c r="E26" s="6">
        <f>Input!A21/Input!A$7</f>
        <v>9.6383391065041355</v>
      </c>
      <c r="F26" s="6">
        <f>Input!B21/Input!B$7</f>
        <v>8.6706083092968207</v>
      </c>
      <c r="G26" s="6">
        <f>Input!C21/Input!C$7</f>
        <v>7.8087376728603823</v>
      </c>
      <c r="H26" s="6">
        <f>Input!D21/Input!D$7</f>
        <v>8.4045788164241273</v>
      </c>
      <c r="I26" s="6">
        <f>Input!E21/Input!E$7</f>
        <v>8.593375508625833</v>
      </c>
      <c r="J26" s="6">
        <f>Input!F21/Input!F$7</f>
        <v>7.4590130061657698</v>
      </c>
      <c r="K26" s="6">
        <f>Input!G21/Input!G$7</f>
        <v>7.1566076889471386</v>
      </c>
      <c r="L26" s="6">
        <f>Input!H21/Input!H$7</f>
        <v>7.6881113409062847</v>
      </c>
      <c r="M26" s="6">
        <f>Input!I21/Input!I$7</f>
        <v>8.5247105085717774</v>
      </c>
      <c r="N26" s="6">
        <f>Input!J21/Input!J$7</f>
        <v>8.7150341082764253</v>
      </c>
      <c r="O26" s="19">
        <f t="shared" si="1"/>
        <v>8.2659116066578697</v>
      </c>
    </row>
    <row r="27" spans="2:15" ht="12" customHeight="1" x14ac:dyDescent="0.2">
      <c r="B27" t="s">
        <v>65</v>
      </c>
      <c r="E27" s="6">
        <f>Input!A22/Input!A$7</f>
        <v>116.33434434034636</v>
      </c>
      <c r="F27" s="6">
        <f>Input!B22/Input!B$7</f>
        <v>106.98593605165993</v>
      </c>
      <c r="G27" s="6">
        <f>Input!C22/Input!C$7</f>
        <v>103.78426678474285</v>
      </c>
      <c r="H27" s="6">
        <f>Input!D22/Input!D$7</f>
        <v>112.17666856569254</v>
      </c>
      <c r="I27" s="6">
        <f>Input!E22/Input!E$7</f>
        <v>110.96290891724473</v>
      </c>
      <c r="J27" s="6">
        <f>Input!F22/Input!F$7</f>
        <v>106.23728659062741</v>
      </c>
      <c r="K27" s="6">
        <f>Input!G22/Input!G$7</f>
        <v>103.53927775697434</v>
      </c>
      <c r="L27" s="6">
        <f>Input!H22/Input!H$7</f>
        <v>105.99064174589456</v>
      </c>
      <c r="M27" s="6">
        <f>Input!I22/Input!I$7</f>
        <v>109.50390027261929</v>
      </c>
      <c r="N27" s="6">
        <f>Input!J22/Input!J$7</f>
        <v>104.1739243826793</v>
      </c>
      <c r="O27" s="19">
        <f t="shared" si="1"/>
        <v>107.96891554084812</v>
      </c>
    </row>
    <row r="28" spans="2:15" ht="12" customHeight="1" x14ac:dyDescent="0.2">
      <c r="B28" t="s">
        <v>66</v>
      </c>
      <c r="E28" s="6">
        <f>Input!A23/Input!A$7</f>
        <v>16.846953128672283</v>
      </c>
      <c r="F28" s="6">
        <f>Input!B23/Input!B$7</f>
        <v>18.680390737873427</v>
      </c>
      <c r="G28" s="6">
        <f>Input!C23/Input!C$7</f>
        <v>18.665853385908513</v>
      </c>
      <c r="H28" s="6">
        <f>Input!D23/Input!D$7</f>
        <v>16.123094779574064</v>
      </c>
      <c r="I28" s="6">
        <f>Input!E23/Input!E$7</f>
        <v>16.414798226947628</v>
      </c>
      <c r="J28" s="6">
        <f>Input!F23/Input!F$7</f>
        <v>16.875096565681922</v>
      </c>
      <c r="K28" s="6">
        <f>Input!G23/Input!G$7</f>
        <v>16.312314173375771</v>
      </c>
      <c r="L28" s="6">
        <f>Input!H23/Input!H$7</f>
        <v>16.464810624768489</v>
      </c>
      <c r="M28" s="6">
        <f>Input!I23/Input!I$7</f>
        <v>15.571816605238737</v>
      </c>
      <c r="N28" s="6">
        <f>Input!J23/Input!J$7</f>
        <v>15.637957566168943</v>
      </c>
      <c r="O28" s="19">
        <f t="shared" si="1"/>
        <v>16.759308579420981</v>
      </c>
    </row>
    <row r="29" spans="2:15" ht="14.25" customHeight="1" x14ac:dyDescent="0.2">
      <c r="B29" s="4" t="s">
        <v>15</v>
      </c>
      <c r="E29" s="8">
        <f>SUM(E26:E28)</f>
        <v>142.81963657552279</v>
      </c>
      <c r="F29" s="8">
        <f t="shared" ref="F29:N29" si="5">SUM(F26:F28)</f>
        <v>134.3369350988302</v>
      </c>
      <c r="G29" s="8">
        <f t="shared" si="5"/>
        <v>130.25885784351175</v>
      </c>
      <c r="H29" s="8">
        <f t="shared" si="5"/>
        <v>136.70434216169073</v>
      </c>
      <c r="I29" s="8">
        <f t="shared" si="5"/>
        <v>135.97108265281818</v>
      </c>
      <c r="J29" s="8">
        <f t="shared" si="5"/>
        <v>130.57139616247511</v>
      </c>
      <c r="K29" s="8">
        <f t="shared" si="5"/>
        <v>127.00819961929724</v>
      </c>
      <c r="L29" s="8">
        <f t="shared" si="5"/>
        <v>130.14356371156936</v>
      </c>
      <c r="M29" s="8">
        <f t="shared" si="5"/>
        <v>133.6004273864298</v>
      </c>
      <c r="N29" s="8">
        <f t="shared" si="5"/>
        <v>128.52691605712468</v>
      </c>
      <c r="O29" s="20">
        <f t="shared" si="1"/>
        <v>132.994135726927</v>
      </c>
    </row>
    <row r="30" spans="2:15" ht="3" customHeight="1" x14ac:dyDescent="0.2"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19"/>
    </row>
    <row r="31" spans="2:15" x14ac:dyDescent="0.2">
      <c r="B31" s="1" t="s">
        <v>67</v>
      </c>
      <c r="E31" s="7">
        <f>SUM(E13,E19,E24,E29)</f>
        <v>485.11497587211727</v>
      </c>
      <c r="F31" s="7">
        <f t="shared" ref="F31:N31" si="6">SUM(F13,F19,F24,F29)</f>
        <v>460.93388682039676</v>
      </c>
      <c r="G31" s="7">
        <f t="shared" si="6"/>
        <v>476.52998500504043</v>
      </c>
      <c r="H31" s="7">
        <f t="shared" si="6"/>
        <v>493.96887800096988</v>
      </c>
      <c r="I31" s="7">
        <f t="shared" si="6"/>
        <v>476.96363296484355</v>
      </c>
      <c r="J31" s="7">
        <f t="shared" si="6"/>
        <v>423.5669378245658</v>
      </c>
      <c r="K31" s="7">
        <f t="shared" si="6"/>
        <v>405.38736254134676</v>
      </c>
      <c r="L31" s="7">
        <f t="shared" si="6"/>
        <v>425.15686658846772</v>
      </c>
      <c r="M31" s="7">
        <f t="shared" si="6"/>
        <v>396.77021768186898</v>
      </c>
      <c r="N31" s="7">
        <f t="shared" si="6"/>
        <v>406.82198565421015</v>
      </c>
      <c r="O31" s="21">
        <f t="shared" si="1"/>
        <v>445.12147289538268</v>
      </c>
    </row>
    <row r="32" spans="2:15" ht="6" customHeight="1" x14ac:dyDescent="0.2"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19"/>
    </row>
    <row r="33" spans="2:15" ht="12" customHeight="1" x14ac:dyDescent="0.2">
      <c r="B33" t="s">
        <v>303</v>
      </c>
      <c r="E33" s="6">
        <f>(Input!A27+Input!A203+Input!A207)/Input!A$7</f>
        <v>764.08489827798189</v>
      </c>
      <c r="F33" s="6">
        <f>(Input!B27+Input!B203+Input!B207)/Input!B$7</f>
        <v>688.21882227135961</v>
      </c>
      <c r="G33" s="6">
        <f>(Input!C27+Input!C203+Input!C207)/Input!C$7</f>
        <v>571.94979735248489</v>
      </c>
      <c r="H33" s="6">
        <f>(Input!D27+Input!D203+Input!D207)/Input!D$7</f>
        <v>592.74813167484217</v>
      </c>
      <c r="I33" s="6">
        <f>(Input!E27+Input!E203+Input!E207)/Input!E$7</f>
        <v>633.89386934621882</v>
      </c>
      <c r="J33" s="6">
        <f>(Input!F27+Input!F203+Input!F207)/Input!F$7</f>
        <v>593.50008393605174</v>
      </c>
      <c r="K33" s="6">
        <f>(Input!G27+Input!G203+Input!G207)/Input!G$7</f>
        <v>515.73187979779073</v>
      </c>
      <c r="L33" s="6">
        <f>(Input!H27+Input!H203+Input!H207)/Input!H$7</f>
        <v>645.40871203234974</v>
      </c>
      <c r="M33" s="6">
        <f>(Input!I27+Input!I203+Input!I207)/Input!I$7</f>
        <v>544.74678970020454</v>
      </c>
      <c r="N33" s="6">
        <f>(Input!J27+Input!J203+Input!J207)/Input!J$7</f>
        <v>575.03280720560724</v>
      </c>
      <c r="O33" s="19">
        <f t="shared" si="1"/>
        <v>612.53157915948907</v>
      </c>
    </row>
    <row r="34" spans="2:15" ht="12" customHeight="1" x14ac:dyDescent="0.2">
      <c r="B34" t="s">
        <v>69</v>
      </c>
      <c r="E34" s="6">
        <f>Input!A28/Input!A$7</f>
        <v>0.14959834163118851</v>
      </c>
      <c r="F34" s="6">
        <f>Input!B28/Input!B$7</f>
        <v>6.2313253136829456E-2</v>
      </c>
      <c r="G34" s="6">
        <f>Input!C28/Input!C$7</f>
        <v>0.31769631924390707</v>
      </c>
      <c r="H34" s="6">
        <f>Input!D28/Input!D$7</f>
        <v>0.12708478273312976</v>
      </c>
      <c r="I34" s="6">
        <f>Input!E28/Input!E$7</f>
        <v>0.26017085218673897</v>
      </c>
      <c r="J34" s="6">
        <f>Input!F28/Input!F$7</f>
        <v>0.30316776228055037</v>
      </c>
      <c r="K34" s="6">
        <f>Input!G28/Input!G$7</f>
        <v>0.27938198215065846</v>
      </c>
      <c r="L34" s="6">
        <f>Input!H28/Input!H$7</f>
        <v>0.23597836152611434</v>
      </c>
      <c r="M34" s="6">
        <f>Input!I28/Input!I$7</f>
        <v>0.97979250420999064</v>
      </c>
      <c r="N34" s="6">
        <f>Input!J28/Input!J$7</f>
        <v>3.408010768463503</v>
      </c>
      <c r="O34" s="19">
        <f t="shared" si="1"/>
        <v>0.61231949275626107</v>
      </c>
    </row>
    <row r="35" spans="2:15" ht="12" customHeight="1" x14ac:dyDescent="0.2">
      <c r="B35" t="s">
        <v>75</v>
      </c>
      <c r="E35" s="6">
        <f>(Input!A29-Input!A203-Input!A207)/Input!A$7</f>
        <v>50.966704172321826</v>
      </c>
      <c r="F35" s="6">
        <f>(Input!B29-Input!B203-Input!B207)/Input!B$7</f>
        <v>42.425679020656723</v>
      </c>
      <c r="G35" s="6">
        <f>(Input!C29-Input!C203-Input!C207)/Input!C$7</f>
        <v>43.89263042882596</v>
      </c>
      <c r="H35" s="6">
        <f>(Input!D29-Input!D203-Input!D207)/Input!D$7</f>
        <v>26.958310940066461</v>
      </c>
      <c r="I35" s="6">
        <f>(Input!E29-Input!E203-Input!E207)/Input!E$7</f>
        <v>20.313722718577864</v>
      </c>
      <c r="J35" s="6">
        <f>(Input!F29-Input!F203-Input!F207)/Input!F$7</f>
        <v>23.119037637866928</v>
      </c>
      <c r="K35" s="6">
        <f>(Input!G29-Input!G203-Input!G207)/Input!G$7</f>
        <v>19.754425045247459</v>
      </c>
      <c r="L35" s="6">
        <f>(Input!H29-Input!H203-Input!H207)/Input!H$7</f>
        <v>19.769825750092604</v>
      </c>
      <c r="M35" s="6">
        <f>(Input!I29-Input!I203-Input!I207)/Input!I$7</f>
        <v>18.039466537428556</v>
      </c>
      <c r="N35" s="6">
        <f>(Input!J29-Input!J203-Input!J207)/Input!J$7</f>
        <v>18.425674938216144</v>
      </c>
      <c r="O35" s="19">
        <f t="shared" si="1"/>
        <v>28.366547718930054</v>
      </c>
    </row>
    <row r="36" spans="2:15" ht="13.5" customHeight="1" x14ac:dyDescent="0.2">
      <c r="B36" s="1" t="s">
        <v>71</v>
      </c>
      <c r="E36" s="7">
        <f>SUM(E33:E35)</f>
        <v>815.20120079193487</v>
      </c>
      <c r="F36" s="7">
        <f t="shared" ref="F36:N36" si="7">SUM(F33:F35)</f>
        <v>730.70681454515318</v>
      </c>
      <c r="G36" s="7">
        <f t="shared" si="7"/>
        <v>616.16012410055475</v>
      </c>
      <c r="H36" s="7">
        <f t="shared" si="7"/>
        <v>619.83352739764177</v>
      </c>
      <c r="I36" s="7">
        <f t="shared" si="7"/>
        <v>654.46776291698347</v>
      </c>
      <c r="J36" s="7">
        <f t="shared" si="7"/>
        <v>616.92228933619913</v>
      </c>
      <c r="K36" s="7">
        <f t="shared" si="7"/>
        <v>535.76568682518882</v>
      </c>
      <c r="L36" s="7">
        <f t="shared" si="7"/>
        <v>665.41451614396851</v>
      </c>
      <c r="M36" s="7">
        <f t="shared" si="7"/>
        <v>563.76604874184306</v>
      </c>
      <c r="N36" s="7">
        <f t="shared" si="7"/>
        <v>596.86649291228696</v>
      </c>
      <c r="O36" s="21">
        <f t="shared" si="1"/>
        <v>641.51044637117548</v>
      </c>
    </row>
    <row r="37" spans="2:15" ht="6" customHeight="1" x14ac:dyDescent="0.2"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19"/>
    </row>
    <row r="38" spans="2:15" x14ac:dyDescent="0.2">
      <c r="B38" s="9" t="s">
        <v>73</v>
      </c>
      <c r="C38" s="10"/>
      <c r="D38" s="10"/>
      <c r="E38" s="11">
        <f>E36-E31</f>
        <v>330.0862249198176</v>
      </c>
      <c r="F38" s="11">
        <f t="shared" ref="F38:N38" si="8">F36-F31</f>
        <v>269.77292772475641</v>
      </c>
      <c r="G38" s="11">
        <f t="shared" si="8"/>
        <v>139.63013909551432</v>
      </c>
      <c r="H38" s="11">
        <f t="shared" si="8"/>
        <v>125.86464939667189</v>
      </c>
      <c r="I38" s="11">
        <f t="shared" si="8"/>
        <v>177.50412995213992</v>
      </c>
      <c r="J38" s="11">
        <f t="shared" si="8"/>
        <v>193.35535151163333</v>
      </c>
      <c r="K38" s="11">
        <f t="shared" si="8"/>
        <v>130.37832428384206</v>
      </c>
      <c r="L38" s="11">
        <f t="shared" si="8"/>
        <v>240.25764955550079</v>
      </c>
      <c r="M38" s="11">
        <f t="shared" si="8"/>
        <v>166.99583105997408</v>
      </c>
      <c r="N38" s="11">
        <f t="shared" si="8"/>
        <v>190.04450725807681</v>
      </c>
      <c r="O38" s="11">
        <f t="shared" si="1"/>
        <v>196.38897347579274</v>
      </c>
    </row>
    <row r="39" spans="2:15" ht="6" customHeight="1" x14ac:dyDescent="0.2"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19"/>
    </row>
    <row r="40" spans="2:15" ht="13.5" customHeight="1" x14ac:dyDescent="0.2">
      <c r="B40" s="4" t="s">
        <v>70</v>
      </c>
      <c r="E40" s="8">
        <f>(Input!A25 + Input!A26) / Input!A$7</f>
        <v>28.155748934030349</v>
      </c>
      <c r="F40" s="8">
        <f>(Input!B25 + Input!B26) / Input!B$7</f>
        <v>23.559854408650036</v>
      </c>
      <c r="G40" s="8">
        <f>(Input!C25 + Input!C26) / Input!C$7</f>
        <v>22.799293456062333</v>
      </c>
      <c r="H40" s="8">
        <f>(Input!D25 + Input!D26) / Input!D$7</f>
        <v>20.904098169520907</v>
      </c>
      <c r="I40" s="8">
        <f>(Input!E25 + Input!E26) / Input!E$7</f>
        <v>20.787534089774219</v>
      </c>
      <c r="J40" s="8">
        <f>(Input!F25 + Input!F26) / Input!F$7</f>
        <v>22.031640126139411</v>
      </c>
      <c r="K40" s="8">
        <f>(Input!G25 + Input!G26) / Input!G$7</f>
        <v>21.159198807963556</v>
      </c>
      <c r="L40" s="8">
        <f>(Input!H25 + Input!H26) / Input!H$7</f>
        <v>20.96673756019262</v>
      </c>
      <c r="M40" s="8">
        <f>(Input!I25 + Input!I26) / Input!I$7</f>
        <v>21.07897810804841</v>
      </c>
      <c r="N40" s="8">
        <f>(Input!J25 + Input!J26) / Input!J$7</f>
        <v>21.505633747946593</v>
      </c>
      <c r="O40" s="20">
        <f t="shared" si="1"/>
        <v>22.294871740832843</v>
      </c>
    </row>
    <row r="41" spans="2:15" ht="6" customHeight="1" x14ac:dyDescent="0.2"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19"/>
    </row>
    <row r="42" spans="2:15" x14ac:dyDescent="0.2">
      <c r="B42" s="9" t="s">
        <v>74</v>
      </c>
      <c r="C42" s="10"/>
      <c r="D42" s="10"/>
      <c r="E42" s="11">
        <f>+E38-E40</f>
        <v>301.93047598578727</v>
      </c>
      <c r="F42" s="11">
        <f t="shared" ref="F42:N42" si="9">+F38-F40</f>
        <v>246.21307331610637</v>
      </c>
      <c r="G42" s="11">
        <f t="shared" si="9"/>
        <v>116.83084563945199</v>
      </c>
      <c r="H42" s="11">
        <f t="shared" si="9"/>
        <v>104.96055122715099</v>
      </c>
      <c r="I42" s="11">
        <f t="shared" si="9"/>
        <v>156.71659586236569</v>
      </c>
      <c r="J42" s="11">
        <f t="shared" si="9"/>
        <v>171.32371138549391</v>
      </c>
      <c r="K42" s="11">
        <f t="shared" si="9"/>
        <v>109.21912547587851</v>
      </c>
      <c r="L42" s="11">
        <f t="shared" si="9"/>
        <v>219.29091199530816</v>
      </c>
      <c r="M42" s="11">
        <f t="shared" si="9"/>
        <v>145.91685295192568</v>
      </c>
      <c r="N42" s="11">
        <f t="shared" si="9"/>
        <v>168.5388735101302</v>
      </c>
      <c r="O42" s="11">
        <f t="shared" si="1"/>
        <v>174.09410173495991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252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172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72</v>
      </c>
      <c r="E5" s="22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Input!A8/Input!A$7</f>
        <v>3.5063993654587108E-2</v>
      </c>
      <c r="F7" s="6">
        <f>Input!B8/Input!B$7</f>
        <v>6.8665106235338585E-2</v>
      </c>
      <c r="G7" s="6">
        <f>Input!C8/Input!C$7</f>
        <v>7.0463598861048762E-2</v>
      </c>
      <c r="H7" s="6">
        <f>Input!D8/Input!D$7</f>
        <v>3.8120863328145911E-2</v>
      </c>
      <c r="I7" s="6">
        <f>Input!E8/Input!E$7</f>
        <v>0.32496562214318087</v>
      </c>
      <c r="J7" s="6">
        <f>Input!F8/Input!F$7</f>
        <v>8.8735154301134322E-2</v>
      </c>
      <c r="K7" s="6">
        <f>Input!G8/Input!G$7</f>
        <v>0.20189852087624041</v>
      </c>
      <c r="L7" s="6">
        <f>Input!H8/Input!H$7</f>
        <v>0.20233501049512287</v>
      </c>
      <c r="M7" s="6">
        <f>Input!I8/Input!I$7</f>
        <v>0.15609300610031249</v>
      </c>
      <c r="N7" s="6">
        <f>Input!J8/Input!J$7</f>
        <v>0.12680848998178562</v>
      </c>
      <c r="O7" s="19">
        <f>AVERAGE(E7:N7)</f>
        <v>0.1313149365976897</v>
      </c>
    </row>
    <row r="8" spans="1:15" ht="12" customHeight="1" x14ac:dyDescent="0.2">
      <c r="B8" t="s">
        <v>50</v>
      </c>
      <c r="E8" s="6">
        <f>Input!A9/Input!A$7</f>
        <v>23.787934491830399</v>
      </c>
      <c r="F8" s="6">
        <f>Input!B9/Input!B$7</f>
        <v>24.502995329062859</v>
      </c>
      <c r="G8" s="6">
        <f>Input!C9/Input!C$7</f>
        <v>20.037284286113209</v>
      </c>
      <c r="H8" s="6">
        <f>Input!D9/Input!D$7</f>
        <v>24.693158397580721</v>
      </c>
      <c r="I8" s="6">
        <f>Input!E9/Input!E$7</f>
        <v>23.722387602973523</v>
      </c>
      <c r="J8" s="6">
        <f>Input!F9/Input!F$7</f>
        <v>20.012459247870218</v>
      </c>
      <c r="K8" s="6">
        <f>Input!G9/Input!G$7</f>
        <v>18.04062722336641</v>
      </c>
      <c r="L8" s="6">
        <f>Input!H9/Input!H$7</f>
        <v>14.892353685640202</v>
      </c>
      <c r="M8" s="6">
        <f>Input!I9/Input!I$7</f>
        <v>18.359085017457254</v>
      </c>
      <c r="N8" s="6">
        <f>Input!J9/Input!J$7</f>
        <v>16.696304006574611</v>
      </c>
      <c r="O8" s="19">
        <f t="shared" ref="O8:O42" si="1">AVERAGE(E8:N8)</f>
        <v>20.474458928846943</v>
      </c>
    </row>
    <row r="9" spans="1:15" ht="12" customHeight="1" x14ac:dyDescent="0.2">
      <c r="B9" t="s">
        <v>51</v>
      </c>
      <c r="E9" s="6">
        <f>Input!A10/Input!A$7</f>
        <v>15.978880748867514</v>
      </c>
      <c r="F9" s="6">
        <f>Input!B10/Input!B$7</f>
        <v>16.453822323143921</v>
      </c>
      <c r="G9" s="6">
        <f>Input!C10/Input!C$7</f>
        <v>16.852061089488707</v>
      </c>
      <c r="H9" s="6">
        <f>Input!D10/Input!D$7</f>
        <v>13.891427710180738</v>
      </c>
      <c r="I9" s="6">
        <f>Input!E10/Input!E$7</f>
        <v>14.018595667749857</v>
      </c>
      <c r="J9" s="6">
        <f>Input!F10/Input!F$7</f>
        <v>13.225311034060779</v>
      </c>
      <c r="K9" s="6">
        <f>Input!G10/Input!G$7</f>
        <v>15.45254368719965</v>
      </c>
      <c r="L9" s="6">
        <f>Input!H10/Input!H$7</f>
        <v>13.938704006667489</v>
      </c>
      <c r="M9" s="6">
        <f>Input!I10/Input!I$7</f>
        <v>14.458612046409307</v>
      </c>
      <c r="N9" s="6">
        <f>Input!J10/Input!J$7</f>
        <v>11.38407669268293</v>
      </c>
      <c r="O9" s="19">
        <f t="shared" si="1"/>
        <v>14.56540350064509</v>
      </c>
    </row>
    <row r="10" spans="1:15" ht="12" customHeight="1" x14ac:dyDescent="0.2">
      <c r="B10" t="s">
        <v>52</v>
      </c>
      <c r="E10" s="6">
        <f>Input!A11/Input!A$7</f>
        <v>15.348192263882142</v>
      </c>
      <c r="F10" s="6">
        <f>Input!B11/Input!B$7</f>
        <v>14.948366596067503</v>
      </c>
      <c r="G10" s="6">
        <f>Input!C11/Input!C$7</f>
        <v>21.314515312142955</v>
      </c>
      <c r="H10" s="6">
        <f>Input!D11/Input!D$7</f>
        <v>12.994015315393877</v>
      </c>
      <c r="I10" s="6">
        <f>Input!E11/Input!E$7</f>
        <v>11.764896687178148</v>
      </c>
      <c r="J10" s="6">
        <f>Input!F11/Input!F$7</f>
        <v>12.017503098573872</v>
      </c>
      <c r="K10" s="6">
        <f>Input!G11/Input!G$7</f>
        <v>11.222429944454845</v>
      </c>
      <c r="L10" s="6">
        <f>Input!H11/Input!H$7</f>
        <v>8.4744914495616737</v>
      </c>
      <c r="M10" s="6">
        <f>Input!I11/Input!I$7</f>
        <v>12.812502010410325</v>
      </c>
      <c r="N10" s="6">
        <f>Input!J11/Input!J$7</f>
        <v>15.325746020958743</v>
      </c>
      <c r="O10" s="19">
        <f t="shared" si="1"/>
        <v>13.622265869862408</v>
      </c>
    </row>
    <row r="11" spans="1:15" ht="12" customHeight="1" x14ac:dyDescent="0.2">
      <c r="B11" t="s">
        <v>53</v>
      </c>
      <c r="E11" s="6">
        <f>Input!A12/Input!A$7</f>
        <v>7.6792163781657958</v>
      </c>
      <c r="F11" s="6">
        <f>Input!B12/Input!B$7</f>
        <v>7.9462768436478877</v>
      </c>
      <c r="G11" s="6">
        <f>Input!C12/Input!C$7</f>
        <v>7.3028998860079071</v>
      </c>
      <c r="H11" s="6">
        <f>Input!D12/Input!D$7</f>
        <v>7.2065743174103281</v>
      </c>
      <c r="I11" s="6">
        <f>Input!E12/Input!E$7</f>
        <v>7.1594133870063228</v>
      </c>
      <c r="J11" s="6">
        <f>Input!F12/Input!F$7</f>
        <v>5.9608974097491334</v>
      </c>
      <c r="K11" s="6">
        <f>Input!G12/Input!G$7</f>
        <v>6.7309803095550143</v>
      </c>
      <c r="L11" s="6">
        <f>Input!H12/Input!H$7</f>
        <v>5.8300720767996053</v>
      </c>
      <c r="M11" s="6">
        <f>Input!I12/Input!I$7</f>
        <v>7.0190162606582378</v>
      </c>
      <c r="N11" s="6">
        <f>Input!J12/Input!J$7</f>
        <v>6.2416678750835972</v>
      </c>
      <c r="O11" s="19">
        <f t="shared" si="1"/>
        <v>6.907701474408384</v>
      </c>
    </row>
    <row r="12" spans="1:15" ht="12" customHeight="1" x14ac:dyDescent="0.2">
      <c r="B12" t="s">
        <v>54</v>
      </c>
      <c r="E12" s="6">
        <f>Input!A13/Input!A$7</f>
        <v>1.4881434434625898</v>
      </c>
      <c r="F12" s="6">
        <f>Input!B13/Input!B$7</f>
        <v>1.3446202662744873</v>
      </c>
      <c r="G12" s="6">
        <f>Input!C13/Input!C$7</f>
        <v>1.1553084947893728</v>
      </c>
      <c r="H12" s="6">
        <f>Input!D13/Input!D$7</f>
        <v>1.1795547520657188</v>
      </c>
      <c r="I12" s="6">
        <f>Input!E13/Input!E$7</f>
        <v>0.99454358753741867</v>
      </c>
      <c r="J12" s="6">
        <f>Input!F13/Input!F$7</f>
        <v>1.6086876166868009</v>
      </c>
      <c r="K12" s="6">
        <f>Input!G13/Input!G$7</f>
        <v>1.2083164825563253</v>
      </c>
      <c r="L12" s="6">
        <f>Input!H13/Input!H$7</f>
        <v>1.1429073033707866</v>
      </c>
      <c r="M12" s="6">
        <f>Input!I13/Input!I$7</f>
        <v>1.1788552930389409</v>
      </c>
      <c r="N12" s="6">
        <f>Input!J13/Input!J$7</f>
        <v>1.1164371808194706</v>
      </c>
      <c r="O12" s="19">
        <f t="shared" si="1"/>
        <v>1.2417374420601912</v>
      </c>
    </row>
    <row r="13" spans="1:15" ht="13.5" customHeight="1" x14ac:dyDescent="0.2">
      <c r="B13" s="4" t="s">
        <v>55</v>
      </c>
      <c r="E13" s="8">
        <f>SUM(E7:E12)</f>
        <v>64.317431319863019</v>
      </c>
      <c r="F13" s="8">
        <f t="shared" ref="F13:N13" si="2">SUM(F7:F12)</f>
        <v>65.264746464431994</v>
      </c>
      <c r="G13" s="8">
        <f t="shared" si="2"/>
        <v>66.732532667403191</v>
      </c>
      <c r="H13" s="8">
        <f t="shared" si="2"/>
        <v>60.002851355959528</v>
      </c>
      <c r="I13" s="8">
        <f t="shared" si="2"/>
        <v>57.984802554588455</v>
      </c>
      <c r="J13" s="8">
        <f t="shared" si="2"/>
        <v>52.913593561241946</v>
      </c>
      <c r="K13" s="8">
        <f t="shared" si="2"/>
        <v>52.856796168008493</v>
      </c>
      <c r="L13" s="8">
        <f t="shared" si="2"/>
        <v>44.480863532534876</v>
      </c>
      <c r="M13" s="8">
        <f t="shared" si="2"/>
        <v>53.984163634074385</v>
      </c>
      <c r="N13" s="8">
        <f t="shared" si="2"/>
        <v>50.891040266101143</v>
      </c>
      <c r="O13" s="20">
        <f t="shared" si="1"/>
        <v>56.942882152420715</v>
      </c>
    </row>
    <row r="14" spans="1:15" ht="3" customHeight="1" x14ac:dyDescent="0.2"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19"/>
    </row>
    <row r="15" spans="1:15" ht="12" customHeight="1" x14ac:dyDescent="0.2">
      <c r="B15" t="s">
        <v>56</v>
      </c>
      <c r="E15" s="6">
        <f>Input!A30/Input!A$7</f>
        <v>163.77601186187786</v>
      </c>
      <c r="F15" s="6">
        <f>Input!B30/Input!B$7</f>
        <v>149.15687383809143</v>
      </c>
      <c r="G15" s="6">
        <f>Input!C30/Input!C$7</f>
        <v>152.99714698716369</v>
      </c>
      <c r="H15" s="6">
        <f>Input!D30/Input!D$7</f>
        <v>169.30782953124796</v>
      </c>
      <c r="I15" s="6">
        <f>Input!E30/Input!E$7</f>
        <v>159.19929336539371</v>
      </c>
      <c r="J15" s="6">
        <f>Input!F30/Input!F$7</f>
        <v>155.28446508417139</v>
      </c>
      <c r="K15" s="6">
        <f>Input!G30/Input!G$7</f>
        <v>154.97203473132373</v>
      </c>
      <c r="L15" s="6">
        <f>Input!H30/Input!H$7</f>
        <v>150.7023422644771</v>
      </c>
      <c r="M15" s="6">
        <f>Input!I30/Input!I$7</f>
        <v>144.81292722176764</v>
      </c>
      <c r="N15" s="6">
        <f>Input!J30/Input!J$7</f>
        <v>140.37367523751189</v>
      </c>
      <c r="O15" s="19">
        <f t="shared" si="1"/>
        <v>154.05826001230264</v>
      </c>
    </row>
    <row r="16" spans="1:15" ht="12" customHeight="1" x14ac:dyDescent="0.2">
      <c r="B16" t="s">
        <v>57</v>
      </c>
      <c r="E16" s="6">
        <f>Input!A31/Input!A$7</f>
        <v>8.3192612726124064</v>
      </c>
      <c r="F16" s="6">
        <f>Input!B31/Input!B$7</f>
        <v>6.1834669797886166</v>
      </c>
      <c r="G16" s="6">
        <f>Input!C31/Input!C$7</f>
        <v>6.7417394388926244</v>
      </c>
      <c r="H16" s="6">
        <f>Input!D31/Input!D$7</f>
        <v>7.1068796853789218</v>
      </c>
      <c r="I16" s="6">
        <f>Input!E31/Input!E$7</f>
        <v>6.9320930417169206</v>
      </c>
      <c r="J16" s="6">
        <f>Input!F31/Input!F$7</f>
        <v>2.6172917679913397</v>
      </c>
      <c r="K16" s="6">
        <f>Input!G31/Input!G$7</f>
        <v>2.314539412095113</v>
      </c>
      <c r="L16" s="6">
        <f>Input!H31/Input!H$7</f>
        <v>2.343132176811952</v>
      </c>
      <c r="M16" s="6">
        <f>Input!I31/Input!I$7</f>
        <v>1.9717808850339389</v>
      </c>
      <c r="N16" s="6">
        <f>Input!J31/Input!J$7</f>
        <v>2.2692695606628903</v>
      </c>
      <c r="O16" s="19">
        <f t="shared" si="1"/>
        <v>4.6799454220984718</v>
      </c>
    </row>
    <row r="17" spans="2:15" ht="12" customHeight="1" x14ac:dyDescent="0.2">
      <c r="B17" t="s">
        <v>58</v>
      </c>
      <c r="E17" s="6">
        <f>Input!A32/Input!A$7</f>
        <v>2.5123505550905945</v>
      </c>
      <c r="F17" s="6">
        <f>Input!B32/Input!B$7</f>
        <v>1.8904631581127755</v>
      </c>
      <c r="G17" s="6">
        <f>Input!C32/Input!C$7</f>
        <v>1.6421454153333848</v>
      </c>
      <c r="H17" s="6">
        <f>Input!D32/Input!D$7</f>
        <v>2.1164375606571015</v>
      </c>
      <c r="I17" s="6">
        <f>Input!E32/Input!E$7</f>
        <v>2.5216928757813437</v>
      </c>
      <c r="J17" s="6">
        <f>Input!F32/Input!F$7</f>
        <v>1.4581703509625192</v>
      </c>
      <c r="K17" s="6">
        <f>Input!G32/Input!G$7</f>
        <v>1.4904471696935655</v>
      </c>
      <c r="L17" s="6">
        <f>Input!H32/Input!H$7</f>
        <v>1.2181897456476107</v>
      </c>
      <c r="M17" s="6">
        <f>Input!I32/Input!I$7</f>
        <v>2.1037210895336429</v>
      </c>
      <c r="N17" s="6">
        <f>Input!J32/Input!J$7</f>
        <v>2.1065104866369699</v>
      </c>
      <c r="O17" s="19">
        <f t="shared" si="1"/>
        <v>1.906012840744951</v>
      </c>
    </row>
    <row r="18" spans="2:15" ht="12" customHeight="1" x14ac:dyDescent="0.2">
      <c r="B18" t="s">
        <v>59</v>
      </c>
      <c r="E18" s="6">
        <f>Input!A33/Input!A$7</f>
        <v>1.7131552021654342</v>
      </c>
      <c r="F18" s="6">
        <f>Input!B33/Input!B$7</f>
        <v>1.5493463536137619</v>
      </c>
      <c r="G18" s="6">
        <f>Input!C33/Input!C$7</f>
        <v>1.5141735324222265</v>
      </c>
      <c r="H18" s="6">
        <f>Input!D33/Input!D$7</f>
        <v>1.4962887041767172</v>
      </c>
      <c r="I18" s="6">
        <f>Input!E33/Input!E$7</f>
        <v>1.6603520241323591</v>
      </c>
      <c r="J18" s="6">
        <f>Input!F33/Input!F$7</f>
        <v>1.6975581668993867</v>
      </c>
      <c r="K18" s="6">
        <f>Input!G33/Input!G$7</f>
        <v>1.9283896586157399</v>
      </c>
      <c r="L18" s="6">
        <f>Input!H33/Input!H$7</f>
        <v>2.0980173478207185</v>
      </c>
      <c r="M18" s="6">
        <f>Input!I33/Input!I$7</f>
        <v>2.0964774853956136</v>
      </c>
      <c r="N18" s="6">
        <f>Input!J33/Input!J$7</f>
        <v>2.0411247213040142</v>
      </c>
      <c r="O18" s="19">
        <f t="shared" si="1"/>
        <v>1.7794883196545974</v>
      </c>
    </row>
    <row r="19" spans="2:15" ht="13.5" customHeight="1" x14ac:dyDescent="0.2">
      <c r="B19" s="4" t="s">
        <v>60</v>
      </c>
      <c r="E19" s="8">
        <f>SUM(E15:E18)</f>
        <v>176.3207788917463</v>
      </c>
      <c r="F19" s="8">
        <f t="shared" ref="F19:N19" si="3">SUM(F15:F18)</f>
        <v>158.78015032960658</v>
      </c>
      <c r="G19" s="8">
        <f t="shared" si="3"/>
        <v>162.89520537381193</v>
      </c>
      <c r="H19" s="8">
        <f t="shared" si="3"/>
        <v>180.02743548146069</v>
      </c>
      <c r="I19" s="8">
        <f t="shared" si="3"/>
        <v>170.31343130702433</v>
      </c>
      <c r="J19" s="8">
        <f t="shared" si="3"/>
        <v>161.05748537002464</v>
      </c>
      <c r="K19" s="8">
        <f t="shared" si="3"/>
        <v>160.70541097172816</v>
      </c>
      <c r="L19" s="8">
        <f t="shared" si="3"/>
        <v>156.36168153475739</v>
      </c>
      <c r="M19" s="8">
        <f t="shared" si="3"/>
        <v>150.98490668173085</v>
      </c>
      <c r="N19" s="8">
        <f t="shared" si="3"/>
        <v>146.79058000611576</v>
      </c>
      <c r="O19" s="20">
        <f t="shared" si="1"/>
        <v>162.42370659480065</v>
      </c>
    </row>
    <row r="20" spans="2:15" ht="6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61</v>
      </c>
      <c r="E21" s="6">
        <f>Input!A18/Input!A$7</f>
        <v>40.884317571005269</v>
      </c>
      <c r="F21" s="6">
        <f>Input!B18/Input!B$7</f>
        <v>30.58861821561916</v>
      </c>
      <c r="G21" s="6">
        <f>Input!C18/Input!C$7</f>
        <v>24.204061179644544</v>
      </c>
      <c r="H21" s="6">
        <f>Input!D18/Input!D$7</f>
        <v>26.576766807947532</v>
      </c>
      <c r="I21" s="6">
        <f>Input!E18/Input!E$7</f>
        <v>29.738170048116192</v>
      </c>
      <c r="J21" s="6">
        <f>Input!F18/Input!F$7</f>
        <v>31.773153171527635</v>
      </c>
      <c r="K21" s="6">
        <f>Input!G18/Input!G$7</f>
        <v>36.550149940710227</v>
      </c>
      <c r="L21" s="6">
        <f>Input!H18/Input!H$7</f>
        <v>30.704258241758243</v>
      </c>
      <c r="M21" s="6">
        <f>Input!I18/Input!I$7</f>
        <v>32.439071623912191</v>
      </c>
      <c r="N21" s="6">
        <f>Input!J18/Input!J$7</f>
        <v>43.225961340758424</v>
      </c>
      <c r="O21" s="19">
        <f t="shared" si="1"/>
        <v>32.66845281409995</v>
      </c>
    </row>
    <row r="22" spans="2:15" ht="12" customHeight="1" x14ac:dyDescent="0.2">
      <c r="B22" t="s">
        <v>255</v>
      </c>
      <c r="E22" s="6">
        <f>Input!A19/Input!A$7</f>
        <v>33.277176350388359</v>
      </c>
      <c r="F22" s="6">
        <f>Input!B19/Input!B$7</f>
        <v>33.13008870637826</v>
      </c>
      <c r="G22" s="6">
        <f>Input!C19/Input!C$7</f>
        <v>27.443354289760066</v>
      </c>
      <c r="H22" s="6">
        <f>Input!D19/Input!D$7</f>
        <v>27.400619674035987</v>
      </c>
      <c r="I22" s="6">
        <f>Input!E19/Input!E$7</f>
        <v>29.545822418203741</v>
      </c>
      <c r="J22" s="6">
        <f>Input!F19/Input!F$7</f>
        <v>24.223239617816407</v>
      </c>
      <c r="K22" s="6">
        <f>Input!G19/Input!G$7</f>
        <v>23.926997285152595</v>
      </c>
      <c r="L22" s="6">
        <f>Input!H19/Input!H$7</f>
        <v>29.528910050623534</v>
      </c>
      <c r="M22" s="6">
        <f>Input!I19/Input!I$7</f>
        <v>28.759603174870623</v>
      </c>
      <c r="N22" s="6">
        <f>Input!J19/Input!J$7</f>
        <v>29.945971859396543</v>
      </c>
      <c r="O22" s="19">
        <f t="shared" si="1"/>
        <v>28.718178342662611</v>
      </c>
    </row>
    <row r="23" spans="2:15" ht="12" customHeight="1" x14ac:dyDescent="0.2">
      <c r="B23" t="s">
        <v>62</v>
      </c>
      <c r="E23" s="6">
        <f>Input!A20/Input!A$7</f>
        <v>0</v>
      </c>
      <c r="F23" s="6">
        <f>Input!B20/Input!B$7</f>
        <v>2.7149174818366828E-3</v>
      </c>
      <c r="G23" s="6">
        <f>Input!C20/Input!C$7</f>
        <v>0.17917659680332046</v>
      </c>
      <c r="H23" s="6">
        <f>Input!D20/Input!D$7</f>
        <v>0.58014113232394282</v>
      </c>
      <c r="I23" s="6">
        <f>Input!E20/Input!E$7</f>
        <v>9.6806252288656192E-2</v>
      </c>
      <c r="J23" s="6">
        <f>Input!F20/Input!F$7</f>
        <v>0.20974364204019519</v>
      </c>
      <c r="K23" s="6">
        <f>Input!G20/Input!G$7</f>
        <v>6.4594333146102467E-2</v>
      </c>
      <c r="L23" s="6">
        <f>Input!H20/Input!H$7</f>
        <v>1.1442462032349672E-2</v>
      </c>
      <c r="M23" s="6">
        <f>Input!I20/Input!I$7</f>
        <v>2.1705998206637402E-2</v>
      </c>
      <c r="N23" s="6">
        <f>Input!J20/Input!J$7</f>
        <v>0.12258928552104206</v>
      </c>
      <c r="O23" s="19">
        <f t="shared" si="1"/>
        <v>0.12889146198440832</v>
      </c>
    </row>
    <row r="24" spans="2:15" ht="13.5" customHeight="1" x14ac:dyDescent="0.2">
      <c r="B24" s="4" t="s">
        <v>63</v>
      </c>
      <c r="E24" s="8">
        <f>SUM(E21:E23)</f>
        <v>74.161493921393628</v>
      </c>
      <c r="F24" s="8">
        <f t="shared" ref="F24:N24" si="4">SUM(F21:F23)</f>
        <v>63.721421839479262</v>
      </c>
      <c r="G24" s="8">
        <f t="shared" si="4"/>
        <v>51.82659206620793</v>
      </c>
      <c r="H24" s="8">
        <f t="shared" si="4"/>
        <v>54.55752761430746</v>
      </c>
      <c r="I24" s="8">
        <f t="shared" si="4"/>
        <v>59.380798718608588</v>
      </c>
      <c r="J24" s="8">
        <f t="shared" si="4"/>
        <v>56.206136431384238</v>
      </c>
      <c r="K24" s="8">
        <f t="shared" si="4"/>
        <v>60.541741559008926</v>
      </c>
      <c r="L24" s="8">
        <f t="shared" si="4"/>
        <v>60.244610754414126</v>
      </c>
      <c r="M24" s="8">
        <f t="shared" si="4"/>
        <v>61.220380796989453</v>
      </c>
      <c r="N24" s="8">
        <f t="shared" si="4"/>
        <v>73.294522485676012</v>
      </c>
      <c r="O24" s="20">
        <f t="shared" si="1"/>
        <v>61.515522618746957</v>
      </c>
    </row>
    <row r="25" spans="2:15" ht="6" customHeight="1" x14ac:dyDescent="0.2"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19"/>
    </row>
    <row r="26" spans="2:15" ht="12" customHeight="1" x14ac:dyDescent="0.2">
      <c r="B26" t="s">
        <v>64</v>
      </c>
      <c r="E26" s="6">
        <f>Input!A21/Input!A$7</f>
        <v>9.6383391065041355</v>
      </c>
      <c r="F26" s="6">
        <f>Input!B21/Input!B$7</f>
        <v>8.6706083092968207</v>
      </c>
      <c r="G26" s="6">
        <f>Input!C21/Input!C$7</f>
        <v>7.8087376728603823</v>
      </c>
      <c r="H26" s="6">
        <f>Input!D21/Input!D$7</f>
        <v>8.4045788164241273</v>
      </c>
      <c r="I26" s="6">
        <f>Input!E21/Input!E$7</f>
        <v>8.593375508625833</v>
      </c>
      <c r="J26" s="6">
        <f>Input!F21/Input!F$7</f>
        <v>7.4590130061657698</v>
      </c>
      <c r="K26" s="6">
        <f>Input!G21/Input!G$7</f>
        <v>7.1566076889471386</v>
      </c>
      <c r="L26" s="6">
        <f>Input!H21/Input!H$7</f>
        <v>7.6881113409062847</v>
      </c>
      <c r="M26" s="6">
        <f>Input!I21/Input!I$7</f>
        <v>8.5247105085717774</v>
      </c>
      <c r="N26" s="6">
        <f>Input!J21/Input!J$7</f>
        <v>8.7150341082764253</v>
      </c>
      <c r="O26" s="19">
        <f t="shared" si="1"/>
        <v>8.2659116066578697</v>
      </c>
    </row>
    <row r="27" spans="2:15" ht="12" customHeight="1" x14ac:dyDescent="0.2">
      <c r="B27" t="s">
        <v>65</v>
      </c>
      <c r="E27" s="6">
        <f>Input!A22/Input!A$7</f>
        <v>116.33434434034636</v>
      </c>
      <c r="F27" s="6">
        <f>Input!B22/Input!B$7</f>
        <v>106.98593605165993</v>
      </c>
      <c r="G27" s="6">
        <f>Input!C22/Input!C$7</f>
        <v>103.78426678474285</v>
      </c>
      <c r="H27" s="6">
        <f>Input!D22/Input!D$7</f>
        <v>112.17666856569254</v>
      </c>
      <c r="I27" s="6">
        <f>Input!E22/Input!E$7</f>
        <v>110.96290891724473</v>
      </c>
      <c r="J27" s="6">
        <f>Input!F22/Input!F$7</f>
        <v>106.23728659062741</v>
      </c>
      <c r="K27" s="6">
        <f>Input!G22/Input!G$7</f>
        <v>103.53927775697434</v>
      </c>
      <c r="L27" s="6">
        <f>Input!H22/Input!H$7</f>
        <v>105.99064174589456</v>
      </c>
      <c r="M27" s="6">
        <f>Input!I22/Input!I$7</f>
        <v>109.50390027261929</v>
      </c>
      <c r="N27" s="6">
        <f>Input!J22/Input!J$7</f>
        <v>104.1739243826793</v>
      </c>
      <c r="O27" s="19">
        <f t="shared" si="1"/>
        <v>107.96891554084812</v>
      </c>
    </row>
    <row r="28" spans="2:15" ht="12" customHeight="1" x14ac:dyDescent="0.2">
      <c r="B28" t="s">
        <v>66</v>
      </c>
      <c r="E28" s="6">
        <f>Input!A23/Input!A$7</f>
        <v>16.846953128672283</v>
      </c>
      <c r="F28" s="6">
        <f>Input!B23/Input!B$7</f>
        <v>18.680390737873427</v>
      </c>
      <c r="G28" s="6">
        <f>Input!C23/Input!C$7</f>
        <v>18.665853385908513</v>
      </c>
      <c r="H28" s="6">
        <f>Input!D23/Input!D$7</f>
        <v>16.123094779574064</v>
      </c>
      <c r="I28" s="6">
        <f>Input!E23/Input!E$7</f>
        <v>16.414798226947628</v>
      </c>
      <c r="J28" s="6">
        <f>Input!F23/Input!F$7</f>
        <v>16.875096565681922</v>
      </c>
      <c r="K28" s="6">
        <f>Input!G23/Input!G$7</f>
        <v>16.312314173375771</v>
      </c>
      <c r="L28" s="6">
        <f>Input!H23/Input!H$7</f>
        <v>16.464810624768489</v>
      </c>
      <c r="M28" s="6">
        <f>Input!I23/Input!I$7</f>
        <v>15.571816605238737</v>
      </c>
      <c r="N28" s="6">
        <f>Input!J23/Input!J$7</f>
        <v>15.637957566168943</v>
      </c>
      <c r="O28" s="19">
        <f t="shared" si="1"/>
        <v>16.759308579420981</v>
      </c>
    </row>
    <row r="29" spans="2:15" ht="13.5" customHeight="1" x14ac:dyDescent="0.2">
      <c r="B29" s="4" t="s">
        <v>15</v>
      </c>
      <c r="E29" s="8">
        <f>SUM(E26:E28)</f>
        <v>142.81963657552279</v>
      </c>
      <c r="F29" s="8">
        <f t="shared" ref="F29:N29" si="5">SUM(F26:F28)</f>
        <v>134.3369350988302</v>
      </c>
      <c r="G29" s="8">
        <f t="shared" si="5"/>
        <v>130.25885784351175</v>
      </c>
      <c r="H29" s="8">
        <f t="shared" si="5"/>
        <v>136.70434216169073</v>
      </c>
      <c r="I29" s="8">
        <f t="shared" si="5"/>
        <v>135.97108265281818</v>
      </c>
      <c r="J29" s="8">
        <f t="shared" si="5"/>
        <v>130.57139616247511</v>
      </c>
      <c r="K29" s="8">
        <f t="shared" si="5"/>
        <v>127.00819961929724</v>
      </c>
      <c r="L29" s="8">
        <f t="shared" si="5"/>
        <v>130.14356371156936</v>
      </c>
      <c r="M29" s="8">
        <f t="shared" si="5"/>
        <v>133.6004273864298</v>
      </c>
      <c r="N29" s="8">
        <f t="shared" si="5"/>
        <v>128.52691605712468</v>
      </c>
      <c r="O29" s="20">
        <f t="shared" si="1"/>
        <v>132.994135726927</v>
      </c>
    </row>
    <row r="30" spans="2:15" ht="3" customHeight="1" x14ac:dyDescent="0.2"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19"/>
    </row>
    <row r="31" spans="2:15" x14ac:dyDescent="0.2">
      <c r="B31" s="1" t="s">
        <v>67</v>
      </c>
      <c r="E31" s="7">
        <f>SUM(E13,E19,E24,E29)</f>
        <v>457.61934070852573</v>
      </c>
      <c r="F31" s="7">
        <f t="shared" ref="F31:N31" si="6">SUM(F13,F19,F24,F29)</f>
        <v>422.10325373234798</v>
      </c>
      <c r="G31" s="7">
        <f t="shared" si="6"/>
        <v>411.71318795093481</v>
      </c>
      <c r="H31" s="7">
        <f t="shared" si="6"/>
        <v>431.29215661341846</v>
      </c>
      <c r="I31" s="7">
        <f t="shared" si="6"/>
        <v>423.65011523303951</v>
      </c>
      <c r="J31" s="7">
        <f t="shared" si="6"/>
        <v>400.74861152512597</v>
      </c>
      <c r="K31" s="7">
        <f t="shared" si="6"/>
        <v>401.11214831804284</v>
      </c>
      <c r="L31" s="7">
        <f t="shared" si="6"/>
        <v>391.23071953327576</v>
      </c>
      <c r="M31" s="7">
        <f t="shared" si="6"/>
        <v>399.78987849922453</v>
      </c>
      <c r="N31" s="7">
        <f t="shared" si="6"/>
        <v>399.50305881501754</v>
      </c>
      <c r="O31" s="21">
        <f t="shared" si="1"/>
        <v>413.8762470928952</v>
      </c>
    </row>
    <row r="32" spans="2:15" ht="6" customHeight="1" x14ac:dyDescent="0.2"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19"/>
    </row>
    <row r="33" spans="2:15" ht="12" customHeight="1" x14ac:dyDescent="0.2">
      <c r="B33" t="s">
        <v>303</v>
      </c>
      <c r="E33" s="6">
        <f>(Input!A35+Input!A209)/Input!A$7</f>
        <v>637.2902047861985</v>
      </c>
      <c r="F33" s="6">
        <f>(Input!B35+Input!B209)/Input!B$7</f>
        <v>564.559885867567</v>
      </c>
      <c r="G33" s="6">
        <f>(Input!C35+Input!C209)/Input!C$7</f>
        <v>420.37791334058687</v>
      </c>
      <c r="H33" s="6">
        <f>(Input!D35+Input!D209)/Input!D$7</f>
        <v>437.48669753512075</v>
      </c>
      <c r="I33" s="6">
        <f>(Input!E35+Input!E209)/Input!E$7</f>
        <v>491.89694056279814</v>
      </c>
      <c r="J33" s="6">
        <f>(Input!F35+Input!F209)/Input!F$7</f>
        <v>527.00282825271813</v>
      </c>
      <c r="K33" s="6">
        <f>(Input!G35+Input!G209)/Input!G$7</f>
        <v>500.78300068651316</v>
      </c>
      <c r="L33" s="6">
        <f>(Input!H35+Input!H209)/Input!H$7</f>
        <v>526.34269446845292</v>
      </c>
      <c r="M33" s="6">
        <f>(Input!I35+Input!I209)/Input!I$7</f>
        <v>554.52074973217509</v>
      </c>
      <c r="N33" s="6">
        <f>(Input!J35+Input!J209)/Input!J$7</f>
        <v>545.06766681332567</v>
      </c>
      <c r="O33" s="19">
        <f t="shared" si="1"/>
        <v>520.53285820454562</v>
      </c>
    </row>
    <row r="34" spans="2:15" ht="12" customHeight="1" x14ac:dyDescent="0.2">
      <c r="B34" t="s">
        <v>69</v>
      </c>
      <c r="E34" s="6">
        <f>Input!A28/Input!A$7</f>
        <v>0.14959834163118851</v>
      </c>
      <c r="F34" s="6">
        <f>Input!B28/Input!B$7</f>
        <v>6.2313253136829456E-2</v>
      </c>
      <c r="G34" s="6">
        <f>Input!C28/Input!C$7</f>
        <v>0.31769631924390707</v>
      </c>
      <c r="H34" s="6">
        <f>Input!D28/Input!D$7</f>
        <v>0.12708478273312976</v>
      </c>
      <c r="I34" s="6">
        <f>Input!E28/Input!E$7</f>
        <v>0.26017085218673897</v>
      </c>
      <c r="J34" s="6">
        <f>Input!F28/Input!F$7</f>
        <v>0.30316776228055037</v>
      </c>
      <c r="K34" s="6">
        <f>Input!G28/Input!G$7</f>
        <v>0.27938198215065846</v>
      </c>
      <c r="L34" s="6">
        <f>Input!H28/Input!H$7</f>
        <v>0.23597836152611434</v>
      </c>
      <c r="M34" s="6">
        <f>Input!I28/Input!I$7</f>
        <v>0.97979250420999064</v>
      </c>
      <c r="N34" s="6">
        <f>Input!J28/Input!J$7</f>
        <v>3.408010768463503</v>
      </c>
      <c r="O34" s="19">
        <f t="shared" si="1"/>
        <v>0.61231949275626107</v>
      </c>
    </row>
    <row r="35" spans="2:15" ht="12" customHeight="1" x14ac:dyDescent="0.2">
      <c r="B35" t="s">
        <v>75</v>
      </c>
      <c r="E35" s="6">
        <f>(Input!A29-Input!A203-Input!A207)/Input!A$7</f>
        <v>50.966704172321826</v>
      </c>
      <c r="F35" s="6">
        <f>(Input!B29-Input!B203-Input!B207)/Input!B$7</f>
        <v>42.425679020656723</v>
      </c>
      <c r="G35" s="6">
        <f>(Input!C29-Input!C203-Input!C207)/Input!C$7</f>
        <v>43.89263042882596</v>
      </c>
      <c r="H35" s="6">
        <f>(Input!D29-Input!D203-Input!D207)/Input!D$7</f>
        <v>26.958310940066461</v>
      </c>
      <c r="I35" s="6">
        <f>(Input!E29-Input!E203-Input!E207)/Input!E$7</f>
        <v>20.313722718577864</v>
      </c>
      <c r="J35" s="6">
        <f>(Input!F29-Input!F203-Input!F207)/Input!F$7</f>
        <v>23.119037637866928</v>
      </c>
      <c r="K35" s="6">
        <f>(Input!G29-Input!G203-Input!G207)/Input!G$7</f>
        <v>19.754425045247459</v>
      </c>
      <c r="L35" s="6">
        <f>(Input!H29-Input!H203-Input!H207)/Input!H$7</f>
        <v>19.769825750092604</v>
      </c>
      <c r="M35" s="6">
        <f>(Input!I29-Input!I203-Input!I207)/Input!I$7</f>
        <v>18.039466537428556</v>
      </c>
      <c r="N35" s="6">
        <f>(Input!J29-Input!J203-Input!J207)/Input!J$7</f>
        <v>18.425674938216144</v>
      </c>
      <c r="O35" s="19">
        <f t="shared" si="1"/>
        <v>28.366547718930054</v>
      </c>
    </row>
    <row r="36" spans="2:15" ht="13.5" customHeight="1" x14ac:dyDescent="0.2">
      <c r="B36" s="1" t="s">
        <v>71</v>
      </c>
      <c r="E36" s="7">
        <f>SUM(E33:E35)</f>
        <v>688.40650730015147</v>
      </c>
      <c r="F36" s="7">
        <f t="shared" ref="F36:N36" si="7">SUM(F33:F35)</f>
        <v>607.04787814136057</v>
      </c>
      <c r="G36" s="7">
        <f t="shared" si="7"/>
        <v>464.58824008865673</v>
      </c>
      <c r="H36" s="7">
        <f t="shared" si="7"/>
        <v>464.5720932579203</v>
      </c>
      <c r="I36" s="7">
        <f t="shared" si="7"/>
        <v>512.47083413356268</v>
      </c>
      <c r="J36" s="7">
        <f t="shared" si="7"/>
        <v>550.42503365286552</v>
      </c>
      <c r="K36" s="7">
        <f t="shared" si="7"/>
        <v>520.81680771391132</v>
      </c>
      <c r="L36" s="7">
        <f t="shared" si="7"/>
        <v>546.34849858007169</v>
      </c>
      <c r="M36" s="7">
        <f t="shared" si="7"/>
        <v>573.54000877381361</v>
      </c>
      <c r="N36" s="7">
        <f t="shared" si="7"/>
        <v>566.90135252000539</v>
      </c>
      <c r="O36" s="21">
        <f t="shared" si="1"/>
        <v>549.51172541623191</v>
      </c>
    </row>
    <row r="37" spans="2:15" ht="6" customHeight="1" x14ac:dyDescent="0.2"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19"/>
    </row>
    <row r="38" spans="2:15" ht="13.5" customHeight="1" x14ac:dyDescent="0.2">
      <c r="B38" s="9" t="s">
        <v>73</v>
      </c>
      <c r="C38" s="10"/>
      <c r="D38" s="10"/>
      <c r="E38" s="11">
        <f>E36-E31</f>
        <v>230.78716659162575</v>
      </c>
      <c r="F38" s="11">
        <f t="shared" ref="F38:N38" si="8">F36-F31</f>
        <v>184.94462440901259</v>
      </c>
      <c r="G38" s="11">
        <f t="shared" si="8"/>
        <v>52.875052137721923</v>
      </c>
      <c r="H38" s="11">
        <f t="shared" si="8"/>
        <v>33.279936644501845</v>
      </c>
      <c r="I38" s="11">
        <f t="shared" si="8"/>
        <v>88.820718900523161</v>
      </c>
      <c r="J38" s="11">
        <f t="shared" si="8"/>
        <v>149.67642212773956</v>
      </c>
      <c r="K38" s="11">
        <f t="shared" si="8"/>
        <v>119.70465939586848</v>
      </c>
      <c r="L38" s="11">
        <f t="shared" si="8"/>
        <v>155.11777904679593</v>
      </c>
      <c r="M38" s="11">
        <f t="shared" si="8"/>
        <v>173.75013027458908</v>
      </c>
      <c r="N38" s="11">
        <f t="shared" si="8"/>
        <v>167.39829370498785</v>
      </c>
      <c r="O38" s="11">
        <f t="shared" si="1"/>
        <v>135.6354783233366</v>
      </c>
    </row>
    <row r="39" spans="2:15" ht="6" customHeight="1" x14ac:dyDescent="0.2"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19"/>
    </row>
    <row r="40" spans="2:15" ht="13.5" customHeight="1" x14ac:dyDescent="0.2">
      <c r="B40" s="4" t="s">
        <v>70</v>
      </c>
      <c r="E40" s="8">
        <f>(Input!A25 + Input!A26) / Input!A$7</f>
        <v>28.155748934030349</v>
      </c>
      <c r="F40" s="8">
        <f>(Input!B25 + Input!B26) / Input!B$7</f>
        <v>23.559854408650036</v>
      </c>
      <c r="G40" s="8">
        <f>(Input!C25 + Input!C26) / Input!C$7</f>
        <v>22.799293456062333</v>
      </c>
      <c r="H40" s="8">
        <f>(Input!D25 + Input!D26) / Input!D$7</f>
        <v>20.904098169520907</v>
      </c>
      <c r="I40" s="8">
        <f>(Input!E25 + Input!E26) / Input!E$7</f>
        <v>20.787534089774219</v>
      </c>
      <c r="J40" s="8">
        <f>(Input!F25 + Input!F26) / Input!F$7</f>
        <v>22.031640126139411</v>
      </c>
      <c r="K40" s="8">
        <f>(Input!G25 + Input!G26) / Input!G$7</f>
        <v>21.159198807963556</v>
      </c>
      <c r="L40" s="8">
        <f>(Input!H25 + Input!H26) / Input!H$7</f>
        <v>20.96673756019262</v>
      </c>
      <c r="M40" s="8">
        <f>(Input!I25 + Input!I26) / Input!I$7</f>
        <v>21.07897810804841</v>
      </c>
      <c r="N40" s="8">
        <f>(Input!J25 + Input!J26) / Input!J$7</f>
        <v>21.505633747946593</v>
      </c>
      <c r="O40" s="20">
        <f t="shared" si="1"/>
        <v>22.294871740832843</v>
      </c>
    </row>
    <row r="41" spans="2:15" ht="6" customHeight="1" x14ac:dyDescent="0.2"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19"/>
    </row>
    <row r="42" spans="2:15" x14ac:dyDescent="0.2">
      <c r="B42" s="9" t="s">
        <v>74</v>
      </c>
      <c r="C42" s="10"/>
      <c r="D42" s="10"/>
      <c r="E42" s="11">
        <f>+E38-E40</f>
        <v>202.63141765759539</v>
      </c>
      <c r="F42" s="11">
        <f t="shared" ref="F42:N42" si="9">+F38-F40</f>
        <v>161.38477000036255</v>
      </c>
      <c r="G42" s="11">
        <f t="shared" si="9"/>
        <v>30.07575868165959</v>
      </c>
      <c r="H42" s="11">
        <f t="shared" si="9"/>
        <v>12.375838474980938</v>
      </c>
      <c r="I42" s="11">
        <f t="shared" si="9"/>
        <v>68.033184810748935</v>
      </c>
      <c r="J42" s="11">
        <f t="shared" si="9"/>
        <v>127.64478200160015</v>
      </c>
      <c r="K42" s="11">
        <f t="shared" si="9"/>
        <v>98.545460587904927</v>
      </c>
      <c r="L42" s="11">
        <f t="shared" si="9"/>
        <v>134.1510414866033</v>
      </c>
      <c r="M42" s="11">
        <f t="shared" si="9"/>
        <v>152.67115216654068</v>
      </c>
      <c r="N42" s="11">
        <f t="shared" si="9"/>
        <v>145.89265995704125</v>
      </c>
      <c r="O42" s="11">
        <f t="shared" si="1"/>
        <v>113.34060658250378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251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168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3.7185107213084452</v>
      </c>
      <c r="F7" s="6">
        <f>Input!B37/Input!B$6</f>
        <v>3.2827508696144463</v>
      </c>
      <c r="G7" s="6">
        <f>Input!C37/Input!C$6</f>
        <v>2.7593722645004508</v>
      </c>
      <c r="H7" s="6">
        <f>Input!D37/Input!D$6</f>
        <v>2.9582591908192519</v>
      </c>
      <c r="I7" s="6">
        <f>Input!E37/Input!E$6</f>
        <v>3.4193716858670116</v>
      </c>
      <c r="J7" s="6">
        <f>Input!F37/Input!F$6</f>
        <v>3.9206862198931156</v>
      </c>
      <c r="K7" s="6">
        <f>Input!G37/Input!G$6</f>
        <v>4.6465275782114954</v>
      </c>
      <c r="L7" s="6">
        <f>Input!H37/Input!H$6</f>
        <v>4.0052929952586505</v>
      </c>
      <c r="M7" s="6">
        <f>Input!I37/Input!I$6</f>
        <v>5.1310631564346565</v>
      </c>
      <c r="N7" s="6">
        <f>Input!J37/Input!J$6</f>
        <v>4.55085922989245</v>
      </c>
      <c r="O7" s="6">
        <f>AVERAGE(E7:N7)</f>
        <v>3.839269391179998</v>
      </c>
    </row>
    <row r="8" spans="1:15" ht="12" customHeight="1" x14ac:dyDescent="0.2">
      <c r="B8" t="s">
        <v>121</v>
      </c>
      <c r="E8" s="6">
        <f>Input!A38/Input!A$6</f>
        <v>4.0248112863694043</v>
      </c>
      <c r="F8" s="6">
        <f>Input!B38/Input!B$6</f>
        <v>3.2088373426205603</v>
      </c>
      <c r="G8" s="6">
        <f>Input!C38/Input!C$6</f>
        <v>2.8934392886062552</v>
      </c>
      <c r="H8" s="6">
        <f>Input!D38/Input!D$6</f>
        <v>2.9991696345790286</v>
      </c>
      <c r="I8" s="6">
        <f>Input!E38/Input!E$6</f>
        <v>3.3513827325310745</v>
      </c>
      <c r="J8" s="6">
        <f>Input!F38/Input!F$6</f>
        <v>3.9710799097898044</v>
      </c>
      <c r="K8" s="6">
        <f>Input!G38/Input!G$6</f>
        <v>4.6572439553648959</v>
      </c>
      <c r="L8" s="6">
        <f>Input!H38/Input!H$6</f>
        <v>3.8185390918353015</v>
      </c>
      <c r="M8" s="6">
        <f>Input!I38/Input!I$6</f>
        <v>5.0144438001964318</v>
      </c>
      <c r="N8" s="6">
        <f>Input!J38/Input!J$6</f>
        <v>4.3757020567375315</v>
      </c>
      <c r="O8" s="6">
        <f t="shared" ref="O8:O40" si="1">AVERAGE(E8:N8)</f>
        <v>3.8314649098630289</v>
      </c>
    </row>
    <row r="9" spans="1:15" ht="12" customHeight="1" x14ac:dyDescent="0.2">
      <c r="B9" t="s">
        <v>122</v>
      </c>
      <c r="E9" s="6">
        <f>Input!A39/Input!A$6</f>
        <v>0.19226909693811839</v>
      </c>
      <c r="F9" s="6">
        <f>Input!B39/Input!B$6</f>
        <v>0.172217513054397</v>
      </c>
      <c r="G9" s="6">
        <f>Input!C39/Input!C$6</f>
        <v>0.14113984880781619</v>
      </c>
      <c r="H9" s="6">
        <f>Input!D39/Input!D$6</f>
        <v>0.14025564533659624</v>
      </c>
      <c r="I9" s="6">
        <f>Input!E39/Input!E$6</f>
        <v>0.16670981170641397</v>
      </c>
      <c r="J9" s="6">
        <f>Input!F39/Input!F$6</f>
        <v>0.22167111698510455</v>
      </c>
      <c r="K9" s="6">
        <f>Input!G39/Input!G$6</f>
        <v>0.22290498991263405</v>
      </c>
      <c r="L9" s="6">
        <f>Input!H39/Input!H$6</f>
        <v>0.21170141376467494</v>
      </c>
      <c r="M9" s="6">
        <f>Input!I39/Input!I$6</f>
        <v>0.27336631297611258</v>
      </c>
      <c r="N9" s="6">
        <f>Input!J39/Input!J$6</f>
        <v>0.24862721044916589</v>
      </c>
      <c r="O9" s="6">
        <f t="shared" si="1"/>
        <v>0.19908629599310337</v>
      </c>
    </row>
    <row r="10" spans="1:15" ht="13.5" customHeight="1" x14ac:dyDescent="0.2">
      <c r="B10" s="4" t="s">
        <v>123</v>
      </c>
      <c r="E10" s="8">
        <f>SUM(E7:E9)</f>
        <v>7.935591104615968</v>
      </c>
      <c r="F10" s="8">
        <f t="shared" ref="F10:N10" si="2">SUM(F7:F9)</f>
        <v>6.6638057252894036</v>
      </c>
      <c r="G10" s="8">
        <f t="shared" si="2"/>
        <v>5.793951401914522</v>
      </c>
      <c r="H10" s="8">
        <f t="shared" si="2"/>
        <v>6.097684470734877</v>
      </c>
      <c r="I10" s="8">
        <f t="shared" si="2"/>
        <v>6.9374642301045002</v>
      </c>
      <c r="J10" s="8">
        <f t="shared" si="2"/>
        <v>8.113437246668024</v>
      </c>
      <c r="K10" s="8">
        <f t="shared" si="2"/>
        <v>9.5266765234890247</v>
      </c>
      <c r="L10" s="8">
        <f t="shared" si="2"/>
        <v>8.0355335008586266</v>
      </c>
      <c r="M10" s="8">
        <f t="shared" si="2"/>
        <v>10.4188732696072</v>
      </c>
      <c r="N10" s="8">
        <f t="shared" si="2"/>
        <v>9.175188497079148</v>
      </c>
      <c r="O10" s="8">
        <f t="shared" si="1"/>
        <v>7.8698205970361297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7.757483017210145</v>
      </c>
      <c r="F12" s="6">
        <f>Input!B40/Input!B$6</f>
        <v>6.6187010043440546</v>
      </c>
      <c r="G12" s="6">
        <f>Input!C40/Input!C$6</f>
        <v>5.4628710315059967</v>
      </c>
      <c r="H12" s="6">
        <f>Input!D40/Input!D$6</f>
        <v>5.6694963197845167</v>
      </c>
      <c r="I12" s="6">
        <f>Input!E40/Input!E$6</f>
        <v>5.9418407584180981</v>
      </c>
      <c r="J12" s="6">
        <f>Input!F40/Input!F$6</f>
        <v>6.6769084758395731</v>
      </c>
      <c r="K12" s="6">
        <f>Input!G40/Input!G$6</f>
        <v>7.37249184983422</v>
      </c>
      <c r="L12" s="6">
        <f>Input!H40/Input!H$6</f>
        <v>6.2559405297207391</v>
      </c>
      <c r="M12" s="6">
        <f>Input!I40/Input!I$6</f>
        <v>7.9502274494094731</v>
      </c>
      <c r="N12" s="6">
        <f>Input!J40/Input!J$6</f>
        <v>6.6426772867563502</v>
      </c>
      <c r="O12" s="6">
        <f t="shared" si="1"/>
        <v>6.6348637722823174</v>
      </c>
    </row>
    <row r="13" spans="1:15" ht="12" customHeight="1" x14ac:dyDescent="0.2">
      <c r="B13" t="s">
        <v>125</v>
      </c>
      <c r="E13" s="6">
        <f>Input!A41/Input!A$6</f>
        <v>2.0489814989230855</v>
      </c>
      <c r="F13" s="6">
        <f>Input!B41/Input!B$6</f>
        <v>1.8618098949990511</v>
      </c>
      <c r="G13" s="6">
        <f>Input!C41/Input!C$6</f>
        <v>1.4923759716816842</v>
      </c>
      <c r="H13" s="6">
        <f>Input!D41/Input!D$6</f>
        <v>1.6585846617159334</v>
      </c>
      <c r="I13" s="6">
        <f>Input!E41/Input!E$6</f>
        <v>1.6572576502629901</v>
      </c>
      <c r="J13" s="6">
        <f>Input!F41/Input!F$6</f>
        <v>1.9549678808672166</v>
      </c>
      <c r="K13" s="6">
        <f>Input!G41/Input!G$6</f>
        <v>2.085690316629377</v>
      </c>
      <c r="L13" s="6">
        <f>Input!H41/Input!H$6</f>
        <v>1.8309914353293564</v>
      </c>
      <c r="M13" s="6">
        <f>Input!I41/Input!I$6</f>
        <v>2.3107604455608945</v>
      </c>
      <c r="N13" s="6">
        <f>Input!J41/Input!J$6</f>
        <v>2.1363802184589904</v>
      </c>
      <c r="O13" s="6">
        <f t="shared" si="1"/>
        <v>1.903779997442858</v>
      </c>
    </row>
    <row r="14" spans="1:15" ht="12" customHeight="1" x14ac:dyDescent="0.2">
      <c r="B14" t="s">
        <v>126</v>
      </c>
      <c r="E14" s="6">
        <f>Input!A42/Input!A$6</f>
        <v>0.32116558277493995</v>
      </c>
      <c r="F14" s="6">
        <f>Input!B42/Input!B$6</f>
        <v>0.291184963963875</v>
      </c>
      <c r="G14" s="6">
        <f>Input!C42/Input!C$6</f>
        <v>0.29259347416486409</v>
      </c>
      <c r="H14" s="6">
        <f>Input!D42/Input!D$6</f>
        <v>0.28812019077794454</v>
      </c>
      <c r="I14" s="6">
        <f>Input!E42/Input!E$6</f>
        <v>0.29767106410757188</v>
      </c>
      <c r="J14" s="6">
        <f>Input!F42/Input!F$6</f>
        <v>0.40948248239402796</v>
      </c>
      <c r="K14" s="6">
        <f>Input!G42/Input!G$6</f>
        <v>0.46816187139199889</v>
      </c>
      <c r="L14" s="6">
        <f>Input!H42/Input!H$6</f>
        <v>0.32254207632961202</v>
      </c>
      <c r="M14" s="6">
        <f>Input!I42/Input!I$6</f>
        <v>0.37170850093836638</v>
      </c>
      <c r="N14" s="6">
        <f>Input!J42/Input!J$6</f>
        <v>0.39269342848212618</v>
      </c>
      <c r="O14" s="6">
        <f t="shared" si="1"/>
        <v>0.34553236353253264</v>
      </c>
    </row>
    <row r="15" spans="1:15" ht="13.5" customHeight="1" x14ac:dyDescent="0.2">
      <c r="B15" s="4" t="s">
        <v>130</v>
      </c>
      <c r="E15" s="8">
        <f>SUM(E12:E14)</f>
        <v>10.12763009890817</v>
      </c>
      <c r="F15" s="8">
        <f t="shared" ref="F15:N15" si="3">SUM(F12:F14)</f>
        <v>8.7716958633069808</v>
      </c>
      <c r="G15" s="8">
        <f t="shared" si="3"/>
        <v>7.2478404773525451</v>
      </c>
      <c r="H15" s="8">
        <f t="shared" si="3"/>
        <v>7.6162011722783953</v>
      </c>
      <c r="I15" s="8">
        <f t="shared" si="3"/>
        <v>7.8967694727886606</v>
      </c>
      <c r="J15" s="8">
        <f t="shared" si="3"/>
        <v>9.0413588391008179</v>
      </c>
      <c r="K15" s="8">
        <f t="shared" si="3"/>
        <v>9.9263440378555963</v>
      </c>
      <c r="L15" s="8">
        <f t="shared" si="3"/>
        <v>8.4094740413797062</v>
      </c>
      <c r="M15" s="8">
        <f t="shared" si="3"/>
        <v>10.632696395908734</v>
      </c>
      <c r="N15" s="8">
        <f t="shared" si="3"/>
        <v>9.1717509336974672</v>
      </c>
      <c r="O15" s="8">
        <f t="shared" si="1"/>
        <v>8.8841761332577072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1.5797861540129372</v>
      </c>
      <c r="F17" s="6">
        <f>Input!B43/Input!B$6</f>
        <v>1.070422960949351</v>
      </c>
      <c r="G17" s="6">
        <f>Input!C43/Input!C$6</f>
        <v>0.83715804709389974</v>
      </c>
      <c r="H17" s="6">
        <f>Input!D43/Input!D$6</f>
        <v>0.95965722224337102</v>
      </c>
      <c r="I17" s="6">
        <f>Input!E43/Input!E$6</f>
        <v>0.98383845491173905</v>
      </c>
      <c r="J17" s="6">
        <f>Input!F43/Input!F$6</f>
        <v>0.98709367952328453</v>
      </c>
      <c r="K17" s="6">
        <f>Input!G43/Input!G$6</f>
        <v>1.1067245317137275</v>
      </c>
      <c r="L17" s="6">
        <f>Input!H43/Input!H$6</f>
        <v>1.0246230860895205</v>
      </c>
      <c r="M17" s="6">
        <f>Input!I43/Input!I$6</f>
        <v>1.3531420557238689</v>
      </c>
      <c r="N17" s="6">
        <f>Input!J43/Input!J$6</f>
        <v>1.3751223371543362</v>
      </c>
      <c r="O17" s="6">
        <f t="shared" si="1"/>
        <v>1.1277568529416035</v>
      </c>
    </row>
    <row r="18" spans="2:15" ht="12" customHeight="1" x14ac:dyDescent="0.2">
      <c r="B18" t="s">
        <v>128</v>
      </c>
      <c r="E18" s="6">
        <f>Input!A44/Input!A$6</f>
        <v>3.0814079158708148</v>
      </c>
      <c r="F18" s="6">
        <f>Input!B44/Input!B$6</f>
        <v>2.6611355802850731</v>
      </c>
      <c r="G18" s="6">
        <f>Input!C44/Input!C$6</f>
        <v>1.8927753817248332</v>
      </c>
      <c r="H18" s="6">
        <f>Input!D44/Input!D$6</f>
        <v>1.9951927202778914</v>
      </c>
      <c r="I18" s="6">
        <f>Input!E44/Input!E$6</f>
        <v>2.0669098502319558</v>
      </c>
      <c r="J18" s="6">
        <f>Input!F44/Input!F$6</f>
        <v>2.0093551968833685</v>
      </c>
      <c r="K18" s="6">
        <f>Input!G44/Input!G$6</f>
        <v>2.4756643196060217</v>
      </c>
      <c r="L18" s="6">
        <f>Input!H44/Input!H$6</f>
        <v>1.6431081042160931</v>
      </c>
      <c r="M18" s="6">
        <f>Input!I44/Input!I$6</f>
        <v>2.4511414358509676</v>
      </c>
      <c r="N18" s="6">
        <f>Input!J44/Input!J$6</f>
        <v>2.9170427549486284</v>
      </c>
      <c r="O18" s="6">
        <f t="shared" si="1"/>
        <v>2.3193733259895648</v>
      </c>
    </row>
    <row r="19" spans="2:15" ht="13.5" customHeight="1" x14ac:dyDescent="0.2">
      <c r="B19" s="4" t="s">
        <v>129</v>
      </c>
      <c r="E19" s="8">
        <f>SUM(E17:E18)</f>
        <v>4.6611940698837522</v>
      </c>
      <c r="F19" s="8">
        <f t="shared" ref="F19:N19" si="4">SUM(F17:F18)</f>
        <v>3.7315585412344241</v>
      </c>
      <c r="G19" s="8">
        <f t="shared" si="4"/>
        <v>2.7299334288187329</v>
      </c>
      <c r="H19" s="8">
        <f t="shared" si="4"/>
        <v>2.9548499425212622</v>
      </c>
      <c r="I19" s="8">
        <f t="shared" si="4"/>
        <v>3.0507483051436948</v>
      </c>
      <c r="J19" s="8">
        <f t="shared" si="4"/>
        <v>2.996448876406653</v>
      </c>
      <c r="K19" s="8">
        <f t="shared" si="4"/>
        <v>3.5823888513197493</v>
      </c>
      <c r="L19" s="8">
        <f t="shared" si="4"/>
        <v>2.6677311903056138</v>
      </c>
      <c r="M19" s="8">
        <f t="shared" si="4"/>
        <v>3.8042834915748367</v>
      </c>
      <c r="N19" s="8">
        <f t="shared" si="4"/>
        <v>4.2921650921029642</v>
      </c>
      <c r="O19" s="8">
        <f t="shared" si="1"/>
        <v>3.4471301789311681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23.210354503391283</v>
      </c>
      <c r="F21" s="6">
        <f>Input!B45/Input!B$6</f>
        <v>20.757666845143369</v>
      </c>
      <c r="G21" s="6">
        <f>Input!C45/Input!C$6</f>
        <v>21.298496795000499</v>
      </c>
      <c r="H21" s="6">
        <f>Input!D45/Input!D$6</f>
        <v>22.149760935679453</v>
      </c>
      <c r="I21" s="6">
        <f>Input!E45/Input!E$6</f>
        <v>21.177750496283888</v>
      </c>
      <c r="J21" s="6">
        <f>Input!F45/Input!F$6</f>
        <v>19.728266892320224</v>
      </c>
      <c r="K21" s="6">
        <f>Input!G45/Input!G$6</f>
        <v>18.746651478653366</v>
      </c>
      <c r="L21" s="6">
        <f>Input!H45/Input!H$6</f>
        <v>18.402155604117091</v>
      </c>
      <c r="M21" s="6">
        <f>Input!I45/Input!I$6</f>
        <v>17.635197137922244</v>
      </c>
      <c r="N21" s="6">
        <f>Input!J45/Input!J$6</f>
        <v>17.51016284912015</v>
      </c>
      <c r="O21" s="6">
        <f t="shared" si="1"/>
        <v>20.061646353763159</v>
      </c>
    </row>
    <row r="22" spans="2:15" ht="12" customHeight="1" x14ac:dyDescent="0.2">
      <c r="B22" t="s">
        <v>132</v>
      </c>
      <c r="E22" s="6">
        <f>Input!A46/Input!A$6</f>
        <v>5.0881803007048116</v>
      </c>
      <c r="F22" s="6">
        <f>Input!B46/Input!B$6</f>
        <v>3.8969298572155169</v>
      </c>
      <c r="G22" s="6">
        <f>Input!C46/Input!C$6</f>
        <v>2.6717704288230451</v>
      </c>
      <c r="H22" s="6">
        <f>Input!D46/Input!D$6</f>
        <v>2.7504074538748005</v>
      </c>
      <c r="I22" s="6">
        <f>Input!E46/Input!E$6</f>
        <v>3.5291152636056697</v>
      </c>
      <c r="J22" s="6">
        <f>Input!F46/Input!F$6</f>
        <v>3.8851485509891233</v>
      </c>
      <c r="K22" s="6">
        <f>Input!G46/Input!G$6</f>
        <v>4.9134416474948726</v>
      </c>
      <c r="L22" s="6">
        <f>Input!H46/Input!H$6</f>
        <v>3.9156409102527636</v>
      </c>
      <c r="M22" s="6">
        <f>Input!I46/Input!I$6</f>
        <v>4.4944821375976902</v>
      </c>
      <c r="N22" s="6">
        <f>Input!J46/Input!J$6</f>
        <v>4.9364699848194524</v>
      </c>
      <c r="O22" s="6">
        <f t="shared" si="1"/>
        <v>4.0081586535377749</v>
      </c>
    </row>
    <row r="23" spans="2:15" ht="12" customHeight="1" x14ac:dyDescent="0.2">
      <c r="B23" t="s">
        <v>133</v>
      </c>
      <c r="E23" s="6">
        <f>Input!A47/Input!A$6</f>
        <v>0.53979638907116723</v>
      </c>
      <c r="F23" s="6">
        <f>Input!B47/Input!B$6</f>
        <v>0.33321281771657407</v>
      </c>
      <c r="G23" s="6">
        <f>Input!C47/Input!C$6</f>
        <v>0.31170805223076714</v>
      </c>
      <c r="H23" s="6">
        <f>Input!D47/Input!D$6</f>
        <v>0.32253578332544042</v>
      </c>
      <c r="I23" s="6">
        <f>Input!E47/Input!E$6</f>
        <v>0.34501983797869323</v>
      </c>
      <c r="J23" s="6">
        <f>Input!F47/Input!F$6</f>
        <v>0.36709006804184713</v>
      </c>
      <c r="K23" s="6">
        <f>Input!G47/Input!G$6</f>
        <v>0.80291296370557508</v>
      </c>
      <c r="L23" s="6">
        <f>Input!H47/Input!H$6</f>
        <v>0.60460443750022497</v>
      </c>
      <c r="M23" s="6">
        <f>Input!I47/Input!I$6</f>
        <v>0.78388101976927083</v>
      </c>
      <c r="N23" s="6">
        <f>Input!J47/Input!J$6</f>
        <v>0.4960676197269821</v>
      </c>
      <c r="O23" s="6">
        <f t="shared" si="1"/>
        <v>0.49068289890665417</v>
      </c>
    </row>
    <row r="24" spans="2:15" ht="12" customHeight="1" x14ac:dyDescent="0.2">
      <c r="B24" t="s">
        <v>134</v>
      </c>
      <c r="E24" s="6">
        <f>Input!A48/Input!A$6</f>
        <v>0.21445362360788442</v>
      </c>
      <c r="F24" s="6">
        <f>Input!B48/Input!B$6</f>
        <v>0.2514933123130112</v>
      </c>
      <c r="G24" s="6">
        <f>Input!C48/Input!C$6</f>
        <v>0.17368013893722212</v>
      </c>
      <c r="H24" s="6">
        <f>Input!D48/Input!D$6</f>
        <v>0.26510348758336533</v>
      </c>
      <c r="I24" s="6">
        <f>Input!E48/Input!E$6</f>
        <v>0.20799331421324957</v>
      </c>
      <c r="J24" s="6">
        <f>Input!F48/Input!F$6</f>
        <v>0.23243846074050739</v>
      </c>
      <c r="K24" s="6">
        <f>Input!G48/Input!G$6</f>
        <v>0.19127536053928337</v>
      </c>
      <c r="L24" s="6">
        <f>Input!H48/Input!H$6</f>
        <v>0.16526952251691154</v>
      </c>
      <c r="M24" s="6">
        <f>Input!I48/Input!I$6</f>
        <v>0.26793997396288699</v>
      </c>
      <c r="N24" s="6">
        <f>Input!J48/Input!J$6</f>
        <v>0.22564543740321286</v>
      </c>
      <c r="O24" s="6">
        <f t="shared" si="1"/>
        <v>0.2195292631817535</v>
      </c>
    </row>
    <row r="25" spans="2:15" ht="12" customHeight="1" x14ac:dyDescent="0.2">
      <c r="B25" t="s">
        <v>135</v>
      </c>
      <c r="E25" s="6">
        <f>Input!A49/Input!A$6</f>
        <v>1.1226979026444761</v>
      </c>
      <c r="F25" s="6">
        <f>Input!B49/Input!B$6</f>
        <v>0.95917753785326476</v>
      </c>
      <c r="G25" s="6">
        <f>Input!C49/Input!C$6</f>
        <v>0.8666923189923299</v>
      </c>
      <c r="H25" s="6">
        <f>Input!D49/Input!D$6</f>
        <v>0.91075960467488326</v>
      </c>
      <c r="I25" s="6">
        <f>Input!E49/Input!E$6</f>
        <v>1.3768888885916239</v>
      </c>
      <c r="J25" s="6">
        <f>Input!F49/Input!F$6</f>
        <v>1.3310497116577853</v>
      </c>
      <c r="K25" s="6">
        <f>Input!G49/Input!G$6</f>
        <v>1.3180918906465622</v>
      </c>
      <c r="L25" s="6">
        <f>Input!H49/Input!H$6</f>
        <v>1.3073330177233602</v>
      </c>
      <c r="M25" s="6">
        <f>Input!I49/Input!I$6</f>
        <v>1.3886849078194019</v>
      </c>
      <c r="N25" s="6">
        <f>Input!J49/Input!J$6</f>
        <v>1.3767830416483764</v>
      </c>
      <c r="O25" s="6">
        <f t="shared" si="1"/>
        <v>1.1958158822252063</v>
      </c>
    </row>
    <row r="26" spans="2:15" ht="14.25" customHeight="1" x14ac:dyDescent="0.2">
      <c r="B26" s="4" t="s">
        <v>136</v>
      </c>
      <c r="E26" s="8">
        <f>SUM(E21:E25)</f>
        <v>30.17548271941962</v>
      </c>
      <c r="F26" s="8">
        <f t="shared" ref="F26:N26" si="5">SUM(F21:F25)</f>
        <v>26.198480370241739</v>
      </c>
      <c r="G26" s="8">
        <f t="shared" si="5"/>
        <v>25.322347733983861</v>
      </c>
      <c r="H26" s="8">
        <f t="shared" si="5"/>
        <v>26.398567265137942</v>
      </c>
      <c r="I26" s="8">
        <f t="shared" si="5"/>
        <v>26.636767800673127</v>
      </c>
      <c r="J26" s="8">
        <f t="shared" si="5"/>
        <v>25.543993683749484</v>
      </c>
      <c r="K26" s="8">
        <f t="shared" si="5"/>
        <v>25.972373341039663</v>
      </c>
      <c r="L26" s="8">
        <f t="shared" si="5"/>
        <v>24.395003492110348</v>
      </c>
      <c r="M26" s="8">
        <f t="shared" si="5"/>
        <v>24.570185177071494</v>
      </c>
      <c r="N26" s="8">
        <f t="shared" si="5"/>
        <v>24.545128932718175</v>
      </c>
      <c r="O26" s="8">
        <f t="shared" si="1"/>
        <v>25.97583305161454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1.9538757249064762</v>
      </c>
      <c r="F28" s="6">
        <f>Input!B50/Input!B$6</f>
        <v>1.9110458530401857</v>
      </c>
      <c r="G28" s="6">
        <f>Input!C50/Input!C$6</f>
        <v>1.7471723538769826</v>
      </c>
      <c r="H28" s="6">
        <f>Input!D50/Input!D$6</f>
        <v>1.5249532235662138</v>
      </c>
      <c r="I28" s="6">
        <f>Input!E50/Input!E$6</f>
        <v>1.6623623648261803</v>
      </c>
      <c r="J28" s="6">
        <f>Input!F50/Input!F$6</f>
        <v>2.0233020658442222</v>
      </c>
      <c r="K28" s="6">
        <f>Input!G50/Input!G$6</f>
        <v>2.1877360631987881</v>
      </c>
      <c r="L28" s="6">
        <f>Input!H50/Input!H$6</f>
        <v>1.8724996669894769</v>
      </c>
      <c r="M28" s="6">
        <f>Input!I50/Input!I$6</f>
        <v>2.1507877161167701</v>
      </c>
      <c r="N28" s="6">
        <f>Input!J50/Input!J$6</f>
        <v>2.0219501264110185</v>
      </c>
      <c r="O28" s="6">
        <f t="shared" si="1"/>
        <v>1.905568515877631</v>
      </c>
    </row>
    <row r="29" spans="2:15" ht="12" customHeight="1" x14ac:dyDescent="0.2">
      <c r="B29" t="s">
        <v>138</v>
      </c>
      <c r="E29" s="6">
        <f>Input!A51/Input!A$6</f>
        <v>8.5944594406085581E-2</v>
      </c>
      <c r="F29" s="6">
        <f>Input!B51/Input!B$6</f>
        <v>6.4667631531549905E-2</v>
      </c>
      <c r="G29" s="6">
        <f>Input!C51/Input!C$6</f>
        <v>6.5335801861948747E-2</v>
      </c>
      <c r="H29" s="6">
        <f>Input!D51/Input!D$6</f>
        <v>7.5379929438004298E-2</v>
      </c>
      <c r="I29" s="6">
        <f>Input!E51/Input!E$6</f>
        <v>6.598891588054942E-2</v>
      </c>
      <c r="J29" s="6">
        <f>Input!F51/Input!F$6</f>
        <v>7.2814957680353148E-2</v>
      </c>
      <c r="K29" s="6">
        <f>Input!G51/Input!G$6</f>
        <v>9.331366324011614E-2</v>
      </c>
      <c r="L29" s="6">
        <f>Input!H51/Input!H$6</f>
        <v>9.5918641029056506E-2</v>
      </c>
      <c r="M29" s="6">
        <f>Input!I51/Input!I$6</f>
        <v>8.3039026474770739E-2</v>
      </c>
      <c r="N29" s="6">
        <f>Input!J51/Input!J$6</f>
        <v>7.8166851318930156E-2</v>
      </c>
      <c r="O29" s="6">
        <f t="shared" si="1"/>
        <v>7.8057001286136463E-2</v>
      </c>
    </row>
    <row r="30" spans="2:15" ht="13.5" customHeight="1" x14ac:dyDescent="0.2">
      <c r="B30" s="4" t="s">
        <v>139</v>
      </c>
      <c r="E30" s="8">
        <f>SUM(E28:E29)</f>
        <v>2.0398203193125619</v>
      </c>
      <c r="F30" s="8">
        <f t="shared" ref="F30:N30" si="6">SUM(F28:F29)</f>
        <v>1.9757134845717357</v>
      </c>
      <c r="G30" s="8">
        <f t="shared" si="6"/>
        <v>1.8125081557389313</v>
      </c>
      <c r="H30" s="8">
        <f t="shared" si="6"/>
        <v>1.600333153004218</v>
      </c>
      <c r="I30" s="8">
        <f t="shared" si="6"/>
        <v>1.7283512807067296</v>
      </c>
      <c r="J30" s="8">
        <f t="shared" si="6"/>
        <v>2.0961170235245752</v>
      </c>
      <c r="K30" s="8">
        <f t="shared" si="6"/>
        <v>2.281049726438904</v>
      </c>
      <c r="L30" s="8">
        <f t="shared" si="6"/>
        <v>1.9684183080185333</v>
      </c>
      <c r="M30" s="8">
        <f t="shared" si="6"/>
        <v>2.2338267425915408</v>
      </c>
      <c r="N30" s="8">
        <f t="shared" si="6"/>
        <v>2.1001169777299484</v>
      </c>
      <c r="O30" s="8">
        <f t="shared" si="1"/>
        <v>1.9836255171637682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0.11760564126160668</v>
      </c>
      <c r="F32" s="6">
        <f>Input!B52/Input!B$6</f>
        <v>0.11241851159657702</v>
      </c>
      <c r="G32" s="6">
        <f>Input!C52/Input!C$6</f>
        <v>9.4463665315732651E-2</v>
      </c>
      <c r="H32" s="6">
        <f>Input!D52/Input!D$6</f>
        <v>9.8627407379670504E-2</v>
      </c>
      <c r="I32" s="6">
        <f>Input!E52/Input!E$6</f>
        <v>0.12866198652676186</v>
      </c>
      <c r="J32" s="6">
        <f>Input!F52/Input!F$6</f>
        <v>0.17160730133970595</v>
      </c>
      <c r="K32" s="6">
        <f>Input!G52/Input!G$6</f>
        <v>0.20260989682527386</v>
      </c>
      <c r="L32" s="6">
        <f>Input!H52/Input!H$6</f>
        <v>0.16541862122843082</v>
      </c>
      <c r="M32" s="6">
        <f>Input!I52/Input!I$6</f>
        <v>0.21070807019629467</v>
      </c>
      <c r="N32" s="6">
        <f>Input!J52/Input!J$6</f>
        <v>0.20529245969794371</v>
      </c>
      <c r="O32" s="6">
        <f t="shared" si="1"/>
        <v>0.15074135613679979</v>
      </c>
    </row>
    <row r="33" spans="2:15" ht="12" customHeight="1" x14ac:dyDescent="0.2">
      <c r="B33" t="s">
        <v>141</v>
      </c>
      <c r="E33" s="6">
        <f>Input!A53/Input!A$6</f>
        <v>0.49411773338971049</v>
      </c>
      <c r="F33" s="6">
        <f>Input!B53/Input!B$6</f>
        <v>0.40813918616787082</v>
      </c>
      <c r="G33" s="6">
        <f>Input!C53/Input!C$6</f>
        <v>0.33812977806735822</v>
      </c>
      <c r="H33" s="6">
        <f>Input!D53/Input!D$6</f>
        <v>0.34242173798430842</v>
      </c>
      <c r="I33" s="6">
        <f>Input!E53/Input!E$6</f>
        <v>0.35158755999550539</v>
      </c>
      <c r="J33" s="6">
        <f>Input!F53/Input!F$6</f>
        <v>0.44569686223735117</v>
      </c>
      <c r="K33" s="6">
        <f>Input!G53/Input!G$6</f>
        <v>0.50827353543766018</v>
      </c>
      <c r="L33" s="6">
        <f>Input!H53/Input!H$6</f>
        <v>0.43456429623176096</v>
      </c>
      <c r="M33" s="6">
        <f>Input!I53/Input!I$6</f>
        <v>0.54978701662596108</v>
      </c>
      <c r="N33" s="6">
        <f>Input!J53/Input!J$6</f>
        <v>0.49999518172838769</v>
      </c>
      <c r="O33" s="6">
        <f t="shared" si="1"/>
        <v>0.4372712887865875</v>
      </c>
    </row>
    <row r="34" spans="2:15" ht="12" customHeight="1" x14ac:dyDescent="0.2">
      <c r="B34" t="s">
        <v>142</v>
      </c>
      <c r="E34" s="6">
        <f>Input!A54/Input!A$6</f>
        <v>0.16111741719964776</v>
      </c>
      <c r="F34" s="6">
        <f>Input!B54/Input!B$6</f>
        <v>0.13458846009395289</v>
      </c>
      <c r="G34" s="6">
        <f>Input!C54/Input!C$6</f>
        <v>0.12033046701177784</v>
      </c>
      <c r="H34" s="6">
        <f>Input!D54/Input!D$6</f>
        <v>0.12057583034517209</v>
      </c>
      <c r="I34" s="6">
        <f>Input!E54/Input!E$6</f>
        <v>0.12217914109444644</v>
      </c>
      <c r="J34" s="6">
        <f>Input!F54/Input!F$6</f>
        <v>0.14300475255589151</v>
      </c>
      <c r="K34" s="6">
        <f>Input!G54/Input!G$6</f>
        <v>0.16560733726481625</v>
      </c>
      <c r="L34" s="6">
        <f>Input!H54/Input!H$6</f>
        <v>0.13608118616548284</v>
      </c>
      <c r="M34" s="6">
        <f>Input!I54/Input!I$6</f>
        <v>0.17185658849565441</v>
      </c>
      <c r="N34" s="6">
        <f>Input!J54/Input!J$6</f>
        <v>0.16733201116658691</v>
      </c>
      <c r="O34" s="6">
        <f t="shared" si="1"/>
        <v>0.14426731913934288</v>
      </c>
    </row>
    <row r="35" spans="2:15" ht="12" customHeight="1" x14ac:dyDescent="0.2">
      <c r="B35" t="s">
        <v>143</v>
      </c>
      <c r="E35" s="6">
        <f>Input!A55/Input!A$6</f>
        <v>0.92547768575479372</v>
      </c>
      <c r="F35" s="6">
        <f>Input!B55/Input!B$6</f>
        <v>0.6615927967966736</v>
      </c>
      <c r="G35" s="6">
        <f>Input!C55/Input!C$6</f>
        <v>0.62297297412462516</v>
      </c>
      <c r="H35" s="6">
        <f>Input!D55/Input!D$6</f>
        <v>0.73558455012911605</v>
      </c>
      <c r="I35" s="6">
        <f>Input!E55/Input!E$6</f>
        <v>0.74027591244000446</v>
      </c>
      <c r="J35" s="6">
        <f>Input!F55/Input!F$6</f>
        <v>0.76540875054268276</v>
      </c>
      <c r="K35" s="6">
        <f>Input!G55/Input!G$6</f>
        <v>0.79579813818617984</v>
      </c>
      <c r="L35" s="6">
        <f>Input!H55/Input!H$6</f>
        <v>0.79211054869333875</v>
      </c>
      <c r="M35" s="6">
        <f>Input!I55/Input!I$6</f>
        <v>0.91574672383690559</v>
      </c>
      <c r="N35" s="6">
        <f>Input!J55/Input!J$6</f>
        <v>0.87626445324141844</v>
      </c>
      <c r="O35" s="6">
        <f t="shared" si="1"/>
        <v>0.78312325337457389</v>
      </c>
    </row>
    <row r="36" spans="2:15" ht="13.5" customHeight="1" x14ac:dyDescent="0.2">
      <c r="B36" s="4" t="s">
        <v>144</v>
      </c>
      <c r="E36" s="8">
        <f>SUM(E32:E35)</f>
        <v>1.6983184776057587</v>
      </c>
      <c r="F36" s="8">
        <f t="shared" ref="F36:N36" si="7">SUM(F32:F35)</f>
        <v>1.3167389546550743</v>
      </c>
      <c r="G36" s="8">
        <f t="shared" si="7"/>
        <v>1.1758968845194939</v>
      </c>
      <c r="H36" s="8">
        <f t="shared" si="7"/>
        <v>1.2972095258382672</v>
      </c>
      <c r="I36" s="8">
        <f t="shared" si="7"/>
        <v>1.3427046000567182</v>
      </c>
      <c r="J36" s="8">
        <f t="shared" si="7"/>
        <v>1.5257176666756314</v>
      </c>
      <c r="K36" s="8">
        <f t="shared" si="7"/>
        <v>1.6722889077139302</v>
      </c>
      <c r="L36" s="8">
        <f t="shared" si="7"/>
        <v>1.5281746523190134</v>
      </c>
      <c r="M36" s="8">
        <f t="shared" si="7"/>
        <v>1.8480983991548157</v>
      </c>
      <c r="N36" s="8">
        <f t="shared" si="7"/>
        <v>1.7488841058343367</v>
      </c>
      <c r="O36" s="8">
        <f t="shared" si="1"/>
        <v>1.515403217437304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2.6796962131766633</v>
      </c>
      <c r="F38" s="8">
        <f>Input!B56/Input!B$6</f>
        <v>2.6640059295874465</v>
      </c>
      <c r="G38" s="8">
        <f>Input!C56/Input!C$6</f>
        <v>2.172992268063759</v>
      </c>
      <c r="H38" s="8">
        <f>Input!D56/Input!D$6</f>
        <v>2.1032771073257708</v>
      </c>
      <c r="I38" s="8">
        <f>Input!E56/Input!E$6</f>
        <v>2.239046158414888</v>
      </c>
      <c r="J38" s="8">
        <f>Input!F56/Input!F$6</f>
        <v>2.5455924942658128</v>
      </c>
      <c r="K38" s="8">
        <f>Input!G56/Input!G$6</f>
        <v>2.8723774089505167</v>
      </c>
      <c r="L38" s="8">
        <f>Input!H56/Input!H$6</f>
        <v>2.5814063844417485</v>
      </c>
      <c r="M38" s="8">
        <f>Input!I56/Input!I$6</f>
        <v>3.1814203668385241</v>
      </c>
      <c r="N38" s="8">
        <f>Input!J56/Input!J$6</f>
        <v>3.2684871355552727</v>
      </c>
      <c r="O38" s="8">
        <f t="shared" si="1"/>
        <v>2.6308301466620403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59.317733002922488</v>
      </c>
      <c r="F40" s="11">
        <f t="shared" ref="F40:N40" si="8">SUM(F10,F15,F19,F26,F30,F36,F38)</f>
        <v>51.321998868886801</v>
      </c>
      <c r="G40" s="11">
        <f t="shared" si="8"/>
        <v>46.255470350391846</v>
      </c>
      <c r="H40" s="11">
        <f t="shared" si="8"/>
        <v>48.068122636840734</v>
      </c>
      <c r="I40" s="11">
        <f t="shared" si="8"/>
        <v>49.831851847888323</v>
      </c>
      <c r="J40" s="11">
        <f t="shared" si="8"/>
        <v>51.862665830391002</v>
      </c>
      <c r="K40" s="11">
        <f t="shared" si="8"/>
        <v>55.833498796807383</v>
      </c>
      <c r="L40" s="11">
        <f t="shared" si="8"/>
        <v>49.585741569433594</v>
      </c>
      <c r="M40" s="11">
        <f t="shared" si="8"/>
        <v>56.689383842747141</v>
      </c>
      <c r="N40" s="11">
        <f t="shared" si="8"/>
        <v>54.301721674717307</v>
      </c>
      <c r="O40" s="11">
        <f t="shared" si="1"/>
        <v>52.306818842102658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250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170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4.0638718175923927</v>
      </c>
      <c r="F7" s="6">
        <f>(Input!B37-Input!B57+Input!B77)/Input!B$5</f>
        <v>3.86131342023132</v>
      </c>
      <c r="G7" s="6">
        <f>(Input!C37-Input!C57+Input!C77)/Input!C$5</f>
        <v>3.7029026190638641</v>
      </c>
      <c r="H7" s="6">
        <f>(Input!D37-Input!D57+Input!D77)/Input!D$5</f>
        <v>4.039676257074599</v>
      </c>
      <c r="I7" s="6">
        <f>(Input!E37-Input!E57+Input!E77)/Input!E$5</f>
        <v>4.0781767025165792</v>
      </c>
      <c r="J7" s="6">
        <f>(Input!F37-Input!F57+Input!F77)/Input!F$5</f>
        <v>4.26535949984161</v>
      </c>
      <c r="K7" s="6">
        <f>(Input!G37-Input!G57+Input!G77)/Input!G$5</f>
        <v>4.8176447034420571</v>
      </c>
      <c r="L7" s="6">
        <f>(Input!H37-Input!H57+Input!H77)/Input!H$5</f>
        <v>4.7300953498477014</v>
      </c>
      <c r="M7" s="6">
        <f>(Input!I37-Input!I57+Input!I77)/Input!I$5</f>
        <v>5.1403512610083784</v>
      </c>
      <c r="N7" s="6">
        <f>(Input!J37-Input!J57+Input!J77)/Input!J$5</f>
        <v>4.7595024202826197</v>
      </c>
      <c r="O7" s="6">
        <f>AVERAGE(E7:N7)</f>
        <v>4.3458894050901122</v>
      </c>
    </row>
    <row r="8" spans="1:15" ht="12" customHeight="1" x14ac:dyDescent="0.2">
      <c r="B8" t="s">
        <v>121</v>
      </c>
      <c r="E8" s="6">
        <f>(Input!A38-Input!A58+Input!A78)/Input!A$5</f>
        <v>4.4565050788848071</v>
      </c>
      <c r="F8" s="6">
        <f>(Input!B38-Input!B58+Input!B78)/Input!B$5</f>
        <v>3.8156143565265284</v>
      </c>
      <c r="G8" s="6">
        <f>(Input!C38-Input!C58+Input!C78)/Input!C$5</f>
        <v>3.8940157442563348</v>
      </c>
      <c r="H8" s="6">
        <f>(Input!D38-Input!D58+Input!D78)/Input!D$5</f>
        <v>4.107834319274196</v>
      </c>
      <c r="I8" s="6">
        <f>(Input!E38-Input!E58+Input!E78)/Input!E$5</f>
        <v>3.9788889892591963</v>
      </c>
      <c r="J8" s="6">
        <f>(Input!F38-Input!F58+Input!F78)/Input!F$5</f>
        <v>4.3213510392101648</v>
      </c>
      <c r="K8" s="6">
        <f>(Input!G38-Input!G58+Input!G78)/Input!G$5</f>
        <v>4.8556253289597873</v>
      </c>
      <c r="L8" s="6">
        <f>(Input!H38-Input!H58+Input!H78)/Input!H$5</f>
        <v>4.5357282033071371</v>
      </c>
      <c r="M8" s="6">
        <f>(Input!I38-Input!I58+Input!I78)/Input!I$5</f>
        <v>5.022473762026185</v>
      </c>
      <c r="N8" s="6">
        <f>(Input!J38-Input!J58+Input!J78)/Input!J$5</f>
        <v>4.5900862619114804</v>
      </c>
      <c r="O8" s="6">
        <f t="shared" ref="O8:O40" si="1">AVERAGE(E8:N8)</f>
        <v>4.3578123083615825</v>
      </c>
    </row>
    <row r="9" spans="1:15" ht="12" customHeight="1" x14ac:dyDescent="0.2">
      <c r="B9" t="s">
        <v>122</v>
      </c>
      <c r="E9" s="6">
        <f>(Input!A39-Input!A59+Input!A79)/Input!A$5</f>
        <v>0.19189595850443053</v>
      </c>
      <c r="F9" s="6">
        <f>(Input!B39-Input!B59+Input!B79)/Input!B$5</f>
        <v>0.17720558105379108</v>
      </c>
      <c r="G9" s="6">
        <f>(Input!C39-Input!C59+Input!C79)/Input!C$5</f>
        <v>0.16790137434929087</v>
      </c>
      <c r="H9" s="6">
        <f>(Input!D39-Input!D59+Input!D79)/Input!D$5</f>
        <v>0.17025658755439266</v>
      </c>
      <c r="I9" s="6">
        <f>(Input!E39-Input!E59+Input!E79)/Input!E$5</f>
        <v>0.18852542438927619</v>
      </c>
      <c r="J9" s="6">
        <f>(Input!F39-Input!F59+Input!F79)/Input!F$5</f>
        <v>0.23034748864876278</v>
      </c>
      <c r="K9" s="6">
        <f>(Input!G39-Input!G59+Input!G79)/Input!G$5</f>
        <v>0.22910722812098172</v>
      </c>
      <c r="L9" s="6">
        <f>(Input!H39-Input!H59+Input!H79)/Input!H$5</f>
        <v>0.24150122523341191</v>
      </c>
      <c r="M9" s="6">
        <f>(Input!I39-Input!I59+Input!I79)/Input!I$5</f>
        <v>0.26981418071953545</v>
      </c>
      <c r="N9" s="6">
        <f>(Input!J39-Input!J59+Input!J79)/Input!J$5</f>
        <v>0.25551288284963863</v>
      </c>
      <c r="O9" s="6">
        <f t="shared" si="1"/>
        <v>0.21220679314235119</v>
      </c>
    </row>
    <row r="10" spans="1:15" ht="13.5" customHeight="1" x14ac:dyDescent="0.2">
      <c r="B10" s="4" t="s">
        <v>123</v>
      </c>
      <c r="E10" s="8">
        <f>SUM(E7:E9)</f>
        <v>8.7122728549816291</v>
      </c>
      <c r="F10" s="8">
        <f t="shared" ref="F10:N10" si="2">SUM(F7:F9)</f>
        <v>7.854133357811639</v>
      </c>
      <c r="G10" s="8">
        <f t="shared" si="2"/>
        <v>7.7648197376694901</v>
      </c>
      <c r="H10" s="8">
        <f t="shared" si="2"/>
        <v>8.3177671639031878</v>
      </c>
      <c r="I10" s="8">
        <f t="shared" si="2"/>
        <v>8.2455911161650519</v>
      </c>
      <c r="J10" s="8">
        <f t="shared" si="2"/>
        <v>8.8170580277005381</v>
      </c>
      <c r="K10" s="8">
        <f t="shared" si="2"/>
        <v>9.9023772605228277</v>
      </c>
      <c r="L10" s="8">
        <f t="shared" si="2"/>
        <v>9.5073247783882504</v>
      </c>
      <c r="M10" s="8">
        <f t="shared" si="2"/>
        <v>10.4326392037541</v>
      </c>
      <c r="N10" s="8">
        <f t="shared" si="2"/>
        <v>9.6051015650437375</v>
      </c>
      <c r="O10" s="8">
        <f t="shared" si="1"/>
        <v>8.9159085065940467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9.2686695915279884</v>
      </c>
      <c r="F12" s="6">
        <f>(Input!B40-Input!B60+Input!B80)/Input!B$5</f>
        <v>8.4004569854966036</v>
      </c>
      <c r="G12" s="6">
        <f>(Input!C40-Input!C60+Input!C80)/Input!C$5</f>
        <v>7.8825402872616834</v>
      </c>
      <c r="H12" s="6">
        <f>(Input!D40-Input!D60+Input!D80)/Input!D$5</f>
        <v>8.040068257444327</v>
      </c>
      <c r="I12" s="6">
        <f>(Input!E40-Input!E60+Input!E80)/Input!E$5</f>
        <v>7.8497599083205802</v>
      </c>
      <c r="J12" s="6">
        <f>(Input!F40-Input!F60+Input!F80)/Input!F$5</f>
        <v>7.6325728151068244</v>
      </c>
      <c r="K12" s="6">
        <f>(Input!G40-Input!G60+Input!G80)/Input!G$5</f>
        <v>7.6173392510932008</v>
      </c>
      <c r="L12" s="6">
        <f>(Input!H40-Input!H60+Input!H80)/Input!H$5</f>
        <v>7.6584298705509459</v>
      </c>
      <c r="M12" s="6">
        <f>(Input!I40-Input!I60+Input!I80)/Input!I$5</f>
        <v>7.7812070110780178</v>
      </c>
      <c r="N12" s="6">
        <f>(Input!J40-Input!J60+Input!J80)/Input!J$5</f>
        <v>6.9852000260478846</v>
      </c>
      <c r="O12" s="6">
        <f t="shared" si="1"/>
        <v>7.9116244003928049</v>
      </c>
    </row>
    <row r="13" spans="1:15" ht="12" customHeight="1" x14ac:dyDescent="0.2">
      <c r="B13" t="s">
        <v>125</v>
      </c>
      <c r="E13" s="6">
        <f>(Input!A41-Input!A61+Input!A81)/Input!A$5</f>
        <v>2.4479208990706725</v>
      </c>
      <c r="F13" s="6">
        <f>(Input!B41-Input!B61+Input!B81)/Input!B$5</f>
        <v>2.3627583807600514</v>
      </c>
      <c r="G13" s="6">
        <f>(Input!C41-Input!C61+Input!C81)/Input!C$5</f>
        <v>2.1524045303922419</v>
      </c>
      <c r="H13" s="6">
        <f>(Input!D41-Input!D61+Input!D81)/Input!D$5</f>
        <v>2.3531194185318958</v>
      </c>
      <c r="I13" s="6">
        <f>(Input!E41-Input!E61+Input!E81)/Input!E$5</f>
        <v>2.1896866143796405</v>
      </c>
      <c r="J13" s="6">
        <f>(Input!F41-Input!F61+Input!F81)/Input!F$5</f>
        <v>2.235490457041287</v>
      </c>
      <c r="K13" s="6">
        <f>(Input!G41-Input!G61+Input!G81)/Input!G$5</f>
        <v>2.1549750268164689</v>
      </c>
      <c r="L13" s="6">
        <f>(Input!H41-Input!H61+Input!H81)/Input!H$5</f>
        <v>2.2416942408515537</v>
      </c>
      <c r="M13" s="6">
        <f>(Input!I41-Input!I61+Input!I81)/Input!I$5</f>
        <v>2.2617097216567745</v>
      </c>
      <c r="N13" s="6">
        <f>(Input!J41-Input!J61+Input!J81)/Input!J$5</f>
        <v>2.24671427641147</v>
      </c>
      <c r="O13" s="6">
        <f t="shared" si="1"/>
        <v>2.2646473565912055</v>
      </c>
    </row>
    <row r="14" spans="1:15" ht="12" customHeight="1" x14ac:dyDescent="0.2">
      <c r="B14" t="s">
        <v>126</v>
      </c>
      <c r="E14" s="6">
        <f>(Input!A42-Input!A62+Input!A82)/Input!A$5</f>
        <v>0.38403464447806351</v>
      </c>
      <c r="F14" s="6">
        <f>(Input!B42-Input!B62+Input!B82)/Input!B$5</f>
        <v>0.37085928033780058</v>
      </c>
      <c r="G14" s="6">
        <f>(Input!C42-Input!C62+Input!C82)/Input!C$5</f>
        <v>0.42418213032438185</v>
      </c>
      <c r="H14" s="6">
        <f>(Input!D42-Input!D62+Input!D82)/Input!D$5</f>
        <v>0.41100318890247717</v>
      </c>
      <c r="I14" s="6">
        <f>(Input!E42-Input!E62+Input!E82)/Input!E$5</f>
        <v>0.39414674020858131</v>
      </c>
      <c r="J14" s="6">
        <f>(Input!F42-Input!F62+Input!F82)/Input!F$5</f>
        <v>0.46892273239238319</v>
      </c>
      <c r="K14" s="6">
        <f>(Input!G42-Input!G62+Input!G82)/Input!G$5</f>
        <v>0.48382652687309979</v>
      </c>
      <c r="L14" s="6">
        <f>(Input!H42-Input!H62+Input!H82)/Input!H$5</f>
        <v>0.39521636232501001</v>
      </c>
      <c r="M14" s="6">
        <f>(Input!I42-Input!I62+Input!I82)/Input!I$5</f>
        <v>0.36393676744734188</v>
      </c>
      <c r="N14" s="6">
        <f>(Input!J42-Input!J62+Input!J82)/Input!J$5</f>
        <v>0.41308597972606304</v>
      </c>
      <c r="O14" s="6">
        <f t="shared" si="1"/>
        <v>0.41092143530152025</v>
      </c>
    </row>
    <row r="15" spans="1:15" ht="13.5" customHeight="1" x14ac:dyDescent="0.2">
      <c r="B15" s="4" t="s">
        <v>130</v>
      </c>
      <c r="E15" s="8">
        <f>SUM(E12:E14)</f>
        <v>12.100625135076724</v>
      </c>
      <c r="F15" s="8">
        <f t="shared" ref="F15:N15" si="3">SUM(F12:F14)</f>
        <v>11.134074646594456</v>
      </c>
      <c r="G15" s="8">
        <f t="shared" si="3"/>
        <v>10.459126947978309</v>
      </c>
      <c r="H15" s="8">
        <f t="shared" si="3"/>
        <v>10.804190864878699</v>
      </c>
      <c r="I15" s="8">
        <f t="shared" si="3"/>
        <v>10.433593262908802</v>
      </c>
      <c r="J15" s="8">
        <f t="shared" si="3"/>
        <v>10.336986004540494</v>
      </c>
      <c r="K15" s="8">
        <f t="shared" si="3"/>
        <v>10.25614080478277</v>
      </c>
      <c r="L15" s="8">
        <f t="shared" si="3"/>
        <v>10.29534047372751</v>
      </c>
      <c r="M15" s="8">
        <f t="shared" si="3"/>
        <v>10.406853500182134</v>
      </c>
      <c r="N15" s="8">
        <f t="shared" si="3"/>
        <v>9.6450002821854177</v>
      </c>
      <c r="O15" s="8">
        <f t="shared" si="1"/>
        <v>10.587193192285532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1.8164203155392264</v>
      </c>
      <c r="F17" s="6">
        <f>(Input!B43-Input!B63+Input!B83)/Input!B$5</f>
        <v>1.3190867266385167</v>
      </c>
      <c r="G17" s="6">
        <f>(Input!C43-Input!C63+Input!C83)/Input!C$5</f>
        <v>1.1824614553387192</v>
      </c>
      <c r="H17" s="6">
        <f>(Input!D43-Input!D63+Input!D83)/Input!D$5</f>
        <v>1.3585788586786496</v>
      </c>
      <c r="I17" s="6">
        <f>(Input!E43-Input!E63+Input!E83)/Input!E$5</f>
        <v>1.2338231168168678</v>
      </c>
      <c r="J17" s="6">
        <f>(Input!F43-Input!F63+Input!F83)/Input!F$5</f>
        <v>1.1115610370983071</v>
      </c>
      <c r="K17" s="6">
        <f>(Input!G43-Input!G63+Input!G83)/Input!G$5</f>
        <v>1.1630797964835449</v>
      </c>
      <c r="L17" s="6">
        <f>(Input!H43-Input!H63+Input!H83)/Input!H$5</f>
        <v>1.2875507683349401</v>
      </c>
      <c r="M17" s="6">
        <f>(Input!I43-Input!I63+Input!I83)/Input!I$5</f>
        <v>1.3463961944759906</v>
      </c>
      <c r="N17" s="6">
        <f>(Input!J43-Input!J63+Input!J83)/Input!J$5</f>
        <v>1.449829798780091</v>
      </c>
      <c r="O17" s="6">
        <f t="shared" si="1"/>
        <v>1.3268788068184854</v>
      </c>
    </row>
    <row r="18" spans="2:15" ht="12" customHeight="1" x14ac:dyDescent="0.2">
      <c r="B18" t="s">
        <v>128</v>
      </c>
      <c r="E18" s="6">
        <f>(Input!A44-Input!A64+Input!A84)/Input!A$5</f>
        <v>3.6346982710179381</v>
      </c>
      <c r="F18" s="6">
        <f>(Input!B44-Input!B64+Input!B84)/Input!B$5</f>
        <v>3.3395751789976136</v>
      </c>
      <c r="G18" s="6">
        <f>(Input!C44-Input!C64+Input!C84)/Input!C$5</f>
        <v>2.7100643379132681</v>
      </c>
      <c r="H18" s="6">
        <f>(Input!D44-Input!D64+Input!D84)/Input!D$5</f>
        <v>2.817105031142459</v>
      </c>
      <c r="I18" s="6">
        <f>(Input!E44-Input!E64+Input!E84)/Input!E$5</f>
        <v>2.6939656485575019</v>
      </c>
      <c r="J18" s="6">
        <f>(Input!F44-Input!F64+Input!F84)/Input!F$5</f>
        <v>2.2828362914012179</v>
      </c>
      <c r="K18" s="6">
        <f>(Input!G44-Input!G64+Input!G84)/Input!G$5</f>
        <v>2.5592852939151602</v>
      </c>
      <c r="L18" s="6">
        <f>(Input!H44-Input!H64+Input!H84)/Input!H$5</f>
        <v>2.0001848547475314</v>
      </c>
      <c r="M18" s="6">
        <f>(Input!I44-Input!I64+Input!I84)/Input!I$5</f>
        <v>2.4088534358996339</v>
      </c>
      <c r="N18" s="6">
        <f>(Input!J44-Input!J64+Input!J84)/Input!J$5</f>
        <v>3.065377390436085</v>
      </c>
      <c r="O18" s="6">
        <f t="shared" si="1"/>
        <v>2.7511945734028407</v>
      </c>
    </row>
    <row r="19" spans="2:15" ht="13.5" customHeight="1" x14ac:dyDescent="0.2">
      <c r="B19" s="4" t="s">
        <v>129</v>
      </c>
      <c r="E19" s="8">
        <f>SUM(E17:E18)</f>
        <v>5.4511185865571647</v>
      </c>
      <c r="F19" s="8">
        <f t="shared" ref="F19:N19" si="4">SUM(F17:F18)</f>
        <v>4.65866190563613</v>
      </c>
      <c r="G19" s="8">
        <f t="shared" si="4"/>
        <v>3.8925257932519872</v>
      </c>
      <c r="H19" s="8">
        <f t="shared" si="4"/>
        <v>4.1756838898211086</v>
      </c>
      <c r="I19" s="8">
        <f t="shared" si="4"/>
        <v>3.9277887653743697</v>
      </c>
      <c r="J19" s="8">
        <f t="shared" si="4"/>
        <v>3.394397328499525</v>
      </c>
      <c r="K19" s="8">
        <f t="shared" si="4"/>
        <v>3.7223650903987053</v>
      </c>
      <c r="L19" s="8">
        <f t="shared" si="4"/>
        <v>3.2877356230824715</v>
      </c>
      <c r="M19" s="8">
        <f t="shared" si="4"/>
        <v>3.7552496303756246</v>
      </c>
      <c r="N19" s="8">
        <f t="shared" si="4"/>
        <v>4.5152071892161763</v>
      </c>
      <c r="O19" s="8">
        <f t="shared" si="1"/>
        <v>4.0780733802213263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24.662371817592394</v>
      </c>
      <c r="F21" s="6">
        <f>(Input!B45-Input!B65+Input!B85)/Input!B$5</f>
        <v>21.761579952267301</v>
      </c>
      <c r="G21" s="6">
        <f>(Input!C45-Input!C65+Input!C85)/Input!C$5</f>
        <v>22.55463885759174</v>
      </c>
      <c r="H21" s="6">
        <f>(Input!D45-Input!D65+Input!D85)/Input!D$5</f>
        <v>23.426980763487958</v>
      </c>
      <c r="I21" s="6">
        <f>(Input!E45-Input!E65+Input!E85)/Input!E$5</f>
        <v>21.902548478858471</v>
      </c>
      <c r="J21" s="6">
        <f>(Input!F45-Input!F65+Input!F85)/Input!F$5</f>
        <v>19.957704586251804</v>
      </c>
      <c r="K21" s="6">
        <f>(Input!G45-Input!G65+Input!G85)/Input!G$5</f>
        <v>18.587821214658337</v>
      </c>
      <c r="L21" s="6">
        <f>(Input!H45-Input!H65+Input!H85)/Input!H$5</f>
        <v>17.922952757381729</v>
      </c>
      <c r="M21" s="6">
        <f>(Input!I45-Input!I65+Input!I85)/Input!I$5</f>
        <v>17.3484402494161</v>
      </c>
      <c r="N21" s="6">
        <f>(Input!J45-Input!J65+Input!J85)/Input!J$5</f>
        <v>17.422923723110987</v>
      </c>
      <c r="O21" s="6">
        <f t="shared" si="1"/>
        <v>20.55479624006168</v>
      </c>
    </row>
    <row r="22" spans="2:15" ht="12" customHeight="1" x14ac:dyDescent="0.2">
      <c r="B22" t="s">
        <v>132</v>
      </c>
      <c r="E22" s="6">
        <f>(Input!A46-Input!A66+Input!A86)/Input!A$5</f>
        <v>6.0973132699373247</v>
      </c>
      <c r="F22" s="6">
        <f>(Input!B46-Input!B66+Input!B86)/Input!B$5</f>
        <v>4.9666815311180468</v>
      </c>
      <c r="G22" s="6">
        <f>(Input!C46-Input!C66+Input!C86)/Input!C$5</f>
        <v>3.8906154975262455</v>
      </c>
      <c r="H22" s="6">
        <f>(Input!D46-Input!D66+Input!D86)/Input!D$5</f>
        <v>3.9231067269133413</v>
      </c>
      <c r="I22" s="6">
        <f>(Input!E46-Input!E66+Input!E86)/Input!E$5</f>
        <v>4.624306452984186</v>
      </c>
      <c r="J22" s="6">
        <f>(Input!F46-Input!F66+Input!F86)/Input!F$5</f>
        <v>4.4463120138326708</v>
      </c>
      <c r="K22" s="6">
        <f>(Input!G46-Input!G66+Input!G86)/Input!G$5</f>
        <v>5.12259705562946</v>
      </c>
      <c r="L22" s="6">
        <f>(Input!H46-Input!H66+Input!H86)/Input!H$5</f>
        <v>4.8547073666193929</v>
      </c>
      <c r="M22" s="6">
        <f>(Input!I46-Input!I66+Input!I86)/Input!I$5</f>
        <v>4.4200468405151172</v>
      </c>
      <c r="N22" s="6">
        <f>(Input!J46-Input!J66+Input!J86)/Input!J$5</f>
        <v>5.1863946471596947</v>
      </c>
      <c r="O22" s="6">
        <f t="shared" si="1"/>
        <v>4.7532081402235482</v>
      </c>
    </row>
    <row r="23" spans="2:15" ht="12" customHeight="1" x14ac:dyDescent="0.2">
      <c r="B23" t="s">
        <v>133</v>
      </c>
      <c r="E23" s="6">
        <f>(Input!A47-Input!A67+Input!A87)/Input!A$5</f>
        <v>0.64569044737410841</v>
      </c>
      <c r="F23" s="6">
        <f>(Input!B47-Input!B67+Input!B87)/Input!B$5</f>
        <v>0.41534374885257946</v>
      </c>
      <c r="G23" s="6">
        <f>(Input!C47-Input!C67+Input!C87)/Input!C$5</f>
        <v>0.45190277211765595</v>
      </c>
      <c r="H23" s="6">
        <f>(Input!D47-Input!D67+Input!D87)/Input!D$5</f>
        <v>0.46009700022752481</v>
      </c>
      <c r="I23" s="6">
        <f>(Input!E47-Input!E67+Input!E87)/Input!E$5</f>
        <v>0.45684132871393751</v>
      </c>
      <c r="J23" s="6">
        <f>(Input!F47-Input!F67+Input!F87)/Input!F$5</f>
        <v>0.42037665868853619</v>
      </c>
      <c r="K23" s="6">
        <f>(Input!G47-Input!G67+Input!G87)/Input!G$5</f>
        <v>0.82977836160814422</v>
      </c>
      <c r="L23" s="6">
        <f>(Input!H47-Input!H67+Input!H87)/Input!H$5</f>
        <v>0.74083223235101447</v>
      </c>
      <c r="M23" s="6">
        <f>(Input!I47-Input!I67+Input!I87)/Input!I$5</f>
        <v>0.76749152542372878</v>
      </c>
      <c r="N23" s="6">
        <f>(Input!J47-Input!J67+Input!J87)/Input!J$5</f>
        <v>0.52182838785300312</v>
      </c>
      <c r="O23" s="6">
        <f t="shared" si="1"/>
        <v>0.57101824632102338</v>
      </c>
    </row>
    <row r="24" spans="2:15" ht="12" customHeight="1" x14ac:dyDescent="0.2">
      <c r="B24" t="s">
        <v>134</v>
      </c>
      <c r="E24" s="6">
        <f>(Input!A48-Input!A68+Input!A88)/Input!A$5</f>
        <v>0.25640808299113893</v>
      </c>
      <c r="F24" s="6">
        <f>(Input!B48-Input!B68+Input!B88)/Input!B$5</f>
        <v>0.3208531852395814</v>
      </c>
      <c r="G24" s="6">
        <f>(Input!C48-Input!C68+Input!C88)/Input!C$5</f>
        <v>0.2519002458080779</v>
      </c>
      <c r="H24" s="6">
        <f>(Input!D48-Input!D68+Input!D88)/Input!D$5</f>
        <v>0.37777718921532383</v>
      </c>
      <c r="I24" s="6">
        <f>(Input!E48-Input!E68+Input!E88)/Input!E$5</f>
        <v>0.27497413988550695</v>
      </c>
      <c r="J24" s="6">
        <f>(Input!F48-Input!F68+Input!F88)/Input!F$5</f>
        <v>0.26093240734222661</v>
      </c>
      <c r="K24" s="6">
        <f>(Input!G48-Input!G68+Input!G88)/Input!G$5</f>
        <v>0.19758109899774143</v>
      </c>
      <c r="L24" s="6">
        <f>(Input!H48-Input!H68+Input!H88)/Input!H$5</f>
        <v>0.20246610481645758</v>
      </c>
      <c r="M24" s="6">
        <f>(Input!I48-Input!I68+Input!I88)/Input!I$5</f>
        <v>0.26232526945081319</v>
      </c>
      <c r="N24" s="6">
        <f>(Input!J48-Input!J68+Input!J88)/Input!J$5</f>
        <v>0.23736319433892641</v>
      </c>
      <c r="O24" s="6">
        <f t="shared" si="1"/>
        <v>0.26425809180857945</v>
      </c>
    </row>
    <row r="25" spans="2:15" ht="12" customHeight="1" x14ac:dyDescent="0.2">
      <c r="B25" t="s">
        <v>135</v>
      </c>
      <c r="E25" s="6">
        <f>(Input!A49-Input!A69+Input!A89)/Input!A$5</f>
        <v>1.3424691592824725</v>
      </c>
      <c r="F25" s="6">
        <f>(Input!B49-Input!B69+Input!B89)/Input!B$5</f>
        <v>1.2215895906003305</v>
      </c>
      <c r="G25" s="6">
        <f>(Input!C49-Input!C69+Input!C89)/Input!C$5</f>
        <v>1.2581058579033844</v>
      </c>
      <c r="H25" s="6">
        <f>(Input!D49-Input!D69+Input!D89)/Input!D$5</f>
        <v>1.3018833366514035</v>
      </c>
      <c r="I25" s="6">
        <f>(Input!E49-Input!E69+Input!E89)/Input!E$5</f>
        <v>1.8231505767159781</v>
      </c>
      <c r="J25" s="6">
        <f>(Input!F49-Input!F69+Input!F89)/Input!F$5</f>
        <v>1.5246610027806133</v>
      </c>
      <c r="K25" s="6">
        <f>(Input!G49-Input!G69+Input!G89)/Input!G$5</f>
        <v>1.3623673112242745</v>
      </c>
      <c r="L25" s="6">
        <f>(Input!H49-Input!H69+Input!H89)/Input!H$5</f>
        <v>1.6024898816232633</v>
      </c>
      <c r="M25" s="6">
        <f>(Input!I49-Input!I69+Input!I89)/Input!I$5</f>
        <v>1.3631210225203025</v>
      </c>
      <c r="N25" s="6">
        <f>(Input!J49-Input!J69+Input!J89)/Input!J$5</f>
        <v>1.4502962729818316</v>
      </c>
      <c r="O25" s="6">
        <f t="shared" si="1"/>
        <v>1.4250134012283855</v>
      </c>
    </row>
    <row r="26" spans="2:15" ht="13.5" customHeight="1" x14ac:dyDescent="0.2">
      <c r="B26" s="4" t="s">
        <v>136</v>
      </c>
      <c r="E26" s="8">
        <f>SUM(E21:E25)</f>
        <v>33.004252777177435</v>
      </c>
      <c r="F26" s="8">
        <f t="shared" ref="F26:N26" si="5">SUM(F21:F25)</f>
        <v>28.686048008077837</v>
      </c>
      <c r="G26" s="8">
        <f t="shared" si="5"/>
        <v>28.407163230947102</v>
      </c>
      <c r="H26" s="8">
        <f t="shared" si="5"/>
        <v>29.489845016495551</v>
      </c>
      <c r="I26" s="8">
        <f t="shared" si="5"/>
        <v>29.081820977158081</v>
      </c>
      <c r="J26" s="8">
        <f t="shared" si="5"/>
        <v>26.609986668895854</v>
      </c>
      <c r="K26" s="8">
        <f t="shared" si="5"/>
        <v>26.100145042117958</v>
      </c>
      <c r="L26" s="8">
        <f t="shared" si="5"/>
        <v>25.32344834279186</v>
      </c>
      <c r="M26" s="8">
        <f t="shared" si="5"/>
        <v>24.161424907326062</v>
      </c>
      <c r="N26" s="8">
        <f t="shared" si="5"/>
        <v>24.81880622544444</v>
      </c>
      <c r="O26" s="8">
        <f t="shared" si="1"/>
        <v>27.56829411964322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2.336352366544197</v>
      </c>
      <c r="F28" s="6">
        <f>(Input!B50-Input!B70+Input!B90)/Input!B$5</f>
        <v>2.4339480998714889</v>
      </c>
      <c r="G28" s="6">
        <f>(Input!C50-Input!C70+Input!C90)/Input!C$5</f>
        <v>2.5329317177245509</v>
      </c>
      <c r="H28" s="6">
        <f>(Input!D50-Input!D70+Input!D90)/Input!D$5</f>
        <v>2.175344380137084</v>
      </c>
      <c r="I28" s="6">
        <f>(Input!E50-Input!E70+Input!E90)/Input!E$5</f>
        <v>2.201136711443632</v>
      </c>
      <c r="J28" s="6">
        <f>(Input!F50-Input!F70+Input!F90)/Input!F$5</f>
        <v>2.317003471366724</v>
      </c>
      <c r="K28" s="6">
        <f>(Input!G50-Input!G70+Input!G90)/Input!G$5</f>
        <v>2.2609375215142475</v>
      </c>
      <c r="L28" s="6">
        <f>(Input!H50-Input!H70+Input!H90)/Input!H$5</f>
        <v>2.2944060981554224</v>
      </c>
      <c r="M28" s="6">
        <f>(Input!I50-Input!I70+Input!I90)/Input!I$5</f>
        <v>2.1058187447770469</v>
      </c>
      <c r="N28" s="6">
        <f>(Input!J50-Input!J70+Input!J90)/Input!J$5</f>
        <v>2.1269499012351041</v>
      </c>
      <c r="O28" s="6">
        <f t="shared" si="1"/>
        <v>2.2784829012769499</v>
      </c>
    </row>
    <row r="29" spans="2:15" ht="12" customHeight="1" x14ac:dyDescent="0.2">
      <c r="B29" t="s">
        <v>138</v>
      </c>
      <c r="E29" s="6">
        <f>(Input!A51-Input!A71+Input!A91)/Input!A$5</f>
        <v>0.1028847633455803</v>
      </c>
      <c r="F29" s="6">
        <f>(Input!B51-Input!B71+Input!B91)/Input!B$5</f>
        <v>8.347916284193134E-2</v>
      </c>
      <c r="G29" s="6">
        <f>(Input!C51-Input!C71+Input!C91)/Input!C$5</f>
        <v>9.4795654747525798E-2</v>
      </c>
      <c r="H29" s="6">
        <f>(Input!D51-Input!D71+Input!D91)/Input!D$5</f>
        <v>0.10819837675265208</v>
      </c>
      <c r="I29" s="6">
        <f>(Input!E51-Input!E71+Input!E91)/Input!E$5</f>
        <v>8.4925501615371532E-2</v>
      </c>
      <c r="J29" s="6">
        <f>(Input!F51-Input!F71+Input!F91)/Input!F$5</f>
        <v>8.1317161486748085E-2</v>
      </c>
      <c r="K29" s="6">
        <f>(Input!G51-Input!G71+Input!G91)/Input!G$5</f>
        <v>9.6132654352929142E-2</v>
      </c>
      <c r="L29" s="6">
        <f>(Input!H51-Input!H71+Input!H91)/Input!H$5</f>
        <v>0.11579192426712073</v>
      </c>
      <c r="M29" s="6">
        <f>(Input!I51-Input!I71+Input!I91)/Input!I$5</f>
        <v>8.1911782982279469E-2</v>
      </c>
      <c r="N29" s="6">
        <f>(Input!J51-Input!J71+Input!J91)/Input!J$5</f>
        <v>8.1416332023703575E-2</v>
      </c>
      <c r="O29" s="6">
        <f t="shared" si="1"/>
        <v>9.3085331441584221E-2</v>
      </c>
    </row>
    <row r="30" spans="2:15" ht="13.5" customHeight="1" x14ac:dyDescent="0.2">
      <c r="B30" s="4" t="s">
        <v>139</v>
      </c>
      <c r="E30" s="8">
        <f>SUM(E28:E29)</f>
        <v>2.4392371298897775</v>
      </c>
      <c r="F30" s="8">
        <f t="shared" ref="F30:N30" si="6">SUM(F28:F29)</f>
        <v>2.51742726271342</v>
      </c>
      <c r="G30" s="8">
        <f t="shared" si="6"/>
        <v>2.6277273724720769</v>
      </c>
      <c r="H30" s="8">
        <f t="shared" si="6"/>
        <v>2.283542756889736</v>
      </c>
      <c r="I30" s="8">
        <f t="shared" si="6"/>
        <v>2.2860622130590036</v>
      </c>
      <c r="J30" s="8">
        <f t="shared" si="6"/>
        <v>2.3983206328534723</v>
      </c>
      <c r="K30" s="8">
        <f t="shared" si="6"/>
        <v>2.3570701758671766</v>
      </c>
      <c r="L30" s="8">
        <f t="shared" si="6"/>
        <v>2.4101980224225432</v>
      </c>
      <c r="M30" s="8">
        <f t="shared" si="6"/>
        <v>2.1877305277593262</v>
      </c>
      <c r="N30" s="8">
        <f t="shared" si="6"/>
        <v>2.2083662332588077</v>
      </c>
      <c r="O30" s="8">
        <f t="shared" si="1"/>
        <v>2.3715682327185341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0.14003166198400691</v>
      </c>
      <c r="F32" s="6">
        <f>(Input!B52-Input!B72+Input!B92)/Input!B$5</f>
        <v>0.14303871856067557</v>
      </c>
      <c r="G32" s="6">
        <f>(Input!C52-Input!C72+Input!C92)/Input!C$5</f>
        <v>0.13694561795929505</v>
      </c>
      <c r="H32" s="6">
        <f>(Input!D52-Input!D72+Input!D92)/Input!D$5</f>
        <v>0.14068047694889224</v>
      </c>
      <c r="I32" s="6">
        <f>(Input!E52-Input!E72+Input!E92)/Input!E$5</f>
        <v>0.17036289179844696</v>
      </c>
      <c r="J32" s="6">
        <f>(Input!F52-Input!F72+Input!F92)/Input!F$5</f>
        <v>0.19651772200908099</v>
      </c>
      <c r="K32" s="6">
        <f>(Input!G52-Input!G72+Input!G92)/Input!G$5</f>
        <v>0.20908082250495799</v>
      </c>
      <c r="L32" s="6">
        <f>(Input!H52-Input!H72+Input!H92)/Input!H$5</f>
        <v>0.20232212059119994</v>
      </c>
      <c r="M32" s="6">
        <f>(Input!I52-Input!I72+Input!I92)/Input!I$5</f>
        <v>0.20612335811780838</v>
      </c>
      <c r="N32" s="6">
        <f>(Input!J52-Input!J72+Input!J92)/Input!J$5</f>
        <v>0.21578284746792858</v>
      </c>
      <c r="O32" s="6">
        <f t="shared" si="1"/>
        <v>0.17608862379422929</v>
      </c>
    </row>
    <row r="33" spans="2:15" ht="12" customHeight="1" x14ac:dyDescent="0.2">
      <c r="B33" t="s">
        <v>141</v>
      </c>
      <c r="E33" s="6">
        <f>(Input!A53-Input!A73+Input!A93)/Input!A$5</f>
        <v>0.5877823643829696</v>
      </c>
      <c r="F33" s="6">
        <f>(Input!B53-Input!B73+Input!B93)/Input!B$5</f>
        <v>0.51550550761887282</v>
      </c>
      <c r="G33" s="6">
        <f>(Input!C53-Input!C73+Input!C93)/Input!C$5</f>
        <v>0.4851532842946526</v>
      </c>
      <c r="H33" s="6">
        <f>(Input!D53-Input!D73+Input!D93)/Input!D$5</f>
        <v>0.48660198799806598</v>
      </c>
      <c r="I33" s="6">
        <f>(Input!E53-Input!E73+Input!E93)/Input!E$5</f>
        <v>0.4602663946040923</v>
      </c>
      <c r="J33" s="6">
        <f>(Input!F53-Input!F73+Input!F93)/Input!F$5</f>
        <v>0.50879938668121505</v>
      </c>
      <c r="K33" s="6">
        <f>(Input!G53-Input!G73+Input!G93)/Input!G$5</f>
        <v>0.52592542911902063</v>
      </c>
      <c r="L33" s="6">
        <f>(Input!H53-Input!H73+Input!H93)/Input!H$5</f>
        <v>0.53412487896546634</v>
      </c>
      <c r="M33" s="6">
        <f>(Input!I53-Input!I73+Input!I93)/Input!I$5</f>
        <v>0.53993940302984844</v>
      </c>
      <c r="N33" s="6">
        <f>(Input!J53-Input!J73+Input!J93)/Input!J$5</f>
        <v>0.52583236015541912</v>
      </c>
      <c r="O33" s="6">
        <f t="shared" si="1"/>
        <v>0.51699309968496221</v>
      </c>
    </row>
    <row r="34" spans="2:15" ht="12" customHeight="1" x14ac:dyDescent="0.2">
      <c r="B34" t="s">
        <v>142</v>
      </c>
      <c r="E34" s="6">
        <f>(Input!A54-Input!A74+Input!A94)/Input!A$5</f>
        <v>0.1925895180462503</v>
      </c>
      <c r="F34" s="6">
        <f>(Input!B54-Input!B74+Input!B94)/Input!B$5</f>
        <v>0.1713881219019644</v>
      </c>
      <c r="G34" s="6">
        <f>(Input!C54-Input!C74+Input!C94)/Input!C$5</f>
        <v>0.17452801345398153</v>
      </c>
      <c r="H34" s="6">
        <f>(Input!D54-Input!D74+Input!D94)/Input!D$5</f>
        <v>0.17232381047182957</v>
      </c>
      <c r="I34" s="6">
        <f>(Input!E54-Input!E74+Input!E94)/Input!E$5</f>
        <v>0.16165278013943207</v>
      </c>
      <c r="J34" s="6">
        <f>(Input!F54-Input!F74+Input!F94)/Input!F$5</f>
        <v>0.16380618422442011</v>
      </c>
      <c r="K34" s="6">
        <f>(Input!G54-Input!G74+Input!G94)/Input!G$5</f>
        <v>0.171176637803337</v>
      </c>
      <c r="L34" s="6">
        <f>(Input!H54-Input!H74+Input!H94)/Input!H$5</f>
        <v>0.16689112736913383</v>
      </c>
      <c r="M34" s="6">
        <f>(Input!I54-Input!I74+Input!I94)/Input!I$5</f>
        <v>0.1683528466433821</v>
      </c>
      <c r="N34" s="6">
        <f>(Input!J54-Input!J74+Input!J94)/Input!J$5</f>
        <v>0.17607547374590288</v>
      </c>
      <c r="O34" s="6">
        <f t="shared" si="1"/>
        <v>0.17187845137996338</v>
      </c>
    </row>
    <row r="35" spans="2:15" ht="12" customHeight="1" x14ac:dyDescent="0.2">
      <c r="B35" t="s">
        <v>143</v>
      </c>
      <c r="E35" s="6">
        <f>(Input!A55-Input!A75+Input!A95)/Input!A$5</f>
        <v>1.1068649016641452</v>
      </c>
      <c r="F35" s="6">
        <f>(Input!B55-Input!B75+Input!B95)/Input!B$5</f>
        <v>0.84223688268771812</v>
      </c>
      <c r="G35" s="6">
        <f>(Input!C55-Input!C75+Input!C95)/Input!C$5</f>
        <v>0.8990269098070599</v>
      </c>
      <c r="H35" s="6">
        <f>(Input!D55-Input!D75+Input!D95)/Input!D$5</f>
        <v>1.0493203051676574</v>
      </c>
      <c r="I35" s="6">
        <f>(Input!E55-Input!E75+Input!E95)/Input!E$5</f>
        <v>0.98005046264807572</v>
      </c>
      <c r="J35" s="6">
        <f>(Input!F55-Input!F75+Input!F95)/Input!F$5</f>
        <v>0.87652757734680231</v>
      </c>
      <c r="K35" s="6">
        <f>(Input!G55-Input!G75+Input!G95)/Input!G$5</f>
        <v>0.82443980785417181</v>
      </c>
      <c r="L35" s="6">
        <f>(Input!H55-Input!H75+Input!H95)/Input!H$5</f>
        <v>0.96907290304224025</v>
      </c>
      <c r="M35" s="6">
        <f>(Input!I55-Input!I75+Input!I95)/Input!I$5</f>
        <v>0.89637337418843355</v>
      </c>
      <c r="N35" s="6">
        <f>(Input!J55-Input!J75+Input!J95)/Input!J$5</f>
        <v>0.92166215893550973</v>
      </c>
      <c r="O35" s="6">
        <f t="shared" si="1"/>
        <v>0.93655752833418138</v>
      </c>
    </row>
    <row r="36" spans="2:15" ht="13.5" customHeight="1" x14ac:dyDescent="0.2">
      <c r="B36" s="4" t="s">
        <v>144</v>
      </c>
      <c r="E36" s="8">
        <f>SUM(E32:E35)</f>
        <v>2.0272684460773718</v>
      </c>
      <c r="F36" s="8">
        <f t="shared" ref="F36:N36" si="7">SUM(F32:F35)</f>
        <v>1.6721692307692311</v>
      </c>
      <c r="G36" s="8">
        <f t="shared" si="7"/>
        <v>1.6956538255149889</v>
      </c>
      <c r="H36" s="8">
        <f t="shared" si="7"/>
        <v>1.8489265805864452</v>
      </c>
      <c r="I36" s="8">
        <f t="shared" si="7"/>
        <v>1.7723325291900469</v>
      </c>
      <c r="J36" s="8">
        <f t="shared" si="7"/>
        <v>1.7456508702615183</v>
      </c>
      <c r="K36" s="8">
        <f t="shared" si="7"/>
        <v>1.7306226972814875</v>
      </c>
      <c r="L36" s="8">
        <f t="shared" si="7"/>
        <v>1.8724110299680403</v>
      </c>
      <c r="M36" s="8">
        <f t="shared" si="7"/>
        <v>1.8107889819794725</v>
      </c>
      <c r="N36" s="8">
        <f t="shared" si="7"/>
        <v>1.8393528403047603</v>
      </c>
      <c r="O36" s="8">
        <f t="shared" si="1"/>
        <v>1.8015177031933358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3.174394748216987</v>
      </c>
      <c r="F38" s="8">
        <f>(Input!B56-Input!B76+Input!B96)/Input!B$5</f>
        <v>3.3357100973012668</v>
      </c>
      <c r="G38" s="8">
        <f>(Input!C56-Input!C76+Input!C96)/Input!C$5</f>
        <v>3.0898998880678894</v>
      </c>
      <c r="H38" s="8">
        <f>(Input!D56-Input!D76+Input!D96)/Input!D$5</f>
        <v>2.9488544481101218</v>
      </c>
      <c r="I38" s="8">
        <f>(Input!E56-Input!E76+Input!E96)/Input!E$5</f>
        <v>2.8599348537663665</v>
      </c>
      <c r="J38" s="8">
        <f>(Input!F56-Input!F76+Input!F96)/Input!F$5</f>
        <v>2.8891190472000283</v>
      </c>
      <c r="K38" s="8">
        <f>(Input!G56-Input!G76+Input!G96)/Input!G$5</f>
        <v>3.0244399188954501</v>
      </c>
      <c r="L38" s="8">
        <f>(Input!H56-Input!H76+Input!H96)/Input!H$5</f>
        <v>3.2134915733496845</v>
      </c>
      <c r="M38" s="8">
        <f>(Input!I56-Input!I76+Input!I96)/Input!I$5</f>
        <v>3.1718473076346183</v>
      </c>
      <c r="N38" s="8">
        <f>(Input!J56-Input!J76+Input!J96)/Input!J$5</f>
        <v>3.4621275043955806</v>
      </c>
      <c r="O38" s="8">
        <f t="shared" si="1"/>
        <v>3.1169819386937996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66.90916967797709</v>
      </c>
      <c r="F40" s="11">
        <f t="shared" ref="F40:N40" si="8">SUM(F10,F15,F19,F26,F30,F36,F38)</f>
        <v>59.858224508903973</v>
      </c>
      <c r="G40" s="11">
        <f t="shared" si="8"/>
        <v>57.936916795901844</v>
      </c>
      <c r="H40" s="11">
        <f t="shared" si="8"/>
        <v>59.868810720684841</v>
      </c>
      <c r="I40" s="11">
        <f t="shared" si="8"/>
        <v>58.607123717621725</v>
      </c>
      <c r="J40" s="11">
        <f t="shared" si="8"/>
        <v>56.191518579951428</v>
      </c>
      <c r="K40" s="11">
        <f t="shared" si="8"/>
        <v>57.093160989866384</v>
      </c>
      <c r="L40" s="11">
        <f t="shared" si="8"/>
        <v>55.909949843730359</v>
      </c>
      <c r="M40" s="11">
        <f t="shared" si="8"/>
        <v>55.926534059011345</v>
      </c>
      <c r="N40" s="11">
        <f t="shared" si="8"/>
        <v>56.093961839848923</v>
      </c>
      <c r="O40" s="11">
        <f t="shared" si="1"/>
        <v>58.43953707334979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249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120</v>
      </c>
      <c r="E7" s="6">
        <f>Input!A37/Input!A$7</f>
        <v>30.410893126324979</v>
      </c>
      <c r="F7" s="6">
        <f>Input!B37/Input!B$7</f>
        <v>29.483090120087617</v>
      </c>
      <c r="G7" s="6">
        <f>Input!C37/Input!C$7</f>
        <v>28.427418721828762</v>
      </c>
      <c r="H7" s="6">
        <f>Input!D37/Input!D$7</f>
        <v>30.400354604343786</v>
      </c>
      <c r="I7" s="6">
        <f>Input!E37/Input!E$7</f>
        <v>32.728383178024799</v>
      </c>
      <c r="J7" s="6">
        <f>Input!F37/Input!F$7</f>
        <v>32.020588023031422</v>
      </c>
      <c r="K7" s="6">
        <f>Input!G37/Input!G$7</f>
        <v>33.736799600574173</v>
      </c>
      <c r="L7" s="6">
        <f>Input!H37/Input!H$7</f>
        <v>34.34208636868749</v>
      </c>
      <c r="M7" s="6">
        <f>Input!I37/Input!I$7</f>
        <v>35.912421471457989</v>
      </c>
      <c r="N7" s="6">
        <f>Input!J37/Input!J$7</f>
        <v>34.094491504854744</v>
      </c>
      <c r="O7" s="19">
        <f>AVERAGE(E7:N7)</f>
        <v>32.155652671921573</v>
      </c>
    </row>
    <row r="8" spans="1:15" ht="12" customHeight="1" x14ac:dyDescent="0.2">
      <c r="B8" t="s">
        <v>121</v>
      </c>
      <c r="E8" s="6">
        <f>Input!A38/Input!A$7</f>
        <v>32.915894307368795</v>
      </c>
      <c r="F8" s="6">
        <f>Input!B38/Input!B$7</f>
        <v>28.819256870472113</v>
      </c>
      <c r="G8" s="6">
        <f>Input!C38/Input!C$7</f>
        <v>29.808594969802385</v>
      </c>
      <c r="H8" s="6">
        <f>Input!D38/Input!D$7</f>
        <v>30.820768069525602</v>
      </c>
      <c r="I8" s="6">
        <f>Input!E38/Input!E$7</f>
        <v>32.077629553945705</v>
      </c>
      <c r="J8" s="6">
        <f>Input!F38/Input!F$7</f>
        <v>32.432157705643327</v>
      </c>
      <c r="K8" s="6">
        <f>Input!G38/Input!G$7</f>
        <v>33.814607439305995</v>
      </c>
      <c r="L8" s="6">
        <f>Input!H38/Input!H$7</f>
        <v>32.740825564884553</v>
      </c>
      <c r="M8" s="6">
        <f>Input!I38/Input!I$7</f>
        <v>35.096200087064176</v>
      </c>
      <c r="N8" s="6">
        <f>Input!J38/Input!J$7</f>
        <v>32.782234972523845</v>
      </c>
      <c r="O8" s="19">
        <f t="shared" ref="O8:O40" si="1">AVERAGE(E8:N8)</f>
        <v>32.13081695405365</v>
      </c>
    </row>
    <row r="9" spans="1:15" ht="12" customHeight="1" x14ac:dyDescent="0.2">
      <c r="B9" t="s">
        <v>122</v>
      </c>
      <c r="E9" s="6">
        <f>Input!A39/Input!A$7</f>
        <v>1.5724238537149369</v>
      </c>
      <c r="F9" s="6">
        <f>Input!B39/Input!B$7</f>
        <v>1.5467224469082228</v>
      </c>
      <c r="G9" s="6">
        <f>Input!C39/Input!C$7</f>
        <v>1.4540414252956042</v>
      </c>
      <c r="H9" s="6">
        <f>Input!D39/Input!D$7</f>
        <v>1.4413278480553937</v>
      </c>
      <c r="I9" s="6">
        <f>Input!E39/Input!E$7</f>
        <v>1.5956564826266986</v>
      </c>
      <c r="J9" s="6">
        <f>Input!F39/Input!F$7</f>
        <v>1.8104074428528845</v>
      </c>
      <c r="K9" s="6">
        <f>Input!G39/Input!G$7</f>
        <v>1.6184345940210947</v>
      </c>
      <c r="L9" s="6">
        <f>Input!H39/Input!H$7</f>
        <v>1.815165143844919</v>
      </c>
      <c r="M9" s="6">
        <f>Input!I39/Input!I$7</f>
        <v>1.9132967083800643</v>
      </c>
      <c r="N9" s="6">
        <f>Input!J39/Input!J$7</f>
        <v>1.8626852394938069</v>
      </c>
      <c r="O9" s="19">
        <f t="shared" si="1"/>
        <v>1.6630161185193626</v>
      </c>
    </row>
    <row r="10" spans="1:15" ht="13.5" customHeight="1" x14ac:dyDescent="0.2">
      <c r="B10" s="4" t="s">
        <v>123</v>
      </c>
      <c r="E10" s="8">
        <f>SUM(E7:E9)</f>
        <v>64.899211287408704</v>
      </c>
      <c r="F10" s="8">
        <f t="shared" ref="F10:N10" si="2">SUM(F7:F9)</f>
        <v>59.849069437467946</v>
      </c>
      <c r="G10" s="8">
        <f t="shared" si="2"/>
        <v>59.69005511692675</v>
      </c>
      <c r="H10" s="8">
        <f t="shared" si="2"/>
        <v>62.662450521924782</v>
      </c>
      <c r="I10" s="8">
        <f t="shared" si="2"/>
        <v>66.401669214597192</v>
      </c>
      <c r="J10" s="8">
        <f t="shared" si="2"/>
        <v>66.263153171527634</v>
      </c>
      <c r="K10" s="8">
        <f t="shared" si="2"/>
        <v>69.169841633901257</v>
      </c>
      <c r="L10" s="8">
        <f t="shared" si="2"/>
        <v>68.898077077416957</v>
      </c>
      <c r="M10" s="8">
        <f t="shared" si="2"/>
        <v>72.921918266902225</v>
      </c>
      <c r="N10" s="8">
        <f t="shared" si="2"/>
        <v>68.739411716872382</v>
      </c>
      <c r="O10" s="20">
        <f t="shared" si="1"/>
        <v>65.949485744494581</v>
      </c>
    </row>
    <row r="11" spans="1:15" ht="3" customHeight="1" x14ac:dyDescent="0.2"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19"/>
    </row>
    <row r="12" spans="1:15" ht="12" customHeight="1" x14ac:dyDescent="0.2">
      <c r="B12" t="s">
        <v>124</v>
      </c>
      <c r="E12" s="6">
        <f>Input!A40/Input!A$7</f>
        <v>63.442599644474761</v>
      </c>
      <c r="F12" s="6">
        <f>Input!B40/Input!B$7</f>
        <v>59.443974258061509</v>
      </c>
      <c r="G12" s="6">
        <f>Input!C40/Input!C$7</f>
        <v>56.279221268495213</v>
      </c>
      <c r="H12" s="6">
        <f>Input!D40/Input!D$7</f>
        <v>58.262203354040778</v>
      </c>
      <c r="I12" s="6">
        <f>Input!E40/Input!E$7</f>
        <v>56.872097855897238</v>
      </c>
      <c r="J12" s="6">
        <f>Input!F40/Input!F$7</f>
        <v>54.53089678218987</v>
      </c>
      <c r="K12" s="6">
        <f>Input!G40/Input!G$7</f>
        <v>53.529065718030331</v>
      </c>
      <c r="L12" s="6">
        <f>Input!H40/Input!H$7</f>
        <v>53.639534047413257</v>
      </c>
      <c r="M12" s="6">
        <f>Input!I40/Input!I$7</f>
        <v>55.643813036894436</v>
      </c>
      <c r="N12" s="6">
        <f>Input!J40/Input!J$7</f>
        <v>49.766141487122702</v>
      </c>
      <c r="O12" s="19">
        <f t="shared" si="1"/>
        <v>56.140954745262015</v>
      </c>
    </row>
    <row r="13" spans="1:15" ht="12" customHeight="1" x14ac:dyDescent="0.2">
      <c r="B13" t="s">
        <v>125</v>
      </c>
      <c r="E13" s="6">
        <f>Input!A41/Input!A$7</f>
        <v>16.757073476889531</v>
      </c>
      <c r="F13" s="6">
        <f>Input!B41/Input!B$7</f>
        <v>16.721314257750802</v>
      </c>
      <c r="G13" s="6">
        <f>Input!C41/Input!C$7</f>
        <v>15.374655019616101</v>
      </c>
      <c r="H13" s="6">
        <f>Input!D41/Input!D$7</f>
        <v>17.044335403053832</v>
      </c>
      <c r="I13" s="6">
        <f>Input!E41/Input!E$7</f>
        <v>15.862377180785272</v>
      </c>
      <c r="J13" s="6">
        <f>Input!F41/Input!F$7</f>
        <v>15.966394044462573</v>
      </c>
      <c r="K13" s="6">
        <f>Input!G41/Input!G$7</f>
        <v>15.143462522623729</v>
      </c>
      <c r="L13" s="6">
        <f>Input!H41/Input!H$7</f>
        <v>15.699242499073959</v>
      </c>
      <c r="M13" s="6">
        <f>Input!I41/Input!I$7</f>
        <v>16.173062094643839</v>
      </c>
      <c r="N13" s="6">
        <f>Input!J41/Input!J$7</f>
        <v>16.005504352001495</v>
      </c>
      <c r="O13" s="19">
        <f t="shared" si="1"/>
        <v>16.074742085090111</v>
      </c>
    </row>
    <row r="14" spans="1:15" ht="12" customHeight="1" x14ac:dyDescent="0.2">
      <c r="B14" t="s">
        <v>126</v>
      </c>
      <c r="E14" s="6">
        <f>Input!A42/Input!A$7</f>
        <v>2.6265709434840225</v>
      </c>
      <c r="F14" s="6">
        <f>Input!B42/Input!B$7</f>
        <v>2.6151946569036135</v>
      </c>
      <c r="G14" s="6">
        <f>Input!C42/Input!C$7</f>
        <v>3.0143367433117936</v>
      </c>
      <c r="H14" s="6">
        <f>Input!D42/Input!D$7</f>
        <v>2.9608480539850923</v>
      </c>
      <c r="I14" s="6">
        <f>Input!E42/Input!E$7</f>
        <v>2.8491470194334116</v>
      </c>
      <c r="J14" s="6">
        <f>Input!F42/Input!F$7</f>
        <v>3.3442793266289081</v>
      </c>
      <c r="K14" s="6">
        <f>Input!G42/Input!G$7</f>
        <v>3.3991583973038755</v>
      </c>
      <c r="L14" s="6">
        <f>Input!H42/Input!H$7</f>
        <v>2.765532473144833</v>
      </c>
      <c r="M14" s="6">
        <f>Input!I42/Input!I$7</f>
        <v>2.6015957986176952</v>
      </c>
      <c r="N14" s="6">
        <f>Input!J42/Input!J$7</f>
        <v>2.9420120652056618</v>
      </c>
      <c r="O14" s="19">
        <f t="shared" si="1"/>
        <v>2.9118675478018909</v>
      </c>
    </row>
    <row r="15" spans="1:15" ht="13.5" customHeight="1" x14ac:dyDescent="0.2">
      <c r="B15" s="4" t="s">
        <v>130</v>
      </c>
      <c r="E15" s="8">
        <f>SUM(E12:E14)</f>
        <v>82.826244064848325</v>
      </c>
      <c r="F15" s="8">
        <f t="shared" ref="F15:N15" si="3">SUM(F12:F14)</f>
        <v>78.780483172715918</v>
      </c>
      <c r="G15" s="8">
        <f t="shared" si="3"/>
        <v>74.668213031423107</v>
      </c>
      <c r="H15" s="8">
        <f t="shared" si="3"/>
        <v>78.267386811079703</v>
      </c>
      <c r="I15" s="8">
        <f t="shared" si="3"/>
        <v>75.583622056115928</v>
      </c>
      <c r="J15" s="8">
        <f t="shared" si="3"/>
        <v>73.841570153281353</v>
      </c>
      <c r="K15" s="8">
        <f t="shared" si="3"/>
        <v>72.071686637957939</v>
      </c>
      <c r="L15" s="8">
        <f t="shared" si="3"/>
        <v>72.104309019632041</v>
      </c>
      <c r="M15" s="8">
        <f t="shared" si="3"/>
        <v>74.418470930155962</v>
      </c>
      <c r="N15" s="8">
        <f t="shared" si="3"/>
        <v>68.713657904329864</v>
      </c>
      <c r="O15" s="20">
        <f t="shared" si="1"/>
        <v>75.127564378154005</v>
      </c>
    </row>
    <row r="16" spans="1:15" ht="3" customHeight="1" x14ac:dyDescent="0.2"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19"/>
    </row>
    <row r="17" spans="2:15" ht="12" customHeight="1" x14ac:dyDescent="0.2">
      <c r="B17" t="s">
        <v>127</v>
      </c>
      <c r="E17" s="6">
        <f>Input!A43/Input!A$7</f>
        <v>12.919878815148461</v>
      </c>
      <c r="F17" s="6">
        <f>Input!B43/Input!B$7</f>
        <v>9.6136983517081021</v>
      </c>
      <c r="G17" s="6">
        <f>Input!C43/Input!C$7</f>
        <v>8.6245131355609601</v>
      </c>
      <c r="H17" s="6">
        <f>Input!D43/Input!D$7</f>
        <v>9.8618538718166509</v>
      </c>
      <c r="I17" s="6">
        <f>Input!E43/Input!E$7</f>
        <v>9.4167715287327169</v>
      </c>
      <c r="J17" s="6">
        <f>Input!F43/Input!F$7</f>
        <v>8.0616806037120128</v>
      </c>
      <c r="K17" s="6">
        <f>Input!G43/Input!G$7</f>
        <v>8.035536884478562</v>
      </c>
      <c r="L17" s="6">
        <f>Input!H43/Input!H$7</f>
        <v>8.7852984936411911</v>
      </c>
      <c r="M17" s="6">
        <f>Input!I43/Input!I$7</f>
        <v>9.4706703726634451</v>
      </c>
      <c r="N17" s="6">
        <f>Input!J43/Input!J$7</f>
        <v>10.302251613120657</v>
      </c>
      <c r="O17" s="19">
        <f t="shared" si="1"/>
        <v>9.5092153670582782</v>
      </c>
    </row>
    <row r="18" spans="2:15" ht="12" customHeight="1" x14ac:dyDescent="0.2">
      <c r="B18" t="s">
        <v>128</v>
      </c>
      <c r="E18" s="6">
        <f>Input!A44/Input!A$7</f>
        <v>25.20051005128893</v>
      </c>
      <c r="F18" s="6">
        <f>Input!B44/Input!B$7</f>
        <v>23.900229792500607</v>
      </c>
      <c r="G18" s="6">
        <f>Input!C44/Input!C$7</f>
        <v>19.499622800043664</v>
      </c>
      <c r="H18" s="6">
        <f>Input!D44/Input!D$7</f>
        <v>20.503465818238766</v>
      </c>
      <c r="I18" s="6">
        <f>Input!E44/Input!E$7</f>
        <v>19.783347289334799</v>
      </c>
      <c r="J18" s="6">
        <f>Input!F44/Input!F$7</f>
        <v>16.410580021650794</v>
      </c>
      <c r="K18" s="6">
        <f>Input!G44/Input!G$7</f>
        <v>17.974926355863445</v>
      </c>
      <c r="L18" s="6">
        <f>Input!H44/Input!H$7</f>
        <v>14.088297783676998</v>
      </c>
      <c r="M18" s="6">
        <f>Input!I44/Input!I$7</f>
        <v>17.155591667205329</v>
      </c>
      <c r="N18" s="6">
        <f>Input!J44/Input!J$7</f>
        <v>21.854134440068037</v>
      </c>
      <c r="O18" s="19">
        <f t="shared" si="1"/>
        <v>19.637070601987141</v>
      </c>
    </row>
    <row r="19" spans="2:15" ht="13.5" customHeight="1" x14ac:dyDescent="0.2">
      <c r="B19" s="4" t="s">
        <v>129</v>
      </c>
      <c r="E19" s="8">
        <f>SUM(E17:E18)</f>
        <v>38.120388866437395</v>
      </c>
      <c r="F19" s="8">
        <f t="shared" ref="F19:N19" si="4">SUM(F17:F18)</f>
        <v>33.513928144208705</v>
      </c>
      <c r="G19" s="8">
        <f t="shared" si="4"/>
        <v>28.124135935604624</v>
      </c>
      <c r="H19" s="8">
        <f t="shared" si="4"/>
        <v>30.365319690055415</v>
      </c>
      <c r="I19" s="8">
        <f t="shared" si="4"/>
        <v>29.200118818067516</v>
      </c>
      <c r="J19" s="8">
        <f t="shared" si="4"/>
        <v>24.472260625362807</v>
      </c>
      <c r="K19" s="8">
        <f t="shared" si="4"/>
        <v>26.010463240342006</v>
      </c>
      <c r="L19" s="8">
        <f t="shared" si="4"/>
        <v>22.873596277318189</v>
      </c>
      <c r="M19" s="8">
        <f t="shared" si="4"/>
        <v>26.626262039868774</v>
      </c>
      <c r="N19" s="8">
        <f t="shared" si="4"/>
        <v>32.156386053188697</v>
      </c>
      <c r="O19" s="20">
        <f t="shared" si="1"/>
        <v>29.146285969045415</v>
      </c>
    </row>
    <row r="20" spans="2:15" ht="3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131</v>
      </c>
      <c r="E21" s="6">
        <f>Input!A45/Input!A$7</f>
        <v>189.81997448117588</v>
      </c>
      <c r="F21" s="6">
        <f>Input!B45/Input!B$7</f>
        <v>186.42906104842342</v>
      </c>
      <c r="G21" s="6">
        <f>Input!C45/Input!C$7</f>
        <v>219.41993631171695</v>
      </c>
      <c r="H21" s="6">
        <f>Input!D45/Input!D$7</f>
        <v>227.62055094287339</v>
      </c>
      <c r="I21" s="6">
        <f>Input!E45/Input!E$7</f>
        <v>202.7020156819363</v>
      </c>
      <c r="J21" s="6">
        <f>Input!F45/Input!F$7</f>
        <v>161.1224849778001</v>
      </c>
      <c r="K21" s="6">
        <f>Input!G45/Input!G$7</f>
        <v>136.11283124258878</v>
      </c>
      <c r="L21" s="6">
        <f>Input!H45/Input!H$7</f>
        <v>157.78331769354241</v>
      </c>
      <c r="M21" s="6">
        <f>Input!I45/Input!I$7</f>
        <v>123.42912434338083</v>
      </c>
      <c r="N21" s="6">
        <f>Input!J45/Input!J$7</f>
        <v>131.18403983725486</v>
      </c>
      <c r="O21" s="19">
        <f t="shared" si="1"/>
        <v>173.56233365606926</v>
      </c>
    </row>
    <row r="22" spans="2:15" ht="12" customHeight="1" x14ac:dyDescent="0.2">
      <c r="B22" t="s">
        <v>132</v>
      </c>
      <c r="E22" s="6">
        <f>Input!A46/Input!A$7</f>
        <v>41.612387035893384</v>
      </c>
      <c r="F22" s="6">
        <f>Input!B46/Input!B$7</f>
        <v>34.999163425837217</v>
      </c>
      <c r="G22" s="6">
        <f>Input!C46/Input!C$7</f>
        <v>27.524933002290197</v>
      </c>
      <c r="H22" s="6">
        <f>Input!D46/Input!D$7</f>
        <v>28.26437999878862</v>
      </c>
      <c r="I22" s="6">
        <f>Input!E46/Input!E$7</f>
        <v>33.778789566544518</v>
      </c>
      <c r="J22" s="6">
        <f>Input!F46/Input!F$7</f>
        <v>31.730348766061596</v>
      </c>
      <c r="K22" s="6">
        <f>Input!G46/Input!G$7</f>
        <v>35.674768613867563</v>
      </c>
      <c r="L22" s="6">
        <f>Input!H46/Input!H$7</f>
        <v>33.573393628843064</v>
      </c>
      <c r="M22" s="6">
        <f>Input!I46/Input!I$7</f>
        <v>31.456977219025816</v>
      </c>
      <c r="N22" s="6">
        <f>Input!J46/Input!J$7</f>
        <v>36.983441029305325</v>
      </c>
      <c r="O22" s="19">
        <f t="shared" si="1"/>
        <v>33.559858228645723</v>
      </c>
    </row>
    <row r="23" spans="2:15" ht="12" customHeight="1" x14ac:dyDescent="0.2">
      <c r="B23" t="s">
        <v>133</v>
      </c>
      <c r="E23" s="6">
        <f>Input!A47/Input!A$7</f>
        <v>4.4145873249608805</v>
      </c>
      <c r="F23" s="6">
        <f>Input!B47/Input!B$7</f>
        <v>2.9926558316805534</v>
      </c>
      <c r="G23" s="6">
        <f>Input!C47/Input!C$7</f>
        <v>3.2112576594785298</v>
      </c>
      <c r="H23" s="6">
        <f>Input!D47/Input!D$7</f>
        <v>3.3145176109358281</v>
      </c>
      <c r="I23" s="6">
        <f>Input!E47/Input!E$7</f>
        <v>3.3023439680625226</v>
      </c>
      <c r="J23" s="6">
        <f>Input!F47/Input!F$7</f>
        <v>2.9980567627355312</v>
      </c>
      <c r="K23" s="6">
        <f>Input!G47/Input!G$7</f>
        <v>5.8296681333083695</v>
      </c>
      <c r="L23" s="6">
        <f>Input!H47/Input!H$7</f>
        <v>5.1839847512038526</v>
      </c>
      <c r="M23" s="6">
        <f>Input!I47/Input!I$7</f>
        <v>5.4864001294014964</v>
      </c>
      <c r="N23" s="6">
        <f>Input!J47/Input!J$7</f>
        <v>3.7164791069608216</v>
      </c>
      <c r="O23" s="19">
        <f t="shared" si="1"/>
        <v>4.0449951278728387</v>
      </c>
    </row>
    <row r="24" spans="2:15" ht="12" customHeight="1" x14ac:dyDescent="0.2">
      <c r="B24" t="s">
        <v>134</v>
      </c>
      <c r="E24" s="6">
        <f>Input!A48/Input!A$7</f>
        <v>1.7538543564552838</v>
      </c>
      <c r="F24" s="6">
        <f>Input!B48/Input!B$7</f>
        <v>2.2587154146104012</v>
      </c>
      <c r="G24" s="6">
        <f>Input!C48/Input!C$7</f>
        <v>1.7892758062231375</v>
      </c>
      <c r="H24" s="6">
        <f>Input!D48/Input!D$7</f>
        <v>2.7243184283492932</v>
      </c>
      <c r="I24" s="6">
        <f>Input!E48/Input!E$7</f>
        <v>1.9907999221536796</v>
      </c>
      <c r="J24" s="6">
        <f>Input!F48/Input!F$7</f>
        <v>1.8983452831076735</v>
      </c>
      <c r="K24" s="6">
        <f>Input!G48/Input!G$7</f>
        <v>1.3887829994383074</v>
      </c>
      <c r="L24" s="6">
        <f>Input!H48/Input!H$7</f>
        <v>1.4170499444375848</v>
      </c>
      <c r="M24" s="6">
        <f>Input!I48/Input!I$7</f>
        <v>1.8753176448314917</v>
      </c>
      <c r="N24" s="6">
        <f>Input!J48/Input!J$7</f>
        <v>1.6905085523453751</v>
      </c>
      <c r="O24" s="19">
        <f t="shared" si="1"/>
        <v>1.8786968351952225</v>
      </c>
    </row>
    <row r="25" spans="2:15" ht="12" customHeight="1" x14ac:dyDescent="0.2">
      <c r="B25" t="s">
        <v>135</v>
      </c>
      <c r="E25" s="6">
        <f>Input!A49/Input!A$7</f>
        <v>9.1816989352276543</v>
      </c>
      <c r="F25" s="6">
        <f>Input!B49/Input!B$7</f>
        <v>8.6145793308442382</v>
      </c>
      <c r="G25" s="6">
        <f>Input!C49/Input!C$7</f>
        <v>8.928779118336216</v>
      </c>
      <c r="H25" s="6">
        <f>Input!D49/Input!D$7</f>
        <v>9.3593607441005666</v>
      </c>
      <c r="I25" s="6">
        <f>Input!E49/Input!E$7</f>
        <v>13.178838476568002</v>
      </c>
      <c r="J25" s="6">
        <f>Input!F49/Input!F$7</f>
        <v>10.870799667393589</v>
      </c>
      <c r="K25" s="6">
        <f>Input!G49/Input!G$7</f>
        <v>9.5702008050926803</v>
      </c>
      <c r="L25" s="6">
        <f>Input!H49/Input!H$7</f>
        <v>11.209303154710458</v>
      </c>
      <c r="M25" s="6">
        <f>Input!I49/Input!I$7</f>
        <v>9.7194355594945119</v>
      </c>
      <c r="N25" s="6">
        <f>Input!J49/Input!J$7</f>
        <v>10.314693411999473</v>
      </c>
      <c r="O25" s="19">
        <f t="shared" si="1"/>
        <v>10.094768920376739</v>
      </c>
    </row>
    <row r="26" spans="2:15" ht="13.5" customHeight="1" x14ac:dyDescent="0.2">
      <c r="B26" s="4" t="s">
        <v>136</v>
      </c>
      <c r="E26" s="8">
        <f>SUM(E21:E25)</f>
        <v>246.78250213371308</v>
      </c>
      <c r="F26" s="8">
        <f t="shared" ref="F26:N26" si="5">SUM(F21:F25)</f>
        <v>235.29417505139585</v>
      </c>
      <c r="G26" s="8">
        <f t="shared" si="5"/>
        <v>260.87418189804504</v>
      </c>
      <c r="H26" s="8">
        <f t="shared" si="5"/>
        <v>271.28312772504773</v>
      </c>
      <c r="I26" s="8">
        <f t="shared" si="5"/>
        <v>254.95278761526501</v>
      </c>
      <c r="J26" s="8">
        <f t="shared" si="5"/>
        <v>208.62003545709851</v>
      </c>
      <c r="K26" s="8">
        <f t="shared" si="5"/>
        <v>188.5762517942957</v>
      </c>
      <c r="L26" s="8">
        <f t="shared" si="5"/>
        <v>209.16704917273739</v>
      </c>
      <c r="M26" s="8">
        <f t="shared" si="5"/>
        <v>171.96725489613414</v>
      </c>
      <c r="N26" s="8">
        <f t="shared" si="5"/>
        <v>183.88916193786588</v>
      </c>
      <c r="O26" s="20">
        <f t="shared" si="1"/>
        <v>223.14065276815981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19"/>
    </row>
    <row r="28" spans="2:15" ht="12" customHeight="1" x14ac:dyDescent="0.2">
      <c r="B28" t="s">
        <v>137</v>
      </c>
      <c r="E28" s="6">
        <f>Input!A50/Input!A$7</f>
        <v>15.979275119944681</v>
      </c>
      <c r="F28" s="6">
        <f>Input!B50/Input!B$7</f>
        <v>17.16351296418085</v>
      </c>
      <c r="G28" s="6">
        <f>Input!C50/Input!C$7</f>
        <v>17.99960111284798</v>
      </c>
      <c r="H28" s="6">
        <f>Input!D50/Input!D$7</f>
        <v>15.671080781333256</v>
      </c>
      <c r="I28" s="6">
        <f>Input!E50/Input!E$7</f>
        <v>15.911236757803195</v>
      </c>
      <c r="J28" s="6">
        <f>Input!F50/Input!F$7</f>
        <v>16.524485322957684</v>
      </c>
      <c r="K28" s="6">
        <f>Input!G50/Input!G$7</f>
        <v>15.884380733944953</v>
      </c>
      <c r="L28" s="6">
        <f>Input!H50/Input!H$7</f>
        <v>16.055141375478453</v>
      </c>
      <c r="M28" s="6">
        <f>Input!I50/Input!I$7</f>
        <v>15.053409518056013</v>
      </c>
      <c r="N28" s="6">
        <f>Input!J50/Input!J$7</f>
        <v>15.14820782751165</v>
      </c>
      <c r="O28" s="19">
        <f t="shared" si="1"/>
        <v>16.139033151405872</v>
      </c>
    </row>
    <row r="29" spans="2:15" ht="12" customHeight="1" x14ac:dyDescent="0.2">
      <c r="B29" t="s">
        <v>138</v>
      </c>
      <c r="E29" s="6">
        <f>Input!A51/Input!A$7</f>
        <v>0.7028759821214503</v>
      </c>
      <c r="F29" s="6">
        <f>Input!B51/Input!B$7</f>
        <v>0.58079387806886262</v>
      </c>
      <c r="G29" s="6">
        <f>Input!C51/Input!C$7</f>
        <v>0.6730980886307858</v>
      </c>
      <c r="H29" s="6">
        <f>Input!D51/Input!D$7</f>
        <v>0.77463685132036075</v>
      </c>
      <c r="I29" s="6">
        <f>Input!E51/Input!E$7</f>
        <v>0.63161034331763599</v>
      </c>
      <c r="J29" s="6">
        <f>Input!F51/Input!F$7</f>
        <v>0.59468614192252778</v>
      </c>
      <c r="K29" s="6">
        <f>Input!G51/Input!G$7</f>
        <v>0.67751763090557326</v>
      </c>
      <c r="L29" s="6">
        <f>Input!H51/Input!H$7</f>
        <v>0.82242329299913564</v>
      </c>
      <c r="M29" s="6">
        <f>Input!I51/Input!I$7</f>
        <v>0.5811919336057586</v>
      </c>
      <c r="N29" s="6">
        <f>Input!J51/Input!J$7</f>
        <v>0.58561667448401633</v>
      </c>
      <c r="O29" s="19">
        <f t="shared" si="1"/>
        <v>0.66244508173761063</v>
      </c>
    </row>
    <row r="30" spans="2:15" ht="13.5" customHeight="1" x14ac:dyDescent="0.2">
      <c r="B30" s="4" t="s">
        <v>139</v>
      </c>
      <c r="E30" s="8">
        <f>SUM(E28:E29)</f>
        <v>16.682151102066133</v>
      </c>
      <c r="F30" s="8">
        <f t="shared" ref="F30:N30" si="6">SUM(F28:F29)</f>
        <v>17.744306842249713</v>
      </c>
      <c r="G30" s="8">
        <f t="shared" si="6"/>
        <v>18.672699201478764</v>
      </c>
      <c r="H30" s="8">
        <f t="shared" si="6"/>
        <v>16.445717632653615</v>
      </c>
      <c r="I30" s="8">
        <f t="shared" si="6"/>
        <v>16.542847101120831</v>
      </c>
      <c r="J30" s="8">
        <f t="shared" si="6"/>
        <v>17.11917146488021</v>
      </c>
      <c r="K30" s="8">
        <f t="shared" si="6"/>
        <v>16.561898364850528</v>
      </c>
      <c r="L30" s="8">
        <f t="shared" si="6"/>
        <v>16.877564668477589</v>
      </c>
      <c r="M30" s="8">
        <f t="shared" si="6"/>
        <v>15.634601451661771</v>
      </c>
      <c r="N30" s="8">
        <f t="shared" si="6"/>
        <v>15.733824501995667</v>
      </c>
      <c r="O30" s="20">
        <f t="shared" si="1"/>
        <v>16.801478233143481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19"/>
    </row>
    <row r="32" spans="2:15" ht="12" customHeight="1" x14ac:dyDescent="0.2">
      <c r="B32" t="s">
        <v>140</v>
      </c>
      <c r="E32" s="6">
        <f>Input!A52/Input!A$7</f>
        <v>0.96180779228765079</v>
      </c>
      <c r="F32" s="6">
        <f>Input!B52/Input!B$7</f>
        <v>1.0096547804607758</v>
      </c>
      <c r="G32" s="6">
        <f>Input!C52/Input!C$7</f>
        <v>0.97317719775485756</v>
      </c>
      <c r="H32" s="6">
        <f>Input!D52/Input!D$7</f>
        <v>1.0135380183569085</v>
      </c>
      <c r="I32" s="6">
        <f>Input!E52/Input!E$7</f>
        <v>1.2314832028639249</v>
      </c>
      <c r="J32" s="6">
        <f>Input!F52/Input!F$7</f>
        <v>1.4015318721661778</v>
      </c>
      <c r="K32" s="6">
        <f>Input!G52/Input!G$7</f>
        <v>1.4710790738313673</v>
      </c>
      <c r="L32" s="6">
        <f>Input!H52/Input!H$7</f>
        <v>1.4183283430053093</v>
      </c>
      <c r="M32" s="6">
        <f>Input!I52/Input!I$7</f>
        <v>1.4747503185255826</v>
      </c>
      <c r="N32" s="6">
        <f>Input!J52/Input!J$7</f>
        <v>1.5380264845827127</v>
      </c>
      <c r="O32" s="19">
        <f t="shared" si="1"/>
        <v>1.2493377083835266</v>
      </c>
    </row>
    <row r="33" spans="2:15" ht="12" customHeight="1" x14ac:dyDescent="0.2">
      <c r="B33" t="s">
        <v>141</v>
      </c>
      <c r="E33" s="6">
        <f>Input!A53/Input!A$7</f>
        <v>4.0410160701779487</v>
      </c>
      <c r="F33" s="6">
        <f>Input!B53/Input!B$7</f>
        <v>3.6655856278060579</v>
      </c>
      <c r="G33" s="6">
        <f>Input!C53/Input!C$7</f>
        <v>3.4834577802716238</v>
      </c>
      <c r="H33" s="6">
        <f>Input!D53/Input!D$7</f>
        <v>3.518874306641071</v>
      </c>
      <c r="I33" s="6">
        <f>Input!E53/Input!E$7</f>
        <v>3.3652066640547176</v>
      </c>
      <c r="J33" s="6">
        <f>Input!F53/Input!F$7</f>
        <v>3.6400453411569056</v>
      </c>
      <c r="K33" s="6">
        <f>Input!G53/Input!G$7</f>
        <v>3.6903950571054107</v>
      </c>
      <c r="L33" s="6">
        <f>Input!H53/Input!H$7</f>
        <v>3.7260306828003458</v>
      </c>
      <c r="M33" s="6">
        <f>Input!I53/Input!I$7</f>
        <v>3.8479711628274593</v>
      </c>
      <c r="N33" s="6">
        <f>Input!J53/Input!J$7</f>
        <v>3.7459039303902379</v>
      </c>
      <c r="O33" s="19">
        <f t="shared" si="1"/>
        <v>3.6724486623231782</v>
      </c>
    </row>
    <row r="34" spans="2:15" ht="12" customHeight="1" x14ac:dyDescent="0.2">
      <c r="B34" t="s">
        <v>142</v>
      </c>
      <c r="E34" s="6">
        <f>Input!A54/Input!A$7</f>
        <v>1.3176577728203829</v>
      </c>
      <c r="F34" s="6">
        <f>Input!B54/Input!B$7</f>
        <v>1.2087678461387092</v>
      </c>
      <c r="G34" s="6">
        <f>Input!C54/Input!C$7</f>
        <v>1.2396604165173353</v>
      </c>
      <c r="H34" s="6">
        <f>Input!D54/Input!D$7</f>
        <v>1.2390895329868987</v>
      </c>
      <c r="I34" s="6">
        <f>Input!E54/Input!E$7</f>
        <v>1.1694328998010308</v>
      </c>
      <c r="J34" s="6">
        <f>Input!F54/Input!F$7</f>
        <v>1.1679323491112192</v>
      </c>
      <c r="K34" s="6">
        <f>Input!G54/Input!G$7</f>
        <v>1.2024165262435249</v>
      </c>
      <c r="L34" s="6">
        <f>Input!H54/Input!H$7</f>
        <v>1.1667840165452525</v>
      </c>
      <c r="M34" s="6">
        <f>Input!I54/Input!I$7</f>
        <v>1.2028279618743487</v>
      </c>
      <c r="N34" s="6">
        <f>Input!J54/Input!J$7</f>
        <v>1.2536313572908044</v>
      </c>
      <c r="O34" s="19">
        <f t="shared" si="1"/>
        <v>1.2168200679329506</v>
      </c>
    </row>
    <row r="35" spans="2:15" ht="12" customHeight="1" x14ac:dyDescent="0.2">
      <c r="B35" t="s">
        <v>143</v>
      </c>
      <c r="E35" s="6">
        <f>Input!A55/Input!A$7</f>
        <v>7.5687836076439394</v>
      </c>
      <c r="F35" s="6">
        <f>Input!B55/Input!B$7</f>
        <v>5.9419069023194151</v>
      </c>
      <c r="G35" s="6">
        <f>Input!C55/Input!C$7</f>
        <v>6.4179501315056511</v>
      </c>
      <c r="H35" s="6">
        <f>Input!D55/Input!D$7</f>
        <v>7.5591859005461082</v>
      </c>
      <c r="I35" s="6">
        <f>Input!E55/Input!E$7</f>
        <v>7.0855221209025041</v>
      </c>
      <c r="J35" s="6">
        <f>Input!F55/Input!F$7</f>
        <v>6.251160357081222</v>
      </c>
      <c r="K35" s="6">
        <f>Input!G55/Input!G$7</f>
        <v>5.778009892030207</v>
      </c>
      <c r="L35" s="6">
        <f>Input!H55/Input!H$7</f>
        <v>6.7916951166810717</v>
      </c>
      <c r="M35" s="6">
        <f>Input!I55/Input!I$7</f>
        <v>6.4093310304114963</v>
      </c>
      <c r="N35" s="6">
        <f>Input!J55/Input!J$7</f>
        <v>6.5648681815525594</v>
      </c>
      <c r="O35" s="19">
        <f t="shared" si="1"/>
        <v>6.6368413240674169</v>
      </c>
    </row>
    <row r="36" spans="2:15" ht="13.5" customHeight="1" x14ac:dyDescent="0.2">
      <c r="B36" s="4" t="s">
        <v>144</v>
      </c>
      <c r="E36" s="8">
        <f>SUM(E32:E35)</f>
        <v>13.889265242929923</v>
      </c>
      <c r="F36" s="8">
        <f t="shared" ref="F36:N36" si="7">SUM(F32:F35)</f>
        <v>11.825915156724959</v>
      </c>
      <c r="G36" s="8">
        <f t="shared" si="7"/>
        <v>12.114245526049467</v>
      </c>
      <c r="H36" s="8">
        <f t="shared" si="7"/>
        <v>13.330687758530987</v>
      </c>
      <c r="I36" s="8">
        <f t="shared" si="7"/>
        <v>12.851644887622177</v>
      </c>
      <c r="J36" s="8">
        <f t="shared" si="7"/>
        <v>12.460669919515524</v>
      </c>
      <c r="K36" s="8">
        <f t="shared" si="7"/>
        <v>12.14190054921051</v>
      </c>
      <c r="L36" s="8">
        <f t="shared" si="7"/>
        <v>13.102838159031979</v>
      </c>
      <c r="M36" s="8">
        <f t="shared" si="7"/>
        <v>12.934880473638888</v>
      </c>
      <c r="N36" s="8">
        <f t="shared" si="7"/>
        <v>13.102429953816316</v>
      </c>
      <c r="O36" s="20">
        <f t="shared" si="1"/>
        <v>12.775447762707071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19"/>
    </row>
    <row r="38" spans="2:15" ht="13.5" customHeight="1" x14ac:dyDescent="0.2">
      <c r="B38" s="4" t="s">
        <v>145</v>
      </c>
      <c r="E38" s="8">
        <f>Input!A56/Input!A$7</f>
        <v>21.915213174713777</v>
      </c>
      <c r="F38" s="8">
        <f>Input!B56/Input!B$7</f>
        <v>23.926009015633657</v>
      </c>
      <c r="G38" s="8">
        <f>Input!C56/Input!C$7</f>
        <v>22.386454295512742</v>
      </c>
      <c r="H38" s="8">
        <f>Input!D56/Input!D$7</f>
        <v>21.614187861677671</v>
      </c>
      <c r="I38" s="8">
        <f>Input!E56/Input!E$7</f>
        <v>21.430943272054961</v>
      </c>
      <c r="J38" s="8">
        <f>Input!F56/Input!F$7</f>
        <v>20.790077032899795</v>
      </c>
      <c r="K38" s="8">
        <f>Input!G56/Input!G$7</f>
        <v>20.855320320788866</v>
      </c>
      <c r="L38" s="8">
        <f>Input!H56/Input!H$7</f>
        <v>22.133432213853563</v>
      </c>
      <c r="M38" s="8">
        <f>Input!I56/Input!I$7</f>
        <v>22.266829623507203</v>
      </c>
      <c r="N38" s="8">
        <f>Input!J56/Input!J$7</f>
        <v>24.487113586141373</v>
      </c>
      <c r="O38" s="20">
        <f t="shared" si="1"/>
        <v>22.180558039678356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19"/>
    </row>
    <row r="40" spans="2:15" x14ac:dyDescent="0.2">
      <c r="B40" s="9" t="s">
        <v>67</v>
      </c>
      <c r="C40" s="10"/>
      <c r="D40" s="10"/>
      <c r="E40" s="11">
        <f>SUM(E10,E15,E19,E26,E30,E36,E38)</f>
        <v>485.11497587211733</v>
      </c>
      <c r="F40" s="11">
        <f t="shared" ref="F40:N40" si="8">SUM(F10,F15,F19,F26,F30,F36,F38)</f>
        <v>460.93388682039671</v>
      </c>
      <c r="G40" s="11">
        <f t="shared" si="8"/>
        <v>476.52998500504043</v>
      </c>
      <c r="H40" s="11">
        <f t="shared" si="8"/>
        <v>493.96887800096994</v>
      </c>
      <c r="I40" s="11">
        <f t="shared" si="8"/>
        <v>476.96363296484361</v>
      </c>
      <c r="J40" s="11">
        <f t="shared" si="8"/>
        <v>423.5669378245658</v>
      </c>
      <c r="K40" s="11">
        <f t="shared" si="8"/>
        <v>405.38736254134682</v>
      </c>
      <c r="L40" s="11">
        <f t="shared" si="8"/>
        <v>425.15686658846772</v>
      </c>
      <c r="M40" s="11">
        <f t="shared" si="8"/>
        <v>396.77021768186893</v>
      </c>
      <c r="N40" s="11">
        <f t="shared" si="8"/>
        <v>406.82198565421021</v>
      </c>
      <c r="O40" s="11">
        <f t="shared" si="1"/>
        <v>445.12147289538268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abSelected="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258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259</v>
      </c>
    </row>
    <row r="2" spans="1:15" ht="15.75" customHeight="1" x14ac:dyDescent="0.2">
      <c r="D2" s="51" t="str">
        <f>Input!O3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/>
      <c r="E3" s="52"/>
      <c r="F3" s="52"/>
      <c r="G3" s="52"/>
      <c r="H3" s="52"/>
      <c r="I3" s="52"/>
      <c r="J3" s="52"/>
      <c r="K3" s="52"/>
      <c r="L3" s="52"/>
      <c r="M3" s="52"/>
    </row>
    <row r="4" spans="1:15" ht="36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2" customHeight="1" x14ac:dyDescent="0.2">
      <c r="B7" t="s">
        <v>260</v>
      </c>
      <c r="E7" s="28">
        <f>Input!A1</f>
        <v>20</v>
      </c>
      <c r="F7" s="28">
        <f>Input!B1</f>
        <v>26</v>
      </c>
      <c r="G7" s="28">
        <f>Input!C1</f>
        <v>25</v>
      </c>
      <c r="H7" s="28">
        <f>Input!D1</f>
        <v>27</v>
      </c>
      <c r="I7" s="28">
        <f>Input!E1</f>
        <v>27</v>
      </c>
      <c r="J7" s="28">
        <f>Input!F1</f>
        <v>26</v>
      </c>
      <c r="K7" s="28">
        <f>Input!G1</f>
        <v>27</v>
      </c>
      <c r="L7" s="28">
        <f>Input!H1</f>
        <v>26</v>
      </c>
      <c r="M7" s="28">
        <f>Input!I1</f>
        <v>28</v>
      </c>
      <c r="N7" s="28">
        <f>Input!J1</f>
        <v>27</v>
      </c>
      <c r="O7" s="19">
        <f>AVERAGE(E7:N7)</f>
        <v>25.9</v>
      </c>
    </row>
    <row r="8" spans="1:15" ht="12" customHeight="1" x14ac:dyDescent="0.2">
      <c r="E8" s="28"/>
      <c r="F8" s="28"/>
      <c r="G8" s="28"/>
      <c r="H8" s="28"/>
      <c r="I8" s="28"/>
      <c r="J8" s="28"/>
      <c r="K8" s="28"/>
      <c r="L8" s="28"/>
      <c r="M8" s="28"/>
      <c r="N8" s="28"/>
      <c r="O8" s="19"/>
    </row>
    <row r="9" spans="1:15" ht="12" customHeight="1" x14ac:dyDescent="0.2">
      <c r="B9" t="s">
        <v>261</v>
      </c>
      <c r="E9" s="28">
        <f>IF(Input!A123=0,"***",Input!A123)</f>
        <v>69837.91</v>
      </c>
      <c r="F9" s="28">
        <f>IF(Input!B123=0,"***",Input!B123)</f>
        <v>79687.600000000006</v>
      </c>
      <c r="G9" s="28">
        <f>IF(Input!C123=0,"***",Input!C123)</f>
        <v>78516.31</v>
      </c>
      <c r="H9" s="28">
        <f>IF(Input!D123=0,"***",Input!D123)</f>
        <v>80375.240000000005</v>
      </c>
      <c r="I9" s="28">
        <f>IF(Input!E123=0,"***",Input!E123)</f>
        <v>80356.600000000006</v>
      </c>
      <c r="J9" s="28">
        <f>IF(Input!F123=0,"***",Input!F123)</f>
        <v>65992</v>
      </c>
      <c r="K9" s="28">
        <f>IF(Input!G123=0,"***",Input!G123)</f>
        <v>66119</v>
      </c>
      <c r="L9" s="28">
        <f>IF(Input!H123=0,"***",Input!H123)</f>
        <v>66760</v>
      </c>
      <c r="M9" s="28">
        <f>IF(Input!I123=0,"***",Input!I123)</f>
        <v>67462.429999999993</v>
      </c>
      <c r="N9" s="28">
        <f>IF(Input!J123=0,"***",Input!J123)</f>
        <v>66858.429999999993</v>
      </c>
      <c r="O9" s="29">
        <f>AVERAGE(E9:N9)</f>
        <v>72196.551999999996</v>
      </c>
    </row>
    <row r="10" spans="1:15" ht="12" customHeight="1" x14ac:dyDescent="0.2">
      <c r="B10" t="s">
        <v>262</v>
      </c>
      <c r="E10" s="28">
        <f>IF(Input!A123=0,"***",E9/E7)</f>
        <v>3491.8955000000001</v>
      </c>
      <c r="F10" s="28">
        <f>IF(Input!B123=0,"***",F9/F7)</f>
        <v>3064.9076923076927</v>
      </c>
      <c r="G10" s="28">
        <f>IF(Input!C123=0,"***",G9/G7)</f>
        <v>3140.6523999999999</v>
      </c>
      <c r="H10" s="28">
        <f>IF(Input!D123=0,"***",H9/H7)</f>
        <v>2976.8607407407408</v>
      </c>
      <c r="I10" s="28">
        <f>IF(Input!E123=0,"***",I9/I7)</f>
        <v>2976.1703703703706</v>
      </c>
      <c r="J10" s="28">
        <f>IF(Input!F123=0,"***",J9/J7)</f>
        <v>2538.1538461538462</v>
      </c>
      <c r="K10" s="28">
        <f>IF(Input!G123=0,"***",K9/K7)</f>
        <v>2448.8518518518517</v>
      </c>
      <c r="L10" s="28">
        <f>IF(Input!H123=0,"***",L9/L7)</f>
        <v>2567.6923076923076</v>
      </c>
      <c r="M10" s="28">
        <f>IF(Input!I123=0,"***",M9/M7)</f>
        <v>2409.3724999999999</v>
      </c>
      <c r="N10" s="28">
        <f>IF(Input!J123=0,"***",N9/N7)</f>
        <v>2476.238148148148</v>
      </c>
      <c r="O10" s="28">
        <f>AVERAGE(E10:N10)</f>
        <v>2809.0795357264956</v>
      </c>
    </row>
    <row r="11" spans="1:15" ht="12" customHeight="1" x14ac:dyDescent="0.2"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9"/>
    </row>
    <row r="12" spans="1:15" ht="12" customHeight="1" x14ac:dyDescent="0.2">
      <c r="B12" t="s">
        <v>263</v>
      </c>
      <c r="E12" s="28">
        <f>Input!A7</f>
        <v>67652.02</v>
      </c>
      <c r="F12" s="28">
        <f>Input!B7</f>
        <v>77243.600000000006</v>
      </c>
      <c r="G12" s="28">
        <f>Input!C7</f>
        <v>76312.31</v>
      </c>
      <c r="H12" s="28">
        <f>Input!D7</f>
        <v>78092.67</v>
      </c>
      <c r="I12" s="28">
        <f>Input!E7</f>
        <v>78102.600000000006</v>
      </c>
      <c r="J12" s="28">
        <f>Input!F7</f>
        <v>63739</v>
      </c>
      <c r="K12" s="28">
        <f>Input!G7</f>
        <v>64092</v>
      </c>
      <c r="L12" s="28">
        <f>Input!H7</f>
        <v>64792</v>
      </c>
      <c r="M12" s="28">
        <f>Input!I7</f>
        <v>65285.18</v>
      </c>
      <c r="N12" s="28">
        <f>Input!J7</f>
        <v>64685.18</v>
      </c>
      <c r="O12" s="29">
        <f>AVERAGE(E12:N12)</f>
        <v>69999.656000000003</v>
      </c>
    </row>
    <row r="13" spans="1:15" ht="12" customHeight="1" x14ac:dyDescent="0.2">
      <c r="B13" t="s">
        <v>264</v>
      </c>
      <c r="E13" s="28">
        <f t="shared" ref="E13:N13" si="1">+E12/E7</f>
        <v>3382.6010000000001</v>
      </c>
      <c r="F13" s="28">
        <f t="shared" si="1"/>
        <v>2970.9076923076927</v>
      </c>
      <c r="G13" s="28">
        <f t="shared" si="1"/>
        <v>3052.4924000000001</v>
      </c>
      <c r="H13" s="28">
        <f t="shared" si="1"/>
        <v>2892.3211111111109</v>
      </c>
      <c r="I13" s="28">
        <f t="shared" si="1"/>
        <v>2892.6888888888893</v>
      </c>
      <c r="J13" s="28">
        <f t="shared" si="1"/>
        <v>2451.5</v>
      </c>
      <c r="K13" s="28">
        <f t="shared" si="1"/>
        <v>2373.7777777777778</v>
      </c>
      <c r="L13" s="28">
        <f t="shared" si="1"/>
        <v>2492</v>
      </c>
      <c r="M13" s="28">
        <f t="shared" si="1"/>
        <v>2331.6135714285715</v>
      </c>
      <c r="N13" s="28">
        <f t="shared" si="1"/>
        <v>2395.7474074074075</v>
      </c>
      <c r="O13" s="29">
        <f>AVERAGE(E13:N13)</f>
        <v>2723.5649848921448</v>
      </c>
    </row>
    <row r="14" spans="1:15" ht="12" customHeight="1" x14ac:dyDescent="0.2"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9"/>
    </row>
    <row r="15" spans="1:15" ht="12" customHeight="1" x14ac:dyDescent="0.2">
      <c r="B15" t="s">
        <v>265</v>
      </c>
      <c r="E15" s="28">
        <f>Input!A5</f>
        <v>462700</v>
      </c>
      <c r="F15" s="28">
        <f>Input!B5</f>
        <v>544700</v>
      </c>
      <c r="G15" s="28">
        <f>Input!C5</f>
        <v>542293</v>
      </c>
      <c r="H15" s="28">
        <f>Input!D5</f>
        <v>562576</v>
      </c>
      <c r="I15" s="28">
        <f>Input!E5</f>
        <v>564576</v>
      </c>
      <c r="J15" s="28">
        <f>Input!F5</f>
        <v>454576</v>
      </c>
      <c r="K15" s="28">
        <f>Input!G5</f>
        <v>450283</v>
      </c>
      <c r="L15" s="28">
        <f>Input!H5</f>
        <v>453383</v>
      </c>
      <c r="M15" s="28">
        <f>Input!I5</f>
        <v>466690</v>
      </c>
      <c r="N15" s="28">
        <f>Input!J5</f>
        <v>460690</v>
      </c>
      <c r="O15" s="29">
        <f>AVERAGE(E15:N15)</f>
        <v>496246.7</v>
      </c>
    </row>
    <row r="16" spans="1:15" ht="12" customHeight="1" x14ac:dyDescent="0.2">
      <c r="B16" t="s">
        <v>266</v>
      </c>
      <c r="E16" s="28">
        <f t="shared" ref="E16:N16" si="2">+E15/E7</f>
        <v>23135</v>
      </c>
      <c r="F16" s="28">
        <f t="shared" si="2"/>
        <v>20950</v>
      </c>
      <c r="G16" s="28">
        <f t="shared" si="2"/>
        <v>21691.72</v>
      </c>
      <c r="H16" s="28">
        <f t="shared" si="2"/>
        <v>20836.14814814815</v>
      </c>
      <c r="I16" s="28">
        <f t="shared" si="2"/>
        <v>20910.222222222223</v>
      </c>
      <c r="J16" s="28">
        <f t="shared" si="2"/>
        <v>17483.692307692309</v>
      </c>
      <c r="K16" s="28">
        <f t="shared" si="2"/>
        <v>16677.14814814815</v>
      </c>
      <c r="L16" s="28">
        <f t="shared" si="2"/>
        <v>17437.807692307691</v>
      </c>
      <c r="M16" s="28">
        <f t="shared" si="2"/>
        <v>16667.5</v>
      </c>
      <c r="N16" s="28">
        <f t="shared" si="2"/>
        <v>17062.592592592591</v>
      </c>
      <c r="O16" s="29">
        <f>AVERAGE(E16:N16)</f>
        <v>19285.18311111111</v>
      </c>
    </row>
    <row r="17" spans="2:15" ht="12" customHeight="1" x14ac:dyDescent="0.2">
      <c r="B17" t="s">
        <v>267</v>
      </c>
      <c r="E17" s="6">
        <f>+E15/E12</f>
        <v>6.8394114469900522</v>
      </c>
      <c r="F17" s="6">
        <f t="shared" ref="F17:N17" si="3">+F15/F12</f>
        <v>7.0517169059960949</v>
      </c>
      <c r="G17" s="6">
        <f t="shared" si="3"/>
        <v>7.1062322710451307</v>
      </c>
      <c r="H17" s="6">
        <f t="shared" si="3"/>
        <v>7.2039539690472871</v>
      </c>
      <c r="I17" s="6">
        <f t="shared" si="3"/>
        <v>7.2286453972082869</v>
      </c>
      <c r="J17" s="6">
        <f t="shared" si="3"/>
        <v>7.1318345126217855</v>
      </c>
      <c r="K17" s="6">
        <f t="shared" si="3"/>
        <v>7.0255726143668475</v>
      </c>
      <c r="L17" s="6">
        <f t="shared" si="3"/>
        <v>6.9975151253241137</v>
      </c>
      <c r="M17" s="6">
        <f t="shared" si="3"/>
        <v>7.1484830094670793</v>
      </c>
      <c r="N17" s="6">
        <f t="shared" si="3"/>
        <v>7.1220332076064405</v>
      </c>
      <c r="O17" s="19">
        <f>AVERAGE(E17:N17)</f>
        <v>7.0855398459673129</v>
      </c>
    </row>
    <row r="18" spans="2:15" ht="12" customHeight="1" x14ac:dyDescent="0.2">
      <c r="B18" t="s">
        <v>268</v>
      </c>
      <c r="E18" s="6">
        <f t="shared" ref="E18:M18" si="4">+(E17-F17)/F17*100</f>
        <v>-3.010691748353068</v>
      </c>
      <c r="F18" s="6">
        <f t="shared" si="4"/>
        <v>-0.76714865163024082</v>
      </c>
      <c r="G18" s="6">
        <f t="shared" si="4"/>
        <v>-1.356500866357979</v>
      </c>
      <c r="H18" s="6">
        <f t="shared" si="4"/>
        <v>-0.34157752669034847</v>
      </c>
      <c r="I18" s="6">
        <f t="shared" si="4"/>
        <v>1.3574471535362658</v>
      </c>
      <c r="J18" s="6">
        <f t="shared" si="4"/>
        <v>1.5125016007611838</v>
      </c>
      <c r="K18" s="6">
        <f t="shared" si="4"/>
        <v>0.40096360694088939</v>
      </c>
      <c r="L18" s="6">
        <f t="shared" si="4"/>
        <v>-2.1118870107550309</v>
      </c>
      <c r="M18" s="6">
        <f t="shared" si="4"/>
        <v>0.37137992887185539</v>
      </c>
      <c r="N18" s="6">
        <f>+(N17-(Input!K5/Input!K7))/(Input!K5/Input!K7)*100</f>
        <v>-0.20788034408335992</v>
      </c>
      <c r="O18" s="19">
        <f>AVERAGE(E18:N18)</f>
        <v>-0.41533938577598317</v>
      </c>
    </row>
    <row r="19" spans="2:15" ht="12" customHeight="1" x14ac:dyDescent="0.2"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2"/>
    </row>
    <row r="20" spans="2:15" ht="12" customHeight="1" x14ac:dyDescent="0.2">
      <c r="B20" t="s">
        <v>269</v>
      </c>
      <c r="E20" s="28">
        <f>Input!A6</f>
        <v>553274.81999999995</v>
      </c>
      <c r="F20" s="28">
        <f>Input!B6</f>
        <v>693741.35</v>
      </c>
      <c r="G20" s="28">
        <f>Input!C6</f>
        <v>786179.53</v>
      </c>
      <c r="H20" s="28">
        <f>Input!D6</f>
        <v>802514.15</v>
      </c>
      <c r="I20" s="28">
        <f>Input!E6</f>
        <v>747556</v>
      </c>
      <c r="J20" s="28">
        <f>Input!F6</f>
        <v>520562</v>
      </c>
      <c r="K20" s="28">
        <f>Input!G6</f>
        <v>465349.43</v>
      </c>
      <c r="L20" s="28">
        <f>Input!H6</f>
        <v>555538</v>
      </c>
      <c r="M20" s="28">
        <f>Input!I6</f>
        <v>456932.38</v>
      </c>
      <c r="N20" s="28">
        <f>Input!J6</f>
        <v>484613.61</v>
      </c>
      <c r="O20" s="29">
        <f>AVERAGE(E20:N20)</f>
        <v>606626.12700000009</v>
      </c>
    </row>
    <row r="21" spans="2:15" ht="12" customHeight="1" x14ac:dyDescent="0.2">
      <c r="B21" t="s">
        <v>270</v>
      </c>
      <c r="E21" s="28">
        <f t="shared" ref="E21:N21" si="5">+E20/E7</f>
        <v>27663.740999999998</v>
      </c>
      <c r="F21" s="28">
        <f t="shared" si="5"/>
        <v>26682.359615384616</v>
      </c>
      <c r="G21" s="28">
        <f t="shared" si="5"/>
        <v>31447.181200000003</v>
      </c>
      <c r="H21" s="28">
        <f t="shared" si="5"/>
        <v>29722.746296296296</v>
      </c>
      <c r="I21" s="28">
        <f t="shared" si="5"/>
        <v>27687.259259259259</v>
      </c>
      <c r="J21" s="28">
        <f t="shared" si="5"/>
        <v>20021.615384615383</v>
      </c>
      <c r="K21" s="28">
        <f t="shared" si="5"/>
        <v>17235.164074074073</v>
      </c>
      <c r="L21" s="28">
        <f t="shared" si="5"/>
        <v>21366.846153846152</v>
      </c>
      <c r="M21" s="28">
        <f t="shared" si="5"/>
        <v>16319.013571428572</v>
      </c>
      <c r="N21" s="28">
        <f t="shared" si="5"/>
        <v>17948.652222222223</v>
      </c>
      <c r="O21" s="29">
        <f>AVERAGE(E21:N21)</f>
        <v>23609.457877712655</v>
      </c>
    </row>
    <row r="22" spans="2:15" ht="12" customHeight="1" x14ac:dyDescent="0.2">
      <c r="B22" t="s">
        <v>271</v>
      </c>
      <c r="E22" s="6">
        <f>+E20/E12</f>
        <v>8.1782453798127523</v>
      </c>
      <c r="F22" s="6">
        <f t="shared" ref="F22:N22" si="6">+F20/F12</f>
        <v>8.9812146249009626</v>
      </c>
      <c r="G22" s="6">
        <f t="shared" si="6"/>
        <v>10.30213251308996</v>
      </c>
      <c r="H22" s="6">
        <f t="shared" si="6"/>
        <v>10.276433754922197</v>
      </c>
      <c r="I22" s="6">
        <f t="shared" si="6"/>
        <v>9.5714611293350025</v>
      </c>
      <c r="J22" s="6">
        <f t="shared" si="6"/>
        <v>8.1670876543403566</v>
      </c>
      <c r="K22" s="6">
        <f t="shared" si="6"/>
        <v>7.2606476627348187</v>
      </c>
      <c r="L22" s="6">
        <f t="shared" si="6"/>
        <v>8.5741758241758248</v>
      </c>
      <c r="M22" s="6">
        <f t="shared" si="6"/>
        <v>6.9990215237210034</v>
      </c>
      <c r="N22" s="6">
        <f t="shared" si="6"/>
        <v>7.4918800566064743</v>
      </c>
      <c r="O22" s="19">
        <f>AVERAGE(E22:N22)</f>
        <v>8.5802300123639341</v>
      </c>
    </row>
    <row r="23" spans="2:15" ht="12" customHeight="1" x14ac:dyDescent="0.2">
      <c r="B23" t="s">
        <v>272</v>
      </c>
      <c r="E23" s="6">
        <f t="shared" ref="E23:M23" si="7">+(E22-F22)/F22*100</f>
        <v>-8.9405417710643427</v>
      </c>
      <c r="F23" s="6">
        <f t="shared" si="7"/>
        <v>-12.821790891455048</v>
      </c>
      <c r="G23" s="6">
        <f t="shared" si="7"/>
        <v>0.25007467357490909</v>
      </c>
      <c r="H23" s="6">
        <f t="shared" si="7"/>
        <v>7.3653605866565703</v>
      </c>
      <c r="I23" s="6">
        <f t="shared" si="7"/>
        <v>17.19552347706589</v>
      </c>
      <c r="J23" s="6">
        <f t="shared" si="7"/>
        <v>12.484285613497397</v>
      </c>
      <c r="K23" s="6">
        <f t="shared" si="7"/>
        <v>-15.319585093384369</v>
      </c>
      <c r="L23" s="6">
        <f t="shared" si="7"/>
        <v>22.505350142392427</v>
      </c>
      <c r="M23" s="6">
        <f t="shared" si="7"/>
        <v>-6.5785694533491545</v>
      </c>
      <c r="N23" s="6">
        <f>+(N22-(Input!K6/Input!K7))/(Input!K6/Input!K7)*100</f>
        <v>-3.2355699019467528</v>
      </c>
      <c r="O23" s="19">
        <f>AVERAGE(E23:N23)</f>
        <v>1.2904537381987524</v>
      </c>
    </row>
    <row r="24" spans="2:15" ht="12" customHeight="1" x14ac:dyDescent="0.2"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2"/>
    </row>
    <row r="25" spans="2:15" ht="12" customHeight="1" x14ac:dyDescent="0.2">
      <c r="B25" t="s">
        <v>273</v>
      </c>
      <c r="E25" s="28">
        <f>+E20-E15</f>
        <v>90574.819999999949</v>
      </c>
      <c r="F25" s="28">
        <f t="shared" ref="F25:N25" si="8">+F20-F15</f>
        <v>149041.34999999998</v>
      </c>
      <c r="G25" s="28">
        <f t="shared" si="8"/>
        <v>243886.53000000003</v>
      </c>
      <c r="H25" s="28">
        <f t="shared" si="8"/>
        <v>239938.15000000002</v>
      </c>
      <c r="I25" s="28">
        <f t="shared" si="8"/>
        <v>182980</v>
      </c>
      <c r="J25" s="28">
        <f t="shared" si="8"/>
        <v>65986</v>
      </c>
      <c r="K25" s="28">
        <f t="shared" si="8"/>
        <v>15066.429999999993</v>
      </c>
      <c r="L25" s="28">
        <f t="shared" si="8"/>
        <v>102155</v>
      </c>
      <c r="M25" s="28">
        <f t="shared" si="8"/>
        <v>-9757.6199999999953</v>
      </c>
      <c r="N25" s="28">
        <f t="shared" si="8"/>
        <v>23923.609999999986</v>
      </c>
      <c r="O25" s="29">
        <f>AVERAGE(E25:N25)</f>
        <v>110379.427</v>
      </c>
    </row>
    <row r="26" spans="2:15" ht="12" customHeight="1" x14ac:dyDescent="0.2">
      <c r="B26" t="s">
        <v>274</v>
      </c>
      <c r="E26" s="28">
        <f t="shared" ref="E26:N26" si="9">+E25/E7</f>
        <v>4528.7409999999973</v>
      </c>
      <c r="F26" s="28">
        <f t="shared" si="9"/>
        <v>5732.3596153846147</v>
      </c>
      <c r="G26" s="28">
        <f t="shared" si="9"/>
        <v>9755.4612000000016</v>
      </c>
      <c r="H26" s="28">
        <f t="shared" si="9"/>
        <v>8886.5981481481485</v>
      </c>
      <c r="I26" s="28">
        <f t="shared" si="9"/>
        <v>6777.0370370370374</v>
      </c>
      <c r="J26" s="28">
        <f t="shared" si="9"/>
        <v>2537.9230769230771</v>
      </c>
      <c r="K26" s="28">
        <f t="shared" si="9"/>
        <v>558.01592592592567</v>
      </c>
      <c r="L26" s="28">
        <f t="shared" si="9"/>
        <v>3929.0384615384614</v>
      </c>
      <c r="M26" s="28">
        <f t="shared" si="9"/>
        <v>-348.48642857142841</v>
      </c>
      <c r="N26" s="28">
        <f t="shared" si="9"/>
        <v>886.05962962962906</v>
      </c>
      <c r="O26" s="29">
        <f>AVERAGE(E26:N26)</f>
        <v>4324.2747666015466</v>
      </c>
    </row>
    <row r="27" spans="2:15" ht="12" customHeight="1" x14ac:dyDescent="0.2">
      <c r="B27" t="s">
        <v>275</v>
      </c>
      <c r="E27" s="6">
        <f>+E25/E12</f>
        <v>1.3388339328226997</v>
      </c>
      <c r="F27" s="6">
        <f t="shared" ref="F27:N27" si="10">+F25/F12</f>
        <v>1.9294977189048668</v>
      </c>
      <c r="G27" s="6">
        <f t="shared" si="10"/>
        <v>3.195900242044829</v>
      </c>
      <c r="H27" s="6">
        <f t="shared" si="10"/>
        <v>3.0724797858749104</v>
      </c>
      <c r="I27" s="6">
        <f t="shared" si="10"/>
        <v>2.3428157321267151</v>
      </c>
      <c r="J27" s="6">
        <f t="shared" si="10"/>
        <v>1.0352531417185711</v>
      </c>
      <c r="K27" s="6">
        <f t="shared" si="10"/>
        <v>0.23507504836797094</v>
      </c>
      <c r="L27" s="6">
        <f t="shared" si="10"/>
        <v>1.57666069885171</v>
      </c>
      <c r="M27" s="6">
        <f t="shared" si="10"/>
        <v>-0.14946148574607585</v>
      </c>
      <c r="N27" s="6">
        <f t="shared" si="10"/>
        <v>0.36984684900003351</v>
      </c>
      <c r="O27" s="19">
        <f>AVERAGE(E27:N27)</f>
        <v>1.494690166396623</v>
      </c>
    </row>
    <row r="28" spans="2:15" ht="12" customHeight="1" x14ac:dyDescent="0.2"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2" customHeight="1" x14ac:dyDescent="0.2">
      <c r="B29" t="s">
        <v>276</v>
      </c>
      <c r="E29" s="6">
        <f>+E20/E15*100</f>
        <v>119.57527987897126</v>
      </c>
      <c r="F29" s="6">
        <f t="shared" ref="F29:N29" si="11">+F20/F15*100</f>
        <v>127.36209840279051</v>
      </c>
      <c r="G29" s="6">
        <f t="shared" si="11"/>
        <v>144.97320267825694</v>
      </c>
      <c r="H29" s="6">
        <f t="shared" si="11"/>
        <v>142.64990863456671</v>
      </c>
      <c r="I29" s="6">
        <f t="shared" si="11"/>
        <v>132.41016267074761</v>
      </c>
      <c r="J29" s="6">
        <f t="shared" si="11"/>
        <v>114.5159445285277</v>
      </c>
      <c r="K29" s="6">
        <f t="shared" si="11"/>
        <v>103.34599129880542</v>
      </c>
      <c r="L29" s="6">
        <f t="shared" si="11"/>
        <v>122.53172262744742</v>
      </c>
      <c r="M29" s="6">
        <f t="shared" si="11"/>
        <v>97.909185969272954</v>
      </c>
      <c r="N29" s="6">
        <f t="shared" si="11"/>
        <v>105.19299528967419</v>
      </c>
      <c r="O29" s="19">
        <f>AVERAGE(E29:N29)</f>
        <v>121.04664919790608</v>
      </c>
    </row>
    <row r="30" spans="2:15" ht="12" customHeight="1" x14ac:dyDescent="0.2">
      <c r="B30" t="s">
        <v>277</v>
      </c>
      <c r="E30" s="6">
        <f>+E25/E20*100</f>
        <v>16.370674523015516</v>
      </c>
      <c r="F30" s="6">
        <f t="shared" ref="F30:N30" si="12">+F25/F20*100</f>
        <v>21.483705706745027</v>
      </c>
      <c r="G30" s="6">
        <f t="shared" si="12"/>
        <v>31.021734946469543</v>
      </c>
      <c r="H30" s="6">
        <f t="shared" si="12"/>
        <v>29.89830771208209</v>
      </c>
      <c r="I30" s="6">
        <f t="shared" si="12"/>
        <v>24.477096030263954</v>
      </c>
      <c r="J30" s="6">
        <f t="shared" si="12"/>
        <v>12.675915645014427</v>
      </c>
      <c r="K30" s="6">
        <f t="shared" si="12"/>
        <v>3.2376594938560452</v>
      </c>
      <c r="L30" s="6">
        <f t="shared" si="12"/>
        <v>18.388481076002002</v>
      </c>
      <c r="M30" s="6">
        <f t="shared" si="12"/>
        <v>-2.1354625820126807</v>
      </c>
      <c r="N30" s="6">
        <f t="shared" si="12"/>
        <v>4.9366360139988608</v>
      </c>
      <c r="O30" s="23">
        <f>AVERAGE(E30:N30)</f>
        <v>16.03547485654348</v>
      </c>
    </row>
    <row r="31" spans="2:15" ht="12" customHeight="1" x14ac:dyDescent="0.2"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2"/>
    </row>
    <row r="32" spans="2:15" ht="12" customHeight="1" x14ac:dyDescent="0.2"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2"/>
    </row>
    <row r="33" spans="5:15" ht="12" customHeight="1" x14ac:dyDescent="0.2"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2"/>
    </row>
    <row r="34" spans="5:15" ht="12" customHeight="1" x14ac:dyDescent="0.2"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248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172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120</v>
      </c>
      <c r="E7" s="6">
        <f>(Input!A37-Input!A57+Input!A77)/Input!A$7</f>
        <v>27.794491428341683</v>
      </c>
      <c r="F7" s="6">
        <f>(Input!B37-Input!B57+Input!B77)/Input!B$7</f>
        <v>27.228889124794801</v>
      </c>
      <c r="G7" s="6">
        <f>(Input!C37-Input!C57+Input!C77)/Input!C$7</f>
        <v>26.313686088129167</v>
      </c>
      <c r="H7" s="6">
        <f>(Input!D37-Input!D57+Input!D77)/Input!D$7</f>
        <v>29.101641805818648</v>
      </c>
      <c r="I7" s="6">
        <f>(Input!E37-Input!E57+Input!E77)/Input!E$7</f>
        <v>29.479693249648538</v>
      </c>
      <c r="J7" s="6">
        <f>(Input!F37-Input!F57+Input!F77)/Input!F$7</f>
        <v>30.419838089709593</v>
      </c>
      <c r="K7" s="6">
        <f>(Input!G37-Input!G57+Input!G77)/Input!G$7</f>
        <v>33.846712694252012</v>
      </c>
      <c r="L7" s="6">
        <f>(Input!H37-Input!H57+Input!H77)/Input!H$7</f>
        <v>33.098913754784547</v>
      </c>
      <c r="M7" s="6">
        <f>(Input!I37-Input!I57+Input!I77)/Input!I$7</f>
        <v>36.745713652011069</v>
      </c>
      <c r="N7" s="6">
        <f>(Input!J37-Input!J57+Input!J77)/Input!J$7</f>
        <v>33.897334288936044</v>
      </c>
      <c r="O7" s="19">
        <f>AVERAGE(E7:N7)</f>
        <v>30.792691417642612</v>
      </c>
    </row>
    <row r="8" spans="1:15" ht="12" customHeight="1" x14ac:dyDescent="0.2">
      <c r="B8" t="s">
        <v>121</v>
      </c>
      <c r="E8" s="6">
        <f>(Input!A38-Input!A58+Input!A78)/Input!A$7</f>
        <v>30.47987185009406</v>
      </c>
      <c r="F8" s="6">
        <f>(Input!B38-Input!B58+Input!B78)/Input!B$7</f>
        <v>26.90663226467953</v>
      </c>
      <c r="G8" s="6">
        <f>(Input!C38-Input!C58+Input!C78)/Input!C$7</f>
        <v>27.671780345792186</v>
      </c>
      <c r="H8" s="6">
        <f>(Input!D38-Input!D58+Input!D78)/Input!D$7</f>
        <v>29.592649348524006</v>
      </c>
      <c r="I8" s="6">
        <f>(Input!E38-Input!E58+Input!E78)/Input!E$7</f>
        <v>28.761977578211223</v>
      </c>
      <c r="J8" s="6">
        <f>(Input!F38-Input!F58+Input!F78)/Input!F$7</f>
        <v>30.819160482593073</v>
      </c>
      <c r="K8" s="6">
        <f>(Input!G38-Input!G58+Input!G78)/Input!G$7</f>
        <v>34.113548336765902</v>
      </c>
      <c r="L8" s="6">
        <f>(Input!H38-Input!H58+Input!H78)/Input!H$7</f>
        <v>31.738826707000861</v>
      </c>
      <c r="M8" s="6">
        <f>(Input!I38-Input!I58+Input!I78)/Input!I$7</f>
        <v>35.903068353338391</v>
      </c>
      <c r="N8" s="6">
        <f>(Input!J38-Input!J58+Input!J78)/Input!J$7</f>
        <v>32.690746783111678</v>
      </c>
      <c r="O8" s="19">
        <f t="shared" ref="O8:O40" si="1">AVERAGE(E8:N8)</f>
        <v>30.867826205011092</v>
      </c>
    </row>
    <row r="9" spans="1:15" ht="12" customHeight="1" x14ac:dyDescent="0.2">
      <c r="B9" t="s">
        <v>122</v>
      </c>
      <c r="E9" s="6">
        <f>(Input!A39-Input!A59+Input!A79)/Input!A$7</f>
        <v>1.3124554152263304</v>
      </c>
      <c r="F9" s="6">
        <f>(Input!B39-Input!B59+Input!B79)/Input!B$7</f>
        <v>1.2496035917538799</v>
      </c>
      <c r="G9" s="6">
        <f>(Input!C39-Input!C59+Input!C79)/Input!C$7</f>
        <v>1.1931461647537598</v>
      </c>
      <c r="H9" s="6">
        <f>(Input!D39-Input!D59+Input!D79)/Input!D$7</f>
        <v>1.226520619668914</v>
      </c>
      <c r="I9" s="6">
        <f>(Input!E39-Input!E59+Input!E79)/Input!E$7</f>
        <v>1.3627834412682802</v>
      </c>
      <c r="J9" s="6">
        <f>(Input!F39-Input!F59+Input!F79)/Input!F$7</f>
        <v>1.6428001694410015</v>
      </c>
      <c r="K9" s="6">
        <f>(Input!G39-Input!G59+Input!G79)/Input!G$7</f>
        <v>1.6096094676402672</v>
      </c>
      <c r="L9" s="6">
        <f>(Input!H39-Input!H59+Input!H79)/Input!H$7</f>
        <v>1.6899084763551053</v>
      </c>
      <c r="M9" s="6">
        <f>(Input!I39-Input!I59+Input!I79)/Input!I$7</f>
        <v>1.9287620865868793</v>
      </c>
      <c r="N9" s="6">
        <f>(Input!J39-Input!J59+Input!J79)/Input!J$7</f>
        <v>1.8197712366263805</v>
      </c>
      <c r="O9" s="19">
        <f t="shared" si="1"/>
        <v>1.5035360669320796</v>
      </c>
    </row>
    <row r="10" spans="1:15" ht="13.5" customHeight="1" x14ac:dyDescent="0.2">
      <c r="B10" s="4" t="s">
        <v>123</v>
      </c>
      <c r="E10" s="8">
        <f>SUM(E7:E9)</f>
        <v>59.586818693662075</v>
      </c>
      <c r="F10" s="8">
        <f t="shared" ref="F10:N10" si="2">SUM(F7:F9)</f>
        <v>55.385124981228216</v>
      </c>
      <c r="G10" s="8">
        <f t="shared" si="2"/>
        <v>55.178612598675116</v>
      </c>
      <c r="H10" s="8">
        <f t="shared" si="2"/>
        <v>59.920811774011561</v>
      </c>
      <c r="I10" s="8">
        <f t="shared" si="2"/>
        <v>59.604454269128041</v>
      </c>
      <c r="J10" s="8">
        <f t="shared" si="2"/>
        <v>62.881798741743665</v>
      </c>
      <c r="K10" s="8">
        <f t="shared" si="2"/>
        <v>69.56987049865819</v>
      </c>
      <c r="L10" s="8">
        <f t="shared" si="2"/>
        <v>66.527648938140516</v>
      </c>
      <c r="M10" s="8">
        <f t="shared" si="2"/>
        <v>74.577544091936346</v>
      </c>
      <c r="N10" s="8">
        <f t="shared" si="2"/>
        <v>68.407852308674094</v>
      </c>
      <c r="O10" s="20">
        <f t="shared" si="1"/>
        <v>63.164053689585799</v>
      </c>
    </row>
    <row r="11" spans="1:15" ht="3" customHeight="1" x14ac:dyDescent="0.2"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19"/>
    </row>
    <row r="12" spans="1:15" ht="12" customHeight="1" x14ac:dyDescent="0.2">
      <c r="B12" t="s">
        <v>124</v>
      </c>
      <c r="E12" s="6">
        <f>(Input!A40-Input!A60+Input!A80)/Input!A$7</f>
        <v>63.392244902665134</v>
      </c>
      <c r="F12" s="6">
        <f>(Input!B40-Input!B60+Input!B80)/Input!B$7</f>
        <v>59.237644542719394</v>
      </c>
      <c r="G12" s="6">
        <f>(Input!C40-Input!C60+Input!C80)/Input!C$7</f>
        <v>56.015162167152326</v>
      </c>
      <c r="H12" s="6">
        <f>(Input!D40-Input!D60+Input!D80)/Input!D$7</f>
        <v>57.920281634627166</v>
      </c>
      <c r="I12" s="6">
        <f>(Input!E40-Input!E60+Input!E80)/Input!E$7</f>
        <v>56.743130830471706</v>
      </c>
      <c r="J12" s="6">
        <f>(Input!F40-Input!F60+Input!F80)/Input!F$7</f>
        <v>54.434246222877675</v>
      </c>
      <c r="K12" s="6">
        <f>(Input!G40-Input!G60+Input!G80)/Input!G$7</f>
        <v>53.516170036822061</v>
      </c>
      <c r="L12" s="6">
        <f>(Input!H40-Input!H60+Input!H80)/Input!H$7</f>
        <v>53.589978855414245</v>
      </c>
      <c r="M12" s="6">
        <f>(Input!I40-Input!I60+Input!I80)/Input!I$7</f>
        <v>55.623826111837325</v>
      </c>
      <c r="N12" s="6">
        <f>(Input!J40-Input!J60+Input!J80)/Input!J$7</f>
        <v>49.748826547286406</v>
      </c>
      <c r="O12" s="19">
        <f t="shared" si="1"/>
        <v>56.022151185187354</v>
      </c>
    </row>
    <row r="13" spans="1:15" ht="12" customHeight="1" x14ac:dyDescent="0.2">
      <c r="B13" t="s">
        <v>125</v>
      </c>
      <c r="E13" s="6">
        <f>(Input!A41-Input!A61+Input!A81)/Input!A$7</f>
        <v>16.742338218430138</v>
      </c>
      <c r="F13" s="6">
        <f>(Input!B41-Input!B61+Input!B81)/Input!B$7</f>
        <v>16.661503218389612</v>
      </c>
      <c r="G13" s="6">
        <f>(Input!C41-Input!C61+Input!C81)/Input!C$7</f>
        <v>15.295486534217087</v>
      </c>
      <c r="H13" s="6">
        <f>(Input!D41-Input!D61+Input!D81)/Input!D$7</f>
        <v>16.951763974775094</v>
      </c>
      <c r="I13" s="6">
        <f>(Input!E41-Input!E61+Input!E81)/Input!E$7</f>
        <v>15.828468066363987</v>
      </c>
      <c r="J13" s="6">
        <f>(Input!F41-Input!F61+Input!F81)/Input!F$7</f>
        <v>15.9431479941637</v>
      </c>
      <c r="K13" s="6">
        <f>(Input!G41-Input!G61+Input!G81)/Input!G$7</f>
        <v>15.139933533046246</v>
      </c>
      <c r="L13" s="6">
        <f>(Input!H41-Input!H61+Input!H81)/Input!H$7</f>
        <v>15.686289356710704</v>
      </c>
      <c r="M13" s="6">
        <f>(Input!I41-Input!I61+Input!I81)/Input!I$7</f>
        <v>16.167793517609969</v>
      </c>
      <c r="N13" s="6">
        <f>(Input!J41-Input!J61+Input!J81)/Input!J$7</f>
        <v>16.001173684605966</v>
      </c>
      <c r="O13" s="19">
        <f t="shared" si="1"/>
        <v>16.041789809831251</v>
      </c>
    </row>
    <row r="14" spans="1:15" ht="12" customHeight="1" x14ac:dyDescent="0.2">
      <c r="B14" t="s">
        <v>126</v>
      </c>
      <c r="E14" s="6">
        <f>(Input!A42-Input!A62+Input!A82)/Input!A$7</f>
        <v>2.6265709434840225</v>
      </c>
      <c r="F14" s="6">
        <f>(Input!B42-Input!B62+Input!B82)/Input!B$7</f>
        <v>2.6151946569036135</v>
      </c>
      <c r="G14" s="6">
        <f>(Input!C42-Input!C62+Input!C82)/Input!C$7</f>
        <v>3.0143367433117936</v>
      </c>
      <c r="H14" s="6">
        <f>(Input!D42-Input!D62+Input!D82)/Input!D$7</f>
        <v>2.9608480539850923</v>
      </c>
      <c r="I14" s="6">
        <f>(Input!E42-Input!E62+Input!E82)/Input!E$7</f>
        <v>2.8491470194334116</v>
      </c>
      <c r="J14" s="6">
        <f>(Input!F42-Input!F62+Input!F82)/Input!F$7</f>
        <v>3.3442793266289081</v>
      </c>
      <c r="K14" s="6">
        <f>(Input!G42-Input!G62+Input!G82)/Input!G$7</f>
        <v>3.3991583973038755</v>
      </c>
      <c r="L14" s="6">
        <f>(Input!H42-Input!H62+Input!H82)/Input!H$7</f>
        <v>2.765532473144833</v>
      </c>
      <c r="M14" s="6">
        <f>(Input!I42-Input!I62+Input!I82)/Input!I$7</f>
        <v>2.6015957986176952</v>
      </c>
      <c r="N14" s="6">
        <f>(Input!J42-Input!J62+Input!J82)/Input!J$7</f>
        <v>2.9420120652056618</v>
      </c>
      <c r="O14" s="19">
        <f t="shared" si="1"/>
        <v>2.9118675478018909</v>
      </c>
    </row>
    <row r="15" spans="1:15" ht="13.5" customHeight="1" x14ac:dyDescent="0.2">
      <c r="B15" s="4" t="s">
        <v>130</v>
      </c>
      <c r="E15" s="8">
        <f>SUM(E12:E14)</f>
        <v>82.761154064579301</v>
      </c>
      <c r="F15" s="8">
        <f t="shared" ref="F15:N15" si="3">SUM(F12:F14)</f>
        <v>78.514342418012617</v>
      </c>
      <c r="G15" s="8">
        <f t="shared" si="3"/>
        <v>74.324985444681204</v>
      </c>
      <c r="H15" s="8">
        <f t="shared" si="3"/>
        <v>77.832893663387352</v>
      </c>
      <c r="I15" s="8">
        <f t="shared" si="3"/>
        <v>75.420745916269112</v>
      </c>
      <c r="J15" s="8">
        <f t="shared" si="3"/>
        <v>73.721673543670278</v>
      </c>
      <c r="K15" s="8">
        <f t="shared" si="3"/>
        <v>72.055261967172186</v>
      </c>
      <c r="L15" s="8">
        <f t="shared" si="3"/>
        <v>72.041800685269777</v>
      </c>
      <c r="M15" s="8">
        <f t="shared" si="3"/>
        <v>74.393215428064991</v>
      </c>
      <c r="N15" s="8">
        <f t="shared" si="3"/>
        <v>68.692012297098032</v>
      </c>
      <c r="O15" s="20">
        <f t="shared" si="1"/>
        <v>74.975808542820488</v>
      </c>
    </row>
    <row r="16" spans="1:15" ht="3" customHeight="1" x14ac:dyDescent="0.2"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19"/>
    </row>
    <row r="17" spans="2:15" ht="12" customHeight="1" x14ac:dyDescent="0.2">
      <c r="B17" t="s">
        <v>127</v>
      </c>
      <c r="E17" s="6">
        <f>(Input!A43-Input!A63+Input!A83)/Input!A$7</f>
        <v>12.423245898644268</v>
      </c>
      <c r="F17" s="6">
        <f>(Input!B43-Input!B63+Input!B83)/Input!B$7</f>
        <v>9.3018261707118768</v>
      </c>
      <c r="G17" s="6">
        <f>(Input!C43-Input!C63+Input!C83)/Input!C$7</f>
        <v>8.4028457531949972</v>
      </c>
      <c r="H17" s="6">
        <f>(Input!D43-Input!D63+Input!D83)/Input!D$7</f>
        <v>9.7871395612417906</v>
      </c>
      <c r="I17" s="6">
        <f>(Input!E43-Input!E63+Input!E83)/Input!E$7</f>
        <v>8.9188697943474331</v>
      </c>
      <c r="J17" s="6">
        <f>(Input!F43-Input!F63+Input!F83)/Input!F$7</f>
        <v>7.9274693672633711</v>
      </c>
      <c r="K17" s="6">
        <f>(Input!G43-Input!G63+Input!G83)/Input!G$7</f>
        <v>8.1713015664981583</v>
      </c>
      <c r="L17" s="6">
        <f>(Input!H43-Input!H63+Input!H83)/Input!H$7</f>
        <v>9.0096559760464281</v>
      </c>
      <c r="M17" s="6">
        <f>(Input!I43-Input!I63+Input!I83)/Input!I$7</f>
        <v>9.6246903202227525</v>
      </c>
      <c r="N17" s="6">
        <f>(Input!J43-Input!J63+Input!J83)/Input!J$7</f>
        <v>10.325735972289172</v>
      </c>
      <c r="O17" s="19">
        <f t="shared" si="1"/>
        <v>9.3892780380460241</v>
      </c>
    </row>
    <row r="18" spans="2:15" ht="12" customHeight="1" x14ac:dyDescent="0.2">
      <c r="B18" t="s">
        <v>128</v>
      </c>
      <c r="E18" s="6">
        <f>(Input!A44-Input!A64+Input!A84)/Input!A$7</f>
        <v>24.859196961155035</v>
      </c>
      <c r="F18" s="6">
        <f>(Input!B44-Input!B64+Input!B84)/Input!B$7</f>
        <v>23.549738748582406</v>
      </c>
      <c r="G18" s="6">
        <f>(Input!C44-Input!C64+Input!C84)/Input!C$7</f>
        <v>19.25834665468782</v>
      </c>
      <c r="H18" s="6">
        <f>(Input!D44-Input!D64+Input!D84)/Input!D$7</f>
        <v>20.294294970321797</v>
      </c>
      <c r="I18" s="6">
        <f>(Input!E44-Input!E64+Input!E84)/Input!E$7</f>
        <v>19.473722385682422</v>
      </c>
      <c r="J18" s="6">
        <f>(Input!F44-Input!F64+Input!F84)/Input!F$7</f>
        <v>16.280810649680728</v>
      </c>
      <c r="K18" s="6">
        <f>(Input!G44-Input!G64+Input!G84)/Input!G$7</f>
        <v>17.980444673282157</v>
      </c>
      <c r="L18" s="6">
        <f>(Input!H44-Input!H64+Input!H84)/Input!H$7</f>
        <v>13.996323774540066</v>
      </c>
      <c r="M18" s="6">
        <f>(Input!I44-Input!I64+Input!I84)/Input!I$7</f>
        <v>17.219647858824928</v>
      </c>
      <c r="N18" s="6">
        <f>(Input!J44-Input!J64+Input!J84)/Input!J$7</f>
        <v>21.831719568531771</v>
      </c>
      <c r="O18" s="19">
        <f t="shared" si="1"/>
        <v>19.474424624528915</v>
      </c>
    </row>
    <row r="19" spans="2:15" ht="13.5" customHeight="1" x14ac:dyDescent="0.2">
      <c r="B19" s="4" t="s">
        <v>129</v>
      </c>
      <c r="E19" s="8">
        <f>SUM(E17:E18)</f>
        <v>37.282442859799303</v>
      </c>
      <c r="F19" s="8">
        <f t="shared" ref="F19:N19" si="4">SUM(F17:F18)</f>
        <v>32.851564919294283</v>
      </c>
      <c r="G19" s="8">
        <f t="shared" si="4"/>
        <v>27.661192407882815</v>
      </c>
      <c r="H19" s="8">
        <f t="shared" si="4"/>
        <v>30.081434531563588</v>
      </c>
      <c r="I19" s="8">
        <f t="shared" si="4"/>
        <v>28.392592180029855</v>
      </c>
      <c r="J19" s="8">
        <f t="shared" si="4"/>
        <v>24.208280016944098</v>
      </c>
      <c r="K19" s="8">
        <f t="shared" si="4"/>
        <v>26.151746239780316</v>
      </c>
      <c r="L19" s="8">
        <f t="shared" si="4"/>
        <v>23.005979750586494</v>
      </c>
      <c r="M19" s="8">
        <f t="shared" si="4"/>
        <v>26.844338179047682</v>
      </c>
      <c r="N19" s="8">
        <f t="shared" si="4"/>
        <v>32.157455540820941</v>
      </c>
      <c r="O19" s="20">
        <f t="shared" si="1"/>
        <v>28.863702662574941</v>
      </c>
    </row>
    <row r="20" spans="2:15" ht="3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131</v>
      </c>
      <c r="E21" s="6">
        <f>(Input!A45-Input!A65+Input!A85)/Input!A$7</f>
        <v>168.67610811916629</v>
      </c>
      <c r="F21" s="6">
        <f>(Input!B45-Input!B65+Input!B85)/Input!B$7</f>
        <v>153.45650125058904</v>
      </c>
      <c r="G21" s="6">
        <f>(Input!C45-Input!C65+Input!C85)/Input!C$7</f>
        <v>160.27850251158691</v>
      </c>
      <c r="H21" s="6">
        <f>(Input!D45-Input!D65+Input!D85)/Input!D$7</f>
        <v>168.7668910539235</v>
      </c>
      <c r="I21" s="6">
        <f>(Input!E45-Input!E65+Input!E85)/Input!E$7</f>
        <v>158.32575624883165</v>
      </c>
      <c r="J21" s="6">
        <f>(Input!F45-Input!F65+Input!F85)/Input!F$7</f>
        <v>142.33504636094071</v>
      </c>
      <c r="K21" s="6">
        <f>(Input!G45-Input!G65+Input!G85)/Input!G$7</f>
        <v>130.59008768645072</v>
      </c>
      <c r="L21" s="6">
        <f>(Input!H45-Input!H65+Input!H85)/Input!H$7</f>
        <v>125.41613301024819</v>
      </c>
      <c r="M21" s="6">
        <f>(Input!I45-Input!I65+Input!I85)/Input!I$7</f>
        <v>124.0150303637058</v>
      </c>
      <c r="N21" s="6">
        <f>(Input!J45-Input!J65+Input!J85)/Input!J$7</f>
        <v>124.08664132959049</v>
      </c>
      <c r="O21" s="19">
        <f t="shared" si="1"/>
        <v>145.59466979350333</v>
      </c>
    </row>
    <row r="22" spans="2:15" ht="12" customHeight="1" x14ac:dyDescent="0.2">
      <c r="B22" t="s">
        <v>132</v>
      </c>
      <c r="E22" s="6">
        <f>(Input!A46-Input!A66+Input!A86)/Input!A$7</f>
        <v>41.702034174293686</v>
      </c>
      <c r="F22" s="6">
        <f>(Input!B46-Input!B66+Input!B86)/Input!B$7</f>
        <v>35.023632119683704</v>
      </c>
      <c r="G22" s="6">
        <f>(Input!C46-Input!C66+Input!C86)/Input!C$7</f>
        <v>27.647617402749312</v>
      </c>
      <c r="H22" s="6">
        <f>(Input!D46-Input!D66+Input!D86)/Input!D$7</f>
        <v>28.261880276343476</v>
      </c>
      <c r="I22" s="6">
        <f>(Input!E46-Input!E66+Input!E86)/Input!E$7</f>
        <v>33.427471556644718</v>
      </c>
      <c r="J22" s="6">
        <f>(Input!F46-Input!F66+Input!F86)/Input!F$7</f>
        <v>31.710361474136715</v>
      </c>
      <c r="K22" s="6">
        <f>(Input!G46-Input!G66+Input!G86)/Input!G$7</f>
        <v>35.989177588466582</v>
      </c>
      <c r="L22" s="6">
        <f>(Input!H46-Input!H66+Input!H86)/Input!H$7</f>
        <v>33.970888226941597</v>
      </c>
      <c r="M22" s="6">
        <f>(Input!I46-Input!I66+Input!I86)/Input!I$7</f>
        <v>31.596629740470959</v>
      </c>
      <c r="N22" s="6">
        <f>(Input!J46-Input!J66+Input!J86)/Input!J$7</f>
        <v>36.937674904823638</v>
      </c>
      <c r="O22" s="19">
        <f t="shared" si="1"/>
        <v>33.626736746455435</v>
      </c>
    </row>
    <row r="23" spans="2:15" ht="12" customHeight="1" x14ac:dyDescent="0.2">
      <c r="B23" t="s">
        <v>133</v>
      </c>
      <c r="E23" s="6">
        <f>(Input!A47-Input!A67+Input!A87)/Input!A$7</f>
        <v>4.4161426369826051</v>
      </c>
      <c r="F23" s="6">
        <f>(Input!B47-Input!B67+Input!B87)/Input!B$7</f>
        <v>2.9288865355835307</v>
      </c>
      <c r="G23" s="6">
        <f>(Input!C47-Input!C67+Input!C87)/Input!C$7</f>
        <v>3.2113260625972404</v>
      </c>
      <c r="H23" s="6">
        <f>(Input!D47-Input!D67+Input!D87)/Input!D$7</f>
        <v>3.3145176109358281</v>
      </c>
      <c r="I23" s="6">
        <f>(Input!E47-Input!E67+Input!E87)/Input!E$7</f>
        <v>3.3023439680625226</v>
      </c>
      <c r="J23" s="6">
        <f>(Input!F47-Input!F67+Input!F87)/Input!F$7</f>
        <v>2.9980567627355312</v>
      </c>
      <c r="K23" s="6">
        <f>(Input!G47-Input!G67+Input!G87)/Input!G$7</f>
        <v>5.8296681333083695</v>
      </c>
      <c r="L23" s="6">
        <f>(Input!H47-Input!H67+Input!H87)/Input!H$7</f>
        <v>5.1839847512038526</v>
      </c>
      <c r="M23" s="6">
        <f>(Input!I47-Input!I67+Input!I87)/Input!I$7</f>
        <v>5.4864001294014964</v>
      </c>
      <c r="N23" s="6">
        <f>(Input!J47-Input!J67+Input!J87)/Input!J$7</f>
        <v>3.7164791069608216</v>
      </c>
      <c r="O23" s="19">
        <f t="shared" si="1"/>
        <v>4.0387805697771793</v>
      </c>
    </row>
    <row r="24" spans="2:15" ht="12" customHeight="1" x14ac:dyDescent="0.2">
      <c r="B24" t="s">
        <v>134</v>
      </c>
      <c r="E24" s="6">
        <f>(Input!A48-Input!A68+Input!A88)/Input!A$7</f>
        <v>1.7536803779103711</v>
      </c>
      <c r="F24" s="6">
        <f>(Input!B48-Input!B68+Input!B88)/Input!B$7</f>
        <v>2.2625658306966527</v>
      </c>
      <c r="G24" s="6">
        <f>(Input!C48-Input!C68+Input!C88)/Input!C$7</f>
        <v>1.790061655845564</v>
      </c>
      <c r="H24" s="6">
        <f>(Input!D48-Input!D68+Input!D88)/Input!D$7</f>
        <v>2.72148948166326</v>
      </c>
      <c r="I24" s="6">
        <f>(Input!E48-Input!E68+Input!E88)/Input!E$7</f>
        <v>1.9876905506346776</v>
      </c>
      <c r="J24" s="6">
        <f>(Input!F48-Input!F68+Input!F88)/Input!F$7</f>
        <v>1.860926748144778</v>
      </c>
      <c r="K24" s="6">
        <f>(Input!G48-Input!G68+Input!G88)/Input!G$7</f>
        <v>1.3881203582350372</v>
      </c>
      <c r="L24" s="6">
        <f>(Input!H48-Input!H68+Input!H88)/Input!H$7</f>
        <v>1.4167596308186194</v>
      </c>
      <c r="M24" s="6">
        <f>(Input!I48-Input!I68+Input!I88)/Input!I$7</f>
        <v>1.8752277316230115</v>
      </c>
      <c r="N24" s="6">
        <f>(Input!J48-Input!J68+Input!J88)/Input!J$7</f>
        <v>1.6905085523453751</v>
      </c>
      <c r="O24" s="19">
        <f t="shared" si="1"/>
        <v>1.8747030917917347</v>
      </c>
    </row>
    <row r="25" spans="2:15" ht="12" customHeight="1" x14ac:dyDescent="0.2">
      <c r="B25" t="s">
        <v>135</v>
      </c>
      <c r="E25" s="6">
        <f>(Input!A49-Input!A69+Input!A89)/Input!A$7</f>
        <v>9.1816989352276543</v>
      </c>
      <c r="F25" s="6">
        <f>(Input!B49-Input!B69+Input!B89)/Input!B$7</f>
        <v>8.6143039682251992</v>
      </c>
      <c r="G25" s="6">
        <f>(Input!C49-Input!C69+Input!C89)/Input!C$7</f>
        <v>8.9403924478239496</v>
      </c>
      <c r="H25" s="6">
        <f>(Input!D49-Input!D69+Input!D89)/Input!D$7</f>
        <v>9.378707630306403</v>
      </c>
      <c r="I25" s="6">
        <f>(Input!E49-Input!E69+Input!E89)/Input!E$7</f>
        <v>13.178909024795589</v>
      </c>
      <c r="J25" s="6">
        <f>(Input!F49-Input!F69+Input!F89)/Input!F$7</f>
        <v>10.873629959679318</v>
      </c>
      <c r="K25" s="6">
        <f>(Input!G49-Input!G69+Input!G89)/Input!G$7</f>
        <v>9.5714104724458586</v>
      </c>
      <c r="L25" s="6">
        <f>(Input!H49-Input!H69+Input!H89)/Input!H$7</f>
        <v>11.213447184837635</v>
      </c>
      <c r="M25" s="6">
        <f>(Input!I49-Input!I69+Input!I89)/Input!I$7</f>
        <v>9.7442474693337751</v>
      </c>
      <c r="N25" s="6">
        <f>(Input!J49-Input!J69+Input!J89)/Input!J$7</f>
        <v>10.32905821704446</v>
      </c>
      <c r="O25" s="19">
        <f t="shared" si="1"/>
        <v>10.102580530971984</v>
      </c>
    </row>
    <row r="26" spans="2:15" ht="13.5" customHeight="1" x14ac:dyDescent="0.2">
      <c r="B26" s="4" t="s">
        <v>136</v>
      </c>
      <c r="E26" s="8">
        <f>SUM(E21:E25)</f>
        <v>225.7296642435806</v>
      </c>
      <c r="F26" s="8">
        <f t="shared" ref="F26:N26" si="5">SUM(F21:F25)</f>
        <v>202.2858897047781</v>
      </c>
      <c r="G26" s="8">
        <f t="shared" si="5"/>
        <v>201.86790008060296</v>
      </c>
      <c r="H26" s="8">
        <f t="shared" si="5"/>
        <v>212.44348605317248</v>
      </c>
      <c r="I26" s="8">
        <f t="shared" si="5"/>
        <v>210.22217134896917</v>
      </c>
      <c r="J26" s="8">
        <f t="shared" si="5"/>
        <v>189.77802130563703</v>
      </c>
      <c r="K26" s="8">
        <f t="shared" si="5"/>
        <v>183.36846423890654</v>
      </c>
      <c r="L26" s="8">
        <f t="shared" si="5"/>
        <v>177.20121280404993</v>
      </c>
      <c r="M26" s="8">
        <f t="shared" si="5"/>
        <v>172.71753543453502</v>
      </c>
      <c r="N26" s="8">
        <f t="shared" si="5"/>
        <v>176.76036211076479</v>
      </c>
      <c r="O26" s="20">
        <f t="shared" si="1"/>
        <v>195.2374707324997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19"/>
    </row>
    <row r="28" spans="2:15" ht="12" customHeight="1" x14ac:dyDescent="0.2">
      <c r="B28" t="s">
        <v>137</v>
      </c>
      <c r="E28" s="6">
        <f>(Input!A50-Input!A70+Input!A90)/Input!A$7</f>
        <v>15.979275119944681</v>
      </c>
      <c r="F28" s="6">
        <f>(Input!B50-Input!B70+Input!B90)/Input!B$7</f>
        <v>17.16351296418085</v>
      </c>
      <c r="G28" s="6">
        <f>(Input!C50-Input!C70+Input!C90)/Input!C$7</f>
        <v>17.99960111284798</v>
      </c>
      <c r="H28" s="6">
        <f>(Input!D50-Input!D70+Input!D90)/Input!D$7</f>
        <v>15.671080781333256</v>
      </c>
      <c r="I28" s="6">
        <f>(Input!E50-Input!E70+Input!E90)/Input!E$7</f>
        <v>15.911236757803195</v>
      </c>
      <c r="J28" s="6">
        <f>(Input!F50-Input!F70+Input!F90)/Input!F$7</f>
        <v>16.524485322957684</v>
      </c>
      <c r="K28" s="6">
        <f>(Input!G50-Input!G70+Input!G90)/Input!G$7</f>
        <v>15.884380733944953</v>
      </c>
      <c r="L28" s="6">
        <f>(Input!H50-Input!H70+Input!H90)/Input!H$7</f>
        <v>16.055141375478453</v>
      </c>
      <c r="M28" s="6">
        <f>(Input!I50-Input!I70+Input!I90)/Input!I$7</f>
        <v>15.053409518056013</v>
      </c>
      <c r="N28" s="6">
        <f>(Input!J50-Input!J70+Input!J90)/Input!J$7</f>
        <v>15.14820782751165</v>
      </c>
      <c r="O28" s="19">
        <f t="shared" si="1"/>
        <v>16.139033151405872</v>
      </c>
    </row>
    <row r="29" spans="2:15" ht="12" customHeight="1" x14ac:dyDescent="0.2">
      <c r="B29" t="s">
        <v>138</v>
      </c>
      <c r="E29" s="6">
        <f>(Input!A51-Input!A71+Input!A91)/Input!A$7</f>
        <v>0.70367122814662453</v>
      </c>
      <c r="F29" s="6">
        <f>(Input!B51-Input!B71+Input!B91)/Input!B$7</f>
        <v>0.58867142391084826</v>
      </c>
      <c r="G29" s="6">
        <f>(Input!C51-Input!C71+Input!C91)/Input!C$7</f>
        <v>0.6736399409217203</v>
      </c>
      <c r="H29" s="6">
        <f>(Input!D51-Input!D71+Input!D91)/Input!D$7</f>
        <v>0.77945612565174172</v>
      </c>
      <c r="I29" s="6">
        <f>(Input!E51-Input!E71+Input!E91)/Input!E$7</f>
        <v>0.61389633635756047</v>
      </c>
      <c r="J29" s="6">
        <f>(Input!F51-Input!F71+Input!F91)/Input!F$7</f>
        <v>0.57994053875962903</v>
      </c>
      <c r="K29" s="6">
        <f>(Input!G51-Input!G71+Input!G91)/Input!G$7</f>
        <v>0.67538694376833297</v>
      </c>
      <c r="L29" s="6">
        <f>(Input!H51-Input!H71+Input!H91)/Input!H$7</f>
        <v>0.81025574144956158</v>
      </c>
      <c r="M29" s="6">
        <f>(Input!I51-Input!I71+Input!I91)/Input!I$7</f>
        <v>0.58554498892397944</v>
      </c>
      <c r="N29" s="6">
        <f>(Input!J51-Input!J71+Input!J91)/Input!J$7</f>
        <v>0.57984982031432863</v>
      </c>
      <c r="O29" s="19">
        <f t="shared" si="1"/>
        <v>0.6590313088204327</v>
      </c>
    </row>
    <row r="30" spans="2:15" ht="14.25" customHeight="1" x14ac:dyDescent="0.2">
      <c r="B30" s="4" t="s">
        <v>139</v>
      </c>
      <c r="E30" s="8">
        <f>SUM(E28:E29)</f>
        <v>16.682946348091306</v>
      </c>
      <c r="F30" s="8">
        <f t="shared" ref="F30:N30" si="6">SUM(F28:F29)</f>
        <v>17.752184388091699</v>
      </c>
      <c r="G30" s="8">
        <f t="shared" si="6"/>
        <v>18.673241053769701</v>
      </c>
      <c r="H30" s="8">
        <f t="shared" si="6"/>
        <v>16.450536906984997</v>
      </c>
      <c r="I30" s="8">
        <f t="shared" si="6"/>
        <v>16.525133094160754</v>
      </c>
      <c r="J30" s="8">
        <f t="shared" si="6"/>
        <v>17.104425861717313</v>
      </c>
      <c r="K30" s="8">
        <f t="shared" si="6"/>
        <v>16.559767677713285</v>
      </c>
      <c r="L30" s="8">
        <f t="shared" si="6"/>
        <v>16.865397116928015</v>
      </c>
      <c r="M30" s="8">
        <f t="shared" si="6"/>
        <v>15.638954506979992</v>
      </c>
      <c r="N30" s="8">
        <f t="shared" si="6"/>
        <v>15.728057647825977</v>
      </c>
      <c r="O30" s="20">
        <f t="shared" si="1"/>
        <v>16.798064460226303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19"/>
    </row>
    <row r="32" spans="2:15" ht="12" customHeight="1" x14ac:dyDescent="0.2">
      <c r="B32" t="s">
        <v>140</v>
      </c>
      <c r="E32" s="6">
        <f>(Input!A52-Input!A72+Input!A92)/Input!A$7</f>
        <v>0.95773415191445854</v>
      </c>
      <c r="F32" s="6">
        <f>(Input!B52-Input!B72+Input!B92)/Input!B$7</f>
        <v>1.0086685498863335</v>
      </c>
      <c r="G32" s="6">
        <f>(Input!C52-Input!C72+Input!C92)/Input!C$7</f>
        <v>0.97316736972056006</v>
      </c>
      <c r="H32" s="6">
        <f>(Input!D52-Input!D72+Input!D92)/Input!D$7</f>
        <v>1.0134556802834378</v>
      </c>
      <c r="I32" s="6">
        <f>(Input!E52-Input!E72+Input!E92)/Input!E$7</f>
        <v>1.2314929336539371</v>
      </c>
      <c r="J32" s="6">
        <f>(Input!F52-Input!F72+Input!F92)/Input!F$7</f>
        <v>1.4015318721661778</v>
      </c>
      <c r="K32" s="6">
        <f>(Input!G52-Input!G72+Input!G92)/Input!G$7</f>
        <v>1.4689125007801285</v>
      </c>
      <c r="L32" s="6">
        <f>(Input!H52-Input!H72+Input!H92)/Input!H$7</f>
        <v>1.4157520990245709</v>
      </c>
      <c r="M32" s="6">
        <f>(Input!I52-Input!I72+Input!I92)/Input!I$7</f>
        <v>1.4734693233594514</v>
      </c>
      <c r="N32" s="6">
        <f>(Input!J52-Input!J72+Input!J92)/Input!J$7</f>
        <v>1.5368126052984628</v>
      </c>
      <c r="O32" s="19">
        <f t="shared" si="1"/>
        <v>1.2480997086087517</v>
      </c>
    </row>
    <row r="33" spans="2:15" ht="12" customHeight="1" x14ac:dyDescent="0.2">
      <c r="B33" t="s">
        <v>141</v>
      </c>
      <c r="E33" s="6">
        <f>(Input!A53-Input!A73+Input!A93)/Input!A$7</f>
        <v>4.0200854312997603</v>
      </c>
      <c r="F33" s="6">
        <f>(Input!B53-Input!B73+Input!B93)/Input!B$7</f>
        <v>3.6351989032101044</v>
      </c>
      <c r="G33" s="6">
        <f>(Input!C53-Input!C73+Input!C93)/Input!C$7</f>
        <v>3.4476119252581929</v>
      </c>
      <c r="H33" s="6">
        <f>(Input!D53-Input!D73+Input!D93)/Input!D$7</f>
        <v>3.5054583227849681</v>
      </c>
      <c r="I33" s="6">
        <f>(Input!E53-Input!E73+Input!E93)/Input!E$7</f>
        <v>3.327102554844525</v>
      </c>
      <c r="J33" s="6">
        <f>(Input!F53-Input!F73+Input!F93)/Input!F$7</f>
        <v>3.6286730259338871</v>
      </c>
      <c r="K33" s="6">
        <f>(Input!G53-Input!G73+Input!G93)/Input!G$7</f>
        <v>3.6949272920177241</v>
      </c>
      <c r="L33" s="6">
        <f>(Input!H53-Input!H73+Input!H93)/Input!H$7</f>
        <v>3.7375469193727624</v>
      </c>
      <c r="M33" s="6">
        <f>(Input!I53-Input!I73+Input!I93)/Input!I$7</f>
        <v>3.8597476487006697</v>
      </c>
      <c r="N33" s="6">
        <f>(Input!J53-Input!J73+Input!J93)/Input!J$7</f>
        <v>3.7449955306609648</v>
      </c>
      <c r="O33" s="19">
        <f t="shared" si="1"/>
        <v>3.6601347554083561</v>
      </c>
    </row>
    <row r="34" spans="2:15" ht="12" customHeight="1" x14ac:dyDescent="0.2">
      <c r="B34" t="s">
        <v>142</v>
      </c>
      <c r="E34" s="6">
        <f>(Input!A54-Input!A74+Input!A94)/Input!A$7</f>
        <v>1.3171989542958216</v>
      </c>
      <c r="F34" s="6">
        <f>(Input!B54-Input!B74+Input!B94)/Input!B$7</f>
        <v>1.2085805167030019</v>
      </c>
      <c r="G34" s="6">
        <f>(Input!C54-Input!C74+Input!C94)/Input!C$7</f>
        <v>1.2402366014080823</v>
      </c>
      <c r="H34" s="6">
        <f>(Input!D54-Input!D74+Input!D94)/Input!D$7</f>
        <v>1.2414127984098891</v>
      </c>
      <c r="I34" s="6">
        <f>(Input!E54-Input!E74+Input!E94)/Input!E$7</f>
        <v>1.1685306251008287</v>
      </c>
      <c r="J34" s="6">
        <f>(Input!F54-Input!F74+Input!F94)/Input!F$7</f>
        <v>1.1682385980326018</v>
      </c>
      <c r="K34" s="6">
        <f>(Input!G54-Input!G74+Input!G94)/Input!G$7</f>
        <v>1.2026138987705173</v>
      </c>
      <c r="L34" s="6">
        <f>(Input!H54-Input!H74+Input!H94)/Input!H$7</f>
        <v>1.1678231880479073</v>
      </c>
      <c r="M34" s="6">
        <f>(Input!I54-Input!I74+Input!I94)/Input!I$7</f>
        <v>1.203467463825634</v>
      </c>
      <c r="N34" s="6">
        <f>(Input!J54-Input!J74+Input!J94)/Input!J$7</f>
        <v>1.2540153710633564</v>
      </c>
      <c r="O34" s="19">
        <f t="shared" si="1"/>
        <v>1.217211801565764</v>
      </c>
    </row>
    <row r="35" spans="2:15" ht="12" customHeight="1" x14ac:dyDescent="0.2">
      <c r="B35" t="s">
        <v>143</v>
      </c>
      <c r="E35" s="6">
        <f>(Input!A55-Input!A75+Input!A95)/Input!A$7</f>
        <v>7.5703044787132736</v>
      </c>
      <c r="F35" s="6">
        <f>(Input!B55-Input!B75+Input!B95)/Input!B$7</f>
        <v>5.9392160645024319</v>
      </c>
      <c r="G35" s="6">
        <f>(Input!C55-Input!C75+Input!C95)/Input!C$7</f>
        <v>6.3886940390089091</v>
      </c>
      <c r="H35" s="6">
        <f>(Input!D55-Input!D75+Input!D95)/Input!D$7</f>
        <v>7.5592551772144567</v>
      </c>
      <c r="I35" s="6">
        <f>(Input!E55-Input!E75+Input!E95)/Input!E$7</f>
        <v>7.0844372658528645</v>
      </c>
      <c r="J35" s="6">
        <f>(Input!F55-Input!F75+Input!F95)/Input!F$7</f>
        <v>6.2512496273866871</v>
      </c>
      <c r="K35" s="6">
        <f>(Input!G55-Input!G75+Input!G95)/Input!G$7</f>
        <v>5.7921617362541351</v>
      </c>
      <c r="L35" s="6">
        <f>(Input!H55-Input!H75+Input!H95)/Input!H$7</f>
        <v>6.7811022965798244</v>
      </c>
      <c r="M35" s="6">
        <f>(Input!I55-Input!I75+Input!I95)/Input!I$7</f>
        <v>6.4077098355246944</v>
      </c>
      <c r="N35" s="6">
        <f>(Input!J55-Input!J75+Input!J95)/Input!J$7</f>
        <v>6.5641085021329459</v>
      </c>
      <c r="O35" s="19">
        <f t="shared" si="1"/>
        <v>6.6338239023170216</v>
      </c>
    </row>
    <row r="36" spans="2:15" ht="13.5" customHeight="1" x14ac:dyDescent="0.2">
      <c r="B36" s="4" t="s">
        <v>144</v>
      </c>
      <c r="E36" s="8">
        <f>SUM(E32:E35)</f>
        <v>13.865323016223314</v>
      </c>
      <c r="F36" s="8">
        <f t="shared" ref="F36:N36" si="7">SUM(F32:F35)</f>
        <v>11.791664034301871</v>
      </c>
      <c r="G36" s="8">
        <f t="shared" si="7"/>
        <v>12.049709935395745</v>
      </c>
      <c r="H36" s="8">
        <f t="shared" si="7"/>
        <v>13.319581978692751</v>
      </c>
      <c r="I36" s="8">
        <f t="shared" si="7"/>
        <v>12.811563379452155</v>
      </c>
      <c r="J36" s="8">
        <f t="shared" si="7"/>
        <v>12.449693123519353</v>
      </c>
      <c r="K36" s="8">
        <f t="shared" si="7"/>
        <v>12.158615427822504</v>
      </c>
      <c r="L36" s="8">
        <f t="shared" si="7"/>
        <v>13.102224503025065</v>
      </c>
      <c r="M36" s="8">
        <f t="shared" si="7"/>
        <v>12.944394271410449</v>
      </c>
      <c r="N36" s="8">
        <f t="shared" si="7"/>
        <v>13.099932009155729</v>
      </c>
      <c r="O36" s="20">
        <f t="shared" si="1"/>
        <v>12.759270167899894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19"/>
    </row>
    <row r="38" spans="2:15" ht="13.5" customHeight="1" x14ac:dyDescent="0.2">
      <c r="B38" s="4" t="s">
        <v>145</v>
      </c>
      <c r="E38" s="8">
        <f>(Input!A56-Input!A76+Input!A96)/Input!A$7</f>
        <v>21.710991778220368</v>
      </c>
      <c r="F38" s="8">
        <f>(Input!B56-Input!B76+Input!B96)/Input!B$7</f>
        <v>23.522483286641222</v>
      </c>
      <c r="G38" s="8">
        <f>(Input!C56-Input!C76+Input!C96)/Input!C$7</f>
        <v>21.957546298886772</v>
      </c>
      <c r="H38" s="8">
        <f>(Input!D56-Input!D76+Input!D96)/Input!D$7</f>
        <v>21.243411705605659</v>
      </c>
      <c r="I38" s="8">
        <f>(Input!E56-Input!E76+Input!E96)/Input!E$7</f>
        <v>20.673454916993801</v>
      </c>
      <c r="J38" s="8">
        <f>(Input!F56-Input!F76+Input!F96)/Input!F$7</f>
        <v>20.604718931894134</v>
      </c>
      <c r="K38" s="8">
        <f>(Input!G56-Input!G76+Input!G96)/Input!G$7</f>
        <v>21.248422267989763</v>
      </c>
      <c r="L38" s="8">
        <f>(Input!H56-Input!H76+Input!H96)/Input!H$7</f>
        <v>22.486455889616</v>
      </c>
      <c r="M38" s="8">
        <f>(Input!I56-Input!I76+Input!I96)/Input!I$7</f>
        <v>22.67389658724997</v>
      </c>
      <c r="N38" s="8">
        <f>(Input!J56-Input!J76+Input!J96)/Input!J$7</f>
        <v>24.657387055272938</v>
      </c>
      <c r="O38" s="20">
        <f t="shared" si="1"/>
        <v>22.077876871837063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19"/>
    </row>
    <row r="40" spans="2:15" x14ac:dyDescent="0.2">
      <c r="B40" s="9" t="s">
        <v>67</v>
      </c>
      <c r="C40" s="10"/>
      <c r="D40" s="10"/>
      <c r="E40" s="11">
        <f>SUM(E10,E15,E19,E26,E30,E36,E38)</f>
        <v>457.6193410041563</v>
      </c>
      <c r="F40" s="11">
        <f t="shared" ref="F40:N40" si="8">SUM(F10,F15,F19,F26,F30,F36,F38)</f>
        <v>422.10325373234792</v>
      </c>
      <c r="G40" s="11">
        <f t="shared" si="8"/>
        <v>411.7131878198943</v>
      </c>
      <c r="H40" s="11">
        <f t="shared" si="8"/>
        <v>431.29215661341834</v>
      </c>
      <c r="I40" s="11">
        <f t="shared" si="8"/>
        <v>423.6501151050029</v>
      </c>
      <c r="J40" s="11">
        <f t="shared" si="8"/>
        <v>400.74861152512585</v>
      </c>
      <c r="K40" s="11">
        <f t="shared" si="8"/>
        <v>401.11214831804278</v>
      </c>
      <c r="L40" s="11">
        <f t="shared" si="8"/>
        <v>391.23071968761582</v>
      </c>
      <c r="M40" s="11">
        <f t="shared" si="8"/>
        <v>399.78987849922441</v>
      </c>
      <c r="N40" s="11">
        <f t="shared" si="8"/>
        <v>399.50305896961243</v>
      </c>
      <c r="O40" s="11">
        <f t="shared" si="1"/>
        <v>413.87624712744412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247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18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28.5" customHeight="1" x14ac:dyDescent="0.2"/>
    <row r="5" spans="1:15" x14ac:dyDescent="0.2"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O8" s="18"/>
    </row>
    <row r="9" spans="1:15" s="13" customFormat="1" ht="13.5" customHeight="1" x14ac:dyDescent="0.2">
      <c r="B9" s="13" t="s">
        <v>55</v>
      </c>
      <c r="E9" s="16">
        <f>'Kst-ha-ES'!E13/'Kst-ha-ES'!E31*100</f>
        <v>13.258183012024338</v>
      </c>
      <c r="F9" s="16">
        <f>'Kst-ha-ES'!F13/'Kst-ha-ES'!F31*100</f>
        <v>14.159242427290328</v>
      </c>
      <c r="G9" s="16">
        <f>'Kst-ha-ES'!G13/'Kst-ha-ES'!G31*100</f>
        <v>14.003847557818913</v>
      </c>
      <c r="H9" s="16">
        <f>'Kst-ha-ES'!H13/'Kst-ha-ES'!H31*100</f>
        <v>12.147091452154546</v>
      </c>
      <c r="I9" s="16">
        <f>'Kst-ha-ES'!I13/'Kst-ha-ES'!I31*100</f>
        <v>12.157069962368064</v>
      </c>
      <c r="J9" s="16">
        <f>'Kst-ha-ES'!J13/'Kst-ha-ES'!J31*100</f>
        <v>12.49238050377715</v>
      </c>
      <c r="K9" s="16">
        <f>'Kst-ha-ES'!K13/'Kst-ha-ES'!K31*100</f>
        <v>13.038590013426345</v>
      </c>
      <c r="L9" s="16">
        <f>'Kst-ha-ES'!L13/'Kst-ha-ES'!L31*100</f>
        <v>10.462223952645296</v>
      </c>
      <c r="M9" s="16">
        <f>'Kst-ha-ES'!M13/'Kst-ha-ES'!M31*100</f>
        <v>13.605901155957975</v>
      </c>
      <c r="N9" s="16">
        <f>'Kst-ha-ES'!N13/'Kst-ha-ES'!N31*100</f>
        <v>12.50941248523314</v>
      </c>
      <c r="O9" s="23">
        <f t="shared" ref="O9:O28" si="1">AVERAGE(E9:N9)</f>
        <v>12.783394252269613</v>
      </c>
    </row>
    <row r="10" spans="1:15" s="13" customFormat="1" ht="13.5" customHeight="1" x14ac:dyDescent="0.2">
      <c r="B10" s="13" t="s">
        <v>60</v>
      </c>
      <c r="E10" s="16">
        <f>'Kst-ha-ES'!E19/'Kst-ha-ES'!E31*100</f>
        <v>42.014042895485986</v>
      </c>
      <c r="F10" s="16">
        <f>'Kst-ha-ES'!F19/'Kst-ha-ES'!F31*100</f>
        <v>42.871828057774039</v>
      </c>
      <c r="G10" s="16">
        <f>'Kst-ha-ES'!G19/'Kst-ha-ES'!G31*100</f>
        <v>47.785450988044119</v>
      </c>
      <c r="H10" s="16">
        <f>'Kst-ha-ES'!H19/'Kst-ha-ES'!H31*100</f>
        <v>49.133491537200783</v>
      </c>
      <c r="I10" s="16">
        <f>'Kst-ha-ES'!I19/'Kst-ha-ES'!I31*100</f>
        <v>46.885534573935047</v>
      </c>
      <c r="J10" s="16">
        <f>'Kst-ha-ES'!J19/'Kst-ha-ES'!J31*100</f>
        <v>43.411275821915716</v>
      </c>
      <c r="K10" s="16">
        <f>'Kst-ha-ES'!K19/'Kst-ha-ES'!K31*100</f>
        <v>40.697032132619874</v>
      </c>
      <c r="L10" s="16">
        <f>'Kst-ha-ES'!L19/'Kst-ha-ES'!L31*100</f>
        <v>44.757086982235947</v>
      </c>
      <c r="M10" s="16">
        <f>'Kst-ha-ES'!M19/'Kst-ha-ES'!M31*100</f>
        <v>37.292427523633869</v>
      </c>
      <c r="N10" s="16">
        <f>'Kst-ha-ES'!N19/'Kst-ha-ES'!N31*100</f>
        <v>37.881312288834373</v>
      </c>
      <c r="O10" s="23">
        <f t="shared" si="1"/>
        <v>43.272948280167967</v>
      </c>
    </row>
    <row r="11" spans="1:15" s="13" customFormat="1" ht="13.5" customHeight="1" x14ac:dyDescent="0.2">
      <c r="B11" s="13" t="s">
        <v>63</v>
      </c>
      <c r="E11" s="16">
        <f>'Kst-ha-ES'!E24/'Kst-ha-ES'!E31*100</f>
        <v>15.287405586287978</v>
      </c>
      <c r="F11" s="16">
        <f>'Kst-ha-ES'!F24/'Kst-ha-ES'!F31*100</f>
        <v>13.824416833190737</v>
      </c>
      <c r="G11" s="16">
        <f>'Kst-ha-ES'!G24/'Kst-ha-ES'!G31*100</f>
        <v>10.875830209437868</v>
      </c>
      <c r="H11" s="16">
        <f>'Kst-ha-ES'!H24/'Kst-ha-ES'!H31*100</f>
        <v>11.044729747974191</v>
      </c>
      <c r="I11" s="16">
        <f>'Kst-ha-ES'!I24/'Kst-ha-ES'!I31*100</f>
        <v>12.449753946541556</v>
      </c>
      <c r="J11" s="16">
        <f>'Kst-ha-ES'!J24/'Kst-ha-ES'!J31*100</f>
        <v>13.269717584676984</v>
      </c>
      <c r="K11" s="16">
        <f>'Kst-ha-ES'!K24/'Kst-ha-ES'!K31*100</f>
        <v>14.934294246243079</v>
      </c>
      <c r="L11" s="16">
        <f>'Kst-ha-ES'!L24/'Kst-ha-ES'!L31*100</f>
        <v>14.169972424020177</v>
      </c>
      <c r="M11" s="16">
        <f>'Kst-ha-ES'!M24/'Kst-ha-ES'!M31*100</f>
        <v>15.429681480295997</v>
      </c>
      <c r="N11" s="16">
        <f>'Kst-ha-ES'!N24/'Kst-ha-ES'!N31*100</f>
        <v>18.016362210073563</v>
      </c>
      <c r="O11" s="23">
        <f t="shared" si="1"/>
        <v>13.930216426874214</v>
      </c>
    </row>
    <row r="12" spans="1:15" s="13" customFormat="1" ht="13.5" customHeight="1" x14ac:dyDescent="0.2">
      <c r="B12" s="13" t="s">
        <v>15</v>
      </c>
      <c r="E12" s="16">
        <f>'Kst-ha-ES'!E29/'Kst-ha-ES'!E31*100</f>
        <v>29.440368506201704</v>
      </c>
      <c r="F12" s="16">
        <f>'Kst-ha-ES'!F29/'Kst-ha-ES'!F31*100</f>
        <v>29.144512681744892</v>
      </c>
      <c r="G12" s="16">
        <f>'Kst-ha-ES'!G29/'Kst-ha-ES'!G31*100</f>
        <v>27.334871244699105</v>
      </c>
      <c r="H12" s="16">
        <f>'Kst-ha-ES'!H29/'Kst-ha-ES'!H31*100</f>
        <v>27.674687262670489</v>
      </c>
      <c r="I12" s="16">
        <f>'Kst-ha-ES'!I29/'Kst-ha-ES'!I31*100</f>
        <v>28.507641517155346</v>
      </c>
      <c r="J12" s="16">
        <f>'Kst-ha-ES'!J29/'Kst-ha-ES'!J31*100</f>
        <v>30.82662608963015</v>
      </c>
      <c r="K12" s="16">
        <f>'Kst-ha-ES'!K29/'Kst-ha-ES'!K31*100</f>
        <v>31.330083607710701</v>
      </c>
      <c r="L12" s="16">
        <f>'Kst-ha-ES'!L29/'Kst-ha-ES'!L31*100</f>
        <v>30.610716641098573</v>
      </c>
      <c r="M12" s="16">
        <f>'Kst-ha-ES'!M29/'Kst-ha-ES'!M31*100</f>
        <v>33.671989840112154</v>
      </c>
      <c r="N12" s="16">
        <f>'Kst-ha-ES'!N29/'Kst-ha-ES'!N31*100</f>
        <v>31.592913015858926</v>
      </c>
      <c r="O12" s="23">
        <f t="shared" si="1"/>
        <v>30.0134410406882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23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23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23"/>
    </row>
    <row r="16" spans="1:15" s="13" customFormat="1" ht="13.5" customHeight="1" x14ac:dyDescent="0.2">
      <c r="B16" s="13" t="s">
        <v>123</v>
      </c>
      <c r="E16" s="16">
        <f>'KOA-ha-ES'!E10/'KOA-ha-ES'!E40*100</f>
        <v>13.378109214364265</v>
      </c>
      <c r="F16" s="16">
        <f>'KOA-ha-ES'!F10/'KOA-ha-ES'!F40*100</f>
        <v>12.984306675804937</v>
      </c>
      <c r="G16" s="16">
        <f>'KOA-ha-ES'!G10/'KOA-ha-ES'!G40*100</f>
        <v>12.525980944576947</v>
      </c>
      <c r="H16" s="16">
        <f>'KOA-ha-ES'!H10/'KOA-ha-ES'!H40*100</f>
        <v>12.6855057702242</v>
      </c>
      <c r="I16" s="16">
        <f>'KOA-ha-ES'!I10/'KOA-ha-ES'!I40*100</f>
        <v>13.921746780113859</v>
      </c>
      <c r="J16" s="16">
        <f>'KOA-ha-ES'!J10/'KOA-ha-ES'!J40*100</f>
        <v>15.64408060550106</v>
      </c>
      <c r="K16" s="16">
        <f>'KOA-ha-ES'!K10/'KOA-ha-ES'!K40*100</f>
        <v>17.062653655575264</v>
      </c>
      <c r="L16" s="16">
        <f>'KOA-ha-ES'!L10/'KOA-ha-ES'!L40*100</f>
        <v>16.205330900631349</v>
      </c>
      <c r="M16" s="16">
        <f>'KOA-ha-ES'!M10/'KOA-ha-ES'!M40*100</f>
        <v>18.378879012882756</v>
      </c>
      <c r="N16" s="16">
        <f>'KOA-ha-ES'!N10/'KOA-ha-ES'!N40*100</f>
        <v>16.89668064677787</v>
      </c>
      <c r="O16" s="23">
        <f t="shared" si="1"/>
        <v>14.968327420645249</v>
      </c>
    </row>
    <row r="17" spans="1:15" s="13" customFormat="1" ht="13.5" customHeight="1" x14ac:dyDescent="0.2">
      <c r="B17" s="13" t="s">
        <v>130</v>
      </c>
      <c r="E17" s="16">
        <f>'KOA-ha-ES'!E15/'KOA-ha-ES'!E40*100</f>
        <v>17.073528582775069</v>
      </c>
      <c r="F17" s="16">
        <f>'KOA-ha-ES'!F15/'KOA-ha-ES'!F40*100</f>
        <v>17.091493037354574</v>
      </c>
      <c r="G17" s="16">
        <f>'KOA-ha-ES'!G15/'KOA-ha-ES'!G40*100</f>
        <v>15.669153123834025</v>
      </c>
      <c r="H17" s="16">
        <f>'KOA-ha-ES'!H15/'KOA-ha-ES'!H40*100</f>
        <v>15.844598778736424</v>
      </c>
      <c r="I17" s="16">
        <f>'KOA-ha-ES'!I15/'KOA-ha-ES'!I40*100</f>
        <v>15.846831253419083</v>
      </c>
      <c r="J17" s="16">
        <f>'KOA-ha-ES'!J15/'KOA-ha-ES'!J40*100</f>
        <v>17.433270531578948</v>
      </c>
      <c r="K17" s="16">
        <f>'KOA-ha-ES'!K15/'KOA-ha-ES'!K40*100</f>
        <v>17.77847394801487</v>
      </c>
      <c r="L17" s="16">
        <f>'KOA-ha-ES'!L15/'KOA-ha-ES'!L40*100</f>
        <v>16.959460068988065</v>
      </c>
      <c r="M17" s="16">
        <f>'KOA-ha-ES'!M15/'KOA-ha-ES'!M40*100</f>
        <v>18.756062731962615</v>
      </c>
      <c r="N17" s="16">
        <f>'KOA-ha-ES'!N15/'KOA-ha-ES'!N40*100</f>
        <v>16.890350159869424</v>
      </c>
      <c r="O17" s="23">
        <f t="shared" si="1"/>
        <v>16.934322221653311</v>
      </c>
    </row>
    <row r="18" spans="1:15" s="13" customFormat="1" ht="13.5" customHeight="1" x14ac:dyDescent="0.2">
      <c r="B18" s="13" t="s">
        <v>129</v>
      </c>
      <c r="E18" s="16">
        <f>'KOA-ha-ES'!E19/'KOA-ha-ES'!E40*100</f>
        <v>7.8580111442460243</v>
      </c>
      <c r="F18" s="16">
        <f>'KOA-ha-ES'!F19/'KOA-ha-ES'!F40*100</f>
        <v>7.2708753039169443</v>
      </c>
      <c r="G18" s="16">
        <f>'KOA-ha-ES'!G19/'KOA-ha-ES'!G40*100</f>
        <v>5.901860705639991</v>
      </c>
      <c r="H18" s="16">
        <f>'KOA-ha-ES'!H19/'KOA-ha-ES'!H40*100</f>
        <v>6.1472131226040094</v>
      </c>
      <c r="I18" s="16">
        <f>'KOA-ha-ES'!I19/'KOA-ha-ES'!I40*100</f>
        <v>6.1220849557349419</v>
      </c>
      <c r="J18" s="16">
        <f>'KOA-ha-ES'!J19/'KOA-ha-ES'!J40*100</f>
        <v>5.7776607284440127</v>
      </c>
      <c r="K18" s="16">
        <f>'KOA-ha-ES'!K19/'KOA-ha-ES'!K40*100</f>
        <v>6.4161998236166307</v>
      </c>
      <c r="L18" s="16">
        <f>'KOA-ha-ES'!L19/'KOA-ha-ES'!L40*100</f>
        <v>5.3800368934082812</v>
      </c>
      <c r="M18" s="16">
        <f>'KOA-ha-ES'!M19/'KOA-ha-ES'!M40*100</f>
        <v>6.7107511736724552</v>
      </c>
      <c r="N18" s="16">
        <f>'KOA-ha-ES'!N19/'KOA-ha-ES'!N40*100</f>
        <v>7.9042891454054605</v>
      </c>
      <c r="O18" s="23">
        <f t="shared" si="1"/>
        <v>6.5488982996688749</v>
      </c>
    </row>
    <row r="19" spans="1:15" s="13" customFormat="1" ht="13.5" customHeight="1" x14ac:dyDescent="0.2">
      <c r="B19" s="13" t="s">
        <v>136</v>
      </c>
      <c r="E19" s="16">
        <f>'KOA-ha-ES'!E26/'KOA-ha-ES'!E40*100</f>
        <v>50.870930482007672</v>
      </c>
      <c r="F19" s="16">
        <f>'KOA-ha-ES'!F26/'KOA-ha-ES'!F40*100</f>
        <v>51.047272023000211</v>
      </c>
      <c r="G19" s="16">
        <f>'KOA-ha-ES'!G26/'KOA-ha-ES'!G40*100</f>
        <v>54.744547060409154</v>
      </c>
      <c r="H19" s="16">
        <f>'KOA-ha-ES'!H26/'KOA-ha-ES'!H40*100</f>
        <v>54.919072801285886</v>
      </c>
      <c r="I19" s="16">
        <f>'KOA-ha-ES'!I26/'KOA-ha-ES'!I40*100</f>
        <v>53.453297063857541</v>
      </c>
      <c r="J19" s="16">
        <f>'KOA-ha-ES'!J26/'KOA-ha-ES'!J40*100</f>
        <v>49.253144385765388</v>
      </c>
      <c r="K19" s="16">
        <f>'KOA-ha-ES'!K26/'KOA-ha-ES'!K40*100</f>
        <v>46.517545739986446</v>
      </c>
      <c r="L19" s="16">
        <f>'KOA-ha-ES'!L26/'KOA-ha-ES'!L40*100</f>
        <v>49.197617540822044</v>
      </c>
      <c r="M19" s="16">
        <f>'KOA-ha-ES'!M26/'KOA-ha-ES'!M40*100</f>
        <v>43.341774970120817</v>
      </c>
      <c r="N19" s="16">
        <f>'KOA-ha-ES'!N26/'KOA-ha-ES'!N40*100</f>
        <v>45.201382526599147</v>
      </c>
      <c r="O19" s="23">
        <f t="shared" si="1"/>
        <v>49.854658459385426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3.4388035685923177</v>
      </c>
      <c r="F20" s="16">
        <f>'KOA-ha-ES'!F30/'KOA-ha-ES'!F40*100</f>
        <v>3.8496425083113488</v>
      </c>
      <c r="G20" s="16">
        <f>'KOA-ha-ES'!G30/'KOA-ha-ES'!G40*100</f>
        <v>3.9184730843917945</v>
      </c>
      <c r="H20" s="16">
        <f>'KOA-ha-ES'!H30/'KOA-ha-ES'!H40*100</f>
        <v>3.329302384232661</v>
      </c>
      <c r="I20" s="16">
        <f>'KOA-ha-ES'!I30/'KOA-ha-ES'!I40*100</f>
        <v>3.4683665499378193</v>
      </c>
      <c r="J20" s="16">
        <f>'KOA-ha-ES'!J30/'KOA-ha-ES'!J40*100</f>
        <v>4.0416684911254048</v>
      </c>
      <c r="K20" s="16">
        <f>'KOA-ha-ES'!K30/'KOA-ha-ES'!K40*100</f>
        <v>4.0854500892738912</v>
      </c>
      <c r="L20" s="16">
        <f>'KOA-ha-ES'!L30/'KOA-ha-ES'!L40*100</f>
        <v>3.969726469175034</v>
      </c>
      <c r="M20" s="16">
        <f>'KOA-ha-ES'!M30/'KOA-ha-ES'!M40*100</f>
        <v>3.9404674935046722</v>
      </c>
      <c r="N20" s="16">
        <f>'KOA-ha-ES'!N30/'KOA-ha-ES'!N40*100</f>
        <v>3.8674961179136158</v>
      </c>
      <c r="O20" s="23">
        <f t="shared" si="1"/>
        <v>3.7909396756458564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2.8630872955345157</v>
      </c>
      <c r="F21" s="16">
        <f>'KOA-ha-ES'!F36/'KOA-ha-ES'!F40*100</f>
        <v>2.5656423827508554</v>
      </c>
      <c r="G21" s="16">
        <f>'KOA-ha-ES'!G36/'KOA-ha-ES'!G40*100</f>
        <v>2.5421790668474578</v>
      </c>
      <c r="H21" s="16">
        <f>'KOA-ha-ES'!H36/'KOA-ha-ES'!H40*100</f>
        <v>2.6986898066288321</v>
      </c>
      <c r="I21" s="16">
        <f>'KOA-ha-ES'!I36/'KOA-ha-ES'!I40*100</f>
        <v>2.6944706051770315</v>
      </c>
      <c r="J21" s="16">
        <f>'KOA-ha-ES'!J36/'KOA-ha-ES'!J40*100</f>
        <v>2.9418419632829136</v>
      </c>
      <c r="K21" s="16">
        <f>'KOA-ha-ES'!K36/'KOA-ha-ES'!K40*100</f>
        <v>2.995135436164988</v>
      </c>
      <c r="L21" s="16">
        <f>'KOA-ha-ES'!L36/'KOA-ha-ES'!L40*100</f>
        <v>3.0818832268125931</v>
      </c>
      <c r="M21" s="16">
        <f>'KOA-ha-ES'!M36/'KOA-ha-ES'!M40*100</f>
        <v>3.2600431930629679</v>
      </c>
      <c r="N21" s="16">
        <f>'KOA-ha-ES'!N36/'KOA-ha-ES'!N40*100</f>
        <v>3.2206789248979026</v>
      </c>
      <c r="O21" s="23">
        <f t="shared" si="1"/>
        <v>2.8863651901160061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4.517529712480143</v>
      </c>
      <c r="F22" s="16">
        <f>'KOA-ha-ES'!F38/'KOA-ha-ES'!F40*100</f>
        <v>5.1907680688611313</v>
      </c>
      <c r="G22" s="16">
        <f>'KOA-ha-ES'!G38/'KOA-ha-ES'!G40*100</f>
        <v>4.6978060143006424</v>
      </c>
      <c r="H22" s="16">
        <f>'KOA-ha-ES'!H38/'KOA-ha-ES'!H40*100</f>
        <v>4.3756173362879816</v>
      </c>
      <c r="I22" s="16">
        <f>'KOA-ha-ES'!I38/'KOA-ha-ES'!I40*100</f>
        <v>4.4932027917597246</v>
      </c>
      <c r="J22" s="16">
        <f>'KOA-ha-ES'!J38/'KOA-ha-ES'!J40*100</f>
        <v>4.9083332943022784</v>
      </c>
      <c r="K22" s="16">
        <f>'KOA-ha-ES'!K38/'KOA-ha-ES'!K40*100</f>
        <v>5.1445413073679038</v>
      </c>
      <c r="L22" s="16">
        <f>'KOA-ha-ES'!L38/'KOA-ha-ES'!L40*100</f>
        <v>5.2059449001626277</v>
      </c>
      <c r="M22" s="16">
        <f>'KOA-ha-ES'!M38/'KOA-ha-ES'!M40*100</f>
        <v>5.6120214247937295</v>
      </c>
      <c r="N22" s="16">
        <f>'KOA-ha-ES'!N38/'KOA-ha-ES'!N40*100</f>
        <v>6.0191224785365662</v>
      </c>
      <c r="O22" s="23">
        <f t="shared" si="1"/>
        <v>5.0164887328852732</v>
      </c>
    </row>
    <row r="23" spans="1:15" s="13" customFormat="1" ht="12.75" customHeight="1" x14ac:dyDescent="0.2">
      <c r="O23" s="23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24">
        <v>100</v>
      </c>
    </row>
    <row r="25" spans="1:15" s="13" customFormat="1" ht="24" customHeight="1" x14ac:dyDescent="0.2">
      <c r="O25" s="23"/>
    </row>
    <row r="26" spans="1:15" s="13" customFormat="1" ht="13.5" customHeight="1" x14ac:dyDescent="0.2">
      <c r="B26" s="13" t="s">
        <v>68</v>
      </c>
      <c r="E26" s="16">
        <f>'Kst-ha-ES'!E33/'Kst-ha-ES'!E36*100</f>
        <v>93.72960902605449</v>
      </c>
      <c r="F26" s="16">
        <f>'Kst-ha-ES'!F33/'Kst-ha-ES'!F36*100</f>
        <v>94.185357050455139</v>
      </c>
      <c r="G26" s="16">
        <f>'Kst-ha-ES'!G33/'Kst-ha-ES'!G36*100</f>
        <v>92.824864021733589</v>
      </c>
      <c r="H26" s="16">
        <f>'Kst-ha-ES'!H33/'Kst-ha-ES'!H36*100</f>
        <v>95.630214480891823</v>
      </c>
      <c r="I26" s="16">
        <f>'Kst-ha-ES'!I33/'Kst-ha-ES'!I36*100</f>
        <v>96.856393127895828</v>
      </c>
      <c r="J26" s="16">
        <f>'Kst-ha-ES'!J33/'Kst-ha-ES'!J36*100</f>
        <v>96.2033783176566</v>
      </c>
      <c r="K26" s="16">
        <f>'Kst-ha-ES'!K33/'Kst-ha-ES'!K36*100</f>
        <v>96.260714801256995</v>
      </c>
      <c r="L26" s="16">
        <f>'Kst-ha-ES'!L33/'Kst-ha-ES'!L36*100</f>
        <v>96.993482464501824</v>
      </c>
      <c r="M26" s="16">
        <f>'Kst-ha-ES'!M33/'Kst-ha-ES'!M36*100</f>
        <v>96.626391553006101</v>
      </c>
      <c r="N26" s="16">
        <f>'Kst-ha-ES'!N33/'Kst-ha-ES'!N36*100</f>
        <v>96.341948163290809</v>
      </c>
      <c r="O26" s="23">
        <f t="shared" si="1"/>
        <v>95.565235300674317</v>
      </c>
    </row>
    <row r="27" spans="1:15" s="13" customFormat="1" ht="13.5" customHeight="1" x14ac:dyDescent="0.2">
      <c r="B27" s="13" t="s">
        <v>69</v>
      </c>
      <c r="E27" s="16">
        <f>'Kst-ha-ES'!E34/'Kst-ha-ES'!E36*100</f>
        <v>1.8351094366134375E-2</v>
      </c>
      <c r="F27" s="16">
        <f>'Kst-ha-ES'!F34/'Kst-ha-ES'!F36*100</f>
        <v>8.5278051191595775E-3</v>
      </c>
      <c r="G27" s="16">
        <f>'Kst-ha-ES'!G34/'Kst-ha-ES'!G36*100</f>
        <v>5.1560675028697628E-2</v>
      </c>
      <c r="H27" s="16">
        <f>'Kst-ha-ES'!H34/'Kst-ha-ES'!H36*100</f>
        <v>2.0503050757304558E-2</v>
      </c>
      <c r="I27" s="16">
        <f>'Kst-ha-ES'!I34/'Kst-ha-ES'!I36*100</f>
        <v>3.9753043148702885E-2</v>
      </c>
      <c r="J27" s="16">
        <f>'Kst-ha-ES'!J34/'Kst-ha-ES'!J36*100</f>
        <v>4.9141969340539667E-2</v>
      </c>
      <c r="K27" s="16">
        <f>'Kst-ha-ES'!K34/'Kst-ha-ES'!K36*100</f>
        <v>5.2146299962994087E-2</v>
      </c>
      <c r="L27" s="16">
        <f>'Kst-ha-ES'!L34/'Kst-ha-ES'!L36*100</f>
        <v>3.5463362430623362E-2</v>
      </c>
      <c r="M27" s="16">
        <f>'Kst-ha-ES'!M34/'Kst-ha-ES'!M36*100</f>
        <v>0.17379416628521602</v>
      </c>
      <c r="N27" s="16">
        <f>'Kst-ha-ES'!N34/'Kst-ha-ES'!N36*100</f>
        <v>0.57098376419738639</v>
      </c>
      <c r="O27" s="23">
        <f t="shared" si="1"/>
        <v>0.10202252306367585</v>
      </c>
    </row>
    <row r="28" spans="1:15" s="13" customFormat="1" ht="13.5" customHeight="1" x14ac:dyDescent="0.2">
      <c r="B28" s="13" t="s">
        <v>75</v>
      </c>
      <c r="E28" s="16">
        <f>'Kst-ha-ES'!E35/'Kst-ha-ES'!E36*100</f>
        <v>6.2520398795793897</v>
      </c>
      <c r="F28" s="16">
        <f>'Kst-ha-ES'!F35/'Kst-ha-ES'!F36*100</f>
        <v>5.8061151444256964</v>
      </c>
      <c r="G28" s="16">
        <f>'Kst-ha-ES'!G35/'Kst-ha-ES'!G36*100</f>
        <v>7.1235753032377129</v>
      </c>
      <c r="H28" s="16">
        <f>'Kst-ha-ES'!H35/'Kst-ha-ES'!H36*100</f>
        <v>4.349282468350876</v>
      </c>
      <c r="I28" s="16">
        <f>'Kst-ha-ES'!I35/'Kst-ha-ES'!I36*100</f>
        <v>3.1038538289554491</v>
      </c>
      <c r="J28" s="16">
        <f>'Kst-ha-ES'!J35/'Kst-ha-ES'!J36*100</f>
        <v>3.7474797130028694</v>
      </c>
      <c r="K28" s="16">
        <f>'Kst-ha-ES'!K35/'Kst-ha-ES'!K36*100</f>
        <v>3.6871388987800167</v>
      </c>
      <c r="L28" s="16">
        <f>'Kst-ha-ES'!L35/'Kst-ha-ES'!L36*100</f>
        <v>2.971054173067547</v>
      </c>
      <c r="M28" s="16">
        <f>'Kst-ha-ES'!M35/'Kst-ha-ES'!M36*100</f>
        <v>3.1998142807086807</v>
      </c>
      <c r="N28" s="16">
        <f>'Kst-ha-ES'!N35/'Kst-ha-ES'!N36*100</f>
        <v>3.0870680725118045</v>
      </c>
      <c r="O28" s="23">
        <f t="shared" si="1"/>
        <v>4.3327421762620038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23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24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2022</v>
      </c>
      <c r="D1" s="50" t="s">
        <v>17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246</v>
      </c>
    </row>
    <row r="2" spans="1:15" ht="13.7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3.7" customHeight="1" x14ac:dyDescent="0.2">
      <c r="D3" s="52" t="s">
        <v>21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28.5" customHeight="1" x14ac:dyDescent="0.2"/>
    <row r="5" spans="1:15" x14ac:dyDescent="0.2"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5.25" customHeight="1" x14ac:dyDescent="0.2">
      <c r="O8" s="18"/>
    </row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14.054788685347352</v>
      </c>
      <c r="F9" s="16">
        <f>'Kst-ha-HS'!F13/'Kst-ha-HS'!F31*100</f>
        <v>15.46179658350035</v>
      </c>
      <c r="G9" s="16">
        <f>'Kst-ha-HS'!G13/'Kst-ha-HS'!G31*100</f>
        <v>16.20850014533805</v>
      </c>
      <c r="H9" s="16">
        <f>'Kst-ha-HS'!H13/'Kst-ha-HS'!H31*100</f>
        <v>13.912344668429036</v>
      </c>
      <c r="I9" s="16">
        <f>'Kst-ha-HS'!I13/'Kst-ha-HS'!I31*100</f>
        <v>13.68695545443023</v>
      </c>
      <c r="J9" s="16">
        <f>'Kst-ha-HS'!J13/'Kst-ha-HS'!J31*100</f>
        <v>13.203687309076152</v>
      </c>
      <c r="K9" s="16">
        <f>'Kst-ha-HS'!K13/'Kst-ha-HS'!K31*100</f>
        <v>13.177560537532813</v>
      </c>
      <c r="L9" s="16">
        <f>'Kst-ha-HS'!L13/'Kst-ha-HS'!L31*100</f>
        <v>11.369471084887953</v>
      </c>
      <c r="M9" s="16">
        <f>'Kst-ha-HS'!M13/'Kst-ha-HS'!M31*100</f>
        <v>13.50313415555344</v>
      </c>
      <c r="N9" s="16">
        <f>'Kst-ha-HS'!N13/'Kst-ha-HS'!N31*100</f>
        <v>12.738585886438806</v>
      </c>
      <c r="O9" s="23">
        <f t="shared" ref="O9:O28" si="1">AVERAGE(E9:N9)</f>
        <v>13.73168245105342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38.53001025235325</v>
      </c>
      <c r="F10" s="16">
        <f>'Kst-ha-HS'!F19/'Kst-ha-HS'!F31*100</f>
        <v>37.616424162957934</v>
      </c>
      <c r="G10" s="16">
        <f>'Kst-ha-HS'!G19/'Kst-ha-HS'!G31*100</f>
        <v>39.565214363068854</v>
      </c>
      <c r="H10" s="16">
        <f>'Kst-ha-HS'!H19/'Kst-ha-HS'!H31*100</f>
        <v>41.741411876132325</v>
      </c>
      <c r="I10" s="16">
        <f>'Kst-ha-HS'!I19/'Kst-ha-HS'!I31*100</f>
        <v>40.201436322834255</v>
      </c>
      <c r="J10" s="16">
        <f>'Kst-ha-HS'!J19/'Kst-ha-HS'!J31*100</f>
        <v>40.189156178754907</v>
      </c>
      <c r="K10" s="16">
        <f>'Kst-ha-HS'!K19/'Kst-ha-HS'!K31*100</f>
        <v>40.064957305731966</v>
      </c>
      <c r="L10" s="16">
        <f>'Kst-ha-HS'!L19/'Kst-ha-HS'!L31*100</f>
        <v>39.96661655845719</v>
      </c>
      <c r="M10" s="16">
        <f>'Kst-ha-HS'!M19/'Kst-ha-HS'!M31*100</f>
        <v>37.766065326244551</v>
      </c>
      <c r="N10" s="16">
        <f>'Kst-ha-HS'!N19/'Kst-ha-HS'!N31*100</f>
        <v>36.743293140612579</v>
      </c>
      <c r="O10" s="23">
        <f t="shared" si="1"/>
        <v>39.238458548714782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16.205935222617647</v>
      </c>
      <c r="F11" s="16">
        <f>'Kst-ha-HS'!F24/'Kst-ha-HS'!F31*100</f>
        <v>15.096169308347587</v>
      </c>
      <c r="G11" s="16">
        <f>'Kst-ha-HS'!G24/'Kst-ha-HS'!G31*100</f>
        <v>12.588033024675486</v>
      </c>
      <c r="H11" s="16">
        <f>'Kst-ha-HS'!H24/'Kst-ha-HS'!H31*100</f>
        <v>12.649784323161061</v>
      </c>
      <c r="I11" s="16">
        <f>'Kst-ha-HS'!I24/'Kst-ha-HS'!I31*100</f>
        <v>14.016471749557926</v>
      </c>
      <c r="J11" s="16">
        <f>'Kst-ha-HS'!J24/'Kst-ha-HS'!J31*100</f>
        <v>14.025285382145421</v>
      </c>
      <c r="K11" s="16">
        <f>'Kst-ha-HS'!K24/'Kst-ha-HS'!K31*100</f>
        <v>15.093469946715556</v>
      </c>
      <c r="L11" s="16">
        <f>'Kst-ha-HS'!L24/'Kst-ha-HS'!L31*100</f>
        <v>15.398742416312244</v>
      </c>
      <c r="M11" s="16">
        <f>'Kst-ha-HS'!M24/'Kst-ha-HS'!M31*100</f>
        <v>15.313139248748689</v>
      </c>
      <c r="N11" s="16">
        <f>'Kst-ha-HS'!N24/'Kst-ha-HS'!N31*100</f>
        <v>18.346423354824342</v>
      </c>
      <c r="O11" s="23">
        <f t="shared" si="1"/>
        <v>14.873345397710597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31.209265839681755</v>
      </c>
      <c r="F12" s="16">
        <f>'Kst-ha-HS'!F29/'Kst-ha-HS'!F31*100</f>
        <v>31.825609945194138</v>
      </c>
      <c r="G12" s="16">
        <f>'Kst-ha-HS'!G29/'Kst-ha-HS'!G31*100</f>
        <v>31.638252466917606</v>
      </c>
      <c r="H12" s="16">
        <f>'Kst-ha-HS'!H29/'Kst-ha-HS'!H31*100</f>
        <v>31.696459132277568</v>
      </c>
      <c r="I12" s="16">
        <f>'Kst-ha-HS'!I29/'Kst-ha-HS'!I31*100</f>
        <v>32.095136473177597</v>
      </c>
      <c r="J12" s="16">
        <f>'Kst-ha-HS'!J29/'Kst-ha-HS'!J31*100</f>
        <v>32.581871130023515</v>
      </c>
      <c r="K12" s="16">
        <f>'Kst-ha-HS'!K29/'Kst-ha-HS'!K31*100</f>
        <v>31.66401221001966</v>
      </c>
      <c r="L12" s="16">
        <f>'Kst-ha-HS'!L29/'Kst-ha-HS'!L31*100</f>
        <v>33.265169940342609</v>
      </c>
      <c r="M12" s="16">
        <f>'Kst-ha-HS'!M29/'Kst-ha-HS'!M31*100</f>
        <v>33.417661269453305</v>
      </c>
      <c r="N12" s="16">
        <f>'Kst-ha-HS'!N29/'Kst-ha-HS'!N31*100</f>
        <v>32.171697618124291</v>
      </c>
      <c r="O12" s="23">
        <f t="shared" si="1"/>
        <v>32.156513602521201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23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23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23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13.021044644422247</v>
      </c>
      <c r="F16" s="16">
        <f>'KOA-ha-HS'!F10/'KOA-ha-HS'!F40*100</f>
        <v>13.121226735756805</v>
      </c>
      <c r="G16" s="16">
        <f>'KOA-ha-HS'!G10/'KOA-ha-HS'!G40*100</f>
        <v>13.402197022363355</v>
      </c>
      <c r="H16" s="16">
        <f>'KOA-ha-HS'!H10/'KOA-ha-HS'!H40*100</f>
        <v>13.893322856719742</v>
      </c>
      <c r="I16" s="16">
        <f>'KOA-ha-HS'!I10/'KOA-ha-HS'!I40*100</f>
        <v>14.06926426878343</v>
      </c>
      <c r="J16" s="16">
        <f>'KOA-ha-HS'!J10/'KOA-ha-HS'!J40*100</f>
        <v>15.691083370803183</v>
      </c>
      <c r="K16" s="16">
        <f>'KOA-ha-HS'!K10/'KOA-ha-HS'!K40*100</f>
        <v>17.34424419464256</v>
      </c>
      <c r="L16" s="16">
        <f>'KOA-ha-HS'!L10/'KOA-ha-HS'!L40*100</f>
        <v>17.004709903982114</v>
      </c>
      <c r="M16" s="16">
        <f>'KOA-ha-HS'!M10/'KOA-ha-HS'!M40*100</f>
        <v>18.654185136425617</v>
      </c>
      <c r="N16" s="16">
        <f>'KOA-ha-HS'!N10/'KOA-ha-HS'!N40*100</f>
        <v>17.12323617373789</v>
      </c>
      <c r="O16" s="23">
        <f t="shared" si="1"/>
        <v>15.332451430763694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18.08515214478831</v>
      </c>
      <c r="F17" s="16">
        <f>'KOA-ha-HS'!F15/'KOA-ha-HS'!F40*100</f>
        <v>18.600743236108265</v>
      </c>
      <c r="G17" s="16">
        <f>'KOA-ha-HS'!G15/'KOA-ha-HS'!G40*100</f>
        <v>18.052612265894911</v>
      </c>
      <c r="H17" s="16">
        <f>'KOA-ha-HS'!H15/'KOA-ha-HS'!H40*100</f>
        <v>18.046443105885551</v>
      </c>
      <c r="I17" s="16">
        <f>'KOA-ha-HS'!I15/'KOA-ha-HS'!I40*100</f>
        <v>17.802602484263662</v>
      </c>
      <c r="J17" s="16">
        <f>'KOA-ha-HS'!J15/'KOA-ha-HS'!J40*100</f>
        <v>18.395989761039541</v>
      </c>
      <c r="K17" s="16">
        <f>'KOA-ha-HS'!K15/'KOA-ha-HS'!K40*100</f>
        <v>17.963869274295678</v>
      </c>
      <c r="L17" s="16">
        <f>'KOA-ha-HS'!L15/'KOA-ha-HS'!L40*100</f>
        <v>18.414147217987551</v>
      </c>
      <c r="M17" s="16">
        <f>'KOA-ha-HS'!M15/'KOA-ha-HS'!M40*100</f>
        <v>18.608078750600313</v>
      </c>
      <c r="N17" s="16">
        <f>'KOA-ha-HS'!N15/'KOA-ha-HS'!N40*100</f>
        <v>17.194364537349632</v>
      </c>
      <c r="O17" s="23">
        <f t="shared" si="1"/>
        <v>18.116400277821342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8.1470426442182848</v>
      </c>
      <c r="F18" s="16">
        <f>'KOA-ha-HS'!F19/'KOA-ha-HS'!F40*100</f>
        <v>7.7828267441229393</v>
      </c>
      <c r="G18" s="16">
        <f>'KOA-ha-HS'!G19/'KOA-ha-HS'!G40*100</f>
        <v>6.7185587506571016</v>
      </c>
      <c r="H18" s="16">
        <f>'KOA-ha-HS'!H19/'KOA-ha-HS'!H40*100</f>
        <v>6.9747232984175485</v>
      </c>
      <c r="I18" s="16">
        <f>'KOA-ha-HS'!I19/'KOA-ha-HS'!I40*100</f>
        <v>6.7018964866780859</v>
      </c>
      <c r="J18" s="16">
        <f>'KOA-ha-HS'!J19/'KOA-ha-HS'!J40*100</f>
        <v>6.0407645393492038</v>
      </c>
      <c r="K18" s="16">
        <f>'KOA-ha-HS'!K19/'KOA-ha-HS'!K40*100</f>
        <v>6.5198090732082576</v>
      </c>
      <c r="L18" s="16">
        <f>'KOA-ha-HS'!L19/'KOA-ha-HS'!L40*100</f>
        <v>5.8804123993524779</v>
      </c>
      <c r="M18" s="16">
        <f>'KOA-ha-HS'!M19/'KOA-ha-HS'!M40*100</f>
        <v>6.7146117555099032</v>
      </c>
      <c r="N18" s="16">
        <f>'KOA-ha-HS'!N19/'KOA-ha-HS'!N40*100</f>
        <v>8.0493640333469756</v>
      </c>
      <c r="O18" s="23">
        <f t="shared" si="1"/>
        <v>6.9530009724860777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49.326950156490526</v>
      </c>
      <c r="F19" s="16">
        <f>'KOA-ha-HS'!F26/'KOA-ha-HS'!F40*100</f>
        <v>47.923319215408341</v>
      </c>
      <c r="G19" s="16">
        <f>'KOA-ha-HS'!G26/'KOA-ha-HS'!G40*100</f>
        <v>49.031196000675827</v>
      </c>
      <c r="H19" s="16">
        <f>'KOA-ha-HS'!H26/'KOA-ha-HS'!H40*100</f>
        <v>49.257442500535134</v>
      </c>
      <c r="I19" s="16">
        <f>'KOA-ha-HS'!I26/'KOA-ha-HS'!I40*100</f>
        <v>49.621648585381593</v>
      </c>
      <c r="J19" s="16">
        <f>'KOA-ha-HS'!J26/'KOA-ha-HS'!J40*100</f>
        <v>47.355877437329177</v>
      </c>
      <c r="K19" s="16">
        <f>'KOA-ha-HS'!K26/'KOA-ha-HS'!K40*100</f>
        <v>45.715011377195495</v>
      </c>
      <c r="L19" s="16">
        <f>'KOA-ha-HS'!L26/'KOA-ha-HS'!L40*100</f>
        <v>45.293276802378642</v>
      </c>
      <c r="M19" s="16">
        <f>'KOA-ha-HS'!M26/'KOA-ha-HS'!M40*100</f>
        <v>43.202078072336711</v>
      </c>
      <c r="N19" s="16">
        <f>'KOA-ha-HS'!N26/'KOA-ha-HS'!N40*100</f>
        <v>44.245058490080247</v>
      </c>
      <c r="O19" s="23">
        <f t="shared" si="1"/>
        <v>47.097185863781164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3.6455946795176617</v>
      </c>
      <c r="F20" s="16">
        <f>'KOA-ha-HS'!F30/'KOA-ha-HS'!F40*100</f>
        <v>4.2056497388073222</v>
      </c>
      <c r="G20" s="16">
        <f>'KOA-ha-HS'!G30/'KOA-ha-HS'!G40*100</f>
        <v>4.5354974302981015</v>
      </c>
      <c r="H20" s="16">
        <f>'KOA-ha-HS'!H30/'KOA-ha-HS'!H40*100</f>
        <v>3.8142443943700477</v>
      </c>
      <c r="I20" s="16">
        <f>'KOA-ha-HS'!I30/'KOA-ha-HS'!I40*100</f>
        <v>3.9006558726096303</v>
      </c>
      <c r="J20" s="16">
        <f>'KOA-ha-HS'!J30/'KOA-ha-HS'!J40*100</f>
        <v>4.2681185585704551</v>
      </c>
      <c r="K20" s="16">
        <f>'KOA-ha-HS'!K30/'KOA-ha-HS'!K40*100</f>
        <v>4.1284632607494611</v>
      </c>
      <c r="L20" s="16">
        <f>'KOA-ha-HS'!L30/'KOA-ha-HS'!L40*100</f>
        <v>4.310857064188224</v>
      </c>
      <c r="M20" s="16">
        <f>'KOA-ha-HS'!M30/'KOA-ha-HS'!M40*100</f>
        <v>3.9117935065507994</v>
      </c>
      <c r="N20" s="16">
        <f>'KOA-ha-HS'!N30/'KOA-ha-HS'!N40*100</f>
        <v>3.9369054365669593</v>
      </c>
      <c r="O20" s="23">
        <f t="shared" si="1"/>
        <v>4.0657779942228665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3.0298813388871566</v>
      </c>
      <c r="F21" s="16">
        <f>'KOA-ha-HS'!F36/'KOA-ha-HS'!F40*100</f>
        <v>2.7935496658784023</v>
      </c>
      <c r="G21" s="16">
        <f>'KOA-ha-HS'!G36/'KOA-ha-HS'!G40*100</f>
        <v>2.9267243051410201</v>
      </c>
      <c r="H21" s="16">
        <f>'KOA-ha-HS'!H36/'KOA-ha-HS'!H40*100</f>
        <v>3.0882968248902194</v>
      </c>
      <c r="I21" s="16">
        <f>'KOA-ha-HS'!I36/'KOA-ha-HS'!I40*100</f>
        <v>3.0240906169178716</v>
      </c>
      <c r="J21" s="16">
        <f>'KOA-ha-HS'!J36/'KOA-ha-HS'!J40*100</f>
        <v>3.1066091723037177</v>
      </c>
      <c r="K21" s="16">
        <f>'KOA-ha-HS'!K36/'KOA-ha-HS'!K40*100</f>
        <v>3.0312259249206055</v>
      </c>
      <c r="L21" s="16">
        <f>'KOA-ha-HS'!L36/'KOA-ha-HS'!L40*100</f>
        <v>3.3489764079586433</v>
      </c>
      <c r="M21" s="16">
        <f>'KOA-ha-HS'!M36/'KOA-ha-HS'!M40*100</f>
        <v>3.2377993960233691</v>
      </c>
      <c r="N21" s="16">
        <f>'KOA-ha-HS'!N36/'KOA-ha-HS'!N40*100</f>
        <v>3.2790567468851735</v>
      </c>
      <c r="O21" s="23">
        <f t="shared" si="1"/>
        <v>3.086621039980618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4.7443343916758058</v>
      </c>
      <c r="F22" s="16">
        <f>'KOA-ha-HS'!F38/'KOA-ha-HS'!F40*100</f>
        <v>5.5726846639179497</v>
      </c>
      <c r="G22" s="16">
        <f>'KOA-ha-HS'!G38/'KOA-ha-HS'!G40*100</f>
        <v>5.3332142249696881</v>
      </c>
      <c r="H22" s="16">
        <f>'KOA-ha-HS'!H38/'KOA-ha-HS'!H40*100</f>
        <v>4.9255270191817662</v>
      </c>
      <c r="I22" s="16">
        <f>'KOA-ha-HS'!I38/'KOA-ha-HS'!I40*100</f>
        <v>4.879841685365724</v>
      </c>
      <c r="J22" s="16">
        <f>'KOA-ha-HS'!J38/'KOA-ha-HS'!J40*100</f>
        <v>5.1415571606047283</v>
      </c>
      <c r="K22" s="16">
        <f>'KOA-ha-HS'!K38/'KOA-ha-HS'!K40*100</f>
        <v>5.2973768949879423</v>
      </c>
      <c r="L22" s="16">
        <f>'KOA-ha-HS'!L38/'KOA-ha-HS'!L40*100</f>
        <v>5.7476202041523363</v>
      </c>
      <c r="M22" s="16">
        <f>'KOA-ha-HS'!M38/'KOA-ha-HS'!M40*100</f>
        <v>5.6714533825532945</v>
      </c>
      <c r="N22" s="16">
        <f>'KOA-ha-HS'!N38/'KOA-ha-HS'!N40*100</f>
        <v>6.1720145820331407</v>
      </c>
      <c r="O22" s="23">
        <f t="shared" si="1"/>
        <v>5.3485624209442379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23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24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3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92.574692137291819</v>
      </c>
      <c r="F26" s="16">
        <f>'Kst-ha-HS'!F33/'Kst-ha-HS'!F36*100</f>
        <v>93.0008828292289</v>
      </c>
      <c r="G26" s="16">
        <f>'Kst-ha-HS'!G33/'Kst-ha-HS'!G36*100</f>
        <v>90.48397636159855</v>
      </c>
      <c r="H26" s="16">
        <f>'Kst-ha-HS'!H33/'Kst-ha-HS'!H36*100</f>
        <v>94.169818610313655</v>
      </c>
      <c r="I26" s="16">
        <f>'Kst-ha-HS'!I33/'Kst-ha-HS'!I36*100</f>
        <v>95.985353272728403</v>
      </c>
      <c r="J26" s="16">
        <f>'Kst-ha-HS'!J33/'Kst-ha-HS'!J36*100</f>
        <v>95.744705642345664</v>
      </c>
      <c r="K26" s="16">
        <f>'Kst-ha-HS'!K33/'Kst-ha-HS'!K36*100</f>
        <v>96.153387000827578</v>
      </c>
      <c r="L26" s="16">
        <f>'Kst-ha-HS'!L33/'Kst-ha-HS'!L36*100</f>
        <v>96.338270506167262</v>
      </c>
      <c r="M26" s="16">
        <f>'Kst-ha-HS'!M33/'Kst-ha-HS'!M36*100</f>
        <v>96.683882771787751</v>
      </c>
      <c r="N26" s="16">
        <f>'Kst-ha-HS'!N33/'Kst-ha-HS'!N36*100</f>
        <v>96.148591706542248</v>
      </c>
      <c r="O26" s="23">
        <f t="shared" si="1"/>
        <v>94.728356083883185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2.1731105102114075E-2</v>
      </c>
      <c r="F27" s="16">
        <f>'Kst-ha-HS'!F34/'Kst-ha-HS'!F36*100</f>
        <v>1.026496515029723E-2</v>
      </c>
      <c r="G27" s="16">
        <f>'Kst-ha-HS'!G34/'Kst-ha-HS'!G36*100</f>
        <v>6.8382342003164245E-2</v>
      </c>
      <c r="H27" s="16">
        <f>'Kst-ha-HS'!H34/'Kst-ha-HS'!H36*100</f>
        <v>2.735523389748145E-2</v>
      </c>
      <c r="I27" s="16">
        <f>'Kst-ha-HS'!I34/'Kst-ha-HS'!I36*100</f>
        <v>5.076793348183635E-2</v>
      </c>
      <c r="J27" s="16">
        <f>'Kst-ha-HS'!J34/'Kst-ha-HS'!J36*100</f>
        <v>5.507884702637781E-2</v>
      </c>
      <c r="K27" s="16">
        <f>'Kst-ha-HS'!K34/'Kst-ha-HS'!K36*100</f>
        <v>5.3643042623179919E-2</v>
      </c>
      <c r="L27" s="16">
        <f>'Kst-ha-HS'!L34/'Kst-ha-HS'!L36*100</f>
        <v>4.3191911781474378E-2</v>
      </c>
      <c r="M27" s="16">
        <f>'Kst-ha-HS'!M34/'Kst-ha-HS'!M36*100</f>
        <v>0.17083245967525701</v>
      </c>
      <c r="N27" s="16">
        <f>'Kst-ha-HS'!N34/'Kst-ha-HS'!N36*100</f>
        <v>0.60116469176058951</v>
      </c>
      <c r="O27" s="23">
        <f t="shared" si="1"/>
        <v>0.1102412532501772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7.4035767576060811</v>
      </c>
      <c r="F28" s="16">
        <f>'Kst-ha-HS'!F35/'Kst-ha-HS'!F36*100</f>
        <v>6.9888522056207965</v>
      </c>
      <c r="G28" s="16">
        <f>'Kst-ha-HS'!G35/'Kst-ha-HS'!G36*100</f>
        <v>9.4476412963982881</v>
      </c>
      <c r="H28" s="16">
        <f>'Kst-ha-HS'!H35/'Kst-ha-HS'!H36*100</f>
        <v>5.8028261557888694</v>
      </c>
      <c r="I28" s="16">
        <f>'Kst-ha-HS'!I35/'Kst-ha-HS'!I36*100</f>
        <v>3.9638787937897755</v>
      </c>
      <c r="J28" s="16">
        <f>'Kst-ha-HS'!J35/'Kst-ha-HS'!J36*100</f>
        <v>4.2002155106279782</v>
      </c>
      <c r="K28" s="16">
        <f>'Kst-ha-HS'!K35/'Kst-ha-HS'!K36*100</f>
        <v>3.7929699565492356</v>
      </c>
      <c r="L28" s="16">
        <f>'Kst-ha-HS'!L35/'Kst-ha-HS'!L36*100</f>
        <v>3.618537582051244</v>
      </c>
      <c r="M28" s="16">
        <f>'Kst-ha-HS'!M35/'Kst-ha-HS'!M36*100</f>
        <v>3.1452847685370036</v>
      </c>
      <c r="N28" s="16">
        <f>'Kst-ha-HS'!N35/'Kst-ha-HS'!N36*100</f>
        <v>3.2502436016971616</v>
      </c>
      <c r="O28" s="23">
        <f t="shared" si="1"/>
        <v>5.1614026628666441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23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24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89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90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/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2" customHeight="1" x14ac:dyDescent="0.2">
      <c r="B7" t="s">
        <v>92</v>
      </c>
      <c r="E7" s="6">
        <f>Input!A56/Input!A$7</f>
        <v>21.915213174713777</v>
      </c>
      <c r="F7" s="6">
        <f>Input!B56/Input!B$7</f>
        <v>23.926009015633657</v>
      </c>
      <c r="G7" s="6">
        <f>Input!C56/Input!C$7</f>
        <v>22.386454295512742</v>
      </c>
      <c r="H7" s="6">
        <f>Input!D56/Input!D$7</f>
        <v>21.614187861677671</v>
      </c>
      <c r="I7" s="6">
        <f>Input!E56/Input!E$7</f>
        <v>21.430943272054961</v>
      </c>
      <c r="J7" s="6">
        <f>Input!F56/Input!F$7</f>
        <v>20.790077032899795</v>
      </c>
      <c r="K7" s="6">
        <f>Input!G56/Input!G$7</f>
        <v>20.855320320788866</v>
      </c>
      <c r="L7" s="6">
        <f>Input!H56/Input!H$7</f>
        <v>22.133432213853563</v>
      </c>
      <c r="M7" s="6">
        <f>Input!I56/Input!I$7</f>
        <v>22.266829623507203</v>
      </c>
      <c r="N7" s="6">
        <f>Input!J56/Input!J$7</f>
        <v>24.487113586141373</v>
      </c>
      <c r="O7" s="19">
        <f t="shared" ref="O7:O12" si="1">AVERAGE(E7:N7)</f>
        <v>22.180558039678356</v>
      </c>
    </row>
    <row r="8" spans="1:15" ht="12" customHeight="1" x14ac:dyDescent="0.2">
      <c r="B8" t="s">
        <v>84</v>
      </c>
      <c r="E8" s="6">
        <f>Input!A100/Input!A$7</f>
        <v>17.206602108850554</v>
      </c>
      <c r="F8" s="6">
        <f>Input!B100/Input!B$7</f>
        <v>21.966063984589013</v>
      </c>
      <c r="G8" s="6">
        <f>Input!C100/Input!C$7</f>
        <v>26.220317141493947</v>
      </c>
      <c r="H8" s="6">
        <f>Input!D100/Input!D$7</f>
        <v>19.531380858152243</v>
      </c>
      <c r="I8" s="6">
        <f>Input!E100/Input!E$7</f>
        <v>27.694462284226127</v>
      </c>
      <c r="J8" s="6">
        <f>Input!F100/Input!F$7</f>
        <v>13.072434616169065</v>
      </c>
      <c r="K8" s="6">
        <f>Input!G100/Input!G$7</f>
        <v>22.45821054109717</v>
      </c>
      <c r="L8" s="6">
        <f>Input!H100/Input!H$7</f>
        <v>27.394824206692185</v>
      </c>
      <c r="M8" s="6">
        <f>Input!I100/Input!I$7</f>
        <v>20.042841729164262</v>
      </c>
      <c r="N8" s="6">
        <f>Input!J100/Input!J$7</f>
        <v>18.912900760266879</v>
      </c>
      <c r="O8" s="19">
        <f t="shared" si="1"/>
        <v>21.450003823070141</v>
      </c>
    </row>
    <row r="9" spans="1:15" ht="12" customHeight="1" x14ac:dyDescent="0.2">
      <c r="B9" t="s">
        <v>93</v>
      </c>
      <c r="E9" s="6">
        <f t="shared" ref="E9:N9" si="2">+E8-E7</f>
        <v>-4.7086110658632236</v>
      </c>
      <c r="F9" s="6">
        <f t="shared" si="2"/>
        <v>-1.9599450310446436</v>
      </c>
      <c r="G9" s="6">
        <f t="shared" si="2"/>
        <v>3.833862845981205</v>
      </c>
      <c r="H9" s="6">
        <f t="shared" si="2"/>
        <v>-2.0828070035254278</v>
      </c>
      <c r="I9" s="6">
        <f t="shared" si="2"/>
        <v>6.2635190121711659</v>
      </c>
      <c r="J9" s="6">
        <f t="shared" si="2"/>
        <v>-7.7176424167307296</v>
      </c>
      <c r="K9" s="6">
        <f t="shared" si="2"/>
        <v>1.6028902203083035</v>
      </c>
      <c r="L9" s="6">
        <f t="shared" si="2"/>
        <v>5.2613919928386217</v>
      </c>
      <c r="M9" s="6">
        <f t="shared" si="2"/>
        <v>-2.2239878943429403</v>
      </c>
      <c r="N9" s="6">
        <f t="shared" si="2"/>
        <v>-5.5742128258744934</v>
      </c>
      <c r="O9" s="19">
        <f t="shared" si="1"/>
        <v>-0.73055421660821618</v>
      </c>
    </row>
    <row r="10" spans="1:15" ht="12" customHeight="1" x14ac:dyDescent="0.2">
      <c r="B10" t="s">
        <v>85</v>
      </c>
      <c r="E10" s="6">
        <f>Input!A101/Input!A$7</f>
        <v>347.14695717881</v>
      </c>
      <c r="F10" s="6">
        <f>Input!B101/Input!B$7</f>
        <v>213.61007449160834</v>
      </c>
      <c r="G10" s="6">
        <f>Input!C101/Input!C$7</f>
        <v>201.8377014140969</v>
      </c>
      <c r="H10" s="6">
        <f>Input!D101/Input!D$7</f>
        <v>193.08605788481813</v>
      </c>
      <c r="I10" s="6">
        <f>Input!E101/Input!E$7</f>
        <v>194.30750922504498</v>
      </c>
      <c r="J10" s="6">
        <f>Input!F101/Input!F$7</f>
        <v>194.91774941558543</v>
      </c>
      <c r="K10" s="6">
        <f>Input!G101/Input!G$7</f>
        <v>190.01882559445798</v>
      </c>
      <c r="L10" s="6">
        <f>Input!H101/Input!H$7</f>
        <v>191.72900080256821</v>
      </c>
      <c r="M10" s="6">
        <f>Input!I101/Input!I$7</f>
        <v>193.22655310133175</v>
      </c>
      <c r="N10" s="6">
        <f>Input!J101/Input!J$7</f>
        <v>201.26027244571321</v>
      </c>
      <c r="O10" s="19">
        <f t="shared" si="1"/>
        <v>212.11407015540348</v>
      </c>
    </row>
    <row r="11" spans="1:15" ht="12" customHeight="1" x14ac:dyDescent="0.2">
      <c r="B11" t="s">
        <v>94</v>
      </c>
      <c r="E11" s="6">
        <f>Input!A26/Input!A$7/0.04</f>
        <v>354.39245199182523</v>
      </c>
      <c r="F11" s="6">
        <f>Input!B26/Input!B$7/0.04</f>
        <v>374.45487069478889</v>
      </c>
      <c r="G11" s="6">
        <f>Input!C26/Input!C$7/0.04</f>
        <v>370.06155363400745</v>
      </c>
      <c r="H11" s="6">
        <f>Input!D26/Input!D$7/0.04</f>
        <v>328.47499003427595</v>
      </c>
      <c r="I11" s="6">
        <f>Input!E26/Input!E$7/0.04</f>
        <v>328.51260713471765</v>
      </c>
      <c r="J11" s="6">
        <f>Input!F26/Input!F$7/0.04</f>
        <v>352.01443386309791</v>
      </c>
      <c r="K11" s="6">
        <f>Input!G26/Input!G$7/0.04</f>
        <v>339.76259127504215</v>
      </c>
      <c r="L11" s="6">
        <f>Input!H26/Input!H$7/0.04</f>
        <v>335.07013211507598</v>
      </c>
      <c r="M11" s="6">
        <f>Input!I26/Input!I$7/0.04</f>
        <v>332.63592135305441</v>
      </c>
      <c r="N11" s="6">
        <f>Input!J26/Input!J$7/0.04</f>
        <v>333.59347535246872</v>
      </c>
      <c r="O11" s="19">
        <f t="shared" si="1"/>
        <v>344.89730274483549</v>
      </c>
    </row>
    <row r="12" spans="1:15" ht="12" customHeight="1" x14ac:dyDescent="0.2">
      <c r="B12" s="27" t="s">
        <v>95</v>
      </c>
      <c r="E12" s="6">
        <f t="shared" ref="E12:N12" si="3">+E10+E11</f>
        <v>701.53940917063528</v>
      </c>
      <c r="F12" s="6">
        <f t="shared" si="3"/>
        <v>588.06494518639727</v>
      </c>
      <c r="G12" s="6">
        <f t="shared" si="3"/>
        <v>571.89925504810435</v>
      </c>
      <c r="H12" s="6">
        <f t="shared" si="3"/>
        <v>521.56104791909411</v>
      </c>
      <c r="I12" s="6">
        <f t="shared" si="3"/>
        <v>522.82011635976266</v>
      </c>
      <c r="J12" s="6">
        <f t="shared" si="3"/>
        <v>546.9321832786834</v>
      </c>
      <c r="K12" s="6">
        <f t="shared" si="3"/>
        <v>529.78141686950016</v>
      </c>
      <c r="L12" s="6">
        <f t="shared" si="3"/>
        <v>526.79913291764422</v>
      </c>
      <c r="M12" s="6">
        <f t="shared" si="3"/>
        <v>525.86247445438619</v>
      </c>
      <c r="N12" s="6">
        <f t="shared" si="3"/>
        <v>534.85374779818198</v>
      </c>
      <c r="O12" s="19">
        <f t="shared" si="1"/>
        <v>557.01137290023894</v>
      </c>
    </row>
    <row r="13" spans="1:15" ht="3" customHeight="1" x14ac:dyDescent="0.2">
      <c r="B13" s="27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9"/>
    </row>
    <row r="14" spans="1:15" ht="12.75" customHeight="1" x14ac:dyDescent="0.2">
      <c r="A14" s="30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31">
        <f>+E7/E$10*100</f>
        <v>6.3129498103091803</v>
      </c>
      <c r="F15" s="31">
        <f t="shared" ref="F15:N15" si="4">+F7/F$10*100</f>
        <v>11.200786794619834</v>
      </c>
      <c r="G15" s="31">
        <f t="shared" si="4"/>
        <v>11.091314525814953</v>
      </c>
      <c r="H15" s="31">
        <f t="shared" si="4"/>
        <v>11.194069679837376</v>
      </c>
      <c r="I15" s="31">
        <f t="shared" si="4"/>
        <v>11.029395290757323</v>
      </c>
      <c r="J15" s="31">
        <f t="shared" si="4"/>
        <v>10.666076894091946</v>
      </c>
      <c r="K15" s="31">
        <f t="shared" si="4"/>
        <v>10.975396914250336</v>
      </c>
      <c r="L15" s="31">
        <f t="shared" si="4"/>
        <v>11.544123278796686</v>
      </c>
      <c r="M15" s="31">
        <f t="shared" si="4"/>
        <v>11.523690334542191</v>
      </c>
      <c r="N15" s="31">
        <f t="shared" si="4"/>
        <v>12.1668888194248</v>
      </c>
      <c r="O15" s="32">
        <f>AVERAGE(E15:N15)</f>
        <v>10.770469234244462</v>
      </c>
    </row>
    <row r="16" spans="1:15" ht="12" customHeight="1" x14ac:dyDescent="0.2">
      <c r="B16" t="s">
        <v>84</v>
      </c>
      <c r="E16" s="31">
        <f>+E8/E$10*100</f>
        <v>4.9565758112025451</v>
      </c>
      <c r="F16" s="31">
        <f t="shared" ref="F16:N16" si="5">+F8/F$10*100</f>
        <v>10.28325280858977</v>
      </c>
      <c r="G16" s="31">
        <f t="shared" si="5"/>
        <v>12.990792581262841</v>
      </c>
      <c r="H16" s="31">
        <f t="shared" si="5"/>
        <v>10.115376051544498</v>
      </c>
      <c r="I16" s="31">
        <f t="shared" si="5"/>
        <v>14.252903757904015</v>
      </c>
      <c r="J16" s="31">
        <f t="shared" si="5"/>
        <v>6.7066414707555646</v>
      </c>
      <c r="K16" s="31">
        <f t="shared" si="5"/>
        <v>11.81893976601452</v>
      </c>
      <c r="L16" s="31">
        <f t="shared" si="5"/>
        <v>14.288304894939625</v>
      </c>
      <c r="M16" s="31">
        <f t="shared" si="5"/>
        <v>10.372716072129801</v>
      </c>
      <c r="N16" s="31">
        <f t="shared" si="5"/>
        <v>9.3972349984611778</v>
      </c>
      <c r="O16" s="32">
        <f>AVERAGE(E16:N16)</f>
        <v>10.518273821280436</v>
      </c>
    </row>
    <row r="17" spans="1:15" ht="12" customHeight="1" x14ac:dyDescent="0.2">
      <c r="B17" t="s">
        <v>93</v>
      </c>
      <c r="E17" s="31">
        <f>+E9/E$10*100</f>
        <v>-1.3563739991066353</v>
      </c>
      <c r="F17" s="31">
        <f t="shared" ref="F17:N17" si="6">+F9/F$10*100</f>
        <v>-0.91753398603006431</v>
      </c>
      <c r="G17" s="31">
        <f t="shared" si="6"/>
        <v>1.8994780554478892</v>
      </c>
      <c r="H17" s="31">
        <f t="shared" si="6"/>
        <v>-1.0786936282928763</v>
      </c>
      <c r="I17" s="31">
        <f t="shared" si="6"/>
        <v>3.2235084671466927</v>
      </c>
      <c r="J17" s="31">
        <f t="shared" si="6"/>
        <v>-3.9594354233363798</v>
      </c>
      <c r="K17" s="31">
        <f t="shared" si="6"/>
        <v>0.84354285176418475</v>
      </c>
      <c r="L17" s="31">
        <f t="shared" si="6"/>
        <v>2.7441816161429373</v>
      </c>
      <c r="M17" s="31">
        <f t="shared" si="6"/>
        <v>-1.1509742624123911</v>
      </c>
      <c r="N17" s="31">
        <f t="shared" si="6"/>
        <v>-2.7696538209636228</v>
      </c>
      <c r="O17" s="32">
        <f>AVERAGE(E17:N17)</f>
        <v>-0.25219541296402659</v>
      </c>
    </row>
    <row r="18" spans="1:15" ht="3" customHeight="1" x14ac:dyDescent="0.2"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2"/>
    </row>
    <row r="19" spans="1:15" ht="12.75" customHeight="1" x14ac:dyDescent="0.2">
      <c r="A19" s="4" t="s">
        <v>97</v>
      </c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4"/>
    </row>
    <row r="20" spans="1:15" ht="12" customHeight="1" x14ac:dyDescent="0.2">
      <c r="B20" t="s">
        <v>85</v>
      </c>
      <c r="E20" s="31">
        <f>+E10/E$12*100</f>
        <v>49.483600299690863</v>
      </c>
      <c r="F20" s="31">
        <f t="shared" ref="F20:N20" si="7">+F10/F$12*100</f>
        <v>36.324231913517814</v>
      </c>
      <c r="G20" s="31">
        <f t="shared" si="7"/>
        <v>35.292527422005406</v>
      </c>
      <c r="H20" s="31">
        <f t="shared" si="7"/>
        <v>37.020797211598925</v>
      </c>
      <c r="I20" s="31">
        <f t="shared" si="7"/>
        <v>37.165270261203609</v>
      </c>
      <c r="J20" s="31">
        <f t="shared" si="7"/>
        <v>35.638376269451896</v>
      </c>
      <c r="K20" s="31">
        <f t="shared" si="7"/>
        <v>35.867401072179334</v>
      </c>
      <c r="L20" s="31">
        <f t="shared" si="7"/>
        <v>36.395086632107585</v>
      </c>
      <c r="M20" s="31">
        <f t="shared" si="7"/>
        <v>36.744693239770697</v>
      </c>
      <c r="N20" s="31">
        <f t="shared" si="7"/>
        <v>37.629029108281649</v>
      </c>
      <c r="O20" s="32">
        <f>AVERAGE(E20:N20)</f>
        <v>37.756101342980777</v>
      </c>
    </row>
    <row r="21" spans="1:15" ht="12" customHeight="1" x14ac:dyDescent="0.2">
      <c r="B21" t="s">
        <v>94</v>
      </c>
      <c r="E21" s="31">
        <f>+E11/E$12*100</f>
        <v>50.516399700309123</v>
      </c>
      <c r="F21" s="31">
        <f t="shared" ref="F21:N21" si="8">+F11/F$12*100</f>
        <v>63.675768086482186</v>
      </c>
      <c r="G21" s="31">
        <f t="shared" si="8"/>
        <v>64.707472577994579</v>
      </c>
      <c r="H21" s="31">
        <f t="shared" si="8"/>
        <v>62.979202788401068</v>
      </c>
      <c r="I21" s="31">
        <f t="shared" si="8"/>
        <v>62.834729738796383</v>
      </c>
      <c r="J21" s="31">
        <f t="shared" si="8"/>
        <v>64.361623730548104</v>
      </c>
      <c r="K21" s="31">
        <f t="shared" si="8"/>
        <v>64.132598927820666</v>
      </c>
      <c r="L21" s="31">
        <f t="shared" si="8"/>
        <v>63.604913367892415</v>
      </c>
      <c r="M21" s="31">
        <f t="shared" si="8"/>
        <v>63.255306760229303</v>
      </c>
      <c r="N21" s="31">
        <f t="shared" si="8"/>
        <v>62.370970891718343</v>
      </c>
      <c r="O21" s="32">
        <f>AVERAGE(E21:N21)</f>
        <v>62.243898657019216</v>
      </c>
    </row>
    <row r="22" spans="1:15" ht="3" customHeight="1" x14ac:dyDescent="0.2"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2"/>
    </row>
    <row r="23" spans="1:15" ht="12.75" customHeight="1" x14ac:dyDescent="0.2">
      <c r="A23" s="4" t="s">
        <v>98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4"/>
    </row>
    <row r="24" spans="1:15" ht="12" customHeight="1" x14ac:dyDescent="0.2">
      <c r="B24" t="s">
        <v>55</v>
      </c>
      <c r="E24" s="31">
        <f>Input!A108/Input!A$56*100</f>
        <v>3.5319386148914682</v>
      </c>
      <c r="F24" s="31">
        <f>Input!B108/Input!B$56*100</f>
        <v>3.6650079152665285</v>
      </c>
      <c r="G24" s="31">
        <f>Input!C108/Input!C$56*100</f>
        <v>4.2809023080377031</v>
      </c>
      <c r="H24" s="31">
        <f>Input!D108/Input!D$56*100</f>
        <v>3.6272818490449525</v>
      </c>
      <c r="I24" s="31">
        <f>Input!E108/Input!E$56*100</f>
        <v>2.8377923525825977</v>
      </c>
      <c r="J24" s="31">
        <f>Input!F108/Input!F$56*100</f>
        <v>3.8691443564489614</v>
      </c>
      <c r="K24" s="31">
        <f>Input!G108/Input!G$56*100</f>
        <v>4.6544205482924932</v>
      </c>
      <c r="L24" s="31">
        <f>Input!H108/Input!H$56*100</f>
        <v>3.8521345139419823</v>
      </c>
      <c r="M24" s="31">
        <f>Input!I108/Input!I$56*100</f>
        <v>4.1186591417266518</v>
      </c>
      <c r="N24" s="31">
        <f>Input!J108/Input!J$56*100</f>
        <v>3.6759838918235817</v>
      </c>
      <c r="O24" s="32">
        <f>AVERAGE(E24:N24)</f>
        <v>3.8113265492056927</v>
      </c>
    </row>
    <row r="25" spans="1:15" ht="12" customHeight="1" x14ac:dyDescent="0.2">
      <c r="B25" t="s">
        <v>60</v>
      </c>
      <c r="E25" s="31">
        <f>Input!A109/Input!A$56*100</f>
        <v>12.720888733103394</v>
      </c>
      <c r="F25" s="31">
        <f>Input!B109/Input!B$56*100</f>
        <v>12.117489589090669</v>
      </c>
      <c r="G25" s="31">
        <f>Input!C109/Input!C$56*100</f>
        <v>15.796030565043463</v>
      </c>
      <c r="H25" s="31">
        <f>Input!D109/Input!D$56*100</f>
        <v>17.566690359088181</v>
      </c>
      <c r="I25" s="31">
        <f>Input!E109/Input!E$56*100</f>
        <v>19.818072322908304</v>
      </c>
      <c r="J25" s="31">
        <f>Input!F109/Input!F$56*100</f>
        <v>19.859252169463439</v>
      </c>
      <c r="K25" s="31">
        <f>Input!G109/Input!G$56*100</f>
        <v>20.656884123169796</v>
      </c>
      <c r="L25" s="31">
        <f>Input!H109/Input!H$56*100</f>
        <v>17.462129829789124</v>
      </c>
      <c r="M25" s="31">
        <f>Input!I109/Input!I$56*100</f>
        <v>14.777324041749146</v>
      </c>
      <c r="N25" s="31">
        <f>Input!J109/Input!J$56*100</f>
        <v>13.789161783079029</v>
      </c>
      <c r="O25" s="32">
        <f>AVERAGE(E25:N25)</f>
        <v>16.456392351648454</v>
      </c>
    </row>
    <row r="26" spans="1:15" ht="12" customHeight="1" x14ac:dyDescent="0.2">
      <c r="B26" t="s">
        <v>99</v>
      </c>
      <c r="E26" s="31">
        <f>Input!A110/Input!A$56*100</f>
        <v>13.887970987134002</v>
      </c>
      <c r="F26" s="31">
        <f>Input!B110/Input!B$56*100</f>
        <v>15.82572495791654</v>
      </c>
      <c r="G26" s="31">
        <f>Input!C110/Input!C$56*100</f>
        <v>13.60592805023928</v>
      </c>
      <c r="H26" s="31">
        <f>Input!D110/Input!D$56*100</f>
        <v>13.031949980450378</v>
      </c>
      <c r="I26" s="31">
        <f>Input!E110/Input!E$56*100</f>
        <v>13.492095132597267</v>
      </c>
      <c r="J26" s="31">
        <f>Input!F110/Input!F$56*100</f>
        <v>17.891280846430931</v>
      </c>
      <c r="K26" s="31">
        <f>Input!G110/Input!G$56*100</f>
        <v>19.620768851333001</v>
      </c>
      <c r="L26" s="31">
        <f>Input!H110/Input!H$56*100</f>
        <v>27.867002581618543</v>
      </c>
      <c r="M26" s="31">
        <f>Input!I110/Input!I$56*100</f>
        <v>28.270878579272924</v>
      </c>
      <c r="N26" s="31">
        <f>Input!J110/Input!J$56*100</f>
        <v>32.872287558216279</v>
      </c>
      <c r="O26" s="32">
        <f>AVERAGE(E26:N26)</f>
        <v>19.636588752520915</v>
      </c>
    </row>
    <row r="27" spans="1:15" ht="12" customHeight="1" x14ac:dyDescent="0.2">
      <c r="B27" t="s">
        <v>255</v>
      </c>
      <c r="E27" s="31">
        <f>Input!A111/Input!A$56*100</f>
        <v>45.092946455909825</v>
      </c>
      <c r="F27" s="31">
        <f>Input!B111/Input!B$56*100</f>
        <v>40.935078809102002</v>
      </c>
      <c r="G27" s="31">
        <f>Input!C111/Input!C$56*100</f>
        <v>42.752322569752252</v>
      </c>
      <c r="H27" s="31">
        <f>Input!D111/Input!D$56*100</f>
        <v>41.131168609239062</v>
      </c>
      <c r="I27" s="31">
        <f>Input!E111/Input!E$56*100</f>
        <v>39.696796007108063</v>
      </c>
      <c r="J27" s="31">
        <f>Input!F111/Input!F$56*100</f>
        <v>33.86432629483501</v>
      </c>
      <c r="K27" s="31">
        <f>Input!G111/Input!G$56*100</f>
        <v>31.391006259419058</v>
      </c>
      <c r="L27" s="31">
        <f>Input!H111/Input!H$56*100</f>
        <v>28.284262740042958</v>
      </c>
      <c r="M27" s="31">
        <f>Input!I111/Input!I$56*100</f>
        <v>28.241584243198147</v>
      </c>
      <c r="N27" s="31">
        <f>Input!J111/Input!J$56*100</f>
        <v>26.748308591285213</v>
      </c>
      <c r="O27" s="32">
        <f>AVERAGE(E27:N27)</f>
        <v>35.813780057989149</v>
      </c>
    </row>
    <row r="28" spans="1:15" ht="12" customHeight="1" x14ac:dyDescent="0.2">
      <c r="B28" t="s">
        <v>15</v>
      </c>
      <c r="E28" s="31">
        <f>Input!A112/Input!A$56*100</f>
        <v>24.766255208961311</v>
      </c>
      <c r="F28" s="31">
        <f>Input!B112/Input!B$56*100</f>
        <v>27.456698728624261</v>
      </c>
      <c r="G28" s="31">
        <f>Input!C112/Input!C$56*100</f>
        <v>23.564816506927304</v>
      </c>
      <c r="H28" s="31">
        <f>Input!D112/Input!D$56*100</f>
        <v>24.642909202177435</v>
      </c>
      <c r="I28" s="31">
        <f>Input!E112/Input!E$56*100</f>
        <v>24.15524418480377</v>
      </c>
      <c r="J28" s="31">
        <f>Input!F112/Input!F$56*100</f>
        <v>24.515996332821672</v>
      </c>
      <c r="K28" s="31">
        <f>Input!G112/Input!G$56*100</f>
        <v>23.676920217785657</v>
      </c>
      <c r="L28" s="31">
        <f>Input!H112/Input!H$56*100</f>
        <v>22.534470334607391</v>
      </c>
      <c r="M28" s="31">
        <f>Input!I112/Input!I$56*100</f>
        <v>24.591553994053136</v>
      </c>
      <c r="N28" s="31">
        <f>Input!J112/Input!J$56*100</f>
        <v>22.91425817559589</v>
      </c>
      <c r="O28" s="32">
        <f>AVERAGE(E28:N28)</f>
        <v>24.281912288635784</v>
      </c>
    </row>
    <row r="29" spans="1:15" ht="3" customHeight="1" x14ac:dyDescent="0.2"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2"/>
    </row>
    <row r="30" spans="1:15" ht="12" customHeight="1" x14ac:dyDescent="0.2">
      <c r="A30" s="4" t="s">
        <v>100</v>
      </c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4"/>
    </row>
    <row r="31" spans="1:15" ht="12" customHeight="1" x14ac:dyDescent="0.2">
      <c r="B31" t="s">
        <v>55</v>
      </c>
      <c r="E31" s="31">
        <f>Input!A113/Input!A$100*100</f>
        <v>7.571482978230212</v>
      </c>
      <c r="F31" s="31">
        <f>Input!B113/Input!B$100*100</f>
        <v>2.9086101726992757</v>
      </c>
      <c r="G31" s="31">
        <f>Input!C113/Input!C$100*100</f>
        <v>4.5354362870036562</v>
      </c>
      <c r="H31" s="31">
        <f>Input!D113/Input!D$100*100</f>
        <v>1.0693675051680449</v>
      </c>
      <c r="I31" s="31">
        <f>Input!E113/Input!E$100*100</f>
        <v>2.8276967677317333</v>
      </c>
      <c r="J31" s="31">
        <f>Input!F113/Input!F$100*100</f>
        <v>6.3268407648071454</v>
      </c>
      <c r="K31" s="31">
        <f>Input!G113/Input!G$100*100</f>
        <v>6.3430707874826266</v>
      </c>
      <c r="L31" s="31">
        <f>Input!H113/Input!H$100*100</f>
        <v>2.1975492537051919</v>
      </c>
      <c r="M31" s="31">
        <f>Input!I113/Input!I$100*100</f>
        <v>4.9943097844981379</v>
      </c>
      <c r="N31" s="31">
        <f>Input!J113/Input!J$100*100</f>
        <v>6.4087624985962099</v>
      </c>
      <c r="O31" s="32">
        <f>AVERAGE(E31:N31)</f>
        <v>4.5183126799922233</v>
      </c>
    </row>
    <row r="32" spans="1:15" ht="12" customHeight="1" x14ac:dyDescent="0.2">
      <c r="B32" t="s">
        <v>60</v>
      </c>
      <c r="E32" s="31">
        <f>Input!A114/Input!A$100*100</f>
        <v>4.9217026260101289</v>
      </c>
      <c r="F32" s="31">
        <f>Input!B114/Input!B$100*100</f>
        <v>13.96416061583019</v>
      </c>
      <c r="G32" s="31">
        <f>Input!C114/Input!C$100*100</f>
        <v>5.2211803976621969</v>
      </c>
      <c r="H32" s="31">
        <f>Input!D114/Input!D$100*100</f>
        <v>3.2001956548089634</v>
      </c>
      <c r="I32" s="31">
        <f>Input!E114/Input!E$100*100</f>
        <v>12.387877111090466</v>
      </c>
      <c r="J32" s="31">
        <f>Input!F114/Input!F$100*100</f>
        <v>11.906085364257009</v>
      </c>
      <c r="K32" s="31">
        <f>Input!G114/Input!G$100*100</f>
        <v>20.84234642937308</v>
      </c>
      <c r="L32" s="31">
        <f>Input!H114/Input!H$100*100</f>
        <v>20.45336375420716</v>
      </c>
      <c r="M32" s="31">
        <f>Input!I114/Input!I$100*100</f>
        <v>29.433388154607776</v>
      </c>
      <c r="N32" s="31">
        <f>Input!J114/Input!J$100*100</f>
        <v>13.809108680878298</v>
      </c>
      <c r="O32" s="32">
        <f>AVERAGE(E32:N32)</f>
        <v>13.613940878872526</v>
      </c>
    </row>
    <row r="33" spans="1:15" ht="12" customHeight="1" x14ac:dyDescent="0.2">
      <c r="B33" t="s">
        <v>99</v>
      </c>
      <c r="E33" s="31">
        <f>Input!A115/Input!A$100*100</f>
        <v>30.228538891750379</v>
      </c>
      <c r="F33" s="31">
        <f>Input!B115/Input!B$100*100</f>
        <v>17.200323448903298</v>
      </c>
      <c r="G33" s="31">
        <f>Input!C115/Input!C$100*100</f>
        <v>34.98021475452024</v>
      </c>
      <c r="H33" s="31">
        <f>Input!D115/Input!D$100*100</f>
        <v>14.272253983995675</v>
      </c>
      <c r="I33" s="31">
        <f>Input!E115/Input!E$100*100</f>
        <v>13.643168864292235</v>
      </c>
      <c r="J33" s="31">
        <f>Input!F115/Input!F$100*100</f>
        <v>17.830143640501145</v>
      </c>
      <c r="K33" s="31">
        <f>Input!G115/Input!G$100*100</f>
        <v>10.350827175506087</v>
      </c>
      <c r="L33" s="31">
        <f>Input!H115/Input!H$100*100</f>
        <v>14.398145608975094</v>
      </c>
      <c r="M33" s="31">
        <f>Input!I115/Input!I$100*100</f>
        <v>4.4493371355378812</v>
      </c>
      <c r="N33" s="31">
        <f>Input!J115/Input!J$100*100</f>
        <v>22.867004212796928</v>
      </c>
      <c r="O33" s="32">
        <f>AVERAGE(E33:N33)</f>
        <v>18.021995771677897</v>
      </c>
    </row>
    <row r="34" spans="1:15" ht="12" customHeight="1" x14ac:dyDescent="0.2">
      <c r="B34" t="s">
        <v>255</v>
      </c>
      <c r="E34" s="31">
        <f>Input!A116/Input!A$100*100</f>
        <v>25.805334029676906</v>
      </c>
      <c r="F34" s="31">
        <f>Input!B116/Input!B$100*100</f>
        <v>42.559721040231871</v>
      </c>
      <c r="G34" s="31">
        <f>Input!C116/Input!C$100*100</f>
        <v>37.829309194700315</v>
      </c>
      <c r="H34" s="31">
        <f>Input!D116/Input!D$100*100</f>
        <v>46.494420536207365</v>
      </c>
      <c r="I34" s="31">
        <f>Input!E116/Input!E$100*100</f>
        <v>57.626987502241732</v>
      </c>
      <c r="J34" s="31">
        <f>Input!F116/Input!F$100*100</f>
        <v>32.199814093188941</v>
      </c>
      <c r="K34" s="31">
        <f>Input!G116/Input!G$100*100</f>
        <v>36.400707012586977</v>
      </c>
      <c r="L34" s="31">
        <f>Input!H116/Input!H$100*100</f>
        <v>44.616832400878565</v>
      </c>
      <c r="M34" s="31">
        <f>Input!I116/Input!I$100*100</f>
        <v>39.149890906043424</v>
      </c>
      <c r="N34" s="31">
        <f>Input!J116/Input!J$100*100</f>
        <v>23.936993343523046</v>
      </c>
      <c r="O34" s="32">
        <f>AVERAGE(E34:N34)</f>
        <v>38.662001005927905</v>
      </c>
    </row>
    <row r="35" spans="1:15" ht="12" customHeight="1" x14ac:dyDescent="0.2">
      <c r="B35" t="s">
        <v>15</v>
      </c>
      <c r="E35" s="31">
        <f>Input!A117/Input!A$100*100</f>
        <v>31.472941474332384</v>
      </c>
      <c r="F35" s="31">
        <f>Input!B117/Input!B$100*100</f>
        <v>23.367184722335363</v>
      </c>
      <c r="G35" s="31">
        <f>Input!C117/Input!C$100*100</f>
        <v>17.433859366113598</v>
      </c>
      <c r="H35" s="31">
        <f>Input!D117/Input!D$100*100</f>
        <v>34.963762319819949</v>
      </c>
      <c r="I35" s="31">
        <f>Input!E117/Input!E$100*100</f>
        <v>13.514269754643845</v>
      </c>
      <c r="J35" s="31">
        <f>Input!F117/Input!F$100*100</f>
        <v>31.737116137245746</v>
      </c>
      <c r="K35" s="31">
        <f>Input!G117/Input!G$100*100</f>
        <v>26.063048595051235</v>
      </c>
      <c r="L35" s="31">
        <f>Input!H117/Input!H$100*100</f>
        <v>18.334108982233989</v>
      </c>
      <c r="M35" s="31">
        <f>Input!I117/Input!I$100*100</f>
        <v>21.973074019312776</v>
      </c>
      <c r="N35" s="31">
        <f>Input!J117/Input!J$100*100</f>
        <v>32.978131264205523</v>
      </c>
      <c r="O35" s="32">
        <f>AVERAGE(E35:N35)</f>
        <v>25.183749663529444</v>
      </c>
    </row>
    <row r="36" spans="1:15" ht="3" customHeight="1" x14ac:dyDescent="0.2">
      <c r="B36" s="1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6"/>
    </row>
    <row r="37" spans="1:15" ht="12.75" customHeight="1" x14ac:dyDescent="0.2">
      <c r="A37" s="4" t="s">
        <v>101</v>
      </c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4"/>
    </row>
    <row r="38" spans="1:15" ht="12" customHeight="1" x14ac:dyDescent="0.2">
      <c r="B38" t="s">
        <v>55</v>
      </c>
      <c r="E38" s="31">
        <f>Input!A118/Input!A$101*100</f>
        <v>0.71010640951989201</v>
      </c>
      <c r="F38" s="31">
        <f>Input!B118/Input!B$101*100</f>
        <v>1.3217876522465259</v>
      </c>
      <c r="G38" s="31">
        <f>Input!C118/Input!C$101*100</f>
        <v>1.3688255502383553</v>
      </c>
      <c r="H38" s="31">
        <f>Input!D118/Input!D$101*100</f>
        <v>1.1400540095026557</v>
      </c>
      <c r="I38" s="31">
        <f>Input!E118/Input!E$101*100</f>
        <v>1.23585080417722</v>
      </c>
      <c r="J38" s="31">
        <f>Input!F118/Input!F$101*100</f>
        <v>1.2933003798561862</v>
      </c>
      <c r="K38" s="31">
        <f>Input!G118/Input!G$101*100</f>
        <v>1.6426936422915102</v>
      </c>
      <c r="L38" s="31">
        <f>Input!H118/Input!H$101*100</f>
        <v>1.1817123441432156</v>
      </c>
      <c r="M38" s="31">
        <f>Input!I118/Input!I$101*100</f>
        <v>1.4085921552190837</v>
      </c>
      <c r="N38" s="31">
        <f>Input!J118/Input!J$101*100</f>
        <v>1.5245017613108034</v>
      </c>
      <c r="O38" s="37">
        <f>AVERAGE(E38:N38)</f>
        <v>1.2827424708505448</v>
      </c>
    </row>
    <row r="39" spans="1:15" ht="12" customHeight="1" x14ac:dyDescent="0.2">
      <c r="B39" t="s">
        <v>60</v>
      </c>
      <c r="E39" s="31">
        <f>Input!A119/Input!A$101*100</f>
        <v>1.6535222930417242</v>
      </c>
      <c r="F39" s="31">
        <f>Input!B119/Input!B$101*100</f>
        <v>4.0999238355060141</v>
      </c>
      <c r="G39" s="31">
        <f>Input!C119/Input!C$101*100</f>
        <v>3.2476584607181538</v>
      </c>
      <c r="H39" s="31">
        <f>Input!D119/Input!D$101*100</f>
        <v>4.4752268144048175</v>
      </c>
      <c r="I39" s="31">
        <f>Input!E119/Input!E$101*100</f>
        <v>6.0699818438111377</v>
      </c>
      <c r="J39" s="31">
        <f>Input!F119/Input!F$101*100</f>
        <v>6.081476386727827</v>
      </c>
      <c r="K39" s="31">
        <f>Input!G119/Input!G$101*100</f>
        <v>7.4403577495138702</v>
      </c>
      <c r="L39" s="31">
        <f>Input!H119/Input!H$101*100</f>
        <v>7.3705989173961663</v>
      </c>
      <c r="M39" s="31">
        <f>Input!I119/Input!I$101*100</f>
        <v>6.2778965009144834</v>
      </c>
      <c r="N39" s="31">
        <f>Input!J119/Input!J$101*100</f>
        <v>4.5306244176317874</v>
      </c>
      <c r="O39" s="32">
        <f>AVERAGE(E39:N39)</f>
        <v>5.1247267219665984</v>
      </c>
    </row>
    <row r="40" spans="1:15" ht="12" customHeight="1" x14ac:dyDescent="0.2">
      <c r="B40" t="s">
        <v>99</v>
      </c>
      <c r="E40" s="31">
        <f>Input!A120/Input!A$101*100</f>
        <v>5.9826419420138732</v>
      </c>
      <c r="F40" s="31">
        <f>Input!B120/Input!B$101*100</f>
        <v>13.387258771640283</v>
      </c>
      <c r="G40" s="31">
        <f>Input!C120/Input!C$101*100</f>
        <v>12.533185055792201</v>
      </c>
      <c r="H40" s="31">
        <f>Input!D120/Input!D$101*100</f>
        <v>9.9862466727527277</v>
      </c>
      <c r="I40" s="31">
        <f>Input!E120/Input!E$101*100</f>
        <v>9.9474277927002515</v>
      </c>
      <c r="J40" s="31">
        <f>Input!F120/Input!F$101*100</f>
        <v>10.375949969368744</v>
      </c>
      <c r="K40" s="31">
        <f>Input!G120/Input!G$101*100</f>
        <v>11.514557435564253</v>
      </c>
      <c r="L40" s="31">
        <f>Input!H120/Input!H$101*100</f>
        <v>12.899556054289087</v>
      </c>
      <c r="M40" s="31">
        <f>Input!I120/Input!I$101*100</f>
        <v>13.873287221311251</v>
      </c>
      <c r="N40" s="31">
        <f>Input!J120/Input!J$101*100</f>
        <v>16.615537561557471</v>
      </c>
      <c r="O40" s="32">
        <f>AVERAGE(E40:N40)</f>
        <v>11.711564847699016</v>
      </c>
    </row>
    <row r="41" spans="1:15" ht="12" customHeight="1" x14ac:dyDescent="0.2">
      <c r="B41" t="s">
        <v>255</v>
      </c>
      <c r="E41" s="31">
        <f>Input!A121/Input!A$101*100</f>
        <v>44.286057852344086</v>
      </c>
      <c r="F41" s="31">
        <f>Input!B121/Input!B$101*100</f>
        <v>71.708730208948978</v>
      </c>
      <c r="G41" s="31">
        <f>Input!C121/Input!C$101*100</f>
        <v>74.533685884827307</v>
      </c>
      <c r="H41" s="31">
        <f>Input!D121/Input!D$101*100</f>
        <v>75.375342858289983</v>
      </c>
      <c r="I41" s="31">
        <f>Input!E121/Input!E$101*100</f>
        <v>74.71518611231734</v>
      </c>
      <c r="J41" s="31">
        <f>Input!F121/Input!F$101*100</f>
        <v>73.000057358168931</v>
      </c>
      <c r="K41" s="31">
        <f>Input!G121/Input!G$101*100</f>
        <v>68.989645490154032</v>
      </c>
      <c r="L41" s="31">
        <f>Input!H121/Input!H$101*100</f>
        <v>68.547329641656134</v>
      </c>
      <c r="M41" s="31">
        <f>Input!I121/Input!I$101*100</f>
        <v>67.950476670304468</v>
      </c>
      <c r="N41" s="31">
        <f>Input!J121/Input!J$101*100</f>
        <v>66.173637316999262</v>
      </c>
      <c r="O41" s="32">
        <f>AVERAGE(E41:N41)</f>
        <v>68.528014939401061</v>
      </c>
    </row>
    <row r="42" spans="1:15" ht="12" customHeight="1" x14ac:dyDescent="0.2">
      <c r="B42" t="s">
        <v>15</v>
      </c>
      <c r="E42" s="31">
        <f>Input!A122/Input!A$101*100</f>
        <v>47.367671503080423</v>
      </c>
      <c r="F42" s="31">
        <f>Input!B122/Input!B$101*100</f>
        <v>9.4822995316581942</v>
      </c>
      <c r="G42" s="31">
        <f>Input!C122/Input!C$101*100</f>
        <v>8.316645048423986</v>
      </c>
      <c r="H42" s="31">
        <f>Input!D122/Input!D$101*100</f>
        <v>9.0231296450498082</v>
      </c>
      <c r="I42" s="31">
        <f>Input!E122/Input!E$101*100</f>
        <v>8.0315534469940371</v>
      </c>
      <c r="J42" s="31">
        <f>Input!F122/Input!F$101*100</f>
        <v>9.2492159058783141</v>
      </c>
      <c r="K42" s="31">
        <f>Input!G122/Input!G$101*100</f>
        <v>10.412745682476332</v>
      </c>
      <c r="L42" s="31">
        <f>Input!H122/Input!H$101*100</f>
        <v>10.000803042515397</v>
      </c>
      <c r="M42" s="31">
        <f>Input!I122/Input!I$101*100</f>
        <v>10.489747452250706</v>
      </c>
      <c r="N42" s="31">
        <f>Input!J122/Input!J$101*100</f>
        <v>11.15569894250069</v>
      </c>
      <c r="O42" s="32">
        <f>AVERAGE(E42:N42)</f>
        <v>13.35295102008279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196</v>
      </c>
    </row>
    <row r="2" spans="1:15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4" spans="1:15" x14ac:dyDescent="0.2">
      <c r="B4" t="s">
        <v>295</v>
      </c>
      <c r="E4" s="6">
        <f>IF(Input!A158=0,"***",Input!A159/Input!A158)</f>
        <v>116.36321060312501</v>
      </c>
      <c r="F4" s="6">
        <f>IF(Input!B158=0,"***",Input!B159/Input!B158)</f>
        <v>99.991302661440386</v>
      </c>
      <c r="G4" s="6">
        <f>IF(Input!C158=0,"***",Input!C159/Input!C158)</f>
        <v>66.011232898985256</v>
      </c>
      <c r="H4" s="6">
        <f>IF(Input!D158=0,"***",Input!D159/Input!D158)</f>
        <v>65.494397993099696</v>
      </c>
      <c r="I4" s="6">
        <f>IF(Input!E158=0,"***",Input!E159/Input!E158)</f>
        <v>80.113281675334377</v>
      </c>
      <c r="J4" s="6">
        <f>IF(Input!F158=0,"***",Input!F159/Input!F158)</f>
        <v>84.757475646165744</v>
      </c>
      <c r="K4" s="6">
        <f>IF(Input!G158=0,"***",Input!G159/Input!G158)</f>
        <v>84.071297853712423</v>
      </c>
      <c r="L4" s="6">
        <f>IF(Input!H158=0,"***",Input!H159/Input!H158)</f>
        <v>89.707546297946635</v>
      </c>
      <c r="M4" s="6">
        <f>IF(Input!I158=0,"***",Input!I159/Input!I158)</f>
        <v>95.996153216190564</v>
      </c>
      <c r="N4" s="6">
        <f>IF(Input!J158=0,"***",Input!J159/Input!J158)</f>
        <v>95.084995447034274</v>
      </c>
    </row>
    <row r="5" spans="1:15" x14ac:dyDescent="0.2">
      <c r="B5" t="s">
        <v>296</v>
      </c>
      <c r="E5" s="6">
        <f>IF(Input!A160=0,"***",Input!A161/Input!A160)</f>
        <v>105.28447797657542</v>
      </c>
      <c r="F5" s="6">
        <f>IF(Input!B160=0,"***",Input!B161/Input!B160)</f>
        <v>87.394865944894292</v>
      </c>
      <c r="G5" s="6">
        <f>IF(Input!C160=0,"***",Input!C161/Input!C160)</f>
        <v>82.755672733981058</v>
      </c>
      <c r="H5" s="6">
        <f>IF(Input!D160=0,"***",Input!D161/Input!D160)</f>
        <v>82.919690046422318</v>
      </c>
      <c r="I5" s="6">
        <f>IF(Input!E160=0,"***",Input!E161/Input!E160)</f>
        <v>81.110532251036716</v>
      </c>
      <c r="J5" s="6">
        <f>IF(Input!F160=0,"***",Input!F161/Input!F160)</f>
        <v>80.470264596165521</v>
      </c>
      <c r="K5" s="6">
        <f>IF(Input!G160=0,"***",Input!G161/Input!G160)</f>
        <v>80.550587598325038</v>
      </c>
      <c r="L5" s="6">
        <f>IF(Input!H160=0,"***",Input!H161/Input!H160)</f>
        <v>71.79333445632949</v>
      </c>
      <c r="M5" s="6">
        <f>IF(Input!I160=0,"***",Input!I161/Input!I160)</f>
        <v>82.264036541437832</v>
      </c>
      <c r="N5" s="6">
        <f>IF(Input!J160=0,"***",Input!J161/Input!J160)</f>
        <v>80.55415637552079</v>
      </c>
    </row>
    <row r="6" spans="1:15" x14ac:dyDescent="0.2">
      <c r="B6" t="s">
        <v>197</v>
      </c>
      <c r="E6" s="6">
        <f>IF(Input!A162=0,"***",Input!A163/Input!A162)</f>
        <v>43.115793670297606</v>
      </c>
      <c r="F6" s="6">
        <f>IF(Input!B162=0,"***",Input!B163/Input!B162)</f>
        <v>30.816331145836521</v>
      </c>
      <c r="G6" s="6">
        <f>IF(Input!C162=0,"***",Input!C163/Input!C162)</f>
        <v>31.438745809240821</v>
      </c>
      <c r="H6" s="6">
        <f>IF(Input!D162=0,"***",Input!D163/Input!D162)</f>
        <v>36.038148490668512</v>
      </c>
      <c r="I6" s="6">
        <f>IF(Input!E162=0,"***",Input!E163/Input!E162)</f>
        <v>38.927883153296925</v>
      </c>
      <c r="J6" s="6">
        <f>IF(Input!F162=0,"***",Input!F163/Input!F162)</f>
        <v>39.794402313595057</v>
      </c>
      <c r="K6" s="6">
        <f>IF(Input!G162=0,"***",Input!G163/Input!G162)</f>
        <v>40.896283620021158</v>
      </c>
      <c r="L6" s="6">
        <f>IF(Input!H162=0,"***",Input!H163/Input!H162)</f>
        <v>41.792365167516451</v>
      </c>
      <c r="M6" s="6">
        <f>IF(Input!I162=0,"***",Input!I163/Input!I162)</f>
        <v>47.476482500537877</v>
      </c>
      <c r="N6" s="6">
        <f>IF(Input!J162=0,"***",Input!J163/Input!J162)</f>
        <v>44.91620338067478</v>
      </c>
    </row>
    <row r="7" spans="1:15" x14ac:dyDescent="0.2">
      <c r="B7" t="s">
        <v>198</v>
      </c>
      <c r="E7" s="6">
        <f>IF(Input!A164=0,"***",Input!A165/Input!A164)</f>
        <v>64.981127291669537</v>
      </c>
      <c r="F7" s="6">
        <f>IF(Input!B164=0,"***",Input!B165/Input!B164)</f>
        <v>45.56799737228831</v>
      </c>
      <c r="G7" s="6">
        <f>IF(Input!C164=0,"***",Input!C165/Input!C164)</f>
        <v>48.247140457266916</v>
      </c>
      <c r="H7" s="6">
        <f>IF(Input!D164=0,"***",Input!D165/Input!D164)</f>
        <v>53.361693932807079</v>
      </c>
      <c r="I7" s="6">
        <f>IF(Input!E164=0,"***",Input!E165/Input!E164)</f>
        <v>53.854174191637782</v>
      </c>
      <c r="J7" s="6">
        <f>IF(Input!F164=0,"***",Input!F165/Input!F164)</f>
        <v>47.73483020799064</v>
      </c>
      <c r="K7" s="6">
        <f>IF(Input!G164=0,"***",Input!G165/Input!G164)</f>
        <v>47.995102954479243</v>
      </c>
      <c r="L7" s="6">
        <f>IF(Input!H164=0,"***",Input!H165/Input!H164)</f>
        <v>47.6881158946846</v>
      </c>
      <c r="M7" s="6">
        <f>IF(Input!I164=0,"***",Input!I165/Input!I164)</f>
        <v>48.458351648668746</v>
      </c>
      <c r="N7" s="6">
        <f>IF(Input!J164=0,"***",Input!J165/Input!J164)</f>
        <v>47.130934760876315</v>
      </c>
    </row>
    <row r="8" spans="1:15" x14ac:dyDescent="0.2">
      <c r="B8" t="s">
        <v>199</v>
      </c>
      <c r="E8" s="6">
        <f>IF(Input!A166=0,"***",Input!A167/Input!A166)</f>
        <v>28.853663593542418</v>
      </c>
      <c r="F8" s="6">
        <f>IF(Input!B166=0,"***",Input!B167/Input!B166)</f>
        <v>20.87828820702715</v>
      </c>
      <c r="G8" s="6">
        <f>IF(Input!C166=0,"***",Input!C167/Input!C166)</f>
        <v>24.489801071840766</v>
      </c>
      <c r="H8" s="6">
        <f>IF(Input!D166=0,"***",Input!D167/Input!D166)</f>
        <v>27.183712656923319</v>
      </c>
      <c r="I8" s="6">
        <f>IF(Input!E166=0,"***",Input!E167/Input!E166)</f>
        <v>27.137841978557393</v>
      </c>
      <c r="J8" s="6">
        <f>IF(Input!F166=0,"***",Input!F167/Input!F166)</f>
        <v>29.417477049320134</v>
      </c>
      <c r="K8" s="6">
        <f>IF(Input!G166=0,"***",Input!G167/Input!G166)</f>
        <v>31.362121338302057</v>
      </c>
      <c r="L8" s="6">
        <f>IF(Input!H166=0,"***",Input!H167/Input!H166)</f>
        <v>30.820544289559948</v>
      </c>
      <c r="M8" s="6">
        <f>IF(Input!I166=0,"***",Input!I167/Input!I166)</f>
        <v>36.260503526924566</v>
      </c>
      <c r="N8" s="6">
        <f>IF(Input!J166=0,"***",Input!J167/Input!J166)</f>
        <v>33.744006745446441</v>
      </c>
    </row>
    <row r="9" spans="1:15" x14ac:dyDescent="0.2">
      <c r="B9" t="s">
        <v>200</v>
      </c>
      <c r="E9" s="6">
        <f>IF(Input!A168=0,"***",Input!A169/Input!A168)</f>
        <v>53.917365622454476</v>
      </c>
      <c r="F9" s="6">
        <f>IF(Input!B168=0,"***",Input!B169/Input!B168)</f>
        <v>42.968303222732203</v>
      </c>
      <c r="G9" s="6">
        <f>IF(Input!C168=0,"***",Input!C169/Input!C168)</f>
        <v>42.3294012342771</v>
      </c>
      <c r="H9" s="6">
        <f>IF(Input!D168=0,"***",Input!D169/Input!D168)</f>
        <v>42.171375001309329</v>
      </c>
      <c r="I9" s="6">
        <f>IF(Input!E168=0,"***",Input!E169/Input!E168)</f>
        <v>45.128195390331186</v>
      </c>
      <c r="J9" s="6">
        <f>IF(Input!F168=0,"***",Input!F169/Input!F168)</f>
        <v>38.840095499173614</v>
      </c>
      <c r="K9" s="6">
        <f>IF(Input!G168=0,"***",Input!G169/Input!G168)</f>
        <v>43.850643892127891</v>
      </c>
      <c r="L9" s="6">
        <f>IF(Input!H168=0,"***",Input!H169/Input!H168)</f>
        <v>44.034060395456699</v>
      </c>
      <c r="M9" s="6">
        <f>IF(Input!I168=0,"***",Input!I169/Input!I168)</f>
        <v>46.928264843946195</v>
      </c>
      <c r="N9" s="6">
        <f>IF(Input!J168=0,"***",Input!J169/Input!J168)</f>
        <v>47.948006732976886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2022</v>
      </c>
      <c r="D14" s="50" t="s">
        <v>14</v>
      </c>
      <c r="E14" s="50"/>
      <c r="F14" s="50"/>
      <c r="G14" s="50"/>
      <c r="H14" s="50"/>
      <c r="I14" s="50"/>
      <c r="J14" s="50"/>
      <c r="K14" s="50"/>
      <c r="L14" s="50"/>
      <c r="M14" s="50"/>
      <c r="O14" s="3" t="s">
        <v>176</v>
      </c>
    </row>
    <row r="15" spans="1:15" x14ac:dyDescent="0.2">
      <c r="D15" s="51" t="str">
        <f>Kenndat!D2</f>
        <v>Produktionsgebiet 2: Wald- und Mühlviertel</v>
      </c>
      <c r="E15" s="51"/>
      <c r="F15" s="51"/>
      <c r="G15" s="51"/>
      <c r="H15" s="51"/>
      <c r="I15" s="51"/>
      <c r="J15" s="51"/>
      <c r="K15" s="51"/>
      <c r="L15" s="51"/>
      <c r="M15" s="51"/>
      <c r="N15" s="5"/>
    </row>
    <row r="16" spans="1:15" x14ac:dyDescent="0.2">
      <c r="D16" s="52" t="s">
        <v>169</v>
      </c>
      <c r="E16" s="52"/>
      <c r="F16" s="52"/>
      <c r="G16" s="52"/>
      <c r="H16" s="52"/>
      <c r="I16" s="52"/>
      <c r="J16" s="52"/>
      <c r="K16" s="52"/>
      <c r="L16" s="52"/>
      <c r="M16" s="52"/>
      <c r="N16" s="2"/>
    </row>
    <row r="18" spans="2:15" x14ac:dyDescent="0.2">
      <c r="E18" s="3">
        <f>Input!A3</f>
        <v>2022</v>
      </c>
      <c r="F18" s="3">
        <f t="shared" ref="F18:N18" si="0">+E18-1</f>
        <v>2021</v>
      </c>
      <c r="G18" s="3">
        <f t="shared" si="0"/>
        <v>2020</v>
      </c>
      <c r="H18" s="3">
        <f t="shared" si="0"/>
        <v>2019</v>
      </c>
      <c r="I18" s="3">
        <f t="shared" si="0"/>
        <v>2018</v>
      </c>
      <c r="J18" s="3">
        <f t="shared" si="0"/>
        <v>2017</v>
      </c>
      <c r="K18" s="3">
        <f t="shared" si="0"/>
        <v>2016</v>
      </c>
      <c r="L18" s="3">
        <f t="shared" si="0"/>
        <v>2015</v>
      </c>
      <c r="M18" s="3">
        <f t="shared" si="0"/>
        <v>2014</v>
      </c>
      <c r="N18" s="3">
        <f t="shared" si="0"/>
        <v>2013</v>
      </c>
      <c r="O18" s="17" t="s">
        <v>16</v>
      </c>
    </row>
    <row r="20" spans="2:15" x14ac:dyDescent="0.2">
      <c r="B20" t="s">
        <v>175</v>
      </c>
      <c r="E20" s="6">
        <f>Input!A14/(Input!A97 + Input!A98)*2</f>
        <v>23.955423334836958</v>
      </c>
      <c r="F20" s="6">
        <f>Input!B14/(Input!B97 + Input!B98)*2</f>
        <v>21.476212668364187</v>
      </c>
      <c r="G20" s="6">
        <f>Input!C14/(Input!C97 + Input!C98)*2</f>
        <v>21.759520276089344</v>
      </c>
      <c r="H20" s="6">
        <f>Input!D14/(Input!D97 + Input!D98)*2</f>
        <v>23.014755588619686</v>
      </c>
      <c r="I20" s="6">
        <f>Input!E14/(Input!E97 + Input!E98)*2</f>
        <v>22.804537070012159</v>
      </c>
      <c r="J20" s="6">
        <f>Input!F14/(Input!F97 + Input!F98)*2</f>
        <v>22.950613640325802</v>
      </c>
      <c r="K20" s="6">
        <f>Input!G14/(Input!G97 + Input!G98)*2</f>
        <v>22.897351918767548</v>
      </c>
      <c r="L20" s="6">
        <f>Input!H14/(Input!H97 + Input!H98)*2</f>
        <v>22.546972209866489</v>
      </c>
      <c r="M20" s="6">
        <f>Input!I14/(Input!I97 + Input!I98)*2</f>
        <v>21.857864383742658</v>
      </c>
      <c r="N20" s="6">
        <f>Input!J14/(Input!J97 + Input!J98)*2</f>
        <v>21.004458046307789</v>
      </c>
      <c r="O20" s="6">
        <f t="shared" ref="O20:O25" si="1">AVERAGE(E20:N20)</f>
        <v>22.426770913693264</v>
      </c>
    </row>
    <row r="21" spans="2:15" x14ac:dyDescent="0.2">
      <c r="B21" t="s">
        <v>81</v>
      </c>
      <c r="E21" s="6">
        <f>Input!A25/Input!A$6</f>
        <v>1.7094193442600554</v>
      </c>
      <c r="F21" s="6">
        <f>Input!B25/Input!B$6</f>
        <v>0.9555121371963774</v>
      </c>
      <c r="G21" s="6">
        <f>Input!C25/Input!C$6</f>
        <v>0.77623067850672733</v>
      </c>
      <c r="H21" s="6">
        <f>Input!D25/Input!D$6</f>
        <v>0.75562191644845145</v>
      </c>
      <c r="I21" s="6">
        <f>Input!E25/Input!E$6</f>
        <v>0.79894069474393892</v>
      </c>
      <c r="J21" s="6">
        <f>Input!F25/Input!F$6</f>
        <v>0.97354933706263613</v>
      </c>
      <c r="K21" s="6">
        <f>Input!G25/Input!G$6</f>
        <v>1.0424269994270756</v>
      </c>
      <c r="L21" s="6">
        <f>Input!H25/Input!H$6</f>
        <v>0.88217601676212964</v>
      </c>
      <c r="M21" s="6">
        <f>Input!I25/Input!I$6</f>
        <v>1.1106611442156933</v>
      </c>
      <c r="N21" s="6">
        <f>Input!J25/Input!J$6</f>
        <v>1.0894321147934745</v>
      </c>
      <c r="O21" s="6">
        <f t="shared" si="1"/>
        <v>1.0093970383416559</v>
      </c>
    </row>
    <row r="22" spans="2:15" x14ac:dyDescent="0.2">
      <c r="B22" t="s">
        <v>82</v>
      </c>
      <c r="E22" s="6">
        <f>Input!A26/Input!A$6</f>
        <v>1.7333422294547944</v>
      </c>
      <c r="F22" s="6">
        <f>Input!B26/Input!B$6</f>
        <v>1.6677248516323844</v>
      </c>
      <c r="G22" s="6">
        <f>Input!C26/Input!C$6</f>
        <v>1.4368347647006277</v>
      </c>
      <c r="H22" s="6">
        <f>Input!D26/Input!D$6</f>
        <v>1.2785563469503933</v>
      </c>
      <c r="I22" s="6">
        <f>Input!E26/Input!E$6</f>
        <v>1.3728838374650194</v>
      </c>
      <c r="J22" s="6">
        <f>Input!F26/Input!F$6</f>
        <v>1.7240634544972551</v>
      </c>
      <c r="K22" s="6">
        <f>Input!G26/Input!G$6</f>
        <v>1.8718032167784111</v>
      </c>
      <c r="L22" s="6">
        <f>Input!H26/Input!H$6</f>
        <v>1.5631596038434816</v>
      </c>
      <c r="M22" s="6">
        <f>Input!I26/Input!I$6</f>
        <v>1.9010424255772811</v>
      </c>
      <c r="N22" s="6">
        <f>Input!J26/Input!J$6</f>
        <v>1.7810935190202357</v>
      </c>
      <c r="O22" s="6">
        <f t="shared" si="1"/>
        <v>1.6330504249919884</v>
      </c>
    </row>
    <row r="23" spans="2:15" x14ac:dyDescent="0.2">
      <c r="B23" t="s">
        <v>83</v>
      </c>
      <c r="E23" s="6">
        <f>Input!A99/Input!A$6</f>
        <v>0.23782773992859466</v>
      </c>
      <c r="F23" s="6">
        <f>Input!B99/Input!B$6</f>
        <v>0.21249227828210038</v>
      </c>
      <c r="G23" s="6">
        <f>Input!C99/Input!C$6</f>
        <v>0.18681601898233091</v>
      </c>
      <c r="H23" s="6">
        <f>Input!D99/Input!D$6</f>
        <v>0.2027545557919446</v>
      </c>
      <c r="I23" s="6">
        <f>Input!E99/Input!E$6</f>
        <v>0.23572403940306816</v>
      </c>
      <c r="J23" s="6">
        <f>Input!F99/Input!F$6</f>
        <v>0.2681133851491273</v>
      </c>
      <c r="K23" s="6">
        <f>Input!G99/Input!G$6</f>
        <v>0.33288567689875542</v>
      </c>
      <c r="L23" s="6">
        <f>Input!H99/Input!H$6</f>
        <v>0.29029902544920422</v>
      </c>
      <c r="M23" s="6">
        <f>Input!I99/Input!I$6</f>
        <v>0.38387040988428089</v>
      </c>
      <c r="N23" s="6">
        <f>Input!J99/Input!J$6</f>
        <v>0.35124446876347531</v>
      </c>
      <c r="O23" s="6">
        <f t="shared" si="1"/>
        <v>0.27020275985328823</v>
      </c>
    </row>
    <row r="24" spans="2:15" x14ac:dyDescent="0.2">
      <c r="B24" t="s">
        <v>84</v>
      </c>
      <c r="E24" s="6">
        <f>Input!A100/Input!A$6</f>
        <v>2.1039478897666082</v>
      </c>
      <c r="F24" s="6">
        <f>Input!B100/Input!B$6</f>
        <v>2.445778761782039</v>
      </c>
      <c r="G24" s="6">
        <f>Input!C100/Input!C$6</f>
        <v>2.5451349133956715</v>
      </c>
      <c r="H24" s="6">
        <f>Input!D100/Input!D$6</f>
        <v>1.9005991109315641</v>
      </c>
      <c r="I24" s="6">
        <f>Input!E100/Input!E$6</f>
        <v>2.893441441176313</v>
      </c>
      <c r="J24" s="6">
        <f>Input!F100/Input!F$6</f>
        <v>1.6006237681582598</v>
      </c>
      <c r="K24" s="6">
        <f>Input!G100/Input!G$6</f>
        <v>3.0931414915453961</v>
      </c>
      <c r="L24" s="6">
        <f>Input!H100/Input!H$6</f>
        <v>3.1950387732252339</v>
      </c>
      <c r="M24" s="6">
        <f>Input!I100/Input!I$6</f>
        <v>2.8636633936951461</v>
      </c>
      <c r="N24" s="6">
        <f>Input!J100/Input!J$6</f>
        <v>2.52445322367236</v>
      </c>
      <c r="O24" s="6">
        <f t="shared" si="1"/>
        <v>2.5165822767348591</v>
      </c>
    </row>
    <row r="25" spans="2:15" x14ac:dyDescent="0.2">
      <c r="B25" t="s">
        <v>85</v>
      </c>
      <c r="E25" s="6">
        <f>Input!A101/Input!A$6</f>
        <v>42.447608387455631</v>
      </c>
      <c r="F25" s="6">
        <f>Input!B101/Input!B$6</f>
        <v>23.78409640711196</v>
      </c>
      <c r="G25" s="6">
        <f>Input!C101/Input!C$6</f>
        <v>19.591837045159391</v>
      </c>
      <c r="H25" s="6">
        <f>Input!D101/Input!D$6</f>
        <v>18.789208638875714</v>
      </c>
      <c r="I25" s="6">
        <f>Input!E101/Input!E$6</f>
        <v>20.300715491548459</v>
      </c>
      <c r="J25" s="6">
        <f>Input!F101/Input!F$6</f>
        <v>23.866249226797191</v>
      </c>
      <c r="K25" s="6">
        <f>Input!G101/Input!G$6</f>
        <v>26.171057241866613</v>
      </c>
      <c r="L25" s="6">
        <f>Input!H101/Input!H$6</f>
        <v>22.361216370437305</v>
      </c>
      <c r="M25" s="6">
        <f>Input!I101/Input!I$6</f>
        <v>27.607652362040966</v>
      </c>
      <c r="N25" s="6">
        <f>Input!J101/Input!J$6</f>
        <v>26.863787317075143</v>
      </c>
      <c r="O25" s="6">
        <f t="shared" si="1"/>
        <v>25.178342848836834</v>
      </c>
    </row>
    <row r="26" spans="2:15" x14ac:dyDescent="0.2">
      <c r="O26" s="21"/>
    </row>
    <row r="27" spans="2:15" x14ac:dyDescent="0.2">
      <c r="D27" s="52" t="s">
        <v>170</v>
      </c>
      <c r="E27" s="52"/>
      <c r="F27" s="52"/>
      <c r="G27" s="52"/>
      <c r="H27" s="52"/>
      <c r="I27" s="52"/>
      <c r="J27" s="52"/>
      <c r="K27" s="52"/>
      <c r="L27" s="52"/>
      <c r="M27" s="52"/>
      <c r="O27" s="21"/>
    </row>
    <row r="28" spans="2:15" x14ac:dyDescent="0.2">
      <c r="O28" s="21"/>
    </row>
    <row r="29" spans="2:15" x14ac:dyDescent="0.2">
      <c r="B29" t="s">
        <v>81</v>
      </c>
      <c r="E29" s="6">
        <f>Input!A25/Input!A$5</f>
        <v>2.0440429652042362</v>
      </c>
      <c r="F29" s="6">
        <f>Input!B25/Input!B$5</f>
        <v>1.2169603084266569</v>
      </c>
      <c r="G29" s="6">
        <f>Input!C25/Input!C$5</f>
        <v>1.125326474802367</v>
      </c>
      <c r="H29" s="6">
        <f>Input!D25/Input!D$5</f>
        <v>1.0778939734364779</v>
      </c>
      <c r="I29" s="6">
        <f>Input!E25/Input!E$5</f>
        <v>1.0578786735532506</v>
      </c>
      <c r="J29" s="6">
        <f>Input!F25/Input!F$5</f>
        <v>1.1148692187884974</v>
      </c>
      <c r="K29" s="6">
        <f>Input!G25/Input!G$5</f>
        <v>1.0773065161243041</v>
      </c>
      <c r="L29" s="6">
        <f>Input!H25/Input!H$5</f>
        <v>1.0809454699448369</v>
      </c>
      <c r="M29" s="6">
        <f>Input!I25/Input!I$5</f>
        <v>1.0874392851785981</v>
      </c>
      <c r="N29" s="6">
        <f>Input!J25/Input!J$5</f>
        <v>1.1460062731988974</v>
      </c>
      <c r="O29" s="6">
        <f>AVERAGE(E29:N29)</f>
        <v>1.2028669158658123</v>
      </c>
    </row>
    <row r="30" spans="2:15" x14ac:dyDescent="0.2">
      <c r="B30" t="s">
        <v>82</v>
      </c>
      <c r="E30" s="6">
        <f>Input!A26/Input!A$5</f>
        <v>2.0726488221309705</v>
      </c>
      <c r="F30" s="6">
        <f>Input!B26/Input!B$5</f>
        <v>2.1240493666238294</v>
      </c>
      <c r="G30" s="6">
        <f>Input!C26/Input!C$5</f>
        <v>2.0830253755810975</v>
      </c>
      <c r="H30" s="6">
        <f>Input!D26/Input!D$5</f>
        <v>1.82385946076619</v>
      </c>
      <c r="I30" s="6">
        <f>Input!E26/Input!E$5</f>
        <v>1.8178377224678344</v>
      </c>
      <c r="J30" s="6">
        <f>Input!F26/Input!F$5</f>
        <v>1.9743275491886947</v>
      </c>
      <c r="K30" s="6">
        <f>Input!G26/Input!G$5</f>
        <v>1.9344335895425766</v>
      </c>
      <c r="L30" s="6">
        <f>Input!H26/Input!H$5</f>
        <v>1.9153663900058009</v>
      </c>
      <c r="M30" s="6">
        <f>Input!I26/Input!I$5</f>
        <v>1.8612951638132378</v>
      </c>
      <c r="N30" s="6">
        <f>Input!J26/Input!J$5</f>
        <v>1.8735856215676485</v>
      </c>
      <c r="O30" s="6">
        <f>AVERAGE(E30:N30)</f>
        <v>1.9480429061687883</v>
      </c>
    </row>
    <row r="31" spans="2:15" x14ac:dyDescent="0.2">
      <c r="B31" t="s">
        <v>83</v>
      </c>
      <c r="E31" s="6">
        <f>(Input!A99-Input!A102+Input!A105)/Input!A$5</f>
        <v>0.26717250918521723</v>
      </c>
      <c r="F31" s="6">
        <f>(Input!B99-Input!B102+Input!B105)/Input!B$5</f>
        <v>0.25596739489627318</v>
      </c>
      <c r="G31" s="6">
        <f>(Input!C99-Input!C102+Input!C105)/Input!C$5</f>
        <v>0.2497454696999592</v>
      </c>
      <c r="H31" s="6">
        <f>(Input!D99-Input!D102+Input!D105)/Input!D$5</f>
        <v>0.2811233504450954</v>
      </c>
      <c r="I31" s="6">
        <f>(Input!E99-Input!E102+Input!E105)/Input!E$5</f>
        <v>0.28277340871733836</v>
      </c>
      <c r="J31" s="6">
        <f>(Input!F99-Input!F102+Input!F105)/Input!F$5</f>
        <v>0.29278397891661684</v>
      </c>
      <c r="K31" s="6">
        <f>(Input!G99-Input!G102+Input!G105)/Input!G$5</f>
        <v>0.34781610675952679</v>
      </c>
      <c r="L31" s="6">
        <f>(Input!H99-Input!H102+Input!H105)/Input!H$5</f>
        <v>0.34897232582606758</v>
      </c>
      <c r="M31" s="6">
        <f>(Input!I99-Input!I102+Input!I105)/Input!I$5</f>
        <v>0.38529533523323828</v>
      </c>
      <c r="N31" s="6">
        <f>(Input!J99-Input!J102+Input!J105)/Input!J$5</f>
        <v>0.36888649634244286</v>
      </c>
      <c r="O31" s="6">
        <f>AVERAGE(E31:N31)</f>
        <v>0.30805363760217758</v>
      </c>
    </row>
    <row r="32" spans="2:15" x14ac:dyDescent="0.2">
      <c r="B32" t="s">
        <v>84</v>
      </c>
      <c r="E32" s="6">
        <f>(Input!A100-Input!A103+Input!A106)/Input!A$5</f>
        <v>2.4926529933001946</v>
      </c>
      <c r="F32" s="6">
        <f>(Input!B100-Input!B103+Input!B106)/Input!B$5</f>
        <v>3.2163544152744636</v>
      </c>
      <c r="G32" s="6">
        <f>(Input!C100-Input!C103+Input!C106)/Input!C$5</f>
        <v>3.5816149756681352</v>
      </c>
      <c r="H32" s="6">
        <f>(Input!D100-Input!D103+Input!D106)/Input!D$5</f>
        <v>2.7108302167173859</v>
      </c>
      <c r="I32" s="6">
        <f>(Input!E100-Input!E103+Input!E106)/Input!E$5</f>
        <v>3.795546569460976</v>
      </c>
      <c r="J32" s="6">
        <f>(Input!F100-Input!F103+Input!F106)/Input!F$5</f>
        <v>1.7866249648023655</v>
      </c>
      <c r="K32" s="6">
        <f>(Input!G100-Input!G103+Input!G106)/Input!G$5</f>
        <v>3.2967320773824458</v>
      </c>
      <c r="L32" s="6">
        <f>(Input!H100-Input!H103+Input!H106)/Input!H$5</f>
        <v>3.814160875021781</v>
      </c>
      <c r="M32" s="6">
        <f>(Input!I100-Input!I103+Input!I106)/Input!I$5</f>
        <v>2.7686390751890975</v>
      </c>
      <c r="N32" s="6">
        <f>(Input!J100-Input!J103+Input!J106)/Input!J$5</f>
        <v>2.6368842171525317</v>
      </c>
      <c r="O32" s="6">
        <f>AVERAGE(E32:N32)</f>
        <v>3.0100040379969375</v>
      </c>
    </row>
    <row r="33" spans="2:15" x14ac:dyDescent="0.2">
      <c r="B33" t="s">
        <v>85</v>
      </c>
      <c r="E33" s="6">
        <f>(Input!A101-Input!A104+Input!A107)/Input!A$5</f>
        <v>50.69760306894316</v>
      </c>
      <c r="F33" s="6">
        <f>(Input!B101-Input!B104+Input!B107)/Input!B$5</f>
        <v>30.199832091059296</v>
      </c>
      <c r="G33" s="6">
        <f>(Input!C101-Input!C104+Input!C107)/Input!C$5</f>
        <v>28.22832767526042</v>
      </c>
      <c r="H33" s="6">
        <f>(Input!D101-Input!D104+Input!D107)/Input!D$5</f>
        <v>26.727287690907538</v>
      </c>
      <c r="I33" s="6">
        <f>(Input!E101-Input!E104+Input!E107)/Input!E$5</f>
        <v>26.652977969307944</v>
      </c>
      <c r="J33" s="6">
        <f>(Input!F101-Input!F104+Input!F107)/Input!F$5</f>
        <v>27.209518628348178</v>
      </c>
      <c r="K33" s="6">
        <f>(Input!G101-Input!G104+Input!G107)/Input!G$5</f>
        <v>27.166767543966795</v>
      </c>
      <c r="L33" s="6">
        <f>(Input!H101-Input!H104+Input!H107)/Input!H$5</f>
        <v>27.335669753828437</v>
      </c>
      <c r="M33" s="6">
        <f>(Input!I101-Input!I104+Input!I107)/Input!I$5</f>
        <v>27.095824530202066</v>
      </c>
      <c r="N33" s="6">
        <f>(Input!J101-Input!J104+Input!J107)/Input!J$5</f>
        <v>28.314611191907787</v>
      </c>
      <c r="O33" s="6">
        <f>AVERAGE(E33:N33)</f>
        <v>29.962842014373159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279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280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" customHeight="1" x14ac:dyDescent="0.2">
      <c r="D3" s="52" t="s">
        <v>281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3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.5" customHeight="1" x14ac:dyDescent="0.2">
      <c r="O6" s="18"/>
    </row>
    <row r="7" spans="1:15" x14ac:dyDescent="0.2">
      <c r="B7" s="38" t="s">
        <v>282</v>
      </c>
      <c r="E7" s="6">
        <f>Input!A27/Input!A$34</f>
        <v>88.215039569241696</v>
      </c>
      <c r="F7" s="6">
        <f>Input!B27/Input!B$34</f>
        <v>73.227869362189111</v>
      </c>
      <c r="G7" s="6">
        <f>Input!C27/Input!C$34</f>
        <v>53.569804921561222</v>
      </c>
      <c r="H7" s="6">
        <f>Input!D27/Input!D$34</f>
        <v>54.977221571255399</v>
      </c>
      <c r="I7" s="6">
        <f>Input!E27/Input!E$34</f>
        <v>63.842691946945024</v>
      </c>
      <c r="J7" s="6">
        <f>Input!F27/Input!F$34</f>
        <v>68.480236171812081</v>
      </c>
      <c r="K7" s="6">
        <f>Input!G27/Input!G$34</f>
        <v>68.11967168094489</v>
      </c>
      <c r="L7" s="6">
        <f>Input!H27/Input!H$34</f>
        <v>71.425270974684835</v>
      </c>
      <c r="M7" s="6">
        <f>Input!I27/Input!I$34</f>
        <v>75.355156609410074</v>
      </c>
      <c r="N7" s="6">
        <f>Input!J27/Input!J$34</f>
        <v>74.760701171289966</v>
      </c>
      <c r="O7" s="19">
        <f>AVERAGE(E7:N7)</f>
        <v>69.197366397933422</v>
      </c>
    </row>
    <row r="8" spans="1:15" x14ac:dyDescent="0.2">
      <c r="B8" s="38" t="s">
        <v>302</v>
      </c>
      <c r="E8" s="6">
        <f>Input!A125/Input!A$6-(Input!A203+Input!A207)/Input!A34</f>
        <v>23.572430884639662</v>
      </c>
      <c r="F8" s="6">
        <f>Input!B125/Input!B$6-(Input!B203+Input!B207)/Input!B34</f>
        <v>20.914033916173892</v>
      </c>
      <c r="G8" s="6">
        <f>Input!C125/Input!C$6-(Input!C203+Input!C207)/Input!C34</f>
        <v>20.663407925713724</v>
      </c>
      <c r="H8" s="6">
        <f>Input!D125/Input!D$6-(Input!D203+Input!D207)/Input!D34</f>
        <v>22.192731625248655</v>
      </c>
      <c r="I8" s="6">
        <f>Input!E125/Input!E$6-(Input!E203+Input!E207)/Input!E34</f>
        <v>22.145968387066098</v>
      </c>
      <c r="J8" s="6">
        <f>Input!F125/Input!F$6-(Input!F203+Input!F207)/Input!F34</f>
        <v>22.185427376508809</v>
      </c>
      <c r="K8" s="6">
        <f>Input!G125/Input!G$6-(Input!G203+Input!G207)/Input!G34</f>
        <v>22.482523335039943</v>
      </c>
      <c r="L8" s="6">
        <f>Input!H125/Input!H$6-(Input!H203+Input!H207)/Input!H34</f>
        <v>21.679062963604263</v>
      </c>
      <c r="M8" s="6">
        <f>Input!I125/Input!I$6-(Input!I203+Input!I207)/Input!I34</f>
        <v>20.887907557802841</v>
      </c>
      <c r="N8" s="6">
        <f>Input!J125/Input!J$6-(Input!J203+Input!J207)/Input!J34</f>
        <v>20.250911847244904</v>
      </c>
      <c r="O8" s="19">
        <f>AVERAGE(E8:N8)</f>
        <v>21.697440581904281</v>
      </c>
    </row>
    <row r="9" spans="1:15" s="4" customFormat="1" x14ac:dyDescent="0.2">
      <c r="B9" s="39" t="s">
        <v>283</v>
      </c>
      <c r="E9" s="8">
        <f>+E7-E8</f>
        <v>64.642608684602038</v>
      </c>
      <c r="F9" s="8">
        <f t="shared" ref="F9:N9" si="1">+F7-F8</f>
        <v>52.313835446015219</v>
      </c>
      <c r="G9" s="8">
        <f t="shared" si="1"/>
        <v>32.906396995847501</v>
      </c>
      <c r="H9" s="8">
        <f t="shared" si="1"/>
        <v>32.784489946006744</v>
      </c>
      <c r="I9" s="8">
        <f t="shared" si="1"/>
        <v>41.696723559878926</v>
      </c>
      <c r="J9" s="8">
        <f t="shared" si="1"/>
        <v>46.294808795303268</v>
      </c>
      <c r="K9" s="8">
        <f t="shared" si="1"/>
        <v>45.637148345904947</v>
      </c>
      <c r="L9" s="8">
        <f t="shared" si="1"/>
        <v>49.746208011080569</v>
      </c>
      <c r="M9" s="8">
        <f t="shared" si="1"/>
        <v>54.467249051607233</v>
      </c>
      <c r="N9" s="8">
        <f t="shared" si="1"/>
        <v>54.509789324045059</v>
      </c>
      <c r="O9" s="20">
        <f>AVERAGE(E9:N9)</f>
        <v>47.499925816029148</v>
      </c>
    </row>
    <row r="10" spans="1:15" ht="1.9" customHeight="1" x14ac:dyDescent="0.2">
      <c r="B10" s="38"/>
      <c r="E10" s="6"/>
      <c r="F10" s="6"/>
      <c r="G10" s="6"/>
      <c r="H10" s="6"/>
      <c r="I10" s="6"/>
      <c r="J10" s="6"/>
      <c r="K10" s="6"/>
      <c r="L10" s="6"/>
      <c r="M10" s="6"/>
      <c r="N10" s="6"/>
      <c r="O10" s="19"/>
    </row>
    <row r="11" spans="1:15" ht="13.15" customHeight="1" x14ac:dyDescent="0.2">
      <c r="B11" s="38" t="s">
        <v>297</v>
      </c>
      <c r="E11" s="6">
        <f>(Input!A136+Input!A144+Input!A204)/Input!A$34</f>
        <v>0.37995409078763148</v>
      </c>
      <c r="F11" s="6">
        <f>(Input!B136+Input!B144+Input!B204)/Input!B$34</f>
        <v>0.26566576291029015</v>
      </c>
      <c r="G11" s="6">
        <f>(Input!C136+Input!C144+Input!C204)/Input!C$34</f>
        <v>0.18478551391430134</v>
      </c>
      <c r="H11" s="6">
        <f>(Input!D136+Input!D144+Input!D204)/Input!D$34</f>
        <v>0.22958595159377818</v>
      </c>
      <c r="I11" s="6">
        <f>(Input!E136+Input!E144+Input!E204)/Input!E$34</f>
        <v>0.27928287038975369</v>
      </c>
      <c r="J11" s="6">
        <f>(Input!F136+Input!F144+Input!F204)/Input!F$34</f>
        <v>0.28827161577334492</v>
      </c>
      <c r="K11" s="6">
        <f>(Input!G136+Input!G144+Input!G204)/Input!G$34</f>
        <v>0.28714108587033066</v>
      </c>
      <c r="L11" s="6">
        <f>(Input!H136+Input!H144+Input!H204)/Input!H$34</f>
        <v>0.29362108160726774</v>
      </c>
      <c r="M11" s="6">
        <f>(Input!I136+Input!I144+Input!I204)/Input!I$34</f>
        <v>0.42373310983905743</v>
      </c>
      <c r="N11" s="6">
        <f>(Input!J136+Input!J144+Input!J204)/Input!J$34</f>
        <v>0.36071893401068511</v>
      </c>
      <c r="O11" s="19">
        <f>AVERAGE(E11:N11)</f>
        <v>0.29927600166964402</v>
      </c>
    </row>
    <row r="12" spans="1:15" ht="13.15" customHeight="1" x14ac:dyDescent="0.2">
      <c r="B12" s="38" t="s">
        <v>298</v>
      </c>
      <c r="E12" s="6">
        <f>Input!A18/Input!A$6</f>
        <v>4.9991551576484179</v>
      </c>
      <c r="F12" s="6">
        <f>Input!B18/Input!B$6</f>
        <v>3.4058442530490654</v>
      </c>
      <c r="G12" s="6">
        <f>Input!C18/Input!C$6</f>
        <v>2.349422427724619</v>
      </c>
      <c r="H12" s="6">
        <f>Input!D18/Input!D$6</f>
        <v>2.5861857762881812</v>
      </c>
      <c r="I12" s="6">
        <f>Input!E18/Input!E$6</f>
        <v>3.1069624215443392</v>
      </c>
      <c r="J12" s="6">
        <f>Input!F18/Input!F$6</f>
        <v>3.8903896365850752</v>
      </c>
      <c r="K12" s="6">
        <f>Input!G18/Input!G$6</f>
        <v>5.0340068322421709</v>
      </c>
      <c r="L12" s="6">
        <f>Input!H18/Input!H$6</f>
        <v>3.5810157000961231</v>
      </c>
      <c r="M12" s="6">
        <f>Input!I18/Input!I$6</f>
        <v>4.6348009523859961</v>
      </c>
      <c r="N12" s="6">
        <f>Input!J18/Input!J$6</f>
        <v>5.7697081392328204</v>
      </c>
      <c r="O12" s="19">
        <f>AVERAGE(E12:N12)</f>
        <v>3.9357491296796803</v>
      </c>
    </row>
    <row r="13" spans="1:15" ht="13.15" customHeight="1" x14ac:dyDescent="0.2">
      <c r="B13" s="39" t="s">
        <v>313</v>
      </c>
      <c r="E13" s="8">
        <f>+E9+E11-E12</f>
        <v>60.023407617741256</v>
      </c>
      <c r="F13" s="8">
        <f t="shared" ref="F13:N13" si="2">+F9+F11-F12</f>
        <v>49.173656955876439</v>
      </c>
      <c r="G13" s="8">
        <f t="shared" si="2"/>
        <v>30.741760082037182</v>
      </c>
      <c r="H13" s="8">
        <f t="shared" si="2"/>
        <v>30.427890121312338</v>
      </c>
      <c r="I13" s="8">
        <f t="shared" si="2"/>
        <v>38.869044008724345</v>
      </c>
      <c r="J13" s="8">
        <f t="shared" si="2"/>
        <v>42.692690774491538</v>
      </c>
      <c r="K13" s="8">
        <f t="shared" si="2"/>
        <v>40.890282599533109</v>
      </c>
      <c r="L13" s="8">
        <f t="shared" si="2"/>
        <v>46.458813392591715</v>
      </c>
      <c r="M13" s="8">
        <f t="shared" si="2"/>
        <v>50.256181209060294</v>
      </c>
      <c r="N13" s="8">
        <f t="shared" si="2"/>
        <v>49.100800118822924</v>
      </c>
      <c r="O13" s="20">
        <f>AVERAGE(E13:N13)</f>
        <v>43.863452688019116</v>
      </c>
    </row>
    <row r="14" spans="1:15" ht="1.9" customHeight="1" x14ac:dyDescent="0.2">
      <c r="B14" s="38"/>
      <c r="E14" s="6"/>
      <c r="F14" s="6"/>
      <c r="G14" s="6"/>
      <c r="H14" s="6"/>
      <c r="I14" s="6"/>
      <c r="J14" s="6"/>
      <c r="K14" s="6"/>
      <c r="L14" s="6"/>
      <c r="M14" s="6"/>
      <c r="N14" s="6"/>
      <c r="O14" s="19"/>
    </row>
    <row r="15" spans="1:15" x14ac:dyDescent="0.2">
      <c r="B15" s="38" t="s">
        <v>284</v>
      </c>
      <c r="E15" s="6">
        <f>(Input!A129+Input!A202)/Input!A$34</f>
        <v>3.8467200549571547</v>
      </c>
      <c r="F15" s="6">
        <f>(Input!B129+Input!B202)/Input!B$34</f>
        <v>2.6418003931972116</v>
      </c>
      <c r="G15" s="6">
        <f>(Input!C129+Input!C202)/Input!C$34</f>
        <v>2.2936701673635818</v>
      </c>
      <c r="H15" s="6">
        <f>(Input!D129+Input!D202)/Input!D$34</f>
        <v>1.0902909319072867</v>
      </c>
      <c r="I15" s="6">
        <f>(Input!E129+Input!E202)/Input!E$34</f>
        <v>0.75850235006126587</v>
      </c>
      <c r="J15" s="6">
        <f>(Input!F129+Input!F202)/Input!F$34</f>
        <v>0.58601284084186223</v>
      </c>
      <c r="K15" s="6">
        <f>(Input!G129+Input!G202)/Input!G$34</f>
        <v>0.7197580698114775</v>
      </c>
      <c r="L15" s="6">
        <f>(Input!H129+Input!H202)/Input!H$34</f>
        <v>0.43023187301049909</v>
      </c>
      <c r="M15" s="6">
        <f>(Input!I129+Input!I202)/Input!I$34</f>
        <v>0.61568879558769174</v>
      </c>
      <c r="N15" s="6">
        <f>(Input!J129+Input!J202)/Input!J$34</f>
        <v>0.91809968761833405</v>
      </c>
      <c r="O15" s="19">
        <f>AVERAGE(E15:N15)</f>
        <v>1.3900775164356365</v>
      </c>
    </row>
    <row r="16" spans="1:15" x14ac:dyDescent="0.2">
      <c r="B16" s="38" t="s">
        <v>285</v>
      </c>
      <c r="E16" s="6">
        <f>Input!A124/Input!A$6</f>
        <v>7.8644536001114256</v>
      </c>
      <c r="F16" s="6">
        <f>Input!B124/Input!B$6</f>
        <v>7.2668062383768817</v>
      </c>
      <c r="G16" s="6">
        <f>Input!C124/Input!C$6</f>
        <v>6.4775455550210008</v>
      </c>
      <c r="H16" s="6">
        <f>Input!D124/Input!D$6</f>
        <v>5.8388788160308449</v>
      </c>
      <c r="I16" s="6">
        <f>Input!E124/Input!E$6</f>
        <v>6.0580930926913839</v>
      </c>
      <c r="J16" s="6">
        <f>Input!F124/Input!F$6</f>
        <v>6.4788815549348593</v>
      </c>
      <c r="K16" s="6">
        <f>Input!G124/Input!G$6</f>
        <v>7.2799009982670437</v>
      </c>
      <c r="L16" s="6">
        <f>Input!H124/Input!H$6</f>
        <v>5.1877713315740772</v>
      </c>
      <c r="M16" s="6">
        <f>Input!I124/Input!I$6</f>
        <v>7.713101531565786</v>
      </c>
      <c r="N16" s="6">
        <f>Input!J124/Input!J$6</f>
        <v>6.7928263508736375</v>
      </c>
      <c r="O16" s="19">
        <f>AVERAGE(E16:N16)</f>
        <v>6.6958259069446937</v>
      </c>
    </row>
    <row r="17" spans="2:15" s="4" customFormat="1" x14ac:dyDescent="0.2">
      <c r="B17" s="39" t="s">
        <v>301</v>
      </c>
      <c r="E17" s="8">
        <f>+E13+E15-E16</f>
        <v>56.005674072586984</v>
      </c>
      <c r="F17" s="8">
        <f t="shared" ref="F17:N17" si="3">+F13+F15-F16</f>
        <v>44.548651110696774</v>
      </c>
      <c r="G17" s="8">
        <f t="shared" si="3"/>
        <v>26.557884694379759</v>
      </c>
      <c r="H17" s="8">
        <f t="shared" si="3"/>
        <v>25.679302237188779</v>
      </c>
      <c r="I17" s="8">
        <f t="shared" si="3"/>
        <v>33.569453266094222</v>
      </c>
      <c r="J17" s="8">
        <f t="shared" si="3"/>
        <v>36.79982206039854</v>
      </c>
      <c r="K17" s="8">
        <f t="shared" si="3"/>
        <v>34.330139671077539</v>
      </c>
      <c r="L17" s="8">
        <f t="shared" si="3"/>
        <v>41.701273934028137</v>
      </c>
      <c r="M17" s="8">
        <f t="shared" si="3"/>
        <v>43.158768473082205</v>
      </c>
      <c r="N17" s="8">
        <f t="shared" si="3"/>
        <v>43.226073455567622</v>
      </c>
      <c r="O17" s="20">
        <f>AVERAGE(E17:N17)</f>
        <v>38.557704297510057</v>
      </c>
    </row>
    <row r="18" spans="2:15" ht="1.9" customHeight="1" x14ac:dyDescent="0.2">
      <c r="B18" s="38"/>
      <c r="E18" s="6"/>
      <c r="F18" s="6"/>
      <c r="G18" s="6"/>
      <c r="H18" s="6"/>
      <c r="I18" s="6"/>
      <c r="J18" s="6"/>
      <c r="K18" s="6"/>
      <c r="L18" s="6"/>
      <c r="M18" s="6"/>
      <c r="N18" s="6"/>
      <c r="O18" s="19"/>
    </row>
    <row r="19" spans="2:15" ht="13.15" customHeight="1" x14ac:dyDescent="0.2">
      <c r="B19" s="38" t="s">
        <v>299</v>
      </c>
      <c r="E19" s="6">
        <f>(Input!A137+Input!A139+Input!A205+Input!A208)/Input!A$34</f>
        <v>1.1696169393565026</v>
      </c>
      <c r="F19" s="6">
        <f>(Input!B137+Input!B139+Input!B205+Input!B208)/Input!B$34</f>
        <v>1.1867243741003397</v>
      </c>
      <c r="G19" s="6">
        <f>(Input!C137+Input!C139+Input!C205+Input!C208)/Input!C$34</f>
        <v>0.9015405440064731</v>
      </c>
      <c r="H19" s="6">
        <f>(Input!D137+Input!D139+Input!D205+Input!D208)/Input!D$34</f>
        <v>1.063207336983987</v>
      </c>
      <c r="I19" s="6">
        <f>(Input!E137+Input!E139+Input!E205+Input!E208)/Input!E$34</f>
        <v>0.91989512133268392</v>
      </c>
      <c r="J19" s="6">
        <f>(Input!F137+Input!F139+Input!F205+Input!F208)/Input!F$34</f>
        <v>1.6002657842358405</v>
      </c>
      <c r="K19" s="6">
        <f>(Input!G137+Input!G139+Input!G205+Input!G208)/Input!G$34</f>
        <v>1.290189368688933</v>
      </c>
      <c r="L19" s="6">
        <f>(Input!H137+Input!H139+Input!H205+Input!H208)/Input!H$34</f>
        <v>1.1115067741628324</v>
      </c>
      <c r="M19" s="6">
        <f>(Input!I137+Input!I139+Input!I205+Input!I208)/Input!I$34</f>
        <v>1.3162390925572276</v>
      </c>
      <c r="N19" s="6">
        <f>(Input!J137+Input!J139+Input!J205+Input!J208)/Input!J$34</f>
        <v>1.3576759982850899</v>
      </c>
      <c r="O19" s="19">
        <f>AVERAGE(E19:N19)</f>
        <v>1.1916861333709909</v>
      </c>
    </row>
    <row r="20" spans="2:15" ht="13.15" customHeight="1" x14ac:dyDescent="0.2">
      <c r="B20" s="38" t="s">
        <v>300</v>
      </c>
      <c r="E20" s="6">
        <f>(Input!A19+Input!A20)/Input!A$6</f>
        <v>4.0689872710997408</v>
      </c>
      <c r="F20" s="6">
        <f>(Input!B19+Input!B20)/Input!B$6</f>
        <v>3.6891227977112795</v>
      </c>
      <c r="G20" s="6">
        <f>(Input!C19+Input!C20)/Input!C$6</f>
        <v>2.6812439901608736</v>
      </c>
      <c r="H20" s="6">
        <f>(Input!D19+Input!D20)/Input!D$6</f>
        <v>2.7228084638756833</v>
      </c>
      <c r="I20" s="6">
        <f>(Input!E19+Input!E20)/Input!E$6</f>
        <v>3.0969805205228766</v>
      </c>
      <c r="J20" s="6">
        <f>(Input!F19+Input!F20)/Input!F$6</f>
        <v>2.9916396509925813</v>
      </c>
      <c r="K20" s="6">
        <f>(Input!G19+Input!G20)/Input!G$6</f>
        <v>3.304332166045632</v>
      </c>
      <c r="L20" s="6">
        <f>(Input!H19+Input!H20)/Input!H$6</f>
        <v>3.4452702065385261</v>
      </c>
      <c r="M20" s="6">
        <f>(Input!I19+Input!I20)/Input!I$6</f>
        <v>4.112190407692272</v>
      </c>
      <c r="N20" s="6">
        <f>(Input!J19+Input!J20)/Input!J$6</f>
        <v>4.0134867239902734</v>
      </c>
      <c r="O20" s="19">
        <f>AVERAGE(E20:N20)</f>
        <v>3.4126062198629739</v>
      </c>
    </row>
    <row r="21" spans="2:15" ht="13.15" customHeight="1" x14ac:dyDescent="0.2">
      <c r="B21" s="39" t="s">
        <v>314</v>
      </c>
      <c r="E21" s="8">
        <f>+E17+E19-E20</f>
        <v>53.106303740843742</v>
      </c>
      <c r="F21" s="8">
        <f t="shared" ref="F21:N21" si="4">+F17+F19-F20</f>
        <v>42.046252687085833</v>
      </c>
      <c r="G21" s="8">
        <f t="shared" si="4"/>
        <v>24.778181248225359</v>
      </c>
      <c r="H21" s="8">
        <f t="shared" si="4"/>
        <v>24.019701110297081</v>
      </c>
      <c r="I21" s="8">
        <f t="shared" si="4"/>
        <v>31.392367866904031</v>
      </c>
      <c r="J21" s="8">
        <f t="shared" si="4"/>
        <v>35.408448193641796</v>
      </c>
      <c r="K21" s="8">
        <f t="shared" si="4"/>
        <v>32.315996873720842</v>
      </c>
      <c r="L21" s="8">
        <f t="shared" si="4"/>
        <v>39.367510501652447</v>
      </c>
      <c r="M21" s="8">
        <f t="shared" si="4"/>
        <v>40.362817157947156</v>
      </c>
      <c r="N21" s="8">
        <f t="shared" si="4"/>
        <v>40.570262729862435</v>
      </c>
      <c r="O21" s="20">
        <f>AVERAGE(E21:N21)</f>
        <v>36.33678421101807</v>
      </c>
    </row>
    <row r="22" spans="2:15" ht="1.9" customHeight="1" x14ac:dyDescent="0.2">
      <c r="B22" s="38"/>
      <c r="E22" s="6"/>
      <c r="F22" s="6"/>
      <c r="G22" s="6"/>
      <c r="H22" s="6"/>
      <c r="I22" s="6"/>
      <c r="J22" s="6"/>
      <c r="K22" s="6"/>
      <c r="L22" s="6"/>
      <c r="M22" s="6"/>
      <c r="N22" s="6"/>
      <c r="O22" s="19"/>
    </row>
    <row r="23" spans="2:15" x14ac:dyDescent="0.2">
      <c r="B23" s="38" t="s">
        <v>286</v>
      </c>
      <c r="E23" s="6">
        <f>(Input!A142+Input!A141+Input!A147-Input!A143-Input!A144-Input!A207-Input!A208-SUM(Input!A136:A139)-SUM(Input!A202:'Input'!A205))/Input!A34</f>
        <v>0.59545182691337661</v>
      </c>
      <c r="F23" s="6">
        <f>(Input!B142+Input!B141+Input!B147-Input!B143-Input!B144-Input!B207-Input!B208-SUM(Input!B136:B139)-SUM(Input!B202:'Input'!B205))/Input!B34</f>
        <v>0.49382623731920078</v>
      </c>
      <c r="G23" s="6">
        <f>(Input!C142+Input!C141+Input!C147-Input!C143-Input!C144-Input!C207-Input!C208-SUM(Input!C136:C139)-SUM(Input!C202:'Input'!C205))/Input!C34</f>
        <v>0.87212599358046194</v>
      </c>
      <c r="H23" s="6">
        <f>(Input!D142+Input!D141+Input!D147-Input!D143-Input!D144-Input!D207-Input!D208-SUM(Input!D136:D139)-SUM(Input!D202:'Input'!D205))/Input!D34</f>
        <v>0.19418495633648486</v>
      </c>
      <c r="I23" s="6">
        <f>(Input!E142+Input!E141+Input!E147-Input!E143-Input!E144-Input!E207-Input!E208-SUM(Input!E136:E139)-SUM(Input!E202:'Input'!E205))/Input!E34</f>
        <v>0.15395226633447712</v>
      </c>
      <c r="J23" s="6">
        <f>(Input!F142+Input!F141+Input!F147-Input!F143-Input!F144-Input!F207-Input!F208-SUM(Input!F136:F139)-SUM(Input!F202:'Input'!F205))/Input!F34</f>
        <v>0.24096713302899322</v>
      </c>
      <c r="K23" s="6">
        <f>(Input!G142+Input!G141+Input!G147-Input!G143-Input!G144-Input!G207-Input!G208-SUM(Input!G136:G139)-SUM(Input!G202:'Input'!G205))/Input!G34</f>
        <v>0.35837180025178283</v>
      </c>
      <c r="L23" s="6">
        <f>(Input!H142+Input!H141+Input!H147-Input!H143-Input!H144-Input!H207-Input!H208-SUM(Input!H136:H139)-SUM(Input!H202:'Input'!H205))/Input!H34</f>
        <v>0.39455187151037718</v>
      </c>
      <c r="M23" s="6">
        <f>(Input!I142+Input!I141+Input!I147-Input!I143-Input!I144-Input!I207-Input!I208-SUM(Input!I136:I139)-SUM(Input!I202:'Input'!I205))/Input!I34</f>
        <v>0.28411586518808457</v>
      </c>
      <c r="N23" s="6">
        <f>(Input!J142+Input!J141+Input!J147-Input!J143-Input!J144-Input!J207-Input!J208-SUM(Input!J136:J139)-SUM(Input!J202:'Input'!J205))/Input!J34</f>
        <v>0.21425228230776491</v>
      </c>
      <c r="O23" s="19">
        <f>AVERAGE(E23:N23)</f>
        <v>0.38018002327710038</v>
      </c>
    </row>
    <row r="24" spans="2:15" x14ac:dyDescent="0.2">
      <c r="B24" s="38" t="s">
        <v>287</v>
      </c>
      <c r="E24" s="6">
        <f>Input!A127/Input!A$6</f>
        <v>17.463359185585205</v>
      </c>
      <c r="F24" s="6">
        <f>Input!B127/Input!B$6</f>
        <v>14.957546468867685</v>
      </c>
      <c r="G24" s="6">
        <f>Input!C127/Input!C$6</f>
        <v>12.64387326390958</v>
      </c>
      <c r="H24" s="6">
        <f>Input!D127/Input!D$6</f>
        <v>13.302702612782591</v>
      </c>
      <c r="I24" s="6">
        <f>Input!E127/Input!E$6</f>
        <v>14.205885686155954</v>
      </c>
      <c r="J24" s="6">
        <f>Input!F127/Input!F$6</f>
        <v>15.987510075649009</v>
      </c>
      <c r="K24" s="6">
        <f>Input!G127/Input!G$6</f>
        <v>17.492681854149904</v>
      </c>
      <c r="L24" s="6">
        <f>Input!H127/Input!H$6</f>
        <v>15.17855084620674</v>
      </c>
      <c r="M24" s="6">
        <f>Input!I127/Input!I$6</f>
        <v>19.088443567952002</v>
      </c>
      <c r="N24" s="6">
        <f>Input!J127/Input!J$6</f>
        <v>17.15549569480725</v>
      </c>
      <c r="O24" s="23">
        <f>AVERAGE(E24:N24)</f>
        <v>15.747604925606591</v>
      </c>
    </row>
    <row r="25" spans="2:15" s="4" customFormat="1" x14ac:dyDescent="0.2">
      <c r="B25" s="39" t="s">
        <v>288</v>
      </c>
      <c r="E25" s="8">
        <f>+E21+E23-E24</f>
        <v>36.238396382171914</v>
      </c>
      <c r="F25" s="8">
        <f t="shared" ref="F25:N25" si="5">+F21+F23-F24</f>
        <v>27.582532455537347</v>
      </c>
      <c r="G25" s="8">
        <f t="shared" si="5"/>
        <v>13.00643397789624</v>
      </c>
      <c r="H25" s="8">
        <f t="shared" si="5"/>
        <v>10.911183453850976</v>
      </c>
      <c r="I25" s="8">
        <f t="shared" si="5"/>
        <v>17.340434447082558</v>
      </c>
      <c r="J25" s="8">
        <f t="shared" si="5"/>
        <v>19.661905251021782</v>
      </c>
      <c r="K25" s="8">
        <f t="shared" si="5"/>
        <v>15.181686819822719</v>
      </c>
      <c r="L25" s="8">
        <f t="shared" si="5"/>
        <v>24.583511526956087</v>
      </c>
      <c r="M25" s="8">
        <f t="shared" si="5"/>
        <v>21.558489455183238</v>
      </c>
      <c r="N25" s="8">
        <f t="shared" si="5"/>
        <v>23.629019317362953</v>
      </c>
      <c r="O25" s="20">
        <f>AVERAGE(E25:N25)</f>
        <v>20.969359308688578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19"/>
    </row>
    <row r="27" spans="2:15" ht="15" customHeight="1" x14ac:dyDescent="0.2">
      <c r="D27" s="52" t="s">
        <v>289</v>
      </c>
      <c r="E27" s="52"/>
      <c r="F27" s="52"/>
      <c r="G27" s="52"/>
      <c r="H27" s="52"/>
      <c r="I27" s="52"/>
      <c r="J27" s="52"/>
      <c r="K27" s="52"/>
      <c r="L27" s="52"/>
      <c r="M27" s="52"/>
      <c r="N27" s="2"/>
    </row>
    <row r="28" spans="2:15" ht="3" customHeight="1" x14ac:dyDescent="0.2"/>
    <row r="29" spans="2:15" x14ac:dyDescent="0.2">
      <c r="E29" s="3">
        <f>Input!A3</f>
        <v>2022</v>
      </c>
      <c r="F29" s="3">
        <f t="shared" ref="F29:N29" si="6">+E29-1</f>
        <v>2021</v>
      </c>
      <c r="G29" s="3">
        <f t="shared" si="6"/>
        <v>2020</v>
      </c>
      <c r="H29" s="3">
        <f t="shared" si="6"/>
        <v>2019</v>
      </c>
      <c r="I29" s="3">
        <f t="shared" si="6"/>
        <v>2018</v>
      </c>
      <c r="J29" s="3">
        <f t="shared" si="6"/>
        <v>2017</v>
      </c>
      <c r="K29" s="3">
        <f t="shared" si="6"/>
        <v>2016</v>
      </c>
      <c r="L29" s="3">
        <f t="shared" si="6"/>
        <v>2015</v>
      </c>
      <c r="M29" s="3">
        <f t="shared" si="6"/>
        <v>2014</v>
      </c>
      <c r="N29" s="3">
        <f t="shared" si="6"/>
        <v>2013</v>
      </c>
      <c r="O29" s="17" t="s">
        <v>16</v>
      </c>
    </row>
    <row r="30" spans="2:15" ht="1.5" customHeight="1" x14ac:dyDescent="0.2">
      <c r="O30" s="18"/>
    </row>
    <row r="31" spans="2:15" x14ac:dyDescent="0.2">
      <c r="B31" s="38" t="s">
        <v>282</v>
      </c>
      <c r="E31" s="6">
        <f>Input!A35/Input!A36</f>
        <v>87.69711331670247</v>
      </c>
      <c r="F31" s="6">
        <f>Input!B35/Input!B36</f>
        <v>77.173209336999662</v>
      </c>
      <c r="G31" s="6">
        <f>Input!C35/Input!C36</f>
        <v>57.165693103322035</v>
      </c>
      <c r="H31" s="6">
        <f>Input!D35/Input!D36</f>
        <v>57.871892263874813</v>
      </c>
      <c r="I31" s="6">
        <f>Input!E35/Input!E36</f>
        <v>65.915437580959178</v>
      </c>
      <c r="J31" s="6">
        <f>Input!F35/Input!F36</f>
        <v>69.601338814306374</v>
      </c>
      <c r="K31" s="6">
        <f>Input!G35/Input!G36</f>
        <v>68.208885715991116</v>
      </c>
      <c r="L31" s="6">
        <f>Input!H35/Input!H36</f>
        <v>72.051640878037489</v>
      </c>
      <c r="M31" s="6">
        <f>Input!I35/Input!I36</f>
        <v>75.26402046769357</v>
      </c>
      <c r="N31" s="6">
        <f>Input!J35/Input!J36</f>
        <v>74.814292829451432</v>
      </c>
      <c r="O31" s="19">
        <f>AVERAGE(E31:N31)</f>
        <v>70.57635243073382</v>
      </c>
    </row>
    <row r="32" spans="2:15" x14ac:dyDescent="0.2">
      <c r="B32" s="38" t="s">
        <v>302</v>
      </c>
      <c r="E32" s="6">
        <f>Input!A131/Input!A$5-Input!A209/Input!A36</f>
        <v>24.304139470733798</v>
      </c>
      <c r="F32" s="6">
        <f>Input!B131/Input!B$5-Input!B209/Input!B36</f>
        <v>21.428008683553845</v>
      </c>
      <c r="G32" s="6">
        <f>Input!C131/Input!C$5-Input!C209/Input!C36</f>
        <v>21.484019680350283</v>
      </c>
      <c r="H32" s="6">
        <f>Input!D131/Input!D$5-Input!D209/Input!D36</f>
        <v>23.56281482075174</v>
      </c>
      <c r="I32" s="6">
        <f>Input!E131/Input!E$5-Input!E209/Input!E36</f>
        <v>22.216986788450512</v>
      </c>
      <c r="J32" s="6">
        <f>Input!F131/Input!F$5-Input!F209/Input!F36</f>
        <v>22.241313717135917</v>
      </c>
      <c r="K32" s="6">
        <f>Input!G131/Input!G$5-Input!G209/Input!G36</f>
        <v>22.637646885185923</v>
      </c>
      <c r="L32" s="6">
        <f>Input!H131/Input!H$5-Input!H209/Input!H36</f>
        <v>21.834788472976889</v>
      </c>
      <c r="M32" s="6">
        <f>Input!I131/Input!I$5-Input!I209/Input!I36</f>
        <v>20.889366114816177</v>
      </c>
      <c r="N32" s="6">
        <f>Input!J131/Input!J$5-Input!J209/Input!J36</f>
        <v>20.296472884949601</v>
      </c>
      <c r="O32" s="19">
        <f>AVERAGE(E32:N32)</f>
        <v>22.089555751890465</v>
      </c>
    </row>
    <row r="33" spans="2:15" s="4" customFormat="1" x14ac:dyDescent="0.2">
      <c r="B33" s="39" t="s">
        <v>283</v>
      </c>
      <c r="E33" s="8">
        <f>+E31-E32</f>
        <v>63.392973845968669</v>
      </c>
      <c r="F33" s="8">
        <f t="shared" ref="F33:N33" si="7">+F31-F32</f>
        <v>55.745200653445821</v>
      </c>
      <c r="G33" s="8">
        <f t="shared" si="7"/>
        <v>35.681673422971755</v>
      </c>
      <c r="H33" s="8">
        <f t="shared" si="7"/>
        <v>34.309077443123073</v>
      </c>
      <c r="I33" s="8">
        <f t="shared" si="7"/>
        <v>43.698450792508666</v>
      </c>
      <c r="J33" s="8">
        <f t="shared" si="7"/>
        <v>47.360025097170457</v>
      </c>
      <c r="K33" s="8">
        <f t="shared" si="7"/>
        <v>45.571238830805193</v>
      </c>
      <c r="L33" s="8">
        <f t="shared" si="7"/>
        <v>50.2168524050606</v>
      </c>
      <c r="M33" s="8">
        <f t="shared" si="7"/>
        <v>54.374654352877393</v>
      </c>
      <c r="N33" s="8">
        <f t="shared" si="7"/>
        <v>54.517819944501831</v>
      </c>
      <c r="O33" s="20">
        <f>AVERAGE(E33:N33)</f>
        <v>48.486796678843348</v>
      </c>
    </row>
    <row r="34" spans="2:15" ht="1.9" customHeight="1" x14ac:dyDescent="0.2">
      <c r="B34" s="38"/>
      <c r="E34" s="6"/>
      <c r="F34" s="6"/>
      <c r="G34" s="6"/>
      <c r="H34" s="6"/>
      <c r="I34" s="6"/>
      <c r="J34" s="6"/>
      <c r="K34" s="6"/>
      <c r="L34" s="6"/>
      <c r="M34" s="6"/>
      <c r="N34" s="6"/>
      <c r="O34" s="19"/>
    </row>
    <row r="35" spans="2:15" ht="13.15" customHeight="1" x14ac:dyDescent="0.2">
      <c r="B35" s="38" t="s">
        <v>297</v>
      </c>
      <c r="E35" s="6">
        <f>(Input!A136+Input!A144+Input!A204)/Input!A5*Input!A6/Input!A34</f>
        <v>0.45433116747091085</v>
      </c>
      <c r="F35" s="6">
        <f>(Input!B136+Input!B144+Input!B204)/Input!B5*Input!B6/Input!B34</f>
        <v>0.33835749038032786</v>
      </c>
      <c r="G35" s="6">
        <f>(Input!C136+Input!C144+Input!C204)/Input!C5*Input!C6/Input!C34</f>
        <v>0.26788947760703885</v>
      </c>
      <c r="H35" s="6">
        <f>(Input!D136+Input!D144+Input!D204)/Input!D5*Input!D6/Input!D34</f>
        <v>0.32750415018632517</v>
      </c>
      <c r="I35" s="6">
        <f>(Input!E136+Input!E144+Input!E204)/Input!E5*Input!E6/Input!E34</f>
        <v>0.36979890299460605</v>
      </c>
      <c r="J35" s="6">
        <f>(Input!F136+Input!F144+Input!F204)/Input!F5*Input!F6/Input!F34</f>
        <v>0.3301169636104942</v>
      </c>
      <c r="K35" s="6">
        <f>(Input!G136+Input!G144+Input!G204)/Input!G5*Input!G6/Input!G34</f>
        <v>0.29674880161884726</v>
      </c>
      <c r="L35" s="6">
        <f>(Input!H136+Input!H144+Input!H204)/Input!H5*Input!H6/Input!H34</f>
        <v>0.35977896929072839</v>
      </c>
      <c r="M35" s="6">
        <f>(Input!I136+Input!I144+Input!I204)/Input!I5*Input!I6/Input!I34</f>
        <v>0.41487363852570641</v>
      </c>
      <c r="N35" s="6">
        <f>(Input!J136+Input!J144+Input!J204)/Input!J5*Input!J6/Input!J34</f>
        <v>0.37945105126282291</v>
      </c>
      <c r="O35" s="19">
        <f>AVERAGE(E35:N35)</f>
        <v>0.35388506129478081</v>
      </c>
    </row>
    <row r="36" spans="2:15" ht="13.15" customHeight="1" x14ac:dyDescent="0.2">
      <c r="B36" s="38" t="s">
        <v>298</v>
      </c>
      <c r="E36" s="6">
        <f>Input!A18/Input!A5</f>
        <v>5.9777537713421225</v>
      </c>
      <c r="F36" s="6">
        <f>Input!B18/Input!B5</f>
        <v>4.3377547090141366</v>
      </c>
      <c r="G36" s="6">
        <f>Input!C18/Input!C5</f>
        <v>3.4060329379136371</v>
      </c>
      <c r="H36" s="6">
        <f>Input!D18/Input!D5</f>
        <v>3.6891916469952504</v>
      </c>
      <c r="I36" s="6">
        <f>Input!E18/Input!E5</f>
        <v>4.1139339964858586</v>
      </c>
      <c r="J36" s="6">
        <f>Input!F18/Input!F5</f>
        <v>4.455116438175355</v>
      </c>
      <c r="K36" s="6">
        <f>Input!G18/Input!G5</f>
        <v>5.2024442628302641</v>
      </c>
      <c r="L36" s="6">
        <f>Input!H18/Input!H5</f>
        <v>4.3878802248871267</v>
      </c>
      <c r="M36" s="6">
        <f>Input!I18/Input!I5</f>
        <v>4.5378958837772396</v>
      </c>
      <c r="N36" s="6">
        <f>Input!J18/Input!J5</f>
        <v>6.069328811131129</v>
      </c>
      <c r="O36" s="19">
        <f>AVERAGE(E36:N36)</f>
        <v>4.6177332682552121</v>
      </c>
    </row>
    <row r="37" spans="2:15" ht="13.15" customHeight="1" x14ac:dyDescent="0.2">
      <c r="B37" s="39" t="s">
        <v>313</v>
      </c>
      <c r="E37" s="8">
        <f>+E33+E35-E36</f>
        <v>57.869551242097458</v>
      </c>
      <c r="F37" s="8">
        <f t="shared" ref="F37:N37" si="8">+F33+F35-F36</f>
        <v>51.745803434812011</v>
      </c>
      <c r="G37" s="8">
        <f t="shared" si="8"/>
        <v>32.543529962665161</v>
      </c>
      <c r="H37" s="8">
        <f t="shared" si="8"/>
        <v>30.94738994631415</v>
      </c>
      <c r="I37" s="8">
        <f t="shared" si="8"/>
        <v>39.954315699017414</v>
      </c>
      <c r="J37" s="8">
        <f t="shared" si="8"/>
        <v>43.235025622605598</v>
      </c>
      <c r="K37" s="8">
        <f t="shared" si="8"/>
        <v>40.665543369593777</v>
      </c>
      <c r="L37" s="8">
        <f t="shared" si="8"/>
        <v>46.188751149464203</v>
      </c>
      <c r="M37" s="8">
        <f t="shared" si="8"/>
        <v>50.251632107625859</v>
      </c>
      <c r="N37" s="8">
        <f t="shared" si="8"/>
        <v>48.827942184633528</v>
      </c>
      <c r="O37" s="20">
        <f>AVERAGE(E37:N37)</f>
        <v>44.222948471882916</v>
      </c>
    </row>
    <row r="38" spans="2:15" ht="1.9" customHeight="1" x14ac:dyDescent="0.2">
      <c r="B38" s="38"/>
      <c r="E38" s="6"/>
      <c r="F38" s="6"/>
      <c r="G38" s="6"/>
      <c r="H38" s="6"/>
      <c r="I38" s="6"/>
      <c r="J38" s="6"/>
      <c r="K38" s="6"/>
      <c r="L38" s="6"/>
      <c r="M38" s="6"/>
      <c r="N38" s="6"/>
      <c r="O38" s="19"/>
    </row>
    <row r="39" spans="2:15" x14ac:dyDescent="0.2">
      <c r="B39" s="38" t="s">
        <v>284</v>
      </c>
      <c r="E39" s="6">
        <f>(Input!A129+Input!A202)/Input!A5*Input!A6/Input!A34</f>
        <v>4.5997262718755341</v>
      </c>
      <c r="F39" s="6">
        <f>(Input!B129+Input!B202)/Input!B5*Input!B6/Input!B34</f>
        <v>3.36465241638914</v>
      </c>
      <c r="G39" s="6">
        <f>(Input!C129+Input!C202)/Input!C5*Input!C6/Input!C34</f>
        <v>3.3252071005027211</v>
      </c>
      <c r="H39" s="6">
        <f>(Input!D129+Input!D202)/Input!D5*Input!D6/Input!D34</f>
        <v>1.5552990182167103</v>
      </c>
      <c r="I39" s="6">
        <f>(Input!E129+Input!E202)/Input!E5*Input!E6/Input!E34</f>
        <v>1.0043341955775658</v>
      </c>
      <c r="J39" s="6">
        <f>(Input!F129+Input!F202)/Input!F5*Input!F6/Input!F34</f>
        <v>0.67107813974851627</v>
      </c>
      <c r="K39" s="6">
        <f>(Input!G129+Input!G202)/Input!G5*Input!G6/Input!G34</f>
        <v>0.74384111219981941</v>
      </c>
      <c r="L39" s="6">
        <f>(Input!H129+Input!H202)/Input!H5*Input!H6/Input!H34</f>
        <v>0.52717052529209663</v>
      </c>
      <c r="M39" s="6">
        <f>(Input!I129+Input!I202)/Input!I5*Input!I6/Input!I34</f>
        <v>0.60281588786393003</v>
      </c>
      <c r="N39" s="6">
        <f>(Input!J129+Input!J202)/Input!J5*Input!J6/Input!J34</f>
        <v>0.96577656115086741</v>
      </c>
      <c r="O39" s="19">
        <f>AVERAGE(E39:N39)</f>
        <v>1.7359901228816903</v>
      </c>
    </row>
    <row r="40" spans="2:15" x14ac:dyDescent="0.2">
      <c r="B40" s="38" t="s">
        <v>285</v>
      </c>
      <c r="E40" s="6">
        <f>Input!A124/Input!A5</f>
        <v>9.4039424032850665</v>
      </c>
      <c r="F40" s="6">
        <f>Input!B124/Input!B5</f>
        <v>9.2551569120616843</v>
      </c>
      <c r="G40" s="6">
        <f>Input!C124/Input!C5</f>
        <v>9.3907052460570206</v>
      </c>
      <c r="H40" s="6">
        <f>Input!D124/Input!D5</f>
        <v>8.3291552963510718</v>
      </c>
      <c r="I40" s="6">
        <f>Input!E124/Input!E5</f>
        <v>8.0215309187779855</v>
      </c>
      <c r="J40" s="6">
        <f>Input!F124/Input!F5</f>
        <v>7.4193524075182147</v>
      </c>
      <c r="K40" s="6">
        <f>Input!G124/Input!G5</f>
        <v>7.5234858522307082</v>
      </c>
      <c r="L40" s="6">
        <f>Input!H124/Input!H5</f>
        <v>6.3566655785505848</v>
      </c>
      <c r="M40" s="6">
        <f>Input!I124/Input!I5</f>
        <v>7.5518349225395873</v>
      </c>
      <c r="N40" s="6">
        <f>Input!J124/Input!J5</f>
        <v>7.1455775033102524</v>
      </c>
      <c r="O40" s="19">
        <f>AVERAGE(E40:N40)</f>
        <v>8.0397407040682172</v>
      </c>
    </row>
    <row r="41" spans="2:15" s="4" customFormat="1" x14ac:dyDescent="0.2">
      <c r="B41" s="39" t="s">
        <v>301</v>
      </c>
      <c r="E41" s="8">
        <f>+E37+E39-E40</f>
        <v>53.065335110687926</v>
      </c>
      <c r="F41" s="8">
        <f t="shared" ref="F41:N41" si="9">+F37+F39-F40</f>
        <v>45.855298939139466</v>
      </c>
      <c r="G41" s="8">
        <f t="shared" si="9"/>
        <v>26.478031817110864</v>
      </c>
      <c r="H41" s="8">
        <f t="shared" si="9"/>
        <v>24.17353366817979</v>
      </c>
      <c r="I41" s="8">
        <f t="shared" si="9"/>
        <v>32.937118975816993</v>
      </c>
      <c r="J41" s="8">
        <f t="shared" si="9"/>
        <v>36.486751354835903</v>
      </c>
      <c r="K41" s="8">
        <f t="shared" si="9"/>
        <v>33.885898629562888</v>
      </c>
      <c r="L41" s="8">
        <f t="shared" si="9"/>
        <v>40.359256096205719</v>
      </c>
      <c r="M41" s="8">
        <f t="shared" si="9"/>
        <v>43.302613072950209</v>
      </c>
      <c r="N41" s="8">
        <f t="shared" si="9"/>
        <v>42.648141242474146</v>
      </c>
      <c r="O41" s="20">
        <f>AVERAGE(E41:N41)</f>
        <v>37.919197890696388</v>
      </c>
    </row>
    <row r="42" spans="2:15" ht="1.9" customHeight="1" x14ac:dyDescent="0.2">
      <c r="B42" s="38"/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ht="13.15" customHeight="1" x14ac:dyDescent="0.2">
      <c r="B43" s="38" t="s">
        <v>299</v>
      </c>
      <c r="E43" s="6">
        <f>(Input!A137+Input!A139+Input!A205+Input!A208)/Input!A5*Input!A6/Input!A34</f>
        <v>1.398572728747395</v>
      </c>
      <c r="F43" s="6">
        <f>(Input!B137+Input!B139+Input!B205+Input!B208)/Input!B5*Input!B6/Input!B34</f>
        <v>1.5114370651115747</v>
      </c>
      <c r="G43" s="6">
        <f>(Input!C137+Input!C139+Input!C205+Input!C208)/Input!C5*Input!C6/Input!C34</f>
        <v>1.3069922000891647</v>
      </c>
      <c r="H43" s="6">
        <f>(Input!D137+Input!D139+Input!D205+Input!D208)/Input!D5*Input!D6/Input!D34</f>
        <v>1.5166642948036673</v>
      </c>
      <c r="I43" s="6">
        <f>(Input!E137+Input!E139+Input!E205+Input!E208)/Input!E5*Input!E6/Input!E34</f>
        <v>1.2180346265568778</v>
      </c>
      <c r="J43" s="6">
        <f>(Input!F137+Input!F139+Input!F205+Input!F208)/Input!F5*Input!F6/Input!F34</f>
        <v>1.8325594777845238</v>
      </c>
      <c r="K43" s="6">
        <f>(Input!G137+Input!G139+Input!G205+Input!G208)/Input!G5*Input!G6/Input!G34</f>
        <v>1.3333589927033771</v>
      </c>
      <c r="L43" s="6">
        <f>(Input!H137+Input!H139+Input!H205+Input!H208)/Input!H5*Input!H6/Input!H34</f>
        <v>1.3619483975024904</v>
      </c>
      <c r="M43" s="6">
        <f>(Input!I137+Input!I139+Input!I205+Input!I208)/Input!I5*Input!I6/Input!I34</f>
        <v>1.2887189809321269</v>
      </c>
      <c r="N43" s="6">
        <f>(Input!J137+Input!J139+Input!J205+Input!J208)/Input!J5*Input!J6/Input!J34</f>
        <v>1.4281800489250716</v>
      </c>
      <c r="O43" s="19">
        <f>AVERAGE(E43:N43)</f>
        <v>1.419646681315627</v>
      </c>
    </row>
    <row r="44" spans="2:15" ht="13.15" customHeight="1" x14ac:dyDescent="0.2">
      <c r="B44" s="38" t="s">
        <v>300</v>
      </c>
      <c r="E44" s="6">
        <f>(Input!A19+Input!A20)/Input!A5</f>
        <v>4.8655029176572295</v>
      </c>
      <c r="F44" s="6">
        <f>(Input!B19+Input!B20)/Input!B5</f>
        <v>4.6985442078208184</v>
      </c>
      <c r="G44" s="6">
        <f>(Input!C19+Input!C20)/Input!C5</f>
        <v>3.8870852841545069</v>
      </c>
      <c r="H44" s="6">
        <f>(Input!D19+Input!D20)/Input!D5</f>
        <v>3.8840837860129116</v>
      </c>
      <c r="I44" s="6">
        <f>(Input!E19+Input!E20)/Input!E5</f>
        <v>4.1007169451057068</v>
      </c>
      <c r="J44" s="6">
        <f>(Input!F19+Input!F20)/Input!F5</f>
        <v>3.4259044032241035</v>
      </c>
      <c r="K44" s="6">
        <f>(Input!G19+Input!G20)/Input!G5</f>
        <v>3.4148948328051474</v>
      </c>
      <c r="L44" s="6">
        <f>(Input!H19+Input!H20)/Input!H5</f>
        <v>4.2215489332418725</v>
      </c>
      <c r="M44" s="6">
        <f>(Input!I19+Input!I20)/Input!I5</f>
        <v>4.0262121536780304</v>
      </c>
      <c r="N44" s="6">
        <f>(Input!J19+Input!J20)/Input!J5</f>
        <v>4.2219069005187873</v>
      </c>
      <c r="O44" s="19">
        <f>AVERAGE(E44:N44)</f>
        <v>4.0746400364219113</v>
      </c>
    </row>
    <row r="45" spans="2:15" ht="13.15" customHeight="1" x14ac:dyDescent="0.2">
      <c r="B45" s="39" t="s">
        <v>314</v>
      </c>
      <c r="E45" s="8">
        <f>+E41+E43-E44</f>
        <v>49.598404921778091</v>
      </c>
      <c r="F45" s="8">
        <f t="shared" ref="F45:N45" si="10">+F41+F43-F44</f>
        <v>42.668191796430222</v>
      </c>
      <c r="G45" s="8">
        <f t="shared" si="10"/>
        <v>23.897938733045521</v>
      </c>
      <c r="H45" s="8">
        <f t="shared" si="10"/>
        <v>21.806114176970546</v>
      </c>
      <c r="I45" s="8">
        <f t="shared" si="10"/>
        <v>30.054436657268166</v>
      </c>
      <c r="J45" s="8">
        <f t="shared" si="10"/>
        <v>34.893406429396322</v>
      </c>
      <c r="K45" s="8">
        <f t="shared" si="10"/>
        <v>31.804362789461116</v>
      </c>
      <c r="L45" s="8">
        <f t="shared" si="10"/>
        <v>37.499655560466337</v>
      </c>
      <c r="M45" s="8">
        <f t="shared" si="10"/>
        <v>40.565119900204301</v>
      </c>
      <c r="N45" s="8">
        <f t="shared" si="10"/>
        <v>39.854414390880429</v>
      </c>
      <c r="O45" s="20">
        <f>AVERAGE(E45:N45)</f>
        <v>35.26420453559011</v>
      </c>
    </row>
    <row r="46" spans="2:15" ht="1.9" customHeight="1" x14ac:dyDescent="0.2">
      <c r="B46" s="38"/>
      <c r="E46" s="6"/>
      <c r="F46" s="6"/>
      <c r="G46" s="6"/>
      <c r="H46" s="6"/>
      <c r="I46" s="6"/>
      <c r="J46" s="6"/>
      <c r="K46" s="6"/>
      <c r="L46" s="6"/>
      <c r="M46" s="6"/>
      <c r="N46" s="6"/>
      <c r="O46" s="19"/>
    </row>
    <row r="47" spans="2:15" x14ac:dyDescent="0.2">
      <c r="B47" s="38" t="s">
        <v>286</v>
      </c>
      <c r="E47" s="6">
        <f>(Input!A142+Input!A141+Input!A147-Input!A143-Input!A144-Input!A207-Input!A208-SUM(Input!A136:A139)-SUM(Input!A202:'Input'!A205))/Input!A5*Input!A6/Input!A34</f>
        <v>0.71201318857611762</v>
      </c>
      <c r="F47" s="6">
        <f>(Input!B142+Input!B141+Input!B147-Input!B143-Input!B144-Input!B207-Input!B208-SUM(Input!B136:B139)-SUM(Input!B202:'Input'!B205))/Input!B5*Input!B6/Input!B34</f>
        <v>0.62894745831327836</v>
      </c>
      <c r="G47" s="6">
        <f>(Input!C142+Input!C141+Input!C147-Input!C143-Input!C144-Input!C207-Input!C208-SUM(Input!C136:C139)-SUM(Input!C202:'Input'!C205))/Input!C5*Input!C6/Input!C34</f>
        <v>1.2643489842831657</v>
      </c>
      <c r="H47" s="6">
        <f>(Input!D142+Input!D141+Input!D147-Input!D143-Input!D144-Input!D207-Input!D208-SUM(Input!D136:D139)-SUM(Input!D202:'Input'!D205))/Input!D5*Input!D6/Input!D34</f>
        <v>0.27700466279606889</v>
      </c>
      <c r="I47" s="6">
        <f>(Input!E142+Input!E141+Input!E147-Input!E143-Input!E144-Input!E207-Input!E208-SUM(Input!E136:E139)-SUM(Input!E202:'Input'!E205))/Input!E5*Input!E6/Input!E34</f>
        <v>0.20384844628878376</v>
      </c>
      <c r="J47" s="6">
        <f>(Input!F142+Input!F141+Input!F147-Input!F143-Input!F144-Input!F207-Input!F208-SUM(Input!F136:F139)-SUM(Input!F202:'Input'!F205))/Input!F5*Input!F6/Input!F34</f>
        <v>0.27594578839146539</v>
      </c>
      <c r="K47" s="6">
        <f>(Input!G142+Input!G141+Input!G147-Input!G143-Input!G144-Input!G207-Input!G208-SUM(Input!G136:G139)-SUM(Input!G202:'Input'!G205))/Input!G5*Input!G6/Input!G34</f>
        <v>0.37036288950557977</v>
      </c>
      <c r="L47" s="6">
        <f>(Input!H142+Input!H141+Input!H147-Input!H143-Input!H144-Input!H207-Input!H208-SUM(Input!H136:H139)-SUM(Input!H202:'Input'!H205))/Input!H5*Input!H6/Input!H34</f>
        <v>0.48345120482049819</v>
      </c>
      <c r="M47" s="6">
        <f>(Input!I142+Input!I141+Input!I147-Input!I143-Input!I144-Input!I207-Input!I208-SUM(Input!I136:I139)-SUM(Input!I202:'Input'!I205))/Input!I5*Input!I6/Input!I34</f>
        <v>0.27817553081521063</v>
      </c>
      <c r="N47" s="6">
        <f>(Input!J142+Input!J141+Input!J147-Input!J143-Input!J144-Input!J207-Input!J208-SUM(Input!J136:J139)-SUM(Input!J202:'Input'!J205))/Input!J5*Input!J6/Input!J34</f>
        <v>0.2253783932360266</v>
      </c>
      <c r="O47" s="19">
        <f>AVERAGE(E47:N47)</f>
        <v>0.47194765470261951</v>
      </c>
    </row>
    <row r="48" spans="2:15" x14ac:dyDescent="0.2">
      <c r="B48" s="38" t="s">
        <v>287</v>
      </c>
      <c r="E48" s="6">
        <f>Input!A127/Input!A5</f>
        <v>20.881860622433543</v>
      </c>
      <c r="F48" s="6">
        <f>Input!B127/Input!B5</f>
        <v>19.050245052322381</v>
      </c>
      <c r="G48" s="6">
        <f>Input!C127/Input!C5</f>
        <v>18.330228013269579</v>
      </c>
      <c r="H48" s="6">
        <f>Input!D127/Input!D5</f>
        <v>18.976293123062483</v>
      </c>
      <c r="I48" s="6">
        <f>Input!E127/Input!E5</f>
        <v>18.810036345859547</v>
      </c>
      <c r="J48" s="6">
        <f>Input!F127/Input!F5</f>
        <v>18.308248169722994</v>
      </c>
      <c r="K48" s="6">
        <f>Input!G127/Input!G5</f>
        <v>18.077985466917472</v>
      </c>
      <c r="L48" s="6">
        <f>Input!H127/Input!H5</f>
        <v>18.598539821740118</v>
      </c>
      <c r="M48" s="6">
        <f>Input!I127/Input!I5</f>
        <v>18.689339711585848</v>
      </c>
      <c r="N48" s="6">
        <f>Input!J127/Input!J5</f>
        <v>18.046379778158848</v>
      </c>
      <c r="O48" s="23">
        <f>AVERAGE(E48:N48)</f>
        <v>18.776915610507281</v>
      </c>
    </row>
    <row r="49" spans="2:15" s="4" customFormat="1" x14ac:dyDescent="0.2">
      <c r="B49" s="39" t="s">
        <v>288</v>
      </c>
      <c r="E49" s="8">
        <f>+E45+E47-E48</f>
        <v>29.428557487920664</v>
      </c>
      <c r="F49" s="8">
        <f t="shared" ref="F49:N49" si="11">+F45+F47-F48</f>
        <v>24.246894202421117</v>
      </c>
      <c r="G49" s="8">
        <f t="shared" si="11"/>
        <v>6.8320597040591089</v>
      </c>
      <c r="H49" s="8">
        <f t="shared" si="11"/>
        <v>3.1068257167041331</v>
      </c>
      <c r="I49" s="8">
        <f t="shared" si="11"/>
        <v>11.448248757697403</v>
      </c>
      <c r="J49" s="8">
        <f t="shared" si="11"/>
        <v>16.861104048064796</v>
      </c>
      <c r="K49" s="8">
        <f t="shared" si="11"/>
        <v>14.096740212049223</v>
      </c>
      <c r="L49" s="8">
        <f t="shared" si="11"/>
        <v>19.384566943546716</v>
      </c>
      <c r="M49" s="8">
        <f t="shared" si="11"/>
        <v>22.153955719433664</v>
      </c>
      <c r="N49" s="8">
        <f t="shared" si="11"/>
        <v>22.033413005957609</v>
      </c>
      <c r="O49" s="20">
        <f>AVERAGE(E49:N49)</f>
        <v>16.959236579785447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279</v>
      </c>
      <c r="E1" s="50"/>
      <c r="F1" s="50"/>
      <c r="G1" s="50"/>
      <c r="H1" s="50"/>
      <c r="I1" s="50"/>
      <c r="J1" s="50"/>
      <c r="K1" s="50"/>
      <c r="L1" s="50"/>
      <c r="M1" s="50"/>
      <c r="O1" s="48" t="s">
        <v>333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" customHeight="1" x14ac:dyDescent="0.2">
      <c r="D3" s="52" t="s">
        <v>290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3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.5" customHeight="1" x14ac:dyDescent="0.2">
      <c r="O6" s="18"/>
    </row>
    <row r="7" spans="1:15" x14ac:dyDescent="0.2">
      <c r="B7" s="38" t="s">
        <v>282</v>
      </c>
      <c r="E7" s="6">
        <f>Input!A27/Input!A$7</f>
        <v>752.57345235219873</v>
      </c>
      <c r="F7" s="6">
        <f>Input!B27/Input!B$7</f>
        <v>678.13726612949154</v>
      </c>
      <c r="G7" s="6">
        <f>Input!C27/Input!C$7</f>
        <v>556.97801180438648</v>
      </c>
      <c r="H7" s="6">
        <f>Input!D27/Input!D$7</f>
        <v>577.7742640890624</v>
      </c>
      <c r="I7" s="6">
        <f>Input!E27/Input!E$7</f>
        <v>622.02711983980043</v>
      </c>
      <c r="J7" s="6">
        <f>Input!F27/Input!F$7</f>
        <v>590.66392757966082</v>
      </c>
      <c r="K7" s="6">
        <f>Input!G27/Input!G$7</f>
        <v>513.92082365973909</v>
      </c>
      <c r="L7" s="6">
        <f>Input!H27/Input!H$7</f>
        <v>640.79669326460055</v>
      </c>
      <c r="M7" s="6">
        <f>Input!I27/Input!I$7</f>
        <v>542.92439019085191</v>
      </c>
      <c r="N7" s="6">
        <f>Input!J27/Input!J$7</f>
        <v>572.58736344244539</v>
      </c>
      <c r="O7" s="19">
        <f>AVERAGE(E7:N7)</f>
        <v>604.83833123522368</v>
      </c>
    </row>
    <row r="8" spans="1:15" x14ac:dyDescent="0.2">
      <c r="B8" s="38" t="s">
        <v>302</v>
      </c>
      <c r="E8" s="6">
        <f>(Input!A125-Input!A203-Input!A207)/Input!A$7</f>
        <v>192.30496812955471</v>
      </c>
      <c r="F8" s="6">
        <f>(Input!B125-Input!B203-Input!B207)/Input!B$7</f>
        <v>187.52922727578724</v>
      </c>
      <c r="G8" s="6">
        <f>(Input!C125-Input!C203-Input!C207)/Input!C$7</f>
        <v>212.74021687981929</v>
      </c>
      <c r="H8" s="6">
        <f>(Input!D125-Input!D203-Input!D207)/Input!D$7</f>
        <v>227.73028928323234</v>
      </c>
      <c r="I8" s="6">
        <f>(Input!E125-Input!E203-Input!E207)/Input!E$7</f>
        <v>211.76019953240993</v>
      </c>
      <c r="J8" s="6">
        <f>(Input!F125-Input!F203-Input!F207)/Input!F$7</f>
        <v>181.03965531307364</v>
      </c>
      <c r="K8" s="6">
        <f>(Input!G125-Input!G203-Input!G207)/Input!G$7</f>
        <v>163.16956905698058</v>
      </c>
      <c r="L8" s="6">
        <f>(Input!H125-Input!H203-Input!H207)/Input!H$7</f>
        <v>185.67580982220028</v>
      </c>
      <c r="M8" s="6">
        <f>(Input!I125-Input!I203-Input!I207)/Input!I$7</f>
        <v>146.1428463550227</v>
      </c>
      <c r="N8" s="6">
        <f>(Input!J125-Input!J203-Input!J207)/Input!J$7</f>
        <v>151.6640630821465</v>
      </c>
      <c r="O8" s="19">
        <f>AVERAGE(E8:N8)</f>
        <v>185.97568447302271</v>
      </c>
    </row>
    <row r="9" spans="1:15" s="4" customFormat="1" x14ac:dyDescent="0.2">
      <c r="B9" s="39" t="s">
        <v>283</v>
      </c>
      <c r="E9" s="8">
        <f t="shared" ref="E9:N9" si="1">+E7-E8</f>
        <v>560.26848422264402</v>
      </c>
      <c r="F9" s="8">
        <f t="shared" si="1"/>
        <v>490.60803885370433</v>
      </c>
      <c r="G9" s="8">
        <f t="shared" si="1"/>
        <v>344.2377949245672</v>
      </c>
      <c r="H9" s="8">
        <f t="shared" si="1"/>
        <v>350.04397480583009</v>
      </c>
      <c r="I9" s="8">
        <f t="shared" si="1"/>
        <v>410.26692030739048</v>
      </c>
      <c r="J9" s="8">
        <f t="shared" si="1"/>
        <v>409.62427226658718</v>
      </c>
      <c r="K9" s="8">
        <f t="shared" si="1"/>
        <v>350.75125460275854</v>
      </c>
      <c r="L9" s="8">
        <f t="shared" si="1"/>
        <v>455.12088344240027</v>
      </c>
      <c r="M9" s="8">
        <f t="shared" si="1"/>
        <v>396.78154383582921</v>
      </c>
      <c r="N9" s="8">
        <f t="shared" si="1"/>
        <v>420.92330036029887</v>
      </c>
      <c r="O9" s="20">
        <f>AVERAGE(E9:N9)</f>
        <v>418.862646762201</v>
      </c>
    </row>
    <row r="10" spans="1:15" ht="1.9" customHeight="1" x14ac:dyDescent="0.2">
      <c r="B10" s="38"/>
      <c r="E10" s="6"/>
      <c r="F10" s="6"/>
      <c r="G10" s="6"/>
      <c r="H10" s="6"/>
      <c r="I10" s="6"/>
      <c r="J10" s="6"/>
      <c r="K10" s="6"/>
      <c r="L10" s="6"/>
      <c r="M10" s="6"/>
      <c r="N10" s="6"/>
      <c r="O10" s="19"/>
    </row>
    <row r="11" spans="1:15" ht="13.15" customHeight="1" x14ac:dyDescent="0.2">
      <c r="B11" s="38" t="s">
        <v>297</v>
      </c>
      <c r="E11" s="6">
        <f>(Input!A136+Input!A144+Input!A204)/Input!A$7</f>
        <v>3.2414355107208914</v>
      </c>
      <c r="F11" s="6">
        <f>(Input!B136+Input!B144+Input!B204)/Input!B$7</f>
        <v>2.4602361878524563</v>
      </c>
      <c r="G11" s="6">
        <f>(Input!C136+Input!C144+Input!C204)/Input!C$7</f>
        <v>1.9212589685726982</v>
      </c>
      <c r="H11" s="6">
        <f>(Input!D136+Input!D144+Input!D204)/Input!D$7</f>
        <v>2.4127966171472943</v>
      </c>
      <c r="I11" s="6">
        <f>(Input!E136+Input!E144+Input!E204)/Input!E$7</f>
        <v>2.7210870060663792</v>
      </c>
      <c r="J11" s="6">
        <f>(Input!F136+Input!F144+Input!F204)/Input!F$7</f>
        <v>2.4864348358148076</v>
      </c>
      <c r="K11" s="6">
        <f>(Input!G136+Input!G144+Input!G204)/Input!G$7</f>
        <v>2.1663020345752977</v>
      </c>
      <c r="L11" s="6">
        <f>(Input!H136+Input!H144+Input!H204)/Input!H$7</f>
        <v>2.6342415730337079</v>
      </c>
      <c r="M11" s="6">
        <f>(Input!I136+Input!I144+Input!I204)/Input!I$7</f>
        <v>3.0529435623827643</v>
      </c>
      <c r="N11" s="6">
        <f>(Input!J136+Input!J144+Input!J204)/Input!J$7</f>
        <v>2.7627229297344464</v>
      </c>
      <c r="O11" s="19">
        <f>AVERAGE(E11:N11)</f>
        <v>2.5859459225900752</v>
      </c>
    </row>
    <row r="12" spans="1:15" ht="13.15" customHeight="1" x14ac:dyDescent="0.2">
      <c r="B12" s="38" t="s">
        <v>298</v>
      </c>
      <c r="E12" s="6">
        <f>Input!A18/Input!A$7</f>
        <v>40.884317571005269</v>
      </c>
      <c r="F12" s="6">
        <f>Input!B18/Input!B$7</f>
        <v>30.58861821561916</v>
      </c>
      <c r="G12" s="6">
        <f>Input!C18/Input!C$7</f>
        <v>24.204061179644544</v>
      </c>
      <c r="H12" s="6">
        <f>Input!D18/Input!D$7</f>
        <v>26.576766807947532</v>
      </c>
      <c r="I12" s="6">
        <f>Input!E18/Input!E$7</f>
        <v>29.738170048116192</v>
      </c>
      <c r="J12" s="6">
        <f>Input!F18/Input!F$7</f>
        <v>31.773153171527635</v>
      </c>
      <c r="K12" s="6">
        <f>Input!G18/Input!G$7</f>
        <v>36.550149940710227</v>
      </c>
      <c r="L12" s="6">
        <f>Input!H18/Input!H$7</f>
        <v>30.704258241758243</v>
      </c>
      <c r="M12" s="6">
        <f>Input!I18/Input!I$7</f>
        <v>32.439071623912191</v>
      </c>
      <c r="N12" s="6">
        <f>Input!J18/Input!J$7</f>
        <v>43.225961340758424</v>
      </c>
      <c r="O12" s="19">
        <f>AVERAGE(E12:N12)</f>
        <v>32.66845281409995</v>
      </c>
    </row>
    <row r="13" spans="1:15" ht="13.15" customHeight="1" x14ac:dyDescent="0.2">
      <c r="B13" s="39" t="s">
        <v>313</v>
      </c>
      <c r="E13" s="8">
        <f t="shared" ref="E13:N13" si="2">+E9+E11-E12</f>
        <v>522.62560216235966</v>
      </c>
      <c r="F13" s="8">
        <f t="shared" si="2"/>
        <v>462.47965682593764</v>
      </c>
      <c r="G13" s="8">
        <f t="shared" si="2"/>
        <v>321.95499271349536</v>
      </c>
      <c r="H13" s="8">
        <f t="shared" si="2"/>
        <v>325.88000461502986</v>
      </c>
      <c r="I13" s="8">
        <f t="shared" si="2"/>
        <v>383.24983726534066</v>
      </c>
      <c r="J13" s="8">
        <f t="shared" si="2"/>
        <v>380.33755393087438</v>
      </c>
      <c r="K13" s="8">
        <f t="shared" si="2"/>
        <v>316.36740669662362</v>
      </c>
      <c r="L13" s="8">
        <f t="shared" si="2"/>
        <v>427.05086677367575</v>
      </c>
      <c r="M13" s="8">
        <f t="shared" si="2"/>
        <v>367.39541577429981</v>
      </c>
      <c r="N13" s="8">
        <f t="shared" si="2"/>
        <v>380.46006194927486</v>
      </c>
      <c r="O13" s="20">
        <f>AVERAGE(E13:N13)</f>
        <v>388.78013987069113</v>
      </c>
    </row>
    <row r="14" spans="1:15" ht="1.9" customHeight="1" x14ac:dyDescent="0.2">
      <c r="B14" s="38"/>
      <c r="E14" s="6"/>
      <c r="F14" s="6"/>
      <c r="G14" s="6"/>
      <c r="H14" s="6"/>
      <c r="I14" s="6"/>
      <c r="J14" s="6"/>
      <c r="K14" s="6"/>
      <c r="L14" s="6"/>
      <c r="M14" s="6"/>
      <c r="N14" s="6"/>
      <c r="O14" s="19"/>
    </row>
    <row r="15" spans="1:15" x14ac:dyDescent="0.2">
      <c r="B15" s="38" t="s">
        <v>284</v>
      </c>
      <c r="E15" s="6">
        <f>(Input!A129+Input!A202)/Input!A$7</f>
        <v>32.816846267118109</v>
      </c>
      <c r="F15" s="6">
        <f>(Input!B129+Input!B202)/Input!B$7</f>
        <v>24.464774298453204</v>
      </c>
      <c r="G15" s="6">
        <f>(Input!C129+Input!C202)/Input!C$7</f>
        <v>23.847834641619421</v>
      </c>
      <c r="H15" s="6">
        <f>(Input!D129+Input!D202)/Input!D$7</f>
        <v>11.458237117516921</v>
      </c>
      <c r="I15" s="6">
        <f>(Input!E129+Input!E202)/Input!E$7</f>
        <v>7.3901807366208043</v>
      </c>
      <c r="J15" s="6">
        <f>(Input!F129+Input!F202)/Input!F$7</f>
        <v>5.0545480788841992</v>
      </c>
      <c r="K15" s="6">
        <f>(Input!G129+Input!G202)/Input!G$7</f>
        <v>5.430129813393247</v>
      </c>
      <c r="L15" s="6">
        <f>(Input!H129+Input!H202)/Input!H$7</f>
        <v>3.8598546116804546</v>
      </c>
      <c r="M15" s="6">
        <f>(Input!I129+Input!I202)/Input!I$7</f>
        <v>4.4359600448371284</v>
      </c>
      <c r="N15" s="6">
        <f>(Input!J129+Input!J202)/Input!J$7</f>
        <v>7.0316659859337172</v>
      </c>
      <c r="O15" s="19">
        <f>AVERAGE(E15:N15)</f>
        <v>12.579003159605723</v>
      </c>
    </row>
    <row r="16" spans="1:15" x14ac:dyDescent="0.2">
      <c r="B16" s="38" t="s">
        <v>285</v>
      </c>
      <c r="E16" s="6">
        <f>Input!A124/Input!A$7</f>
        <v>64.317431319863033</v>
      </c>
      <c r="F16" s="6">
        <f>Input!B124/Input!B$7</f>
        <v>65.264746464431994</v>
      </c>
      <c r="G16" s="6">
        <f>Input!C124/Input!C$7</f>
        <v>66.732532667403206</v>
      </c>
      <c r="H16" s="6">
        <f>Input!D124/Input!D$7</f>
        <v>60.002851355959528</v>
      </c>
      <c r="I16" s="6">
        <f>Input!E124/Input!E$7</f>
        <v>57.984802554588448</v>
      </c>
      <c r="J16" s="6">
        <f>Input!F124/Input!F$7</f>
        <v>52.913593561241939</v>
      </c>
      <c r="K16" s="6">
        <f>Input!G124/Input!G$7</f>
        <v>52.856796168008486</v>
      </c>
      <c r="L16" s="6">
        <f>Input!H124/Input!H$7</f>
        <v>44.480863532534876</v>
      </c>
      <c r="M16" s="6">
        <f>Input!I124/Input!I$7</f>
        <v>53.984163634074378</v>
      </c>
      <c r="N16" s="6">
        <f>Input!J124/Input!J$7</f>
        <v>50.891040266101136</v>
      </c>
      <c r="O16" s="19">
        <f>AVERAGE(E16:N16)</f>
        <v>56.942882152420715</v>
      </c>
    </row>
    <row r="17" spans="2:15" s="4" customFormat="1" x14ac:dyDescent="0.2">
      <c r="B17" s="39" t="s">
        <v>301</v>
      </c>
      <c r="E17" s="8">
        <f t="shared" ref="E17:N17" si="3">+E13+E15-E16</f>
        <v>491.1250171096147</v>
      </c>
      <c r="F17" s="8">
        <f t="shared" si="3"/>
        <v>421.67968465995887</v>
      </c>
      <c r="G17" s="8">
        <f t="shared" si="3"/>
        <v>279.07029468771157</v>
      </c>
      <c r="H17" s="8">
        <f t="shared" si="3"/>
        <v>277.33539037658727</v>
      </c>
      <c r="I17" s="8">
        <f t="shared" si="3"/>
        <v>332.655215447373</v>
      </c>
      <c r="J17" s="8">
        <f t="shared" si="3"/>
        <v>332.47850844851661</v>
      </c>
      <c r="K17" s="8">
        <f t="shared" si="3"/>
        <v>268.94074034200838</v>
      </c>
      <c r="L17" s="8">
        <f t="shared" si="3"/>
        <v>386.42985785282133</v>
      </c>
      <c r="M17" s="8">
        <f t="shared" si="3"/>
        <v>317.84721218506257</v>
      </c>
      <c r="N17" s="8">
        <f t="shared" si="3"/>
        <v>336.60068766910746</v>
      </c>
      <c r="O17" s="20">
        <f>AVERAGE(E17:N17)</f>
        <v>344.4162608778762</v>
      </c>
    </row>
    <row r="18" spans="2:15" ht="1.9" customHeight="1" x14ac:dyDescent="0.2">
      <c r="B18" s="38"/>
      <c r="E18" s="6"/>
      <c r="F18" s="6"/>
      <c r="G18" s="6"/>
      <c r="H18" s="6"/>
      <c r="I18" s="6"/>
      <c r="J18" s="6"/>
      <c r="K18" s="6"/>
      <c r="L18" s="6"/>
      <c r="M18" s="6"/>
      <c r="N18" s="6"/>
      <c r="O18" s="19"/>
    </row>
    <row r="19" spans="2:15" ht="13.15" customHeight="1" x14ac:dyDescent="0.2">
      <c r="B19" s="38" t="s">
        <v>299</v>
      </c>
      <c r="E19" s="6">
        <f>(Input!A137+Input!A139+Input!A205+Input!A208)/Input!A$7</f>
        <v>9.9781472896152987</v>
      </c>
      <c r="F19" s="6">
        <f>(Input!B137+Input!B139+Input!B205+Input!B208)/Input!B$7</f>
        <v>10.989832555706881</v>
      </c>
      <c r="G19" s="6">
        <f>(Input!C137+Input!C139+Input!C205+Input!C208)/Input!C$7</f>
        <v>9.3735316097756698</v>
      </c>
      <c r="H19" s="6">
        <f>(Input!D137+Input!D139+Input!D205+Input!D208)/Input!D$7</f>
        <v>11.173606434509155</v>
      </c>
      <c r="I19" s="6">
        <f>(Input!E137+Input!E139+Input!E205+Input!E208)/Input!E$7</f>
        <v>8.962650155052458</v>
      </c>
      <c r="J19" s="6">
        <f>(Input!F137+Input!F139+Input!F205+Input!F208)/Input!F$7</f>
        <v>13.802803934796591</v>
      </c>
      <c r="K19" s="6">
        <f>(Input!G137+Input!G139+Input!G205+Input!G208)/Input!G$7</f>
        <v>9.7336814266991194</v>
      </c>
      <c r="L19" s="6">
        <f>(Input!H137+Input!H139+Input!H205+Input!H208)/Input!H$7</f>
        <v>9.9719588838128175</v>
      </c>
      <c r="M19" s="6">
        <f>(Input!I137+Input!I139+Input!I205+Input!I208)/Input!I$7</f>
        <v>9.4833364938260125</v>
      </c>
      <c r="N19" s="6">
        <f>(Input!J137+Input!J139+Input!J205+Input!J208)/Input!J$7</f>
        <v>10.398352451056022</v>
      </c>
      <c r="O19" s="19">
        <f>AVERAGE(E19:N19)</f>
        <v>10.386790123485003</v>
      </c>
    </row>
    <row r="20" spans="2:15" ht="13.15" customHeight="1" x14ac:dyDescent="0.2">
      <c r="B20" s="38" t="s">
        <v>300</v>
      </c>
      <c r="E20" s="6">
        <f>(Input!A19+Input!A20)/Input!A$7</f>
        <v>33.277176350388359</v>
      </c>
      <c r="F20" s="6">
        <f>(Input!B19+Input!B20)/Input!B$7</f>
        <v>33.132803623860092</v>
      </c>
      <c r="G20" s="6">
        <f>(Input!C19+Input!C20)/Input!C$7</f>
        <v>27.622530886563389</v>
      </c>
      <c r="H20" s="6">
        <f>(Input!D19+Input!D20)/Input!D$7</f>
        <v>27.980760806359928</v>
      </c>
      <c r="I20" s="6">
        <f>(Input!E19+Input!E20)/Input!E$7</f>
        <v>29.642628670492396</v>
      </c>
      <c r="J20" s="6">
        <f>(Input!F19+Input!F20)/Input!F$7</f>
        <v>24.432983259856606</v>
      </c>
      <c r="K20" s="6">
        <f>(Input!G19+Input!G20)/Input!G$7</f>
        <v>23.991591618298695</v>
      </c>
      <c r="L20" s="6">
        <f>(Input!H19+Input!H20)/Input!H$7</f>
        <v>29.540352512655879</v>
      </c>
      <c r="M20" s="6">
        <f>(Input!I19+Input!I20)/Input!I$7</f>
        <v>28.781309173077261</v>
      </c>
      <c r="N20" s="6">
        <f>(Input!J19+Input!J20)/Input!J$7</f>
        <v>30.068561144917584</v>
      </c>
      <c r="O20" s="19">
        <f>AVERAGE(E20:N20)</f>
        <v>28.847069804647013</v>
      </c>
    </row>
    <row r="21" spans="2:15" ht="13.15" customHeight="1" x14ac:dyDescent="0.2">
      <c r="B21" s="39" t="s">
        <v>314</v>
      </c>
      <c r="E21" s="8">
        <f t="shared" ref="E21:N21" si="4">+E17+E19-E20</f>
        <v>467.82598804884168</v>
      </c>
      <c r="F21" s="8">
        <f t="shared" si="4"/>
        <v>399.53671359180566</v>
      </c>
      <c r="G21" s="8">
        <f t="shared" si="4"/>
        <v>260.82129541092388</v>
      </c>
      <c r="H21" s="8">
        <f t="shared" si="4"/>
        <v>260.52823600473653</v>
      </c>
      <c r="I21" s="8">
        <f t="shared" si="4"/>
        <v>311.97523693193307</v>
      </c>
      <c r="J21" s="8">
        <f t="shared" si="4"/>
        <v>321.84832912345661</v>
      </c>
      <c r="K21" s="8">
        <f t="shared" si="4"/>
        <v>254.68283015040879</v>
      </c>
      <c r="L21" s="8">
        <f t="shared" si="4"/>
        <v>366.86146422397826</v>
      </c>
      <c r="M21" s="8">
        <f t="shared" si="4"/>
        <v>298.54923950581133</v>
      </c>
      <c r="N21" s="8">
        <f t="shared" si="4"/>
        <v>316.93047897524593</v>
      </c>
      <c r="O21" s="20">
        <f>AVERAGE(E21:N21)</f>
        <v>325.95598119671416</v>
      </c>
    </row>
    <row r="22" spans="2:15" ht="1.9" customHeight="1" x14ac:dyDescent="0.2">
      <c r="B22" s="38"/>
      <c r="E22" s="6"/>
      <c r="F22" s="6"/>
      <c r="G22" s="6"/>
      <c r="H22" s="6"/>
      <c r="I22" s="6"/>
      <c r="J22" s="6"/>
      <c r="K22" s="6"/>
      <c r="L22" s="6"/>
      <c r="M22" s="6"/>
      <c r="N22" s="6"/>
      <c r="O22" s="19"/>
    </row>
    <row r="23" spans="2:15" x14ac:dyDescent="0.2">
      <c r="B23" s="38" t="s">
        <v>286</v>
      </c>
      <c r="E23" s="6">
        <f>(Input!A142+Input!A141+Input!A147-Input!A143-Input!A144-Input!A207-Input!A208-SUM(Input!A136:A139)-SUM(Input!A202:'Input'!A205))/Input!A7</f>
        <v>5.0798734464987092</v>
      </c>
      <c r="F23" s="6">
        <f>(Input!B142+Input!B141+Input!B147-Input!B143-Input!B144-Input!B207-Input!B208-SUM(Input!B136:B139)-SUM(Input!B202:'Input'!B205))/Input!B7</f>
        <v>4.5731492317810236</v>
      </c>
      <c r="G23" s="6">
        <f>(Input!C142+Input!C141+Input!C147-Input!C143-Input!C144-Input!C207-Input!C208-SUM(Input!C136:C139)-SUM(Input!C202:'Input'!C205))/Input!C7</f>
        <v>9.0677015281020772</v>
      </c>
      <c r="H23" s="6">
        <f>(Input!D142+Input!D141+Input!D147-Input!D143-Input!D144-Input!D207-Input!D208-SUM(Input!D136:D139)-SUM(Input!D202:'Input'!D205))/Input!D7</f>
        <v>2.0407555536262305</v>
      </c>
      <c r="I23" s="6">
        <f>(Input!E142+Input!E141+Input!E147-Input!E143-Input!E144-Input!E207-Input!E208-SUM(Input!E136:E139)-SUM(Input!E202:'Input'!E205))/Input!E7</f>
        <v>1.4999756730249696</v>
      </c>
      <c r="J23" s="6">
        <f>(Input!F142+Input!F141+Input!F147-Input!F143-Input!F144-Input!F207-Input!F208-SUM(Input!F136:F139)-SUM(Input!F202:'Input'!F205))/Input!F7</f>
        <v>2.0784185506518744</v>
      </c>
      <c r="K23" s="6">
        <f>(Input!G142+Input!G141+Input!G147-Input!G143-Input!G144-Input!G207-Input!G208-SUM(Input!G136:G139)-SUM(Input!G202:'Input'!G205))/Input!G7</f>
        <v>2.703693752730445</v>
      </c>
      <c r="L23" s="6">
        <f>(Input!H142+Input!H141+Input!H147-Input!H143-Input!H144-Input!H207-Input!H208-SUM(Input!H136:H139)-SUM(Input!H202:'Input'!H205))/Input!H7</f>
        <v>3.5397490430917458</v>
      </c>
      <c r="M23" s="6">
        <f>(Input!I142+Input!I141+Input!I147-Input!I143-Input!I144-Input!I207-Input!I208-SUM(Input!I136:I139)-SUM(Input!I202:'Input'!I205))/Input!I7</f>
        <v>2.0470189405926402</v>
      </c>
      <c r="N23" s="6">
        <f>(Input!J142+Input!J141+Input!J147-Input!J143-Input!J144-Input!J207-Input!J208-SUM(Input!J136:J139)-SUM(Input!J202:'Input'!J205))/Input!J7</f>
        <v>1.6409443399554577</v>
      </c>
      <c r="O23" s="19">
        <f>AVERAGE(E23:N23)</f>
        <v>3.4271280060055176</v>
      </c>
    </row>
    <row r="24" spans="2:15" x14ac:dyDescent="0.2">
      <c r="B24" s="38" t="s">
        <v>287</v>
      </c>
      <c r="E24" s="6">
        <f>Input!A127/Input!A$7</f>
        <v>142.81963657552279</v>
      </c>
      <c r="F24" s="6">
        <f>Input!B127/Input!B$7</f>
        <v>134.3369350988302</v>
      </c>
      <c r="G24" s="6">
        <f>Input!C127/Input!C$7</f>
        <v>130.25885784351175</v>
      </c>
      <c r="H24" s="6">
        <f>Input!D127/Input!D$7</f>
        <v>136.70434216169073</v>
      </c>
      <c r="I24" s="6">
        <f>Input!E127/Input!E$7</f>
        <v>135.97108265281821</v>
      </c>
      <c r="J24" s="6">
        <f>Input!F127/Input!F$7</f>
        <v>130.57139616247508</v>
      </c>
      <c r="K24" s="6">
        <f>Input!G127/Input!G$7</f>
        <v>127.00819961929726</v>
      </c>
      <c r="L24" s="6">
        <f>Input!H127/Input!H$7</f>
        <v>130.14356371156933</v>
      </c>
      <c r="M24" s="6">
        <f>Input!I127/Input!I$7</f>
        <v>133.6004273864298</v>
      </c>
      <c r="N24" s="6">
        <f>Input!J127/Input!J$7</f>
        <v>128.52691605712468</v>
      </c>
      <c r="O24" s="23">
        <f>AVERAGE(E24:N24)</f>
        <v>132.994135726927</v>
      </c>
    </row>
    <row r="25" spans="2:15" s="4" customFormat="1" x14ac:dyDescent="0.2">
      <c r="B25" s="39" t="s">
        <v>288</v>
      </c>
      <c r="E25" s="8">
        <f t="shared" ref="E25:N25" si="5">+E21+E23-E24</f>
        <v>330.0862249198176</v>
      </c>
      <c r="F25" s="8">
        <f t="shared" si="5"/>
        <v>269.77292772475653</v>
      </c>
      <c r="G25" s="8">
        <f t="shared" si="5"/>
        <v>139.63013909551421</v>
      </c>
      <c r="H25" s="8">
        <f t="shared" si="5"/>
        <v>125.86464939667204</v>
      </c>
      <c r="I25" s="8">
        <f t="shared" si="5"/>
        <v>177.50412995213981</v>
      </c>
      <c r="J25" s="8">
        <f t="shared" si="5"/>
        <v>193.35535151163339</v>
      </c>
      <c r="K25" s="8">
        <f t="shared" si="5"/>
        <v>130.37832428384195</v>
      </c>
      <c r="L25" s="8">
        <f t="shared" si="5"/>
        <v>240.25764955550071</v>
      </c>
      <c r="M25" s="8">
        <f t="shared" si="5"/>
        <v>166.99583105997417</v>
      </c>
      <c r="N25" s="8">
        <f t="shared" si="5"/>
        <v>190.04450725807672</v>
      </c>
      <c r="O25" s="20">
        <f>AVERAGE(E25:N25)</f>
        <v>196.38897347579268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19"/>
    </row>
    <row r="27" spans="2:15" ht="15" customHeight="1" x14ac:dyDescent="0.2">
      <c r="D27" s="52" t="s">
        <v>291</v>
      </c>
      <c r="E27" s="52"/>
      <c r="F27" s="52"/>
      <c r="G27" s="52"/>
      <c r="H27" s="52"/>
      <c r="I27" s="52"/>
      <c r="J27" s="52"/>
      <c r="K27" s="52"/>
      <c r="L27" s="52"/>
      <c r="M27" s="52"/>
      <c r="N27" s="2"/>
    </row>
    <row r="28" spans="2:15" ht="3" customHeight="1" x14ac:dyDescent="0.2"/>
    <row r="29" spans="2:15" x14ac:dyDescent="0.2">
      <c r="E29" s="3">
        <f>Input!A3</f>
        <v>2022</v>
      </c>
      <c r="F29" s="3">
        <f t="shared" ref="F29:N29" si="6">+E29-1</f>
        <v>2021</v>
      </c>
      <c r="G29" s="3">
        <f t="shared" si="6"/>
        <v>2020</v>
      </c>
      <c r="H29" s="3">
        <f t="shared" si="6"/>
        <v>2019</v>
      </c>
      <c r="I29" s="3">
        <f t="shared" si="6"/>
        <v>2018</v>
      </c>
      <c r="J29" s="3">
        <f t="shared" si="6"/>
        <v>2017</v>
      </c>
      <c r="K29" s="3">
        <f t="shared" si="6"/>
        <v>2016</v>
      </c>
      <c r="L29" s="3">
        <f t="shared" si="6"/>
        <v>2015</v>
      </c>
      <c r="M29" s="3">
        <f t="shared" si="6"/>
        <v>2014</v>
      </c>
      <c r="N29" s="3">
        <f t="shared" si="6"/>
        <v>2013</v>
      </c>
      <c r="O29" s="17" t="s">
        <v>16</v>
      </c>
    </row>
    <row r="30" spans="2:15" ht="1.5" customHeight="1" x14ac:dyDescent="0.2">
      <c r="O30" s="18"/>
    </row>
    <row r="31" spans="2:15" x14ac:dyDescent="0.2">
      <c r="B31" s="38" t="s">
        <v>282</v>
      </c>
      <c r="E31" s="6">
        <f>Input!A35/Input!A7</f>
        <v>626.74193763911262</v>
      </c>
      <c r="F31" s="6">
        <f>Input!B35/Input!B7</f>
        <v>556.70761991932011</v>
      </c>
      <c r="G31" s="6">
        <f>Input!C35/Input!C7</f>
        <v>410.05688806956573</v>
      </c>
      <c r="H31" s="6">
        <f>Input!D35/Input!D7</f>
        <v>426.95682680589613</v>
      </c>
      <c r="I31" s="6">
        <f>Input!E35/Input!E7</f>
        <v>482.06827800867063</v>
      </c>
      <c r="J31" s="6">
        <f>Input!F35/Input!F7</f>
        <v>524.42908046878676</v>
      </c>
      <c r="K31" s="6">
        <f>Input!G35/Input!G7</f>
        <v>499.05115521437932</v>
      </c>
      <c r="L31" s="6">
        <f>Input!H35/Input!H7</f>
        <v>522.63949685146315</v>
      </c>
      <c r="M31" s="6">
        <f>Input!I35/Input!I7</f>
        <v>552.81754235800531</v>
      </c>
      <c r="N31" s="6">
        <f>Input!J35/Input!J7</f>
        <v>542.78740880059388</v>
      </c>
      <c r="O31" s="19">
        <f>AVERAGE(E31:N31)</f>
        <v>514.42562341357939</v>
      </c>
    </row>
    <row r="32" spans="2:15" x14ac:dyDescent="0.2">
      <c r="B32" s="38" t="s">
        <v>302</v>
      </c>
      <c r="E32" s="6">
        <f>(Input!A131-Input!A209)/Input!A$7</f>
        <v>165.77251174466036</v>
      </c>
      <c r="F32" s="6">
        <f>(Input!B131-Input!B209)/Input!B$7</f>
        <v>150.92788438135972</v>
      </c>
      <c r="G32" s="6">
        <f>(Input!C131-Input!C209)/Input!C$7</f>
        <v>152.57417997175031</v>
      </c>
      <c r="H32" s="6">
        <f>(Input!D131-Input!D209)/Input!D$7</f>
        <v>169.49756475223603</v>
      </c>
      <c r="I32" s="6">
        <f>(Input!E131-Input!E209)/Input!E$7</f>
        <v>160.48476875289683</v>
      </c>
      <c r="J32" s="6">
        <f>(Input!F131-Input!F209)/Input!F$7</f>
        <v>158.4837375860933</v>
      </c>
      <c r="K32" s="6">
        <f>(Input!G131-Input!G209)/Input!G$7</f>
        <v>158.97356549959434</v>
      </c>
      <c r="L32" s="6">
        <f>(Input!H131-Input!H209)/Input!H$7</f>
        <v>152.65848391776763</v>
      </c>
      <c r="M32" s="6">
        <f>(Input!I131-Input!I209)/Input!I$7</f>
        <v>149.28169915438698</v>
      </c>
      <c r="N32" s="6">
        <f>(Input!J131-Input!J209)/Input!J$7</f>
        <v>144.51032214797885</v>
      </c>
      <c r="O32" s="19">
        <f>AVERAGE(E32:N32)</f>
        <v>156.31647179087244</v>
      </c>
    </row>
    <row r="33" spans="2:15" s="4" customFormat="1" x14ac:dyDescent="0.2">
      <c r="B33" s="39" t="s">
        <v>283</v>
      </c>
      <c r="E33" s="8">
        <f t="shared" ref="E33:N33" si="7">+E31-E32</f>
        <v>460.96942589445223</v>
      </c>
      <c r="F33" s="8">
        <f t="shared" si="7"/>
        <v>405.77973553796039</v>
      </c>
      <c r="G33" s="8">
        <f t="shared" si="7"/>
        <v>257.48270809781542</v>
      </c>
      <c r="H33" s="8">
        <f t="shared" si="7"/>
        <v>257.4592620536601</v>
      </c>
      <c r="I33" s="8">
        <f t="shared" si="7"/>
        <v>321.58350925577383</v>
      </c>
      <c r="J33" s="8">
        <f t="shared" si="7"/>
        <v>365.94534288269347</v>
      </c>
      <c r="K33" s="8">
        <f t="shared" si="7"/>
        <v>340.07758971478495</v>
      </c>
      <c r="L33" s="8">
        <f t="shared" si="7"/>
        <v>369.98101293369552</v>
      </c>
      <c r="M33" s="8">
        <f t="shared" si="7"/>
        <v>403.53584320361836</v>
      </c>
      <c r="N33" s="8">
        <f t="shared" si="7"/>
        <v>398.27708665261503</v>
      </c>
      <c r="O33" s="20">
        <f>AVERAGE(E33:N33)</f>
        <v>358.10915162270692</v>
      </c>
    </row>
    <row r="34" spans="2:15" ht="1.9" customHeight="1" x14ac:dyDescent="0.2">
      <c r="B34" s="38"/>
      <c r="E34" s="6"/>
      <c r="F34" s="6"/>
      <c r="G34" s="6"/>
      <c r="H34" s="6"/>
      <c r="I34" s="6"/>
      <c r="J34" s="6"/>
      <c r="K34" s="6"/>
      <c r="L34" s="6"/>
      <c r="M34" s="6"/>
      <c r="N34" s="6"/>
      <c r="O34" s="19"/>
    </row>
    <row r="35" spans="2:15" ht="13.15" customHeight="1" x14ac:dyDescent="0.2">
      <c r="B35" s="38" t="s">
        <v>297</v>
      </c>
      <c r="E35" s="6">
        <f>(Input!A136+Input!A144+Input!A204)/Input!A7</f>
        <v>3.2414355107208914</v>
      </c>
      <c r="F35" s="6">
        <f>(Input!B136+Input!B144+Input!B204)/Input!B7</f>
        <v>2.4602361878524563</v>
      </c>
      <c r="G35" s="6">
        <f>(Input!C136+Input!C144+Input!C204)/Input!C7</f>
        <v>1.9212589685726982</v>
      </c>
      <c r="H35" s="6">
        <f>(Input!D136+Input!D144+Input!D204)/Input!D7</f>
        <v>2.4127966171472943</v>
      </c>
      <c r="I35" s="6">
        <f>(Input!E136+Input!E144+Input!E204)/Input!E7</f>
        <v>2.7210870060663792</v>
      </c>
      <c r="J35" s="6">
        <f>(Input!F136+Input!F144+Input!F204)/Input!F7</f>
        <v>2.4864348358148076</v>
      </c>
      <c r="K35" s="6">
        <f>(Input!G136+Input!G144+Input!G204)/Input!G7</f>
        <v>2.1663020345752977</v>
      </c>
      <c r="L35" s="6">
        <f>(Input!H136+Input!H144+Input!H204)/Input!H7</f>
        <v>2.6342415730337079</v>
      </c>
      <c r="M35" s="6">
        <f>(Input!I136+Input!I144+Input!I204)/Input!I7</f>
        <v>3.0529435623827643</v>
      </c>
      <c r="N35" s="6">
        <f>(Input!J136+Input!J144+Input!J204)/Input!J7</f>
        <v>2.7627229297344464</v>
      </c>
      <c r="O35" s="19">
        <f>AVERAGE(E35:N35)</f>
        <v>2.5859459225900752</v>
      </c>
    </row>
    <row r="36" spans="2:15" ht="13.15" customHeight="1" x14ac:dyDescent="0.2">
      <c r="B36" s="38" t="s">
        <v>298</v>
      </c>
      <c r="E36" s="6">
        <f>Input!A18/Input!A7</f>
        <v>40.884317571005269</v>
      </c>
      <c r="F36" s="6">
        <f>Input!B18/Input!B7</f>
        <v>30.58861821561916</v>
      </c>
      <c r="G36" s="6">
        <f>Input!C18/Input!C7</f>
        <v>24.204061179644544</v>
      </c>
      <c r="H36" s="6">
        <f>Input!D18/Input!D7</f>
        <v>26.576766807947532</v>
      </c>
      <c r="I36" s="6">
        <f>Input!E18/Input!E7</f>
        <v>29.738170048116192</v>
      </c>
      <c r="J36" s="6">
        <f>Input!F18/Input!F7</f>
        <v>31.773153171527635</v>
      </c>
      <c r="K36" s="6">
        <f>Input!G18/Input!G7</f>
        <v>36.550149940710227</v>
      </c>
      <c r="L36" s="6">
        <f>Input!H18/Input!H7</f>
        <v>30.704258241758243</v>
      </c>
      <c r="M36" s="6">
        <f>Input!I18/Input!I7</f>
        <v>32.439071623912191</v>
      </c>
      <c r="N36" s="6">
        <f>Input!J18/Input!J7</f>
        <v>43.225961340758424</v>
      </c>
      <c r="O36" s="19">
        <f>AVERAGE(E36:N36)</f>
        <v>32.66845281409995</v>
      </c>
    </row>
    <row r="37" spans="2:15" ht="13.15" customHeight="1" x14ac:dyDescent="0.2">
      <c r="B37" s="39" t="s">
        <v>313</v>
      </c>
      <c r="E37" s="8">
        <f t="shared" ref="E37:N37" si="8">+E33+E35-E36</f>
        <v>423.32654383416786</v>
      </c>
      <c r="F37" s="8">
        <f t="shared" si="8"/>
        <v>377.6513535101937</v>
      </c>
      <c r="G37" s="8">
        <f t="shared" si="8"/>
        <v>235.19990588674358</v>
      </c>
      <c r="H37" s="8">
        <f t="shared" si="8"/>
        <v>233.29529186285987</v>
      </c>
      <c r="I37" s="8">
        <f t="shared" si="8"/>
        <v>294.56642621372401</v>
      </c>
      <c r="J37" s="8">
        <f t="shared" si="8"/>
        <v>336.65862454698066</v>
      </c>
      <c r="K37" s="8">
        <f t="shared" si="8"/>
        <v>305.69374180865003</v>
      </c>
      <c r="L37" s="8">
        <f t="shared" si="8"/>
        <v>341.910996264971</v>
      </c>
      <c r="M37" s="8">
        <f t="shared" si="8"/>
        <v>374.14971514208895</v>
      </c>
      <c r="N37" s="8">
        <f t="shared" si="8"/>
        <v>357.81384824159102</v>
      </c>
      <c r="O37" s="20">
        <f>AVERAGE(E37:N37)</f>
        <v>328.02664473119705</v>
      </c>
    </row>
    <row r="38" spans="2:15" ht="1.9" customHeight="1" x14ac:dyDescent="0.2">
      <c r="B38" s="38"/>
      <c r="E38" s="6"/>
      <c r="F38" s="6"/>
      <c r="G38" s="6"/>
      <c r="H38" s="6"/>
      <c r="I38" s="6"/>
      <c r="J38" s="6"/>
      <c r="K38" s="6"/>
      <c r="L38" s="6"/>
      <c r="M38" s="6"/>
      <c r="N38" s="6"/>
      <c r="O38" s="19"/>
    </row>
    <row r="39" spans="2:15" x14ac:dyDescent="0.2">
      <c r="B39" s="38" t="s">
        <v>284</v>
      </c>
      <c r="E39" s="6">
        <f>(Input!A129+Input!A202)/Input!A7</f>
        <v>32.816846267118109</v>
      </c>
      <c r="F39" s="6">
        <f>(Input!B129+Input!B202)/Input!B7</f>
        <v>24.464774298453204</v>
      </c>
      <c r="G39" s="6">
        <f>(Input!C129+Input!C202)/Input!C7</f>
        <v>23.847834641619421</v>
      </c>
      <c r="H39" s="6">
        <f>(Input!D129+Input!D202)/Input!D7</f>
        <v>11.458237117516921</v>
      </c>
      <c r="I39" s="6">
        <f>(Input!E129+Input!E202)/Input!E7</f>
        <v>7.3901807366208043</v>
      </c>
      <c r="J39" s="6">
        <f>(Input!F129+Input!F202)/Input!F7</f>
        <v>5.0545480788841992</v>
      </c>
      <c r="K39" s="6">
        <f>(Input!G129+Input!G202)/Input!G7</f>
        <v>5.430129813393247</v>
      </c>
      <c r="L39" s="6">
        <f>(Input!H129+Input!H202)/Input!H7</f>
        <v>3.8598546116804546</v>
      </c>
      <c r="M39" s="6">
        <f>(Input!I129+Input!I202)/Input!I7</f>
        <v>4.4359600448371284</v>
      </c>
      <c r="N39" s="6">
        <f>(Input!J129+Input!J202)/Input!J7</f>
        <v>7.0316659859337172</v>
      </c>
      <c r="O39" s="19">
        <f>AVERAGE(E39:N39)</f>
        <v>12.579003159605723</v>
      </c>
    </row>
    <row r="40" spans="2:15" x14ac:dyDescent="0.2">
      <c r="B40" s="38" t="s">
        <v>285</v>
      </c>
      <c r="E40" s="6">
        <f>Input!A124/Input!A7</f>
        <v>64.317431319863033</v>
      </c>
      <c r="F40" s="6">
        <f>Input!B124/Input!B7</f>
        <v>65.264746464431994</v>
      </c>
      <c r="G40" s="6">
        <f>Input!C124/Input!C7</f>
        <v>66.732532667403206</v>
      </c>
      <c r="H40" s="6">
        <f>Input!D124/Input!D7</f>
        <v>60.002851355959528</v>
      </c>
      <c r="I40" s="6">
        <f>Input!E124/Input!E7</f>
        <v>57.984802554588448</v>
      </c>
      <c r="J40" s="6">
        <f>Input!F124/Input!F7</f>
        <v>52.913593561241939</v>
      </c>
      <c r="K40" s="6">
        <f>Input!G124/Input!G7</f>
        <v>52.856796168008486</v>
      </c>
      <c r="L40" s="6">
        <f>Input!H124/Input!H7</f>
        <v>44.480863532534876</v>
      </c>
      <c r="M40" s="6">
        <f>Input!I124/Input!I7</f>
        <v>53.984163634074378</v>
      </c>
      <c r="N40" s="6">
        <f>Input!J124/Input!J7</f>
        <v>50.891040266101136</v>
      </c>
      <c r="O40" s="19">
        <f>AVERAGE(E40:N40)</f>
        <v>56.942882152420715</v>
      </c>
    </row>
    <row r="41" spans="2:15" s="4" customFormat="1" x14ac:dyDescent="0.2">
      <c r="B41" s="39" t="s">
        <v>301</v>
      </c>
      <c r="E41" s="8">
        <f t="shared" ref="E41:N41" si="9">+E37+E39-E40</f>
        <v>391.82595878142291</v>
      </c>
      <c r="F41" s="8">
        <f t="shared" si="9"/>
        <v>336.85138134421493</v>
      </c>
      <c r="G41" s="8">
        <f t="shared" si="9"/>
        <v>192.31520786095982</v>
      </c>
      <c r="H41" s="8">
        <f t="shared" si="9"/>
        <v>184.75067762441725</v>
      </c>
      <c r="I41" s="8">
        <f t="shared" si="9"/>
        <v>243.97180439575635</v>
      </c>
      <c r="J41" s="8">
        <f t="shared" si="9"/>
        <v>288.79957906462289</v>
      </c>
      <c r="K41" s="8">
        <f t="shared" si="9"/>
        <v>258.2670754540348</v>
      </c>
      <c r="L41" s="8">
        <f t="shared" si="9"/>
        <v>301.28998734411658</v>
      </c>
      <c r="M41" s="8">
        <f t="shared" si="9"/>
        <v>324.60151155285172</v>
      </c>
      <c r="N41" s="8">
        <f t="shared" si="9"/>
        <v>313.95447396142362</v>
      </c>
      <c r="O41" s="20">
        <f>AVERAGE(E41:N41)</f>
        <v>283.66276573838206</v>
      </c>
    </row>
    <row r="42" spans="2:15" ht="1.9" customHeight="1" x14ac:dyDescent="0.2">
      <c r="B42" s="38"/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ht="13.15" customHeight="1" x14ac:dyDescent="0.2">
      <c r="B43" s="38" t="s">
        <v>299</v>
      </c>
      <c r="E43" s="6">
        <f>(Input!A137+Input!A139+Input!A205+Input!A208)/Input!A7</f>
        <v>9.9781472896152987</v>
      </c>
      <c r="F43" s="6">
        <f>(Input!B137+Input!B139+Input!B205+Input!B208)/Input!B7</f>
        <v>10.989832555706881</v>
      </c>
      <c r="G43" s="6">
        <f>(Input!C137+Input!C139+Input!C205+Input!C208)/Input!C7</f>
        <v>9.3735316097756698</v>
      </c>
      <c r="H43" s="6">
        <f>(Input!D137+Input!D139+Input!D205+Input!D208)/Input!D7</f>
        <v>11.173606434509155</v>
      </c>
      <c r="I43" s="6">
        <f>(Input!E137+Input!E139+Input!E205+Input!E208)/Input!E7</f>
        <v>8.962650155052458</v>
      </c>
      <c r="J43" s="6">
        <f>(Input!F137+Input!F139+Input!F205+Input!F208)/Input!F7</f>
        <v>13.802803934796591</v>
      </c>
      <c r="K43" s="6">
        <f>(Input!G137+Input!G139+Input!G205+Input!G208)/Input!G7</f>
        <v>9.7336814266991194</v>
      </c>
      <c r="L43" s="6">
        <f>(Input!H137+Input!H139+Input!H205+Input!H208)/Input!H7</f>
        <v>9.9719588838128175</v>
      </c>
      <c r="M43" s="6">
        <f>(Input!I137+Input!I139+Input!I205+Input!I208)/Input!I7</f>
        <v>9.4833364938260125</v>
      </c>
      <c r="N43" s="6">
        <f>(Input!J137+Input!J139+Input!J205+Input!J208)/Input!J7</f>
        <v>10.398352451056022</v>
      </c>
      <c r="O43" s="19">
        <f>AVERAGE(E43:N43)</f>
        <v>10.386790123485003</v>
      </c>
    </row>
    <row r="44" spans="2:15" ht="13.15" customHeight="1" x14ac:dyDescent="0.2">
      <c r="B44" s="38" t="s">
        <v>300</v>
      </c>
      <c r="E44" s="6">
        <f>(Input!A19+Input!A20)/Input!A7</f>
        <v>33.277176350388359</v>
      </c>
      <c r="F44" s="6">
        <f>(Input!B19+Input!B20)/Input!B7</f>
        <v>33.132803623860092</v>
      </c>
      <c r="G44" s="6">
        <f>(Input!C19+Input!C20)/Input!C7</f>
        <v>27.622530886563389</v>
      </c>
      <c r="H44" s="6">
        <f>(Input!D19+Input!D20)/Input!D7</f>
        <v>27.980760806359928</v>
      </c>
      <c r="I44" s="6">
        <f>(Input!E19+Input!E20)/Input!E7</f>
        <v>29.642628670492396</v>
      </c>
      <c r="J44" s="6">
        <f>(Input!F19+Input!F20)/Input!F7</f>
        <v>24.432983259856606</v>
      </c>
      <c r="K44" s="6">
        <f>(Input!G19+Input!G20)/Input!G7</f>
        <v>23.991591618298695</v>
      </c>
      <c r="L44" s="6">
        <f>(Input!H19+Input!H20)/Input!H7</f>
        <v>29.540352512655879</v>
      </c>
      <c r="M44" s="6">
        <f>(Input!I19+Input!I20)/Input!I7</f>
        <v>28.781309173077261</v>
      </c>
      <c r="N44" s="6">
        <f>(Input!J19+Input!J20)/Input!J7</f>
        <v>30.068561144917584</v>
      </c>
      <c r="O44" s="19">
        <f>AVERAGE(E44:N44)</f>
        <v>28.847069804647013</v>
      </c>
    </row>
    <row r="45" spans="2:15" ht="13.15" customHeight="1" x14ac:dyDescent="0.2">
      <c r="B45" s="39" t="s">
        <v>314</v>
      </c>
      <c r="E45" s="8">
        <f t="shared" ref="E45:N45" si="10">+E41+E43-E44</f>
        <v>368.52692972064989</v>
      </c>
      <c r="F45" s="8">
        <f t="shared" si="10"/>
        <v>314.70841027606173</v>
      </c>
      <c r="G45" s="8">
        <f t="shared" si="10"/>
        <v>174.0662085841721</v>
      </c>
      <c r="H45" s="8">
        <f t="shared" si="10"/>
        <v>167.94352325256648</v>
      </c>
      <c r="I45" s="8">
        <f t="shared" si="10"/>
        <v>223.29182588031642</v>
      </c>
      <c r="J45" s="8">
        <f t="shared" si="10"/>
        <v>278.16939973956289</v>
      </c>
      <c r="K45" s="8">
        <f t="shared" si="10"/>
        <v>244.0091652624352</v>
      </c>
      <c r="L45" s="8">
        <f t="shared" si="10"/>
        <v>281.72159371527351</v>
      </c>
      <c r="M45" s="8">
        <f t="shared" si="10"/>
        <v>305.30353887360047</v>
      </c>
      <c r="N45" s="8">
        <f t="shared" si="10"/>
        <v>294.28426526756209</v>
      </c>
      <c r="O45" s="20">
        <f>AVERAGE(E45:N45)</f>
        <v>265.20248605722014</v>
      </c>
    </row>
    <row r="46" spans="2:15" ht="1.9" customHeight="1" x14ac:dyDescent="0.2">
      <c r="B46" s="38"/>
      <c r="E46" s="6"/>
      <c r="F46" s="6"/>
      <c r="G46" s="6"/>
      <c r="H46" s="6"/>
      <c r="I46" s="6"/>
      <c r="J46" s="6"/>
      <c r="K46" s="6"/>
      <c r="L46" s="6"/>
      <c r="M46" s="6"/>
      <c r="N46" s="6"/>
      <c r="O46" s="19"/>
    </row>
    <row r="47" spans="2:15" x14ac:dyDescent="0.2">
      <c r="B47" s="38" t="s">
        <v>286</v>
      </c>
      <c r="E47" s="6">
        <f>(Input!A142+Input!A141+Input!A147-Input!A143-Input!A144-Input!A207-Input!A208-SUM(Input!A136:A139)-SUM(Input!A202:'Input'!A205))/Input!A7</f>
        <v>5.0798734464987092</v>
      </c>
      <c r="F47" s="6">
        <f>(Input!B142+Input!B141+Input!B147-Input!B143-Input!B144-Input!B207-Input!B208-SUM(Input!B136:B139)-SUM(Input!B202:'Input'!B205))/Input!B7</f>
        <v>4.5731492317810236</v>
      </c>
      <c r="G47" s="6">
        <f>(Input!C142+Input!C141+Input!C147-Input!C143-Input!C144-Input!C207-Input!C208-SUM(Input!C136:C139)-SUM(Input!C202:'Input'!C205))/Input!C7</f>
        <v>9.0677015281020772</v>
      </c>
      <c r="H47" s="6">
        <f>(Input!D142+Input!D141+Input!D147-Input!D143-Input!D144-Input!D207-Input!D208-SUM(Input!D136:D139)-SUM(Input!D202:'Input'!D205))/Input!D7</f>
        <v>2.0407555536262305</v>
      </c>
      <c r="I47" s="6">
        <f>(Input!E142+Input!E141+Input!E147-Input!E143-Input!E144-Input!E207-Input!E208-SUM(Input!E136:E139)-SUM(Input!E202:'Input'!E205))/Input!E7</f>
        <v>1.4999756730249696</v>
      </c>
      <c r="J47" s="6">
        <f>(Input!F142+Input!F141+Input!F147-Input!F143-Input!F144-Input!F207-Input!F208-SUM(Input!F136:F139)-SUM(Input!F202:'Input'!F205))/Input!F7</f>
        <v>2.0784185506518744</v>
      </c>
      <c r="K47" s="6">
        <f>(Input!G142+Input!G141+Input!G147-Input!G143-Input!G144-Input!G207-Input!G208-SUM(Input!G136:G139)-SUM(Input!G202:'Input'!G205))/Input!G7</f>
        <v>2.703693752730445</v>
      </c>
      <c r="L47" s="6">
        <f>(Input!H142+Input!H141+Input!H147-Input!H143-Input!H144-Input!H207-Input!H208-SUM(Input!H136:H139)-SUM(Input!H202:'Input'!H205))/Input!H7</f>
        <v>3.5397490430917458</v>
      </c>
      <c r="M47" s="6">
        <f>(Input!I142+Input!I141+Input!I147-Input!I143-Input!I144-Input!I207-Input!I208-SUM(Input!I136:I139)-SUM(Input!I202:'Input'!I205))/Input!I7</f>
        <v>2.0470189405926402</v>
      </c>
      <c r="N47" s="6">
        <f>(Input!J142+Input!J141+Input!J147-Input!J143-Input!J144-Input!J207-Input!J208-SUM(Input!J136:J139)-SUM(Input!J202:'Input'!J205))/Input!J7</f>
        <v>1.6409443399554577</v>
      </c>
      <c r="O47" s="19">
        <f>AVERAGE(E47:N47)</f>
        <v>3.4271280060055176</v>
      </c>
    </row>
    <row r="48" spans="2:15" x14ac:dyDescent="0.2">
      <c r="B48" s="38" t="s">
        <v>287</v>
      </c>
      <c r="E48" s="6">
        <f>Input!A127/Input!A7</f>
        <v>142.81963657552279</v>
      </c>
      <c r="F48" s="6">
        <f>Input!B127/Input!B7</f>
        <v>134.3369350988302</v>
      </c>
      <c r="G48" s="6">
        <f>Input!C127/Input!C7</f>
        <v>130.25885784351175</v>
      </c>
      <c r="H48" s="6">
        <f>Input!D127/Input!D7</f>
        <v>136.70434216169073</v>
      </c>
      <c r="I48" s="6">
        <f>Input!E127/Input!E7</f>
        <v>135.97108265281821</v>
      </c>
      <c r="J48" s="6">
        <f>Input!F127/Input!F7</f>
        <v>130.57139616247508</v>
      </c>
      <c r="K48" s="6">
        <f>Input!G127/Input!G7</f>
        <v>127.00819961929726</v>
      </c>
      <c r="L48" s="6">
        <f>Input!H127/Input!H7</f>
        <v>130.14356371156933</v>
      </c>
      <c r="M48" s="6">
        <f>Input!I127/Input!I7</f>
        <v>133.6004273864298</v>
      </c>
      <c r="N48" s="6">
        <f>Input!J127/Input!J7</f>
        <v>128.52691605712468</v>
      </c>
      <c r="O48" s="23">
        <f>AVERAGE(E48:N48)</f>
        <v>132.994135726927</v>
      </c>
    </row>
    <row r="49" spans="2:15" s="4" customFormat="1" x14ac:dyDescent="0.2">
      <c r="B49" s="39" t="s">
        <v>288</v>
      </c>
      <c r="E49" s="8">
        <f t="shared" ref="E49:N49" si="11">+E45+E47-E48</f>
        <v>230.78716659162581</v>
      </c>
      <c r="F49" s="8">
        <f t="shared" si="11"/>
        <v>184.94462440901256</v>
      </c>
      <c r="G49" s="8">
        <f t="shared" si="11"/>
        <v>52.875052268762431</v>
      </c>
      <c r="H49" s="8">
        <f t="shared" si="11"/>
        <v>33.279936644501987</v>
      </c>
      <c r="I49" s="8">
        <f t="shared" si="11"/>
        <v>88.82071890052319</v>
      </c>
      <c r="J49" s="8">
        <f t="shared" si="11"/>
        <v>149.67642212773967</v>
      </c>
      <c r="K49" s="8">
        <f t="shared" si="11"/>
        <v>119.7046593958684</v>
      </c>
      <c r="L49" s="8">
        <f t="shared" si="11"/>
        <v>155.1177790467959</v>
      </c>
      <c r="M49" s="8">
        <f t="shared" si="11"/>
        <v>173.75013042776331</v>
      </c>
      <c r="N49" s="8">
        <f t="shared" si="11"/>
        <v>167.39829355039288</v>
      </c>
      <c r="O49" s="20">
        <f>AVERAGE(E49:N49)</f>
        <v>135.6354783362986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178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168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Input!A132/Input!A$34</f>
        <v>87.834973999206923</v>
      </c>
      <c r="F7" s="6">
        <f>Input!B132/Input!B$34</f>
        <v>72.695921138113462</v>
      </c>
      <c r="G7" s="6">
        <f>Input!C132/Input!C$34</f>
        <v>53.266818453507199</v>
      </c>
      <c r="H7" s="6">
        <f>Input!D132/Input!D$34</f>
        <v>54.540560703889788</v>
      </c>
      <c r="I7" s="6">
        <f>Input!E132/Input!E$34</f>
        <v>64.726681176699302</v>
      </c>
      <c r="J7" s="6">
        <f>Input!F132/Input!F$34</f>
        <v>66.869637579766419</v>
      </c>
      <c r="K7" s="6">
        <f>Input!G132/Input!G$34</f>
        <v>68.306459271895221</v>
      </c>
      <c r="L7" s="6">
        <f>Input!H132/Input!H$34</f>
        <v>71.648236285125463</v>
      </c>
      <c r="M7" s="6">
        <f>Input!I132/Input!I$34</f>
        <v>74.712176660880885</v>
      </c>
      <c r="N7" s="6">
        <f>Input!J132/Input!J$34</f>
        <v>74.724721528982698</v>
      </c>
      <c r="O7" s="19">
        <f>AVERAGE(E7:N7)</f>
        <v>68.932618679806751</v>
      </c>
    </row>
    <row r="8" spans="1:15" ht="12" customHeight="1" x14ac:dyDescent="0.2">
      <c r="B8" t="s">
        <v>180</v>
      </c>
      <c r="E8" s="6">
        <f>Input!A133/Input!A$34</f>
        <v>-1.8678508994698029E-2</v>
      </c>
      <c r="F8" s="6">
        <f>Input!B133/Input!B$34</f>
        <v>0.2194800207882979</v>
      </c>
      <c r="G8" s="6">
        <f>Input!C133/Input!C$34</f>
        <v>0.22109505194015025</v>
      </c>
      <c r="H8" s="6">
        <f>Input!D133/Input!D$34</f>
        <v>0.31932715923135835</v>
      </c>
      <c r="I8" s="6">
        <f>Input!E133/Input!E$34</f>
        <v>-0.98249075507126404</v>
      </c>
      <c r="J8" s="6">
        <f>Input!F133/Input!F$34</f>
        <v>1.465353527866464</v>
      </c>
      <c r="K8" s="6">
        <f>Input!G133/Input!G$34</f>
        <v>-0.31274091221572115</v>
      </c>
      <c r="L8" s="6">
        <f>Input!H133/Input!H$34</f>
        <v>-0.33216308293071306</v>
      </c>
      <c r="M8" s="6">
        <f>Input!I133/Input!I$34</f>
        <v>0.47621131281173767</v>
      </c>
      <c r="N8" s="6">
        <f>Input!J133/Input!J$34</f>
        <v>-0.1430153550646765</v>
      </c>
      <c r="O8" s="19">
        <f>AVERAGE(E8:N8)</f>
        <v>9.123784583609354E-2</v>
      </c>
    </row>
    <row r="9" spans="1:15" ht="12" customHeight="1" x14ac:dyDescent="0.2">
      <c r="B9" t="s">
        <v>181</v>
      </c>
      <c r="E9" s="6">
        <f>Input!A134/Input!A$34</f>
        <v>0.42610850898534164</v>
      </c>
      <c r="F9" s="6">
        <f>Input!B134/Input!B$34</f>
        <v>0.3209994800688783</v>
      </c>
      <c r="G9" s="6">
        <f>Input!C134/Input!C$34</f>
        <v>0.11250748562662014</v>
      </c>
      <c r="H9" s="6">
        <f>Input!D134/Input!D$34</f>
        <v>0.12294064955461623</v>
      </c>
      <c r="I9" s="6">
        <f>Input!E134/Input!E$34</f>
        <v>0.13197803509904565</v>
      </c>
      <c r="J9" s="6">
        <f>Input!F134/Input!F$34</f>
        <v>0.15921501611812594</v>
      </c>
      <c r="K9" s="6">
        <f>Input!G134/Input!G$34</f>
        <v>0.19392974892610046</v>
      </c>
      <c r="L9" s="6">
        <f>Input!H134/Input!H$34</f>
        <v>0.16055909497883011</v>
      </c>
      <c r="M9" s="6">
        <f>Input!I134/Input!I$34</f>
        <v>0.24839233450123294</v>
      </c>
      <c r="N9" s="6">
        <f>Input!J134/Input!J$34</f>
        <v>0.25782522532414948</v>
      </c>
      <c r="O9" s="19">
        <f>AVERAGE(E9:N9)</f>
        <v>0.21344555791829406</v>
      </c>
    </row>
    <row r="10" spans="1:15" ht="12" customHeight="1" x14ac:dyDescent="0.2">
      <c r="B10" t="s">
        <v>182</v>
      </c>
      <c r="E10" s="6">
        <f>Input!A135/Input!A$34</f>
        <v>-2.7364429955877158E-2</v>
      </c>
      <c r="F10" s="6">
        <f>Input!B135/Input!B$34</f>
        <v>-8.5312767815134017E-3</v>
      </c>
      <c r="G10" s="6">
        <f>Input!C135/Input!C$34</f>
        <v>-3.0616069512743448E-2</v>
      </c>
      <c r="H10" s="6">
        <f>Input!D135/Input!D$34</f>
        <v>-5.6069414203578196E-3</v>
      </c>
      <c r="I10" s="6">
        <f>Input!E135/Input!E$34</f>
        <v>-3.3476509782063818E-2</v>
      </c>
      <c r="J10" s="6">
        <f>Input!F135/Input!F$34</f>
        <v>-1.3969951938927104E-2</v>
      </c>
      <c r="K10" s="6">
        <f>Input!G135/Input!G$34</f>
        <v>-6.7976427660709146E-2</v>
      </c>
      <c r="L10" s="6">
        <f>Input!H135/Input!H$34</f>
        <v>-5.1361322488754892E-2</v>
      </c>
      <c r="M10" s="6">
        <f>Input!I135/Input!I$34</f>
        <v>-8.1623698783778301E-2</v>
      </c>
      <c r="N10" s="6">
        <f>Input!J135/Input!J$34</f>
        <v>-7.8830227952224746E-2</v>
      </c>
      <c r="O10" s="19">
        <f>AVERAGE(E10:N10)</f>
        <v>-3.9935685627694985E-2</v>
      </c>
    </row>
    <row r="11" spans="1:15" ht="12.75" customHeight="1" x14ac:dyDescent="0.2">
      <c r="B11" s="40" t="s">
        <v>68</v>
      </c>
      <c r="E11" s="8">
        <f>Input!A27/Input!A$34</f>
        <v>88.215039569241696</v>
      </c>
      <c r="F11" s="8">
        <f>Input!B27/Input!B$34</f>
        <v>73.227869362189111</v>
      </c>
      <c r="G11" s="8">
        <f>Input!C27/Input!C$34</f>
        <v>53.569804921561222</v>
      </c>
      <c r="H11" s="8">
        <f>Input!D27/Input!D$34</f>
        <v>54.977221571255399</v>
      </c>
      <c r="I11" s="8">
        <f>Input!E27/Input!E$34</f>
        <v>63.842691946945024</v>
      </c>
      <c r="J11" s="8">
        <f>Input!F27/Input!F$34</f>
        <v>68.480236171812081</v>
      </c>
      <c r="K11" s="8">
        <f>Input!G27/Input!G$34</f>
        <v>68.11967168094489</v>
      </c>
      <c r="L11" s="8">
        <f>Input!H27/Input!H$34</f>
        <v>71.425270974684835</v>
      </c>
      <c r="M11" s="8">
        <f>Input!I27/Input!I$34</f>
        <v>75.355156609410074</v>
      </c>
      <c r="N11" s="8">
        <f>Input!J27/Input!J$34</f>
        <v>74.760701171289966</v>
      </c>
      <c r="O11" s="20">
        <f>AVERAGE(E11:N11)</f>
        <v>69.197366397933422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.75" customHeight="1" x14ac:dyDescent="0.2">
      <c r="B13" s="40" t="s">
        <v>69</v>
      </c>
      <c r="E13" s="8">
        <f>Input!A28/Input!A34</f>
        <v>1.7535595476084131E-2</v>
      </c>
      <c r="F13" s="8">
        <f>Input!B28/Input!B34</f>
        <v>6.728824661533116E-3</v>
      </c>
      <c r="G13" s="8">
        <f>Input!C28/Input!C34</f>
        <v>3.0555837906526318E-2</v>
      </c>
      <c r="H13" s="8">
        <f>Input!D28/Input!D34</f>
        <v>1.209255706408054E-2</v>
      </c>
      <c r="I13" s="8">
        <f>Input!E28/Input!E34</f>
        <v>2.6703027954810006E-2</v>
      </c>
      <c r="J13" s="8">
        <f>Input!F28/Input!F34</f>
        <v>3.5148582791780368E-2</v>
      </c>
      <c r="K13" s="8">
        <f>Input!G28/Input!G34</f>
        <v>3.7031791710924966E-2</v>
      </c>
      <c r="L13" s="8">
        <f>Input!H28/Input!H34</f>
        <v>2.6302911037659013E-2</v>
      </c>
      <c r="M13" s="8">
        <f>Input!I28/Input!I34</f>
        <v>0.13599023903405028</v>
      </c>
      <c r="N13" s="8">
        <f>Input!J28/Input!J34</f>
        <v>0.44497187838349556</v>
      </c>
      <c r="O13" s="20">
        <f>AVERAGE(E13:N13)</f>
        <v>7.7306124602094434E-2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Input!A136/Input!A$34</f>
        <v>0.18313318297785014</v>
      </c>
      <c r="F15" s="16">
        <f>Input!B136/Input!B$34</f>
        <v>0.13364047182323371</v>
      </c>
      <c r="G15" s="16">
        <f>Input!C136/Input!C$34</f>
        <v>0.1356860545682724</v>
      </c>
      <c r="H15" s="16">
        <f>Input!D136/Input!D$34</f>
        <v>0.15460577150778235</v>
      </c>
      <c r="I15" s="16">
        <f>Input!E136/Input!E$34</f>
        <v>0.14143723176920239</v>
      </c>
      <c r="J15" s="16">
        <f>Input!F136/Input!F$34</f>
        <v>0.19350685764982309</v>
      </c>
      <c r="K15" s="16">
        <f>Input!G136/Input!G$34</f>
        <v>0.15535087018501034</v>
      </c>
      <c r="L15" s="16">
        <f>Input!H136/Input!H$34</f>
        <v>0.18284539353572773</v>
      </c>
      <c r="M15" s="16">
        <f>Input!I136/Input!I$34</f>
        <v>0.20803136278585599</v>
      </c>
      <c r="N15" s="16">
        <f>Input!J136/Input!J$34</f>
        <v>0.14945617815685938</v>
      </c>
      <c r="O15" s="19">
        <f t="shared" ref="O15:O26" si="1">AVERAGE(E15:N15)</f>
        <v>0.16376933749596176</v>
      </c>
    </row>
    <row r="16" spans="1:15" ht="12" customHeight="1" x14ac:dyDescent="0.2">
      <c r="B16" t="s">
        <v>184</v>
      </c>
      <c r="E16" s="16">
        <f>Input!A137/Input!A$34</f>
        <v>0.50390912012171307</v>
      </c>
      <c r="F16" s="16">
        <f>Input!B137/Input!B$34</f>
        <v>0.4148698483454078</v>
      </c>
      <c r="G16" s="16">
        <f>Input!C137/Input!C$34</f>
        <v>0.37181124279204186</v>
      </c>
      <c r="H16" s="16">
        <f>Input!D137/Input!D$34</f>
        <v>0.36093165810966671</v>
      </c>
      <c r="I16" s="16">
        <f>Input!E137/Input!E$34</f>
        <v>0.34948106684904606</v>
      </c>
      <c r="J16" s="16">
        <f>Input!F137/Input!F$34</f>
        <v>0.40877042504650818</v>
      </c>
      <c r="K16" s="16">
        <f>Input!G137/Input!G$34</f>
        <v>0.49708646453853045</v>
      </c>
      <c r="L16" s="16">
        <f>Input!H137/Input!H$34</f>
        <v>0.36609081401172938</v>
      </c>
      <c r="M16" s="16">
        <f>Input!I137/Input!I$34</f>
        <v>0.45023197409842963</v>
      </c>
      <c r="N16" s="16">
        <f>Input!J137/Input!J$34</f>
        <v>0.4470610973001472</v>
      </c>
      <c r="O16" s="19">
        <f t="shared" si="1"/>
        <v>0.41702437112132201</v>
      </c>
    </row>
    <row r="17" spans="2:15" ht="12" customHeight="1" x14ac:dyDescent="0.2">
      <c r="B17" t="s">
        <v>185</v>
      </c>
      <c r="E17" s="16">
        <f>Input!A138/Input!A$34</f>
        <v>0.16227980639551276</v>
      </c>
      <c r="F17" s="16">
        <f>Input!B138/Input!B$34</f>
        <v>0.14737319870819091</v>
      </c>
      <c r="G17" s="16">
        <f>Input!C138/Input!C$34</f>
        <v>0.14685989345723308</v>
      </c>
      <c r="H17" s="16">
        <f>Input!D138/Input!D$34</f>
        <v>9.8049371979987643E-2</v>
      </c>
      <c r="I17" s="16">
        <f>Input!E138/Input!E$34</f>
        <v>7.9862212511370781E-2</v>
      </c>
      <c r="J17" s="16">
        <f>Input!F138/Input!F$34</f>
        <v>0.19926809293171635</v>
      </c>
      <c r="K17" s="16">
        <f>Input!G138/Input!G$34</f>
        <v>0.23000547654786926</v>
      </c>
      <c r="L17" s="16">
        <f>Input!H138/Input!H$34</f>
        <v>0.19068921082458828</v>
      </c>
      <c r="M17" s="16">
        <f>Input!I138/Input!I$34</f>
        <v>0.2468290594489275</v>
      </c>
      <c r="N17" s="16">
        <f>Input!J138/Input!J$34</f>
        <v>0.21832816061375046</v>
      </c>
      <c r="O17" s="19">
        <f t="shared" si="1"/>
        <v>0.1719544483419147</v>
      </c>
    </row>
    <row r="18" spans="2:15" ht="12" customHeight="1" x14ac:dyDescent="0.2">
      <c r="B18" t="s">
        <v>186</v>
      </c>
      <c r="E18" s="16">
        <f>Input!A139/Input!A$34</f>
        <v>0.46147792511651003</v>
      </c>
      <c r="F18" s="16">
        <f>Input!B139/Input!B$34</f>
        <v>0.56080139570583187</v>
      </c>
      <c r="G18" s="16">
        <f>Input!C139/Input!C$34</f>
        <v>0.40980629533085322</v>
      </c>
      <c r="H18" s="16">
        <f>Input!D139/Input!D$34</f>
        <v>0.51693486682473855</v>
      </c>
      <c r="I18" s="16">
        <f>Input!E139/Input!E$34</f>
        <v>0.3967105686617094</v>
      </c>
      <c r="J18" s="16">
        <f>Input!F139/Input!F$34</f>
        <v>1.0309258839049291</v>
      </c>
      <c r="K18" s="16">
        <f>Input!G139/Input!G$34</f>
        <v>0.62207590427926618</v>
      </c>
      <c r="L18" s="16">
        <f>Input!H139/Input!H$34</f>
        <v>0.55022987399400836</v>
      </c>
      <c r="M18" s="16">
        <f>Input!I139/Input!I$34</f>
        <v>0.71890017651580407</v>
      </c>
      <c r="N18" s="16">
        <f>Input!J139/Input!J$34</f>
        <v>0.66566389379830759</v>
      </c>
      <c r="O18" s="19">
        <f t="shared" si="1"/>
        <v>0.59335267841319594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1.4105135598309948E-2</v>
      </c>
      <c r="H19" s="16">
        <f t="shared" si="2"/>
        <v>0</v>
      </c>
      <c r="I19" s="16">
        <f t="shared" si="2"/>
        <v>7.8847445882934686E-5</v>
      </c>
      <c r="J19" s="16">
        <f t="shared" si="2"/>
        <v>2.4223981243038928E-3</v>
      </c>
      <c r="K19" s="16">
        <f t="shared" si="2"/>
        <v>3.669169190461119E-3</v>
      </c>
      <c r="L19" s="16">
        <f t="shared" si="2"/>
        <v>4.5197212352579008E-3</v>
      </c>
      <c r="M19" s="16">
        <f t="shared" si="2"/>
        <v>4.2220884650574497E-3</v>
      </c>
      <c r="N19" s="16">
        <f t="shared" si="2"/>
        <v>8.0993364009014357E-3</v>
      </c>
      <c r="O19" s="19">
        <f t="shared" si="1"/>
        <v>3.7116696460174682E-3</v>
      </c>
    </row>
    <row r="20" spans="2:15" ht="12.75" customHeight="1" x14ac:dyDescent="0.2">
      <c r="B20" s="40" t="s">
        <v>187</v>
      </c>
      <c r="E20" s="8">
        <f>Input!A141/Input!A$34</f>
        <v>1.3108000346115858</v>
      </c>
      <c r="F20" s="8">
        <f>Input!B141/Input!B$34</f>
        <v>1.2566849145826644</v>
      </c>
      <c r="G20" s="8">
        <f>Input!C141/Input!C$34</f>
        <v>1.0782686217467103</v>
      </c>
      <c r="H20" s="8">
        <f>Input!D141/Input!D$34</f>
        <v>1.1305216684221753</v>
      </c>
      <c r="I20" s="8">
        <f>Input!E141/Input!E$34</f>
        <v>0.96756992723721158</v>
      </c>
      <c r="J20" s="8">
        <f>Input!F141/Input!F$34</f>
        <v>1.8348936576572807</v>
      </c>
      <c r="K20" s="8">
        <f>Input!G141/Input!G$34</f>
        <v>1.5081878847411374</v>
      </c>
      <c r="L20" s="8">
        <f>Input!H141/Input!H$34</f>
        <v>1.2943750136013117</v>
      </c>
      <c r="M20" s="8">
        <f>Input!I141/Input!I$34</f>
        <v>1.6282146613140747</v>
      </c>
      <c r="N20" s="8">
        <f>Input!J141/Input!J$34</f>
        <v>1.488608666269966</v>
      </c>
      <c r="O20" s="8">
        <f t="shared" si="1"/>
        <v>1.349812505018412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16">
        <f>Input!A202/Input!A$34</f>
        <v>9.7402765717993403E-2</v>
      </c>
      <c r="F22" s="16">
        <f>Input!B202/Input!B$34</f>
        <v>9.5139538709593366E-2</v>
      </c>
      <c r="G22" s="16">
        <f>Input!C202/Input!C$34</f>
        <v>0.11363040996625758</v>
      </c>
      <c r="H22" s="16">
        <f>Input!D202/Input!D$34</f>
        <v>4.4325509729562736E-2</v>
      </c>
      <c r="I22" s="16">
        <f>Input!E202/Input!E$34</f>
        <v>3.9063679221046109E-2</v>
      </c>
      <c r="J22" s="16">
        <f>Input!F202/Input!F$34</f>
        <v>7.6926983457150419E-2</v>
      </c>
      <c r="K22" s="16">
        <f>Input!G202/Input!G$34</f>
        <v>1.7803485513226944E-2</v>
      </c>
      <c r="L22" s="16">
        <f>Input!H202/Input!H$34</f>
        <v>0.14431846225054334</v>
      </c>
      <c r="M22" s="16">
        <f>Input!I202/Input!I$34</f>
        <v>5.0071913373659481E-2</v>
      </c>
      <c r="N22" s="16">
        <f>Input!J202/Input!J$34</f>
        <v>0.1419738944522986</v>
      </c>
      <c r="O22" s="19">
        <f t="shared" si="1"/>
        <v>8.2065664239133196E-2</v>
      </c>
    </row>
    <row r="23" spans="2:15" ht="12" customHeight="1" x14ac:dyDescent="0.2">
      <c r="B23" t="s">
        <v>305</v>
      </c>
      <c r="E23" s="16">
        <f>Input!A203/Input!A$34</f>
        <v>1.0278552921056026</v>
      </c>
      <c r="F23" s="16">
        <f>Input!B203/Input!B$34</f>
        <v>0.64568691747499796</v>
      </c>
      <c r="G23" s="16">
        <f>Input!C203/Input!C$34</f>
        <v>0.67123915596349937</v>
      </c>
      <c r="H23" s="16">
        <f>Input!D203/Input!D$34</f>
        <v>0.81002152607458722</v>
      </c>
      <c r="I23" s="16">
        <f>Input!E203/Input!E$34</f>
        <v>0.98674111863026637</v>
      </c>
      <c r="J23" s="16">
        <f>Input!F203/Input!F$34</f>
        <v>0.2769929020220756</v>
      </c>
      <c r="K23" s="16">
        <f>Input!G203/Input!G$34</f>
        <v>0.21605222278541308</v>
      </c>
      <c r="L23" s="16">
        <f>Input!H203/Input!H$34</f>
        <v>0.20198654414175057</v>
      </c>
      <c r="M23" s="16">
        <f>Input!I203/Input!I$34</f>
        <v>0.24883668542148857</v>
      </c>
      <c r="N23" s="16">
        <f>Input!J203/Input!J$34</f>
        <v>0.25436272606089871</v>
      </c>
      <c r="O23" s="19">
        <f t="shared" si="1"/>
        <v>0.53397750906805797</v>
      </c>
    </row>
    <row r="24" spans="2:15" ht="12" customHeight="1" x14ac:dyDescent="0.2">
      <c r="B24" t="s">
        <v>306</v>
      </c>
      <c r="E24" s="16">
        <f>Input!A204/Input!A$34</f>
        <v>9.4580386326704749E-2</v>
      </c>
      <c r="F24" s="16">
        <f>Input!B204/Input!B$34</f>
        <v>4.2485971980980072E-2</v>
      </c>
      <c r="G24" s="16">
        <f>Input!C204/Input!C$34</f>
        <v>1.0984283886343879E-2</v>
      </c>
      <c r="H24" s="16">
        <f>Input!D204/Input!D$34</f>
        <v>1.568395655257963E-2</v>
      </c>
      <c r="I24" s="16">
        <f>Input!E204/Input!E$34</f>
        <v>9.1864462712346356E-2</v>
      </c>
      <c r="J24" s="16">
        <f>Input!F204/Input!F$34</f>
        <v>1.6394005303133997E-2</v>
      </c>
      <c r="K24" s="16">
        <f>Input!G204/Input!G$34</f>
        <v>1.3274687952481904E-2</v>
      </c>
      <c r="L24" s="16">
        <f>Input!H204/Input!H$34</f>
        <v>1.1331653781009809E-2</v>
      </c>
      <c r="M24" s="16">
        <f>Input!I204/Input!I$34</f>
        <v>1.9510834287827145E-2</v>
      </c>
      <c r="N24" s="16">
        <f>Input!J204/Input!J$34</f>
        <v>1.506030443688542E-2</v>
      </c>
      <c r="O24" s="19">
        <f t="shared" si="1"/>
        <v>3.311705472202929E-2</v>
      </c>
    </row>
    <row r="25" spans="2:15" ht="12" customHeight="1" x14ac:dyDescent="0.2">
      <c r="B25" t="s">
        <v>307</v>
      </c>
      <c r="E25" s="16">
        <f>Input!A205/Input!A$34</f>
        <v>0.19527606950164478</v>
      </c>
      <c r="F25" s="16">
        <f>Input!B205/Input!B$34</f>
        <v>0.16844570287384686</v>
      </c>
      <c r="G25" s="16">
        <f>Input!C205/Input!C$34</f>
        <v>8.6779351486207634E-2</v>
      </c>
      <c r="H25" s="16">
        <f>Input!D205/Input!D$34</f>
        <v>0.15436535547875549</v>
      </c>
      <c r="I25" s="16">
        <f>Input!E205/Input!E$34</f>
        <v>0.14025982914231561</v>
      </c>
      <c r="J25" s="16">
        <f>Input!F205/Input!F$34</f>
        <v>0.11544927258117837</v>
      </c>
      <c r="K25" s="16">
        <f>Input!G205/Input!G$34</f>
        <v>0.10125229319196707</v>
      </c>
      <c r="L25" s="16">
        <f>Input!H205/Input!H$34</f>
        <v>0.14212676947150873</v>
      </c>
      <c r="M25" s="16">
        <f>Input!I205/Input!I$34</f>
        <v>9.7414218225985991E-2</v>
      </c>
      <c r="N25" s="16">
        <f>Input!J205/Input!J$34</f>
        <v>0.14266078693697221</v>
      </c>
      <c r="O25" s="19">
        <f t="shared" si="1"/>
        <v>0.1344029648890383</v>
      </c>
    </row>
    <row r="26" spans="2:15" ht="12" customHeight="1" x14ac:dyDescent="0.2">
      <c r="B26" t="s">
        <v>308</v>
      </c>
      <c r="E26" s="16">
        <f>E27-SUM(E22:E25)</f>
        <v>0.33024734150411161</v>
      </c>
      <c r="F26" s="16">
        <f t="shared" ref="F26:N26" si="3">F27-SUM(F22:F25)</f>
        <v>0.14638137054022626</v>
      </c>
      <c r="G26" s="16">
        <f t="shared" si="3"/>
        <v>0.12328527555266644</v>
      </c>
      <c r="H26" s="16">
        <f t="shared" si="3"/>
        <v>0.11934677657496673</v>
      </c>
      <c r="I26" s="16">
        <f t="shared" si="3"/>
        <v>8.9258975145629194E-2</v>
      </c>
      <c r="J26" s="16">
        <f t="shared" si="3"/>
        <v>0.15652650634789045</v>
      </c>
      <c r="K26" s="16">
        <f t="shared" si="3"/>
        <v>0.24023049605164692</v>
      </c>
      <c r="L26" s="16">
        <f t="shared" si="3"/>
        <v>0.34372465801464114</v>
      </c>
      <c r="M26" s="16">
        <f t="shared" si="3"/>
        <v>0.20210610983472038</v>
      </c>
      <c r="N26" s="16">
        <f t="shared" si="3"/>
        <v>0.14892398282183428</v>
      </c>
      <c r="O26" s="19">
        <f t="shared" si="1"/>
        <v>0.19000314923883332</v>
      </c>
    </row>
    <row r="27" spans="2:15" ht="12.75" customHeight="1" x14ac:dyDescent="0.2">
      <c r="B27" s="40" t="s">
        <v>188</v>
      </c>
      <c r="E27" s="8">
        <f>Input!A142/Input!A$34</f>
        <v>1.745361855156057</v>
      </c>
      <c r="F27" s="8">
        <f>Input!B142/Input!B$34</f>
        <v>1.0981395015796445</v>
      </c>
      <c r="G27" s="8">
        <f>Input!C142/Input!C$34</f>
        <v>1.0059184768549749</v>
      </c>
      <c r="H27" s="8">
        <f>Input!D142/Input!D$34</f>
        <v>1.1437431244104517</v>
      </c>
      <c r="I27" s="8">
        <f>Input!E142/Input!E$34</f>
        <v>1.3471880648516037</v>
      </c>
      <c r="J27" s="8">
        <f>Input!F142/Input!F$34</f>
        <v>0.64228966971142887</v>
      </c>
      <c r="K27" s="8">
        <f>Input!G142/Input!G$34</f>
        <v>0.58861318549473596</v>
      </c>
      <c r="L27" s="8">
        <f>Input!H142/Input!H$34</f>
        <v>0.8434880876594536</v>
      </c>
      <c r="M27" s="8">
        <f>Input!I142/Input!I$34</f>
        <v>0.61793976114368154</v>
      </c>
      <c r="N27" s="8">
        <f>Input!J142/Input!J$34</f>
        <v>0.70298169470888916</v>
      </c>
      <c r="O27" s="8">
        <f>AVERAGE(E27:N27)</f>
        <v>0.97356634215709192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2" customHeight="1" x14ac:dyDescent="0.2">
      <c r="B29" t="s">
        <v>189</v>
      </c>
      <c r="E29" s="16">
        <f>Input!A143/Input!A$34</f>
        <v>3.5695018873675646</v>
      </c>
      <c r="F29" s="16">
        <f>Input!B143/Input!B$34</f>
        <v>2.3925588311178942</v>
      </c>
      <c r="G29" s="16">
        <f>Input!C143/Input!C$34</f>
        <v>2.0026240260335646</v>
      </c>
      <c r="H29" s="16">
        <f>Input!D143/Input!D$34</f>
        <v>0.93582349313365565</v>
      </c>
      <c r="I29" s="16">
        <f>Input!E143/Input!E$34</f>
        <v>0.61287343037403885</v>
      </c>
      <c r="J29" s="16">
        <f>Input!F143/Input!F$34</f>
        <v>0.27466918166121518</v>
      </c>
      <c r="K29" s="16">
        <f>Input!G143/Input!G$34</f>
        <v>0.43491731603945638</v>
      </c>
      <c r="L29" s="16">
        <f>Input!H143/Input!H$34</f>
        <v>6.8921288897708419E-2</v>
      </c>
      <c r="M29" s="16">
        <f>Input!I143/Input!I$34</f>
        <v>0.18279758373105445</v>
      </c>
      <c r="N29" s="16">
        <f>Input!J143/Input!J$34</f>
        <v>0.11282575416878944</v>
      </c>
      <c r="O29" s="23">
        <f t="shared" ref="O29:O35" si="4">AVERAGE(E29:N29)</f>
        <v>1.058751279252494</v>
      </c>
    </row>
    <row r="30" spans="2:15" ht="12" customHeight="1" x14ac:dyDescent="0.2">
      <c r="B30" t="s">
        <v>309</v>
      </c>
      <c r="E30" s="16">
        <f>Input!A207/Input!A$34</f>
        <v>0.32149161173244051</v>
      </c>
      <c r="F30" s="16">
        <f>Input!B207/Input!B$34</f>
        <v>0.44295827723300013</v>
      </c>
      <c r="G30" s="16">
        <f>Input!C207/Input!C$34</f>
        <v>0.76873803189855283</v>
      </c>
      <c r="H30" s="16">
        <f>Input!D207/Input!D$34</f>
        <v>0.61479381654018661</v>
      </c>
      <c r="I30" s="16">
        <f>Input!E207/Input!E$34</f>
        <v>0.23122062127739854</v>
      </c>
      <c r="J30" s="16">
        <f>Input!F207/Input!F$34</f>
        <v>5.1824633698592637E-2</v>
      </c>
      <c r="K30" s="16">
        <f>Input!G207/Input!G$34</f>
        <v>2.4001388277275666E-2</v>
      </c>
      <c r="L30" s="16">
        <f>Input!H207/Input!H$34</f>
        <v>0.31208397727211151</v>
      </c>
      <c r="M30" s="16">
        <f>Input!I207/Input!I$34</f>
        <v>4.1031399267659682E-3</v>
      </c>
      <c r="N30" s="16">
        <f>Input!J207/Input!J$34</f>
        <v>6.493019250752291E-2</v>
      </c>
      <c r="O30" s="23">
        <f t="shared" si="4"/>
        <v>0.28361456903638471</v>
      </c>
    </row>
    <row r="31" spans="2:15" ht="12" customHeight="1" x14ac:dyDescent="0.2">
      <c r="B31" t="s">
        <v>190</v>
      </c>
      <c r="E31" s="16">
        <f>Input!A144/Input!A$34</f>
        <v>0.10224052148307665</v>
      </c>
      <c r="F31" s="16">
        <f>Input!B144/Input!B$34</f>
        <v>8.9539319106076348E-2</v>
      </c>
      <c r="G31" s="16">
        <f>Input!C144/Input!C$34</f>
        <v>3.8115175459685062E-2</v>
      </c>
      <c r="H31" s="16">
        <f>Input!D144/Input!D$34</f>
        <v>5.929622353341623E-2</v>
      </c>
      <c r="I31" s="16">
        <f>Input!E144/Input!E$34</f>
        <v>4.5981175908204969E-2</v>
      </c>
      <c r="J31" s="16">
        <f>Input!F144/Input!F$34</f>
        <v>7.8370752820387829E-2</v>
      </c>
      <c r="K31" s="16">
        <f>Input!G144/Input!G$34</f>
        <v>0.11851552773283842</v>
      </c>
      <c r="L31" s="16">
        <f>Input!H144/Input!H$34</f>
        <v>9.9444034290530225E-2</v>
      </c>
      <c r="M31" s="16">
        <f>Input!I144/Input!I$34</f>
        <v>0.19619091276537431</v>
      </c>
      <c r="N31" s="16">
        <f>Input!J144/Input!J$34</f>
        <v>0.19620245141694032</v>
      </c>
      <c r="O31" s="23">
        <f t="shared" si="4"/>
        <v>0.10238960945165303</v>
      </c>
    </row>
    <row r="32" spans="2:15" ht="12" customHeight="1" x14ac:dyDescent="0.2">
      <c r="B32" t="s">
        <v>310</v>
      </c>
      <c r="E32" s="16">
        <f>Input!A208/Input!A$34</f>
        <v>8.9538246166345828E-3</v>
      </c>
      <c r="F32" s="16">
        <f>Input!B208/Input!B$34</f>
        <v>4.2607427175253024E-2</v>
      </c>
      <c r="G32" s="16">
        <f>Input!C208/Input!C$34</f>
        <v>3.314365439737043E-2</v>
      </c>
      <c r="H32" s="16">
        <f>Input!D208/Input!D$34</f>
        <v>3.0975456570826197E-2</v>
      </c>
      <c r="I32" s="16">
        <f>Input!E208/Input!E$34</f>
        <v>3.3443656679612625E-2</v>
      </c>
      <c r="J32" s="16">
        <f>Input!F208/Input!F$34</f>
        <v>4.5120202703225039E-2</v>
      </c>
      <c r="K32" s="16">
        <f>Input!G208/Input!G$34</f>
        <v>6.9774706679169324E-2</v>
      </c>
      <c r="L32" s="16">
        <f>Input!H208/Input!H$34</f>
        <v>5.3059316685585931E-2</v>
      </c>
      <c r="M32" s="16">
        <f>Input!I208/Input!I$34</f>
        <v>4.9692723717007677E-2</v>
      </c>
      <c r="N32" s="16">
        <f>Input!J208/Input!J$34</f>
        <v>0.10229022024966312</v>
      </c>
      <c r="O32" s="23">
        <f t="shared" si="4"/>
        <v>4.6906118947434794E-2</v>
      </c>
    </row>
    <row r="33" spans="2:15" ht="12" customHeight="1" x14ac:dyDescent="0.2">
      <c r="B33" t="s">
        <v>191</v>
      </c>
      <c r="E33" s="16">
        <f>Input!A145/Input!A$34</f>
        <v>0.12864193985117642</v>
      </c>
      <c r="F33" s="16">
        <f>Input!B145/Input!B$34</f>
        <v>5.0752977469614116E-2</v>
      </c>
      <c r="G33" s="16">
        <f>Input!C145/Input!C$34</f>
        <v>3.6445919321282182E-2</v>
      </c>
      <c r="H33" s="16">
        <f>Input!D145/Input!D$34</f>
        <v>2.9907176456848209E-2</v>
      </c>
      <c r="I33" s="16">
        <f>Input!E145/Input!E$34</f>
        <v>3.8423043723247882E-2</v>
      </c>
      <c r="J33" s="16">
        <f>Input!F145/Input!F$34</f>
        <v>4.3373870037292914E-2</v>
      </c>
      <c r="K33" s="16">
        <f>Input!G145/Input!G$34</f>
        <v>4.8108560106348557E-2</v>
      </c>
      <c r="L33" s="16">
        <f>Input!H145/Input!H$34</f>
        <v>2.0829597004640661E-2</v>
      </c>
      <c r="M33" s="16">
        <f>Input!I145/Input!I$34</f>
        <v>2.9357966176010501E-2</v>
      </c>
      <c r="N33" s="16">
        <f>Input!J145/Input!J$34</f>
        <v>1.0442420929652359E-2</v>
      </c>
      <c r="O33" s="23">
        <f t="shared" si="4"/>
        <v>4.3628347107611383E-2</v>
      </c>
    </row>
    <row r="34" spans="2:15" ht="12" customHeight="1" x14ac:dyDescent="0.2">
      <c r="B34" t="s">
        <v>192</v>
      </c>
      <c r="E34" s="16">
        <f>E35-SUM(E29:E33)</f>
        <v>0.13656254555808811</v>
      </c>
      <c r="F34" s="16">
        <f t="shared" ref="F34:N34" si="5">F35-SUM(F29:F33)</f>
        <v>0.29669188930935908</v>
      </c>
      <c r="G34" s="16">
        <f t="shared" si="5"/>
        <v>0.69828966310820384</v>
      </c>
      <c r="H34" s="16">
        <f t="shared" si="5"/>
        <v>4.4931003304669481E-2</v>
      </c>
      <c r="I34" s="16">
        <f t="shared" si="5"/>
        <v>2.6191400019717315E-2</v>
      </c>
      <c r="J34" s="16">
        <f t="shared" si="5"/>
        <v>3.8644358519506039E-2</v>
      </c>
      <c r="K34" s="16">
        <f t="shared" si="5"/>
        <v>6.6363574903326894E-2</v>
      </c>
      <c r="L34" s="16">
        <f t="shared" si="5"/>
        <v>2.5477895255836658E-2</v>
      </c>
      <c r="M34" s="16">
        <f t="shared" si="5"/>
        <v>4.842970071229652E-2</v>
      </c>
      <c r="N34" s="16">
        <f t="shared" si="5"/>
        <v>4.6786542155376976E-2</v>
      </c>
      <c r="O34" s="23">
        <f t="shared" si="4"/>
        <v>0.14283685728463807</v>
      </c>
    </row>
    <row r="35" spans="2:15" ht="12.75" customHeight="1" x14ac:dyDescent="0.2">
      <c r="B35" s="40" t="s">
        <v>193</v>
      </c>
      <c r="E35" s="8">
        <f>Input!A147/Input!A$34</f>
        <v>4.2673923306089812</v>
      </c>
      <c r="F35" s="8">
        <f>Input!B147/Input!B$34</f>
        <v>3.3151087214111974</v>
      </c>
      <c r="G35" s="8">
        <f>Input!C147/Input!C$34</f>
        <v>3.5773564702186591</v>
      </c>
      <c r="H35" s="8">
        <f>Input!D147/Input!D$34</f>
        <v>1.7157271695396024</v>
      </c>
      <c r="I35" s="8">
        <f>Input!E147/Input!E$34</f>
        <v>0.98813332798222009</v>
      </c>
      <c r="J35" s="8">
        <f>Input!F147/Input!F$34</f>
        <v>0.53200299944021967</v>
      </c>
      <c r="K35" s="8">
        <f>Input!G147/Input!G$34</f>
        <v>0.7616810737384152</v>
      </c>
      <c r="L35" s="8">
        <f>Input!H147/Input!H$34</f>
        <v>0.57981610940641348</v>
      </c>
      <c r="M35" s="8">
        <f>Input!I147/Input!I$34</f>
        <v>0.51057202702850946</v>
      </c>
      <c r="N35" s="8">
        <f>Input!J147/Input!J$34</f>
        <v>0.5334775814279451</v>
      </c>
      <c r="O35" s="20">
        <f t="shared" si="4"/>
        <v>1.6781267810802167</v>
      </c>
    </row>
    <row r="36" spans="2:15" ht="5.25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95.556129385094422</v>
      </c>
      <c r="F37" s="42">
        <f t="shared" ref="F37:N37" si="6">+F11+F13+F20+F27+F35</f>
        <v>78.904531324424141</v>
      </c>
      <c r="G37" s="42">
        <f t="shared" si="6"/>
        <v>59.26190432828809</v>
      </c>
      <c r="H37" s="42">
        <f t="shared" si="6"/>
        <v>58.979306090691708</v>
      </c>
      <c r="I37" s="42">
        <f t="shared" si="6"/>
        <v>67.172286294970874</v>
      </c>
      <c r="J37" s="42">
        <f t="shared" si="6"/>
        <v>71.524571081412788</v>
      </c>
      <c r="K37" s="42">
        <f t="shared" si="6"/>
        <v>71.015185616630106</v>
      </c>
      <c r="L37" s="42">
        <f t="shared" si="6"/>
        <v>74.169253096389667</v>
      </c>
      <c r="M37" s="42">
        <f t="shared" si="6"/>
        <v>78.247873297930397</v>
      </c>
      <c r="N37" s="42">
        <f t="shared" si="6"/>
        <v>77.930740992080274</v>
      </c>
      <c r="O37" s="21">
        <f>AVERAGE(E37:N37)</f>
        <v>73.276178150791239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Input!A24/Input!A$6</f>
        <v>59.317733002922495</v>
      </c>
      <c r="F39" s="42">
        <f>Input!B24/Input!B$6</f>
        <v>51.321998868886801</v>
      </c>
      <c r="G39" s="42">
        <f>Input!C24/Input!C$6</f>
        <v>46.255470350391846</v>
      </c>
      <c r="H39" s="42">
        <f>Input!D24/Input!D$6</f>
        <v>48.068122636840727</v>
      </c>
      <c r="I39" s="42">
        <f>Input!E24/Input!E$6</f>
        <v>49.831851847888323</v>
      </c>
      <c r="J39" s="42">
        <f>Input!F24/Input!F$6</f>
        <v>51.862665830391002</v>
      </c>
      <c r="K39" s="42">
        <f>Input!G24/Input!G$6</f>
        <v>55.833498796807383</v>
      </c>
      <c r="L39" s="42">
        <f>Input!H24/Input!H$6</f>
        <v>49.585741569433594</v>
      </c>
      <c r="M39" s="42">
        <f>Input!I24/Input!I$6</f>
        <v>56.689383842747141</v>
      </c>
      <c r="N39" s="42">
        <f>Input!J24/Input!J$6</f>
        <v>54.301721674717314</v>
      </c>
      <c r="O39" s="21">
        <f>AVERAGE(E39:N39)</f>
        <v>52.306818842102658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36.238396382171928</v>
      </c>
      <c r="F41" s="11">
        <f t="shared" ref="F41:N41" si="7">+F37-F39</f>
        <v>27.58253245553734</v>
      </c>
      <c r="G41" s="11">
        <f t="shared" si="7"/>
        <v>13.006433977896243</v>
      </c>
      <c r="H41" s="11">
        <f t="shared" si="7"/>
        <v>10.911183453850981</v>
      </c>
      <c r="I41" s="11">
        <f t="shared" si="7"/>
        <v>17.340434447082551</v>
      </c>
      <c r="J41" s="11">
        <f t="shared" si="7"/>
        <v>19.661905251021786</v>
      </c>
      <c r="K41" s="11">
        <f t="shared" si="7"/>
        <v>15.181686819822723</v>
      </c>
      <c r="L41" s="11">
        <f t="shared" si="7"/>
        <v>24.583511526956073</v>
      </c>
      <c r="M41" s="11">
        <f t="shared" si="7"/>
        <v>21.558489455183256</v>
      </c>
      <c r="N41" s="11">
        <f t="shared" si="7"/>
        <v>23.62901931736296</v>
      </c>
      <c r="O41" s="11">
        <f>AVERAGE(E41:N41)</f>
        <v>20.969359308688581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(Input!A25+Input!A26)/Input!A$6</f>
        <v>3.4427615737148498</v>
      </c>
      <c r="F43" s="8">
        <f>(Input!B25+Input!B26)/Input!B$6</f>
        <v>2.6232369888287614</v>
      </c>
      <c r="G43" s="8">
        <f>(Input!C25+Input!C26)/Input!C$6</f>
        <v>2.2130654432073547</v>
      </c>
      <c r="H43" s="8">
        <f>(Input!D25+Input!D26)/Input!D$6</f>
        <v>2.0341782633988448</v>
      </c>
      <c r="I43" s="8">
        <f>(Input!E25+Input!E26)/Input!E$6</f>
        <v>2.1718245322089582</v>
      </c>
      <c r="J43" s="8">
        <f>(Input!F25+Input!F26)/Input!F$6</f>
        <v>2.6976127915598909</v>
      </c>
      <c r="K43" s="8">
        <f>(Input!G25+Input!G26)/Input!G$6</f>
        <v>2.9142302162054872</v>
      </c>
      <c r="L43" s="8">
        <f>(Input!H25+Input!H26)/Input!H$6</f>
        <v>2.4453356206056114</v>
      </c>
      <c r="M43" s="8">
        <f>(Input!I25+Input!I26)/Input!I$6</f>
        <v>3.0117035697929744</v>
      </c>
      <c r="N43" s="8">
        <f>(Input!J25+Input!J26)/Input!J$6</f>
        <v>2.8705256338137102</v>
      </c>
      <c r="O43" s="20">
        <f>AVERAGE(E43:N43)</f>
        <v>2.6424474633336446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x14ac:dyDescent="0.2">
      <c r="B45" s="9" t="s">
        <v>74</v>
      </c>
      <c r="C45" s="10"/>
      <c r="D45" s="10"/>
      <c r="E45" s="11">
        <f>+E41-E43</f>
        <v>32.795634808457081</v>
      </c>
      <c r="F45" s="11">
        <f t="shared" ref="F45:N45" si="8">+F41-F43</f>
        <v>24.959295466708578</v>
      </c>
      <c r="G45" s="11">
        <f t="shared" si="8"/>
        <v>10.793368534688888</v>
      </c>
      <c r="H45" s="11">
        <f t="shared" si="8"/>
        <v>8.8770051904521363</v>
      </c>
      <c r="I45" s="11">
        <f t="shared" si="8"/>
        <v>15.168609914873592</v>
      </c>
      <c r="J45" s="11">
        <f t="shared" si="8"/>
        <v>16.964292459461895</v>
      </c>
      <c r="K45" s="11">
        <f t="shared" si="8"/>
        <v>12.267456603617235</v>
      </c>
      <c r="L45" s="11">
        <f t="shared" si="8"/>
        <v>22.138175906350462</v>
      </c>
      <c r="M45" s="11">
        <f t="shared" si="8"/>
        <v>18.546785885390282</v>
      </c>
      <c r="N45" s="11">
        <f t="shared" si="8"/>
        <v>20.758493683549251</v>
      </c>
      <c r="O45" s="11">
        <f>AVERAGE(E45:N45)</f>
        <v>18.326911845354939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202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170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ht="12.75" customHeight="1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Input!A149/Input!A$153</f>
        <v>87.410514848857375</v>
      </c>
      <c r="F7" s="6">
        <f>Input!B149/Input!B$153</f>
        <v>76.916605393235628</v>
      </c>
      <c r="G7" s="6">
        <f>Input!C149/Input!C$153</f>
        <v>56.752475511238579</v>
      </c>
      <c r="H7" s="6">
        <f>Input!D149/Input!D$153</f>
        <v>57.427510660943518</v>
      </c>
      <c r="I7" s="6">
        <f>Input!E149/Input!E$153</f>
        <v>66.927533905475556</v>
      </c>
      <c r="J7" s="6">
        <f>Input!F149/Input!F$153</f>
        <v>67.607916635771801</v>
      </c>
      <c r="K7" s="6">
        <f>Input!G149/Input!G$153</f>
        <v>68.335899893101299</v>
      </c>
      <c r="L7" s="6">
        <f>Input!H149/Input!H$153</f>
        <v>72.454106819222829</v>
      </c>
      <c r="M7" s="6">
        <f>Input!I149/Input!I$153</f>
        <v>74.493151771057583</v>
      </c>
      <c r="N7" s="6">
        <f>Input!J149/Input!J$153</f>
        <v>74.808721545722051</v>
      </c>
      <c r="O7" s="19">
        <f>AVERAGE(E7:N7)</f>
        <v>70.313443698462621</v>
      </c>
    </row>
    <row r="8" spans="1:15" ht="12" customHeight="1" x14ac:dyDescent="0.2">
      <c r="B8" t="s">
        <v>180</v>
      </c>
      <c r="E8" s="6">
        <f>Input!A150/Input!A$153</f>
        <v>-3.2051472972267514E-2</v>
      </c>
      <c r="F8" s="6">
        <f>Input!B150/Input!B$153</f>
        <v>4.5889236982875253E-2</v>
      </c>
      <c r="G8" s="6">
        <f>Input!C150/Input!C$153</f>
        <v>0.30542789301912737</v>
      </c>
      <c r="H8" s="6">
        <f>Input!D150/Input!D$153</f>
        <v>0.31830021705041756</v>
      </c>
      <c r="I8" s="6">
        <f>Input!E150/Input!E$153</f>
        <v>-1.1064706600142191</v>
      </c>
      <c r="J8" s="6">
        <f>Input!F150/Input!F$153</f>
        <v>1.8481419530956489</v>
      </c>
      <c r="K8" s="6">
        <f>Input!G150/Input!G$153</f>
        <v>-0.2441802178031208</v>
      </c>
      <c r="L8" s="6">
        <f>Input!H150/Input!H$153</f>
        <v>-0.52286056020337357</v>
      </c>
      <c r="M8" s="6">
        <f>Input!I150/Input!I$153</f>
        <v>0.64244726191378865</v>
      </c>
      <c r="N8" s="6">
        <f>Input!J150/Input!J$153</f>
        <v>-0.15376870943234572</v>
      </c>
      <c r="O8" s="19">
        <f>AVERAGE(E8:N8)</f>
        <v>0.11008749416365311</v>
      </c>
    </row>
    <row r="9" spans="1:15" ht="12" customHeight="1" x14ac:dyDescent="0.2">
      <c r="B9" t="s">
        <v>181</v>
      </c>
      <c r="E9" s="6">
        <f>Input!A151/Input!A$153</f>
        <v>0.34106790520419233</v>
      </c>
      <c r="F9" s="6">
        <f>Input!B151/Input!B$153</f>
        <v>0.2185928059670855</v>
      </c>
      <c r="G9" s="6">
        <f>Input!C151/Input!C$153</f>
        <v>0.12935413506412993</v>
      </c>
      <c r="H9" s="6">
        <f>Input!D151/Input!D$153</f>
        <v>0.13299047452222515</v>
      </c>
      <c r="I9" s="6">
        <f>Input!E151/Input!E$153</f>
        <v>0.13357800609700693</v>
      </c>
      <c r="J9" s="6">
        <f>Input!F151/Input!F$153</f>
        <v>0.15698822917583494</v>
      </c>
      <c r="K9" s="6">
        <f>Input!G151/Input!G$153</f>
        <v>0.20423250024225367</v>
      </c>
      <c r="L9" s="6">
        <f>Input!H151/Input!H$153</f>
        <v>0.16536953807796109</v>
      </c>
      <c r="M9" s="6">
        <f>Input!I151/Input!I$153</f>
        <v>0.23874150894936069</v>
      </c>
      <c r="N9" s="6">
        <f>Input!J151/Input!J$153</f>
        <v>0.24515589600821547</v>
      </c>
      <c r="O9" s="19">
        <f>AVERAGE(E9:N9)</f>
        <v>0.19660709993082656</v>
      </c>
    </row>
    <row r="10" spans="1:15" ht="12" customHeight="1" x14ac:dyDescent="0.2">
      <c r="B10" t="s">
        <v>182</v>
      </c>
      <c r="E10" s="6">
        <f>Input!A152/Input!A$153</f>
        <v>-2.2417964386833997E-2</v>
      </c>
      <c r="F10" s="6">
        <f>Input!B152/Input!B$153</f>
        <v>-7.8794841657376258E-3</v>
      </c>
      <c r="G10" s="6">
        <f>Input!C152/Input!C$153</f>
        <v>-2.1564435999807379E-2</v>
      </c>
      <c r="H10" s="6">
        <f>Input!D152/Input!D$153</f>
        <v>-6.9080841617068746E-3</v>
      </c>
      <c r="I10" s="6">
        <f>Input!E152/Input!E$153</f>
        <v>-3.920367059915969E-2</v>
      </c>
      <c r="J10" s="6">
        <f>Input!F152/Input!F$153</f>
        <v>-1.1708003736909712E-2</v>
      </c>
      <c r="K10" s="6">
        <f>Input!G152/Input!G$153</f>
        <v>-8.7067914113904271E-2</v>
      </c>
      <c r="L10" s="6">
        <f>Input!H152/Input!H$153</f>
        <v>-4.4974919059920779E-2</v>
      </c>
      <c r="M10" s="6">
        <f>Input!I152/Input!I$153</f>
        <v>-0.1103200742271708</v>
      </c>
      <c r="N10" s="6">
        <f>Input!J152/Input!J$153</f>
        <v>-8.5815902846494277E-2</v>
      </c>
      <c r="O10" s="19">
        <f>AVERAGE(E10:N10)</f>
        <v>-4.3786045329764538E-2</v>
      </c>
    </row>
    <row r="11" spans="1:15" ht="12.75" customHeight="1" x14ac:dyDescent="0.2">
      <c r="B11" s="40" t="s">
        <v>68</v>
      </c>
      <c r="E11" s="8">
        <f>Input!A35/Input!A$153</f>
        <v>87.69711331670247</v>
      </c>
      <c r="F11" s="8">
        <f>Input!B35/Input!B$153</f>
        <v>77.173207952019851</v>
      </c>
      <c r="G11" s="8">
        <f>Input!C35/Input!C$153</f>
        <v>57.165693103322035</v>
      </c>
      <c r="H11" s="8">
        <f>Input!D35/Input!D$153</f>
        <v>57.871893268354455</v>
      </c>
      <c r="I11" s="8">
        <f>Input!E35/Input!E$153</f>
        <v>65.915437580959178</v>
      </c>
      <c r="J11" s="8">
        <f>Input!F35/Input!F$153</f>
        <v>69.601338814306374</v>
      </c>
      <c r="K11" s="8">
        <f>Input!G35/Input!G$153</f>
        <v>68.208884261426533</v>
      </c>
      <c r="L11" s="8">
        <f>Input!H35/Input!H$153</f>
        <v>72.051640878037489</v>
      </c>
      <c r="M11" s="8">
        <f>Input!I35/Input!I$153</f>
        <v>75.26402046769357</v>
      </c>
      <c r="N11" s="8">
        <f>Input!J35/Input!J$153</f>
        <v>74.814292829451432</v>
      </c>
      <c r="O11" s="20">
        <f>AVERAGE(E11:N11)</f>
        <v>70.576352247227334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.75" customHeight="1" x14ac:dyDescent="0.2">
      <c r="B13" s="40" t="s">
        <v>69</v>
      </c>
      <c r="E13" s="8">
        <f>Input!A28/Input!A$34/Input!A$5*Input!A$6</f>
        <v>2.0968237368971823E-2</v>
      </c>
      <c r="F13" s="8">
        <f>Input!B28/Input!B$34/Input!B$5*Input!B$6</f>
        <v>8.5699722867730432E-3</v>
      </c>
      <c r="G13" s="8">
        <f>Input!C28/Input!C$34/Input!C$5*Input!C$6</f>
        <v>4.4297776818268068E-2</v>
      </c>
      <c r="H13" s="8">
        <f>Input!D28/Input!D$34/Input!D$5*Input!D$6</f>
        <v>1.7250021603493731E-2</v>
      </c>
      <c r="I13" s="8">
        <f>Input!E28/Input!E$34/Input!E$5*Input!E$6</f>
        <v>3.5357522752979133E-2</v>
      </c>
      <c r="J13" s="8">
        <f>Input!F28/Input!F$34/Input!F$5*Input!F$6</f>
        <v>4.0250731572398835E-2</v>
      </c>
      <c r="K13" s="8">
        <f>Input!G28/Input!G$34/Input!G$5*Input!G$6</f>
        <v>3.8270872239364262E-2</v>
      </c>
      <c r="L13" s="8">
        <f>Input!H28/Input!H$34/Input!H$5*Input!H$6</f>
        <v>3.2229409995608596E-2</v>
      </c>
      <c r="M13" s="8">
        <f>Input!I28/Input!I$34/Input!I$5*Input!I$6</f>
        <v>0.1331469360359071</v>
      </c>
      <c r="N13" s="8">
        <f>Input!J28/Input!J$34/Input!J$5*Input!J$6</f>
        <v>0.46807924706832521</v>
      </c>
      <c r="O13" s="20">
        <f>AVERAGE(E13:N13)</f>
        <v>8.3842072774208992E-2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Input!A136/Input!A$34/Input!A$5*Input!A$6</f>
        <v>0.21898201609703286</v>
      </c>
      <c r="F15" s="16">
        <f>Input!B136/Input!B$34/Input!B$5*Input!B$6</f>
        <v>0.17020730922946048</v>
      </c>
      <c r="G15" s="16">
        <f>Input!C136/Input!C$34/Input!C$5*Input!C$6</f>
        <v>0.1967084188953919</v>
      </c>
      <c r="H15" s="16">
        <f>Input!D136/Input!D$34/Input!D$5*Input!D$6</f>
        <v>0.22054499179961848</v>
      </c>
      <c r="I15" s="16">
        <f>Input!E136/Input!E$34/Input!E$5*Input!E$6</f>
        <v>0.18727726866260322</v>
      </c>
      <c r="J15" s="16">
        <f>Input!F136/Input!F$34/Input!F$5*Input!F$6</f>
        <v>0.22159620576516842</v>
      </c>
      <c r="K15" s="16">
        <f>Input!G136/Input!G$34/Input!G$5*Input!G$6</f>
        <v>0.16054889678401929</v>
      </c>
      <c r="L15" s="16">
        <f>Input!H136/Input!H$34/Input!H$5*Input!H$6</f>
        <v>0.2240436104442626</v>
      </c>
      <c r="M15" s="16">
        <f>Input!I136/Input!I$34/Input!I$5*Input!I$6</f>
        <v>0.20368181386441667</v>
      </c>
      <c r="N15" s="16">
        <f>Input!J136/Input!J$34/Input!J$5*Input!J$6</f>
        <v>0.15721743044867212</v>
      </c>
      <c r="O15" s="19">
        <f t="shared" ref="O15:O26" si="1">AVERAGE(E15:N15)</f>
        <v>0.19608079619906466</v>
      </c>
    </row>
    <row r="16" spans="1:15" ht="12" customHeight="1" x14ac:dyDescent="0.2">
      <c r="B16" t="s">
        <v>184</v>
      </c>
      <c r="E16" s="16">
        <f>Input!A137/Input!A$34/Input!A$5*Input!A$6</f>
        <v>0.60255074072119974</v>
      </c>
      <c r="F16" s="16">
        <f>Input!B137/Input!B$34/Input!B$5*Input!B$6</f>
        <v>0.52838694449318602</v>
      </c>
      <c r="G16" s="16">
        <f>Input!C137/Input!C$34/Input!C$5*Input!C$6</f>
        <v>0.539026666593453</v>
      </c>
      <c r="H16" s="16">
        <f>Input!D137/Input!D$34/Input!D$5*Input!D$6</f>
        <v>0.51486868052666623</v>
      </c>
      <c r="I16" s="16">
        <f>Input!E137/Input!E$34/Input!E$5*Input!E$6</f>
        <v>0.46274844911828605</v>
      </c>
      <c r="J16" s="16">
        <f>Input!F137/Input!F$34/Input!F$5*Input!F$6</f>
        <v>0.46810731319528615</v>
      </c>
      <c r="K16" s="16">
        <f>Input!G137/Input!G$34/Input!G$5*Input!G$6</f>
        <v>0.51371893438952909</v>
      </c>
      <c r="L16" s="16">
        <f>Input!H137/Input!H$34/Input!H$5*Input!H$6</f>
        <v>0.44857738078941672</v>
      </c>
      <c r="M16" s="16">
        <f>Input!I137/Input!I$34/Input!I$5*Input!I$6</f>
        <v>0.4408184608131604</v>
      </c>
      <c r="N16" s="16">
        <f>Input!J137/Input!J$34/Input!J$5*Input!J$6</f>
        <v>0.47027695902490957</v>
      </c>
      <c r="O16" s="19">
        <f t="shared" si="1"/>
        <v>0.49890805296650925</v>
      </c>
    </row>
    <row r="17" spans="2:15" ht="12" customHeight="1" x14ac:dyDescent="0.2">
      <c r="B17" t="s">
        <v>185</v>
      </c>
      <c r="E17" s="16">
        <f>Input!A138/Input!A$34/Input!A$5*Input!A$6</f>
        <v>0.19404653268448707</v>
      </c>
      <c r="F17" s="16">
        <f>Input!B138/Input!B$34/Input!B$5*Input!B$6</f>
        <v>0.1876975983580661</v>
      </c>
      <c r="G17" s="16">
        <f>Input!C138/Input!C$34/Input!C$5*Input!C$6</f>
        <v>0.21290749099482673</v>
      </c>
      <c r="H17" s="16">
        <f>Input!D138/Input!D$34/Input!D$5*Input!D$6</f>
        <v>0.13986733954621883</v>
      </c>
      <c r="I17" s="16">
        <f>Input!E138/Input!E$34/Input!E$5*Input!E$6</f>
        <v>0.1057456854987642</v>
      </c>
      <c r="J17" s="16">
        <f>Input!F138/Input!F$34/Input!F$5*Input!F$6</f>
        <v>0.22819373876473931</v>
      </c>
      <c r="K17" s="16">
        <f>Input!G138/Input!G$34/Input!G$5*Input!G$6</f>
        <v>0.23770143977993693</v>
      </c>
      <c r="L17" s="16">
        <f>Input!H138/Input!H$34/Input!H$5*Input!H$6</f>
        <v>0.23365477488805297</v>
      </c>
      <c r="M17" s="16">
        <f>Input!I138/Input!I$34/Input!I$5*Input!I$6</f>
        <v>0.24166832284205775</v>
      </c>
      <c r="N17" s="16">
        <f>Input!J138/Input!J$34/Input!J$5*Input!J$6</f>
        <v>0.22966593171045482</v>
      </c>
      <c r="O17" s="19">
        <f t="shared" si="1"/>
        <v>0.20111488550676046</v>
      </c>
    </row>
    <row r="18" spans="2:15" ht="12" customHeight="1" x14ac:dyDescent="0.2">
      <c r="B18" t="s">
        <v>186</v>
      </c>
      <c r="E18" s="16">
        <f>Input!A139/Input!A$34/Input!A$5*Input!A$6</f>
        <v>0.55181352053773614</v>
      </c>
      <c r="F18" s="16">
        <f>Input!B139/Input!B$34/Input!B$5*Input!B$6</f>
        <v>0.71424842544308431</v>
      </c>
      <c r="G18" s="16">
        <f>Input!C139/Input!C$34/Input!C$5*Input!C$6</f>
        <v>0.59410931111825416</v>
      </c>
      <c r="H18" s="16">
        <f>Input!D139/Input!D$34/Input!D$5*Input!D$6</f>
        <v>0.73740711522570868</v>
      </c>
      <c r="I18" s="16">
        <f>Input!E139/Input!E$34/Input!E$5*Input!E$6</f>
        <v>0.52528510929701733</v>
      </c>
      <c r="J18" s="16">
        <f>Input!F139/Input!F$34/Input!F$5*Input!F$6</f>
        <v>1.1805745133428023</v>
      </c>
      <c r="K18" s="16">
        <f>Input!G139/Input!G$34/Input!G$5*Input!G$6</f>
        <v>0.64289050990841556</v>
      </c>
      <c r="L18" s="16">
        <f>Input!H139/Input!H$34/Input!H$5*Input!H$6</f>
        <v>0.67420614301569182</v>
      </c>
      <c r="M18" s="16">
        <f>Input!I139/Input!I$34/Input!I$5*Input!I$6</f>
        <v>0.70386931075829018</v>
      </c>
      <c r="N18" s="16">
        <f>Input!J139/Input!J$34/Input!J$5*Input!J$6</f>
        <v>0.70023178844831546</v>
      </c>
      <c r="O18" s="19">
        <f t="shared" si="1"/>
        <v>0.70246357470953158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2.0448666818980721E-2</v>
      </c>
      <c r="H19" s="16">
        <f t="shared" si="2"/>
        <v>0</v>
      </c>
      <c r="I19" s="16">
        <f t="shared" si="2"/>
        <v>1.044020313554217E-4</v>
      </c>
      <c r="J19" s="16">
        <f t="shared" si="2"/>
        <v>2.7740320922884365E-3</v>
      </c>
      <c r="K19" s="16">
        <f t="shared" si="2"/>
        <v>3.7919392723124723E-3</v>
      </c>
      <c r="L19" s="16">
        <f t="shared" si="2"/>
        <v>5.5380922875198912E-3</v>
      </c>
      <c r="M19" s="16">
        <f t="shared" si="2"/>
        <v>4.1338124470402526E-3</v>
      </c>
      <c r="N19" s="16">
        <f t="shared" si="2"/>
        <v>8.5199345586950415E-3</v>
      </c>
      <c r="O19" s="19">
        <f t="shared" si="1"/>
        <v>4.5310879508192233E-3</v>
      </c>
    </row>
    <row r="20" spans="2:15" ht="12.75" customHeight="1" x14ac:dyDescent="0.2">
      <c r="B20" s="40" t="s">
        <v>187</v>
      </c>
      <c r="E20" s="8">
        <f>Input!A141/Input!A$34/Input!A$5*Input!A$6</f>
        <v>1.5673928100404555</v>
      </c>
      <c r="F20" s="8">
        <f>Input!B141/Input!B$34/Input!B$5*Input!B$6</f>
        <v>1.6005402775237971</v>
      </c>
      <c r="G20" s="8">
        <f>Input!C141/Input!C$34/Input!C$5*Input!C$6</f>
        <v>1.5632005544209064</v>
      </c>
      <c r="H20" s="8">
        <f>Input!D141/Input!D$34/Input!D$5*Input!D$6</f>
        <v>1.6126881270982123</v>
      </c>
      <c r="I20" s="8">
        <f>Input!E141/Input!E$34/Input!E$5*Input!E$6</f>
        <v>1.2811609146080263</v>
      </c>
      <c r="J20" s="8">
        <f>Input!F141/Input!F$34/Input!F$5*Input!F$6</f>
        <v>2.1012458031602845</v>
      </c>
      <c r="K20" s="8">
        <f>Input!G141/Input!G$34/Input!G$5*Input!G$6</f>
        <v>1.5586517201342134</v>
      </c>
      <c r="L20" s="8">
        <f>Input!H141/Input!H$34/Input!H$5*Input!H$6</f>
        <v>1.5860200014249441</v>
      </c>
      <c r="M20" s="8">
        <f>Input!I141/Input!I$34/Input!I$5*Input!I$6</f>
        <v>1.5941717207249653</v>
      </c>
      <c r="N20" s="8">
        <f>Input!J141/Input!J$34/Input!J$5*Input!J$6</f>
        <v>1.565912044191047</v>
      </c>
      <c r="O20" s="8">
        <f t="shared" si="1"/>
        <v>1.6030983973326851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16">
        <f>Input!A202/Input!A$34/Input!A$5*Input!A$6</f>
        <v>0.11646962971714928</v>
      </c>
      <c r="F22" s="16">
        <f>Input!B202/Input!B$34/Input!B$5*Input!B$6</f>
        <v>0.12117171291127329</v>
      </c>
      <c r="G22" s="16">
        <f>Input!C202/Input!C$34/Input!C$5*Input!C$6</f>
        <v>0.16473364454451689</v>
      </c>
      <c r="H22" s="16">
        <f>Input!D202/Input!D$34/Input!D$5*Input!D$6</f>
        <v>6.3230299131027221E-2</v>
      </c>
      <c r="I22" s="16">
        <f>Input!E202/Input!E$34/Input!E$5*Input!E$6</f>
        <v>5.1724281201766184E-2</v>
      </c>
      <c r="J22" s="16">
        <f>Input!F202/Input!F$34/Input!F$5*Input!F$6</f>
        <v>8.8093661703260037E-2</v>
      </c>
      <c r="K22" s="16">
        <f>Input!G202/Input!G$34/Input!G$5*Input!G$6</f>
        <v>1.8399188589383601E-2</v>
      </c>
      <c r="L22" s="16">
        <f>Input!H202/Input!H$34/Input!H$5*Input!H$6</f>
        <v>0.1768358978650332</v>
      </c>
      <c r="M22" s="16">
        <f>Input!I202/Input!I$34/Input!I$5*Input!I$6</f>
        <v>4.9025002783389518E-2</v>
      </c>
      <c r="N22" s="16">
        <f>Input!J202/Input!J$34/Input!J$5*Input!J$6</f>
        <v>0.14934659210377346</v>
      </c>
      <c r="O22" s="19">
        <f t="shared" si="1"/>
        <v>9.9902991055057261E-2</v>
      </c>
    </row>
    <row r="23" spans="2:15" ht="12" customHeight="1" x14ac:dyDescent="0.2">
      <c r="B23" t="s">
        <v>305</v>
      </c>
      <c r="E23" s="16">
        <f>Input!A210/Input!A$36</f>
        <v>1.1566654744923932</v>
      </c>
      <c r="F23" s="16">
        <f>Input!B210/Input!B$36</f>
        <v>0.7695455832699527</v>
      </c>
      <c r="G23" s="16">
        <f>Input!C210/Input!C$36</f>
        <v>0.85130114824671277</v>
      </c>
      <c r="H23" s="16">
        <f>Input!D210/Input!D$36</f>
        <v>0.93470493633782614</v>
      </c>
      <c r="I23" s="16">
        <f>Input!E210/Input!E$36</f>
        <v>1.1470494397479822</v>
      </c>
      <c r="J23" s="16">
        <f>Input!F210/Input!F$36</f>
        <v>0.29338643314874707</v>
      </c>
      <c r="K23" s="16">
        <f>Input!G210/Input!G$36</f>
        <v>0.22318768278184689</v>
      </c>
      <c r="L23" s="16">
        <f>Input!H210/Input!H$36</f>
        <v>0.24569480441513741</v>
      </c>
      <c r="M23" s="16">
        <f>Input!I210/Input!I$36</f>
        <v>0.22789845198511219</v>
      </c>
      <c r="N23" s="16">
        <f>Input!J210/Input!J$36</f>
        <v>0.258893864296177</v>
      </c>
      <c r="O23" s="19">
        <f t="shared" si="1"/>
        <v>0.61083278187218881</v>
      </c>
    </row>
    <row r="24" spans="2:15" ht="12" customHeight="1" x14ac:dyDescent="0.2">
      <c r="B24" t="s">
        <v>306</v>
      </c>
      <c r="E24" s="16">
        <f>Input!A204/Input!A$34/Input!A$5*Input!A$6</f>
        <v>0.11309476166076946</v>
      </c>
      <c r="F24" s="16">
        <f>Input!B204/Input!B$34/Input!B$5*Input!B$6</f>
        <v>5.4111025441797848E-2</v>
      </c>
      <c r="G24" s="16">
        <f>Input!C204/Input!C$34/Input!C$5*Input!C$6</f>
        <v>1.5924268141304432E-2</v>
      </c>
      <c r="H24" s="16">
        <f>Input!D204/Input!D$34/Input!D$5*Input!D$6</f>
        <v>2.2373149692539982E-2</v>
      </c>
      <c r="I24" s="16">
        <f>Input!E204/Input!E$34/Input!E$5*Input!E$6</f>
        <v>0.12163788451402607</v>
      </c>
      <c r="J24" s="16">
        <f>Input!F204/Input!F$34/Input!F$5*Input!F$6</f>
        <v>1.8773750018940813E-2</v>
      </c>
      <c r="K24" s="16">
        <f>Input!G204/Input!G$34/Input!G$5*Input!G$6</f>
        <v>1.3718857856315519E-2</v>
      </c>
      <c r="L24" s="16">
        <f>Input!H204/Input!H$34/Input!H$5*Input!H$6</f>
        <v>1.3884870580049599E-2</v>
      </c>
      <c r="M24" s="16">
        <f>Input!I204/Input!I$34/Input!I$5*Input!I$6</f>
        <v>1.9102899027025354E-2</v>
      </c>
      <c r="N24" s="16">
        <f>Input!J204/Input!J$34/Input!J$5*Input!J$6</f>
        <v>1.5842385336903471E-2</v>
      </c>
      <c r="O24" s="19">
        <f t="shared" si="1"/>
        <v>4.0846385226967256E-2</v>
      </c>
    </row>
    <row r="25" spans="2:15" ht="12" customHeight="1" x14ac:dyDescent="0.2">
      <c r="B25" t="s">
        <v>307</v>
      </c>
      <c r="E25" s="16">
        <f>Input!A205/Input!A$34/Input!A$5*Input!A$6</f>
        <v>0.23350190664324616</v>
      </c>
      <c r="F25" s="16">
        <f>Input!B205/Input!B$34/Input!B$5*Input!B$6</f>
        <v>0.21453598184946099</v>
      </c>
      <c r="G25" s="16">
        <f>Input!C205/Input!C$34/Input!C$5*Input!C$6</f>
        <v>0.12580680511297679</v>
      </c>
      <c r="H25" s="16">
        <f>Input!D205/Input!D$34/Input!D$5*Input!D$6</f>
        <v>0.22020203855386883</v>
      </c>
      <c r="I25" s="16">
        <f>Input!E205/Input!E$34/Input!E$5*Input!E$6</f>
        <v>0.18571826792905277</v>
      </c>
      <c r="J25" s="16">
        <f>Input!F205/Input!F$34/Input!F$5*Input!F$6</f>
        <v>0.13220782494765096</v>
      </c>
      <c r="K25" s="16">
        <f>Input!G205/Input!G$34/Input!G$5*Input!G$6</f>
        <v>0.10464018611201124</v>
      </c>
      <c r="L25" s="16">
        <f>Input!H205/Input!H$34/Input!H$5*Input!H$6</f>
        <v>0.17415037894818072</v>
      </c>
      <c r="M25" s="16">
        <f>Input!I205/Input!I$34/Input!I$5*Input!I$6</f>
        <v>9.5377468083394021E-2</v>
      </c>
      <c r="N25" s="16">
        <f>Input!J205/Input!J$34/Input!J$5*Input!J$6</f>
        <v>0.1500691548828213</v>
      </c>
      <c r="O25" s="19">
        <f t="shared" si="1"/>
        <v>0.16362100130626639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0.39489418289640343</v>
      </c>
      <c r="F26" s="16">
        <f>(Input!B142-SUM(Input!B202:'Input'!B205))/Input!B$34/Input!B$5*Input!B$6</f>
        <v>0.18643438519079603</v>
      </c>
      <c r="G26" s="16">
        <f>(Input!C142-SUM(Input!C202:'Input'!C205))/Input!C$34/Input!C$5*Input!C$6</f>
        <v>0.1787306123994149</v>
      </c>
      <c r="H26" s="16">
        <f>(Input!D142-SUM(Input!D202:'Input'!D205))/Input!D$34/Input!D$5*Input!D$6</f>
        <v>0.17024806774249035</v>
      </c>
      <c r="I26" s="16">
        <f>(Input!E142-SUM(Input!E202:'Input'!E205))/Input!E$34/Input!E$5*Input!E$6</f>
        <v>0.11818795418856992</v>
      </c>
      <c r="J26" s="16">
        <f>(Input!F142-SUM(Input!F202:'Input'!F205))/Input!F$34/Input!F$5*Input!F$6</f>
        <v>0.17924780718179256</v>
      </c>
      <c r="K26" s="16">
        <f>(Input!G142-SUM(Input!G202:'Input'!G205))/Input!G$34/Input!G$5*Input!G$6</f>
        <v>0.2482685875466121</v>
      </c>
      <c r="L26" s="16">
        <f>(Input!H142-SUM(Input!H202:'Input'!H205))/Input!H$34/Input!H$5*Input!H$6</f>
        <v>0.42117174456064232</v>
      </c>
      <c r="M26" s="16">
        <f>(Input!I142-SUM(Input!I202:'Input'!I205))/Input!I$34/Input!I$5*Input!I$6</f>
        <v>0.19788044693333956</v>
      </c>
      <c r="N26" s="16">
        <f>(Input!J142-SUM(Input!J202:'Input'!J205))/Input!J$34/Input!J$5*Input!J$6</f>
        <v>0.15665759823496728</v>
      </c>
      <c r="O26" s="19">
        <f t="shared" si="1"/>
        <v>0.22517213868750288</v>
      </c>
    </row>
    <row r="27" spans="2:15" ht="12.75" customHeight="1" x14ac:dyDescent="0.2">
      <c r="B27" s="40" t="s">
        <v>188</v>
      </c>
      <c r="E27" s="8">
        <f>SUM(E22:E26)</f>
        <v>2.0146259554099615</v>
      </c>
      <c r="F27" s="8">
        <f t="shared" ref="F27:N27" si="3">SUM(F22:F26)</f>
        <v>1.3457986886632809</v>
      </c>
      <c r="G27" s="8">
        <f t="shared" si="3"/>
        <v>1.3364964784449258</v>
      </c>
      <c r="H27" s="8">
        <f t="shared" si="3"/>
        <v>1.4107584914577522</v>
      </c>
      <c r="I27" s="8">
        <f t="shared" si="3"/>
        <v>1.6243178275813972</v>
      </c>
      <c r="J27" s="8">
        <f t="shared" si="3"/>
        <v>0.71170947700039144</v>
      </c>
      <c r="K27" s="8">
        <f t="shared" si="3"/>
        <v>0.60821450288616941</v>
      </c>
      <c r="L27" s="8">
        <f t="shared" si="3"/>
        <v>1.0317376963690434</v>
      </c>
      <c r="M27" s="8">
        <f t="shared" si="3"/>
        <v>0.58928426881226059</v>
      </c>
      <c r="N27" s="8">
        <f t="shared" si="3"/>
        <v>0.73080959485464247</v>
      </c>
      <c r="O27" s="8">
        <f>AVERAGE(E27:N27)</f>
        <v>1.1403752981479827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1.25" customHeight="1" x14ac:dyDescent="0.2">
      <c r="B29" t="s">
        <v>189</v>
      </c>
      <c r="E29" s="16">
        <f>Input!A143/Input!A$34/Input!A$5*Input!A$6</f>
        <v>4.2682418721049267</v>
      </c>
      <c r="F29" s="16">
        <f>Input!B143/Input!B$34/Input!B$5*Input!B$6</f>
        <v>3.047213132833027</v>
      </c>
      <c r="G29" s="16">
        <f>Input!C143/Input!C$34/Input!C$5*Input!C$6</f>
        <v>2.903268188145109</v>
      </c>
      <c r="H29" s="16">
        <f>Input!D143/Input!D$34/Input!D$5*Input!D$6</f>
        <v>1.3349513579359704</v>
      </c>
      <c r="I29" s="16">
        <f>Input!E143/Input!E$34/Input!E$5*Input!E$6</f>
        <v>0.81150670612405584</v>
      </c>
      <c r="J29" s="16">
        <f>Input!F143/Input!F$34/Input!F$5*Input!F$6</f>
        <v>0.31454000770811807</v>
      </c>
      <c r="K29" s="16">
        <f>Input!G143/Input!G$34/Input!G$5*Input!G$6</f>
        <v>0.44946961159113469</v>
      </c>
      <c r="L29" s="16">
        <f>Input!H143/Input!H$34/Input!H$5*Input!H$6</f>
        <v>8.445044254340181E-2</v>
      </c>
      <c r="M29" s="16">
        <f>Input!I143/Input!I$34/Input!I$5*Input!I$6</f>
        <v>0.17897562620257557</v>
      </c>
      <c r="N29" s="16">
        <f>Input!J143/Input!J$34/Input!J$5*Input!J$6</f>
        <v>0.11868479026831405</v>
      </c>
      <c r="O29" s="23">
        <f t="shared" ref="O29:O35" si="4">AVERAGE(E29:N29)</f>
        <v>1.3511301735456633</v>
      </c>
    </row>
    <row r="30" spans="2:15" ht="11.25" customHeight="1" x14ac:dyDescent="0.2">
      <c r="B30" t="s">
        <v>309</v>
      </c>
      <c r="E30" s="16">
        <f>Input!A211/Input!A$36</f>
        <v>0.31930497480838965</v>
      </c>
      <c r="F30" s="16">
        <f>Input!B211/Input!B$36</f>
        <v>0.31896936086116789</v>
      </c>
      <c r="G30" s="16">
        <f>Input!C211/Input!C$36</f>
        <v>0.58754448591010666</v>
      </c>
      <c r="H30" s="16">
        <f>Input!D211/Input!D$36</f>
        <v>0.49256711117356528</v>
      </c>
      <c r="I30" s="16">
        <f>Input!E211/Input!E$36</f>
        <v>0.19686930090653279</v>
      </c>
      <c r="J30" s="16">
        <f>Input!F211/Input!F$36</f>
        <v>4.8197011026099135E-2</v>
      </c>
      <c r="K30" s="16">
        <f>Input!G211/Input!G$36</f>
        <v>1.3516007115007871E-2</v>
      </c>
      <c r="L30" s="16">
        <f>Input!H211/Input!H$36</f>
        <v>0.26483198586221862</v>
      </c>
      <c r="M30" s="16">
        <f>Input!I211/Input!I$36</f>
        <v>3.986799201839363E-3</v>
      </c>
      <c r="N30" s="16">
        <f>Input!J211/Input!J$36</f>
        <v>5.540209748412623E-2</v>
      </c>
      <c r="O30" s="19">
        <f t="shared" si="4"/>
        <v>0.23011891343490531</v>
      </c>
    </row>
    <row r="31" spans="2:15" ht="11.25" customHeight="1" x14ac:dyDescent="0.2">
      <c r="B31" t="s">
        <v>190</v>
      </c>
      <c r="E31" s="16">
        <f>Input!A144/Input!A$34/Input!A$5*Input!A$6</f>
        <v>0.12225438971310863</v>
      </c>
      <c r="F31" s="16">
        <f>Input!B144/Input!B$34/Input!B$5*Input!B$6</f>
        <v>0.11403915570906958</v>
      </c>
      <c r="G31" s="16">
        <f>Input!C144/Input!C$34/Input!C$5*Input!C$6</f>
        <v>5.5256790570342489E-2</v>
      </c>
      <c r="H31" s="16">
        <f>Input!D144/Input!D$34/Input!D$5*Input!D$6</f>
        <v>8.4586008694166701E-2</v>
      </c>
      <c r="I31" s="16">
        <f>Input!E144/Input!E$34/Input!E$5*Input!E$6</f>
        <v>6.0883749817976805E-2</v>
      </c>
      <c r="J31" s="16">
        <f>Input!F144/Input!F$34/Input!F$5*Input!F$6</f>
        <v>8.9747007826384867E-2</v>
      </c>
      <c r="K31" s="16">
        <f>Input!G144/Input!G$34/Input!G$5*Input!G$6</f>
        <v>0.12248104697851252</v>
      </c>
      <c r="L31" s="16">
        <f>Input!H144/Input!H$34/Input!H$5*Input!H$6</f>
        <v>0.12185048826641622</v>
      </c>
      <c r="M31" s="16">
        <f>Input!I144/Input!I$34/Input!I$5*Input!I$6</f>
        <v>0.19208892563426444</v>
      </c>
      <c r="N31" s="16">
        <f>Input!J144/Input!J$34/Input!J$5*Input!J$6</f>
        <v>0.20639123547724728</v>
      </c>
      <c r="O31" s="19">
        <f t="shared" si="4"/>
        <v>0.11695787986874895</v>
      </c>
    </row>
    <row r="32" spans="2:15" ht="11.25" customHeight="1" x14ac:dyDescent="0.2">
      <c r="B32" t="s">
        <v>310</v>
      </c>
      <c r="E32" s="16">
        <f>Input!A208/Input!A$34/Input!A$5*Input!A$6</f>
        <v>1.0706560845213027E-2</v>
      </c>
      <c r="F32" s="16">
        <f>Input!B208/Input!B$34/Input!B$5*Input!B$6</f>
        <v>5.4265713325843068E-2</v>
      </c>
      <c r="G32" s="16">
        <f>Input!C208/Input!C$34/Input!C$5*Input!C$6</f>
        <v>4.8049417264480858E-2</v>
      </c>
      <c r="H32" s="16">
        <f>Input!D208/Input!D$34/Input!D$5*Input!D$6</f>
        <v>4.418646049742346E-2</v>
      </c>
      <c r="I32" s="16">
        <f>Input!E208/Input!E$34/Input!E$5*Input!E$6</f>
        <v>4.4282800212521421E-2</v>
      </c>
      <c r="J32" s="16">
        <f>Input!F208/Input!F$34/Input!F$5*Input!F$6</f>
        <v>5.166982629878443E-2</v>
      </c>
      <c r="K32" s="16">
        <f>Input!G208/Input!G$34/Input!G$5*Input!G$6</f>
        <v>7.2109362293421339E-2</v>
      </c>
      <c r="L32" s="16">
        <f>Input!H208/Input!H$34/Input!H$5*Input!H$6</f>
        <v>6.5014494749201082E-2</v>
      </c>
      <c r="M32" s="16">
        <f>Input!I208/Input!I$34/Input!I$5*Input!I$6</f>
        <v>4.8653741277282059E-2</v>
      </c>
      <c r="N32" s="16">
        <f>Input!J208/Input!J$34/Input!J$5*Input!J$6</f>
        <v>0.10760214656902548</v>
      </c>
      <c r="O32" s="19">
        <f t="shared" si="4"/>
        <v>5.4654052333319623E-2</v>
      </c>
    </row>
    <row r="33" spans="2:15" ht="11.25" customHeight="1" x14ac:dyDescent="0.2">
      <c r="B33" t="s">
        <v>191</v>
      </c>
      <c r="E33" s="16">
        <f>Input!A145/Input!A$34/Input!A$5*Input!A$6</f>
        <v>0.15382395961878206</v>
      </c>
      <c r="F33" s="16">
        <f>Input!B145/Input!B$34/Input!B$5*Input!B$6</f>
        <v>6.4640057107196031E-2</v>
      </c>
      <c r="G33" s="16">
        <f>Input!C145/Input!C$34/Input!C$5*Input!C$6</f>
        <v>5.283681648559644E-2</v>
      </c>
      <c r="H33" s="16">
        <f>Input!D145/Input!D$34/Input!D$5*Input!D$6</f>
        <v>4.2662559890872614E-2</v>
      </c>
      <c r="I33" s="16">
        <f>Input!E145/Input!E$34/Input!E$5*Input!E$6</f>
        <v>5.0876014697004993E-2</v>
      </c>
      <c r="J33" s="16">
        <f>Input!F145/Input!F$34/Input!F$5*Input!F$6</f>
        <v>4.9669996951782043E-2</v>
      </c>
      <c r="K33" s="16">
        <f>Input!G145/Input!G$34/Input!G$5*Input!G$6</f>
        <v>4.971826834148755E-2</v>
      </c>
      <c r="L33" s="16">
        <f>Input!H145/Input!H$34/Input!H$5*Input!H$6</f>
        <v>2.5522864026141394E-2</v>
      </c>
      <c r="M33" s="16">
        <f>Input!I145/Input!I$34/Input!I$5*Input!I$6</f>
        <v>2.8744145700066375E-2</v>
      </c>
      <c r="N33" s="16">
        <f>Input!J145/Input!J$34/Input!J$5*Input!J$6</f>
        <v>1.0984695356657158E-2</v>
      </c>
      <c r="O33" s="19">
        <f t="shared" si="4"/>
        <v>5.2947937817558667E-2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0.16329504606093193</v>
      </c>
      <c r="F34" s="16">
        <f>(Input!B147-Input!B143-Input!B144-Input!B145-Input!B207-Input!B208)/Input!B$34/Input!B$5*Input!B$6</f>
        <v>0.37787301601528511</v>
      </c>
      <c r="G34" s="16">
        <f>(Input!C147-Input!C143-Input!C144-Input!C145-Input!C207-Input!C208)/Input!C$34/Input!C$5*Input!C$6</f>
        <v>1.0123328885791743</v>
      </c>
      <c r="H34" s="16">
        <f>(Input!D147-Input!D143-Input!D144-Input!D145-Input!D207-Input!D208)/Input!D$34/Input!D$5*Input!D$6</f>
        <v>6.4094035162705121E-2</v>
      </c>
      <c r="I34" s="16">
        <f>(Input!E147-Input!E143-Input!E144-Input!E145-Input!E207-Input!E208)/Input!E$34/Input!E$5*Input!E$6</f>
        <v>3.4680075371853691E-2</v>
      </c>
      <c r="J34" s="16">
        <f>(Input!F147-Input!F143-Input!F144-Input!F145-Input!F207-Input!F208)/Input!F$34/Input!F$5*Input!F$6</f>
        <v>4.4253952165603024E-2</v>
      </c>
      <c r="K34" s="16">
        <f>(Input!G147-Input!G143-Input!G144-Input!G145-Input!G207-Input!G208)/Input!G$34/Input!G$5*Input!G$6</f>
        <v>6.858409434516842E-2</v>
      </c>
      <c r="L34" s="16">
        <f>(Input!H147-Input!H143-Input!H144-Input!H145-Input!H207-Input!H208)/Input!H$34/Input!H$5*Input!H$6</f>
        <v>3.1218503946193479E-2</v>
      </c>
      <c r="M34" s="16">
        <f>(Input!I147-Input!I143-Input!I144-Input!I145-Input!I207-Input!I208)/Input!I$34/Input!I$5*Input!I$6</f>
        <v>4.7417125734764774E-2</v>
      </c>
      <c r="N34" s="16">
        <f>(Input!J147-Input!J143-Input!J144-Input!J145-Input!J207-Input!J208)/Input!J$34/Input!J$5*Input!J$6</f>
        <v>4.9216165085707135E-2</v>
      </c>
      <c r="O34" s="19">
        <f t="shared" si="4"/>
        <v>0.1892964902467387</v>
      </c>
    </row>
    <row r="35" spans="2:15" ht="12.75" customHeight="1" x14ac:dyDescent="0.2">
      <c r="B35" s="40" t="s">
        <v>193</v>
      </c>
      <c r="E35" s="8">
        <f>SUM(E29:E34)</f>
        <v>5.0376268031513511</v>
      </c>
      <c r="F35" s="8">
        <f t="shared" ref="F35:N35" si="5">SUM(F29:F34)</f>
        <v>3.9770004358515889</v>
      </c>
      <c r="G35" s="8">
        <f t="shared" si="5"/>
        <v>4.6592885869548102</v>
      </c>
      <c r="H35" s="8">
        <f t="shared" si="5"/>
        <v>2.0630475333547036</v>
      </c>
      <c r="I35" s="8">
        <f t="shared" si="5"/>
        <v>1.1990986471299458</v>
      </c>
      <c r="J35" s="8">
        <f t="shared" si="5"/>
        <v>0.59807780197677163</v>
      </c>
      <c r="K35" s="8">
        <f t="shared" si="5"/>
        <v>0.77587839066473241</v>
      </c>
      <c r="L35" s="8">
        <f t="shared" si="5"/>
        <v>0.59288877939357254</v>
      </c>
      <c r="M35" s="8">
        <f t="shared" si="5"/>
        <v>0.49986636375079257</v>
      </c>
      <c r="N35" s="8">
        <f t="shared" si="5"/>
        <v>0.54828113024107727</v>
      </c>
      <c r="O35" s="20">
        <f t="shared" si="4"/>
        <v>1.9951054472469347</v>
      </c>
    </row>
    <row r="36" spans="2:15" ht="6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96.337727122673229</v>
      </c>
      <c r="F37" s="42">
        <f t="shared" ref="F37:N37" si="6">+F11+F13+F20+F27+F35</f>
        <v>84.105117326345294</v>
      </c>
      <c r="G37" s="42">
        <f t="shared" si="6"/>
        <v>64.768976499960957</v>
      </c>
      <c r="H37" s="42">
        <f t="shared" si="6"/>
        <v>62.975637441868614</v>
      </c>
      <c r="I37" s="42">
        <f t="shared" si="6"/>
        <v>70.055372493031513</v>
      </c>
      <c r="J37" s="42">
        <f t="shared" si="6"/>
        <v>73.052622628016223</v>
      </c>
      <c r="K37" s="42">
        <f t="shared" si="6"/>
        <v>71.189899747351006</v>
      </c>
      <c r="L37" s="42">
        <f t="shared" si="6"/>
        <v>75.294516765220664</v>
      </c>
      <c r="M37" s="42">
        <f t="shared" si="6"/>
        <v>78.080489757017503</v>
      </c>
      <c r="N37" s="42">
        <f t="shared" si="6"/>
        <v>78.127374845806543</v>
      </c>
      <c r="O37" s="21">
        <f>AVERAGE(E37:N37)</f>
        <v>75.398773462729167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(Input!A24-Input!A125)/Input!A$5+Input!A131/Input!A5</f>
        <v>66.909169634752544</v>
      </c>
      <c r="F39" s="42">
        <f>(Input!B24-Input!B125)/Input!B$5+Input!B131/Input!B5</f>
        <v>59.858224508903987</v>
      </c>
      <c r="G39" s="42">
        <f>(Input!C24-Input!C125)/Input!C$5+Input!C131/Input!C5</f>
        <v>57.936916795901837</v>
      </c>
      <c r="H39" s="42">
        <f>(Input!D24-Input!D125)/Input!D$5+Input!D131/Input!D5</f>
        <v>59.868810720684849</v>
      </c>
      <c r="I39" s="42">
        <f>(Input!E24-Input!E125)/Input!E$5+Input!E131/Input!E5</f>
        <v>58.607123735334135</v>
      </c>
      <c r="J39" s="42">
        <f>(Input!F24-Input!F125)/Input!F$5+Input!F131/Input!F5</f>
        <v>56.191518579951435</v>
      </c>
      <c r="K39" s="42">
        <f>(Input!G24-Input!G125)/Input!G$5+Input!G131/Input!G5</f>
        <v>57.093160989866369</v>
      </c>
      <c r="L39" s="42">
        <f>(Input!H24-Input!H125)/Input!H$5+Input!H131/Input!H5</f>
        <v>55.909949821673948</v>
      </c>
      <c r="M39" s="42">
        <f>(Input!I24-Input!I125)/Input!I$5+Input!I131/Input!I5</f>
        <v>55.926534037583828</v>
      </c>
      <c r="N39" s="42">
        <f>(Input!J24-Input!J125)/Input!J$5+Input!J131/Input!J5</f>
        <v>56.093961839848923</v>
      </c>
      <c r="O39" s="21">
        <f>AVERAGE(E39:N39)</f>
        <v>58.439537066450178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29.428557487920685</v>
      </c>
      <c r="F41" s="11">
        <f t="shared" ref="F41:N41" si="7">+F37-F39</f>
        <v>24.246892817441307</v>
      </c>
      <c r="G41" s="11">
        <f t="shared" si="7"/>
        <v>6.8320597040591196</v>
      </c>
      <c r="H41" s="11">
        <f t="shared" si="7"/>
        <v>3.106826721183765</v>
      </c>
      <c r="I41" s="11">
        <f t="shared" si="7"/>
        <v>11.448248757697378</v>
      </c>
      <c r="J41" s="11">
        <f t="shared" si="7"/>
        <v>16.861104048064789</v>
      </c>
      <c r="K41" s="11">
        <f t="shared" si="7"/>
        <v>14.096738757484637</v>
      </c>
      <c r="L41" s="11">
        <f t="shared" si="7"/>
        <v>19.384566943546716</v>
      </c>
      <c r="M41" s="11">
        <f t="shared" si="7"/>
        <v>22.153955719433675</v>
      </c>
      <c r="N41" s="11">
        <f t="shared" si="7"/>
        <v>22.03341300595762</v>
      </c>
      <c r="O41" s="11">
        <f>AVERAGE(E41:N41)</f>
        <v>16.959236396278971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(Input!A25+Input!A26)/Input!A$5</f>
        <v>4.1166917873352062</v>
      </c>
      <c r="F43" s="8">
        <f>(Input!B25+Input!B26)/Input!B$5</f>
        <v>3.3410096750504863</v>
      </c>
      <c r="G43" s="8">
        <f>(Input!C25+Input!C26)/Input!C$5</f>
        <v>3.2083518503834645</v>
      </c>
      <c r="H43" s="8">
        <f>(Input!D25+Input!D26)/Input!D$5</f>
        <v>2.9017534342026678</v>
      </c>
      <c r="I43" s="8">
        <f>(Input!E25+Input!E26)/Input!E$5</f>
        <v>2.875716396021085</v>
      </c>
      <c r="J43" s="8">
        <f>(Input!F25+Input!F26)/Input!F$5</f>
        <v>3.0891967679771919</v>
      </c>
      <c r="K43" s="8">
        <f>(Input!G25+Input!G26)/Input!G$5</f>
        <v>3.0117401056668807</v>
      </c>
      <c r="L43" s="8">
        <f>(Input!H25+Input!H26)/Input!H$5</f>
        <v>2.9963118599506382</v>
      </c>
      <c r="M43" s="8">
        <f>(Input!I25+Input!I26)/Input!I$5</f>
        <v>2.9487344489918357</v>
      </c>
      <c r="N43" s="8">
        <f>(Input!J25+Input!J26)/Input!J$5</f>
        <v>3.0195918947665459</v>
      </c>
      <c r="O43" s="20">
        <f>AVERAGE(E43:N43)</f>
        <v>3.1509098220345999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ht="12.75" customHeight="1" x14ac:dyDescent="0.2">
      <c r="B45" s="9" t="s">
        <v>74</v>
      </c>
      <c r="C45" s="10"/>
      <c r="D45" s="10"/>
      <c r="E45" s="11">
        <f>+E41-E43</f>
        <v>25.311865700585479</v>
      </c>
      <c r="F45" s="11">
        <f t="shared" ref="F45:N45" si="8">+F41-F43</f>
        <v>20.90588314239082</v>
      </c>
      <c r="G45" s="11">
        <f t="shared" si="8"/>
        <v>3.6237078536756551</v>
      </c>
      <c r="H45" s="11">
        <f t="shared" si="8"/>
        <v>0.20507328698109717</v>
      </c>
      <c r="I45" s="11">
        <f t="shared" si="8"/>
        <v>8.5725323616762932</v>
      </c>
      <c r="J45" s="11">
        <f t="shared" si="8"/>
        <v>13.771907280087596</v>
      </c>
      <c r="K45" s="11">
        <f t="shared" si="8"/>
        <v>11.084998651817756</v>
      </c>
      <c r="L45" s="11">
        <f t="shared" si="8"/>
        <v>16.388255083596079</v>
      </c>
      <c r="M45" s="11">
        <f t="shared" si="8"/>
        <v>19.205221270441839</v>
      </c>
      <c r="N45" s="11">
        <f t="shared" si="8"/>
        <v>19.013821111191074</v>
      </c>
      <c r="O45" s="11">
        <f>AVERAGE(E45:N45)</f>
        <v>13.808326574244367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203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171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Input!A132/Input!A$7</f>
        <v>749.33106579818309</v>
      </c>
      <c r="F7" s="6">
        <f>Input!B132/Input!B$7</f>
        <v>673.21108273047867</v>
      </c>
      <c r="G7" s="6">
        <f>Input!C132/Input!C$7</f>
        <v>553.82778938286629</v>
      </c>
      <c r="H7" s="6">
        <f>Input!D132/Input!D$7</f>
        <v>573.18524696363954</v>
      </c>
      <c r="I7" s="6">
        <f>Input!E132/Input!E$7</f>
        <v>630.63993452202612</v>
      </c>
      <c r="J7" s="6">
        <f>Input!F132/Input!F$7</f>
        <v>576.77199987448819</v>
      </c>
      <c r="K7" s="6">
        <f>Input!G132/Input!G$7</f>
        <v>515.3300205953941</v>
      </c>
      <c r="L7" s="6">
        <f>Input!H132/Input!H$7</f>
        <v>642.79704176441533</v>
      </c>
      <c r="M7" s="6">
        <f>Input!I132/Input!I$7</f>
        <v>538.29180083443134</v>
      </c>
      <c r="N7" s="6">
        <f>Input!J132/Input!J$7</f>
        <v>572.31179769461869</v>
      </c>
      <c r="O7" s="19">
        <f>AVERAGE(E7:N7)</f>
        <v>602.56977801605422</v>
      </c>
    </row>
    <row r="8" spans="1:15" ht="12" customHeight="1" x14ac:dyDescent="0.2">
      <c r="B8" t="s">
        <v>180</v>
      </c>
      <c r="E8" s="6">
        <f>Input!A133/Input!A$7</f>
        <v>-0.15934867872385775</v>
      </c>
      <c r="F8" s="6">
        <f>Input!B133/Input!B$7</f>
        <v>2.0325264487931687</v>
      </c>
      <c r="G8" s="6">
        <f>Input!C133/Input!C$7</f>
        <v>2.2987778773830851</v>
      </c>
      <c r="H8" s="6">
        <f>Input!D133/Input!D$7</f>
        <v>3.3559173991617905</v>
      </c>
      <c r="I8" s="6">
        <f>Input!E133/Input!E$7</f>
        <v>-9.5725270349514613</v>
      </c>
      <c r="J8" s="6">
        <f>Input!F133/Input!F$7</f>
        <v>12.63914259715402</v>
      </c>
      <c r="K8" s="6">
        <f>Input!G133/Input!G$7</f>
        <v>-2.3594369032016478</v>
      </c>
      <c r="L8" s="6">
        <f>Input!H133/Input!H$7</f>
        <v>-2.9800237683664652</v>
      </c>
      <c r="M8" s="6">
        <f>Input!I133/Input!I$7</f>
        <v>3.4310423897123359</v>
      </c>
      <c r="N8" s="6">
        <f>Input!J133/Input!J$7</f>
        <v>-1.0953453325784979</v>
      </c>
      <c r="O8" s="19">
        <f>AVERAGE(E8:N8)</f>
        <v>0.75907249943824717</v>
      </c>
    </row>
    <row r="9" spans="1:15" ht="12" customHeight="1" x14ac:dyDescent="0.2">
      <c r="B9" t="s">
        <v>181</v>
      </c>
      <c r="E9" s="6">
        <f>Input!A134/Input!A$7</f>
        <v>3.6351845813325303</v>
      </c>
      <c r="F9" s="6">
        <f>Input!B134/Input!B$7</f>
        <v>2.9726620716797245</v>
      </c>
      <c r="G9" s="6">
        <f>Input!C134/Input!C$7</f>
        <v>1.1697671057264549</v>
      </c>
      <c r="H9" s="6">
        <f>Input!D134/Input!D$7</f>
        <v>1.2920249749432309</v>
      </c>
      <c r="I9" s="6">
        <f>Input!E134/Input!E$7</f>
        <v>1.2858780629582112</v>
      </c>
      <c r="J9" s="6">
        <f>Input!F134/Input!F$7</f>
        <v>1.373280409168641</v>
      </c>
      <c r="K9" s="6">
        <f>Input!G134/Input!G$7</f>
        <v>1.4630801036010734</v>
      </c>
      <c r="L9" s="6">
        <f>Input!H134/Input!H$7</f>
        <v>1.440466878626991</v>
      </c>
      <c r="M9" s="6">
        <f>Input!I134/Input!I$7</f>
        <v>1.789635411895931</v>
      </c>
      <c r="N9" s="6">
        <f>Input!J134/Input!J$7</f>
        <v>1.9746666856303097</v>
      </c>
      <c r="O9" s="19">
        <f>AVERAGE(E9:N9)</f>
        <v>1.8396646285563101</v>
      </c>
    </row>
    <row r="10" spans="1:15" ht="12" customHeight="1" x14ac:dyDescent="0.2">
      <c r="B10" t="s">
        <v>182</v>
      </c>
      <c r="E10" s="6">
        <f>Input!A135/Input!A$7</f>
        <v>-0.23344934859299099</v>
      </c>
      <c r="F10" s="6">
        <f>Input!B135/Input!B$7</f>
        <v>-7.9005121459900879E-2</v>
      </c>
      <c r="G10" s="6">
        <f>Input!C135/Input!C$7</f>
        <v>-0.31832256158934252</v>
      </c>
      <c r="H10" s="6">
        <f>Input!D135/Input!D$7</f>
        <v>-5.8925248682110631E-2</v>
      </c>
      <c r="I10" s="6">
        <f>Input!E135/Input!E$7</f>
        <v>-0.32616571023243779</v>
      </c>
      <c r="J10" s="6">
        <f>Input!F135/Input!F$7</f>
        <v>-0.12049530115000236</v>
      </c>
      <c r="K10" s="6">
        <f>Input!G135/Input!G$7</f>
        <v>-0.51284013605442169</v>
      </c>
      <c r="L10" s="6">
        <f>Input!H135/Input!H$7</f>
        <v>-0.46079161007531794</v>
      </c>
      <c r="M10" s="6">
        <f>Input!I135/Input!I$7</f>
        <v>-0.5880884451877133</v>
      </c>
      <c r="N10" s="6">
        <f>Input!J135/Input!J$7</f>
        <v>-0.60375560522518457</v>
      </c>
      <c r="O10" s="19">
        <f>AVERAGE(E10:N10)</f>
        <v>-0.33018390882494225</v>
      </c>
    </row>
    <row r="11" spans="1:15" ht="12.75" customHeight="1" x14ac:dyDescent="0.2">
      <c r="B11" s="40" t="s">
        <v>68</v>
      </c>
      <c r="E11" s="8">
        <f>Input!A27/Input!A$7</f>
        <v>752.57345235219873</v>
      </c>
      <c r="F11" s="8">
        <f>Input!B27/Input!B$7</f>
        <v>678.13726612949154</v>
      </c>
      <c r="G11" s="8">
        <f>Input!C27/Input!C$7</f>
        <v>556.97801180438648</v>
      </c>
      <c r="H11" s="8">
        <f>Input!D27/Input!D$7</f>
        <v>577.7742640890624</v>
      </c>
      <c r="I11" s="8">
        <f>Input!E27/Input!E$7</f>
        <v>622.02711983980043</v>
      </c>
      <c r="J11" s="8">
        <f>Input!F27/Input!F$7</f>
        <v>590.66392757966082</v>
      </c>
      <c r="K11" s="8">
        <f>Input!G27/Input!G$7</f>
        <v>513.92082365973909</v>
      </c>
      <c r="L11" s="8">
        <f>Input!H27/Input!H$7</f>
        <v>640.79669326460055</v>
      </c>
      <c r="M11" s="8">
        <f>Input!I27/Input!I$7</f>
        <v>542.92439019085191</v>
      </c>
      <c r="N11" s="8">
        <f>Input!J27/Input!J$7</f>
        <v>572.58736344244539</v>
      </c>
      <c r="O11" s="20">
        <f>AVERAGE(E11:N11)</f>
        <v>604.83833123522368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" customHeight="1" x14ac:dyDescent="0.2">
      <c r="B13" s="40" t="s">
        <v>69</v>
      </c>
      <c r="E13" s="8">
        <f>Input!A28/Input!A$7</f>
        <v>0.14959834163118851</v>
      </c>
      <c r="F13" s="8">
        <f>Input!B28/Input!B$7</f>
        <v>6.2313253136829456E-2</v>
      </c>
      <c r="G13" s="8">
        <f>Input!C28/Input!C$7</f>
        <v>0.31769631924390707</v>
      </c>
      <c r="H13" s="8">
        <f>Input!D28/Input!D$7</f>
        <v>0.12708478273312976</v>
      </c>
      <c r="I13" s="8">
        <f>Input!E28/Input!E$7</f>
        <v>0.26017085218673897</v>
      </c>
      <c r="J13" s="8">
        <f>Input!F28/Input!F$7</f>
        <v>0.30316776228055037</v>
      </c>
      <c r="K13" s="8">
        <f>Input!G28/Input!G$7</f>
        <v>0.27938198215065846</v>
      </c>
      <c r="L13" s="8">
        <f>Input!H28/Input!H$7</f>
        <v>0.23597836152611434</v>
      </c>
      <c r="M13" s="8">
        <f>Input!I28/Input!I$7</f>
        <v>0.97979250420999064</v>
      </c>
      <c r="N13" s="8">
        <f>Input!J28/Input!J$7</f>
        <v>3.408010768463503</v>
      </c>
      <c r="O13" s="20">
        <f>AVERAGE(E13:N13)</f>
        <v>0.61231949275626107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Input!A136/Input!A$7</f>
        <v>1.5623319155880342</v>
      </c>
      <c r="F15" s="16">
        <f>Input!B136/Input!B$7</f>
        <v>1.2375969012319468</v>
      </c>
      <c r="G15" s="16">
        <f>Input!C136/Input!C$7</f>
        <v>1.4107602036945284</v>
      </c>
      <c r="H15" s="16">
        <f>Input!D136/Input!D$7</f>
        <v>1.6248044790887546</v>
      </c>
      <c r="I15" s="16">
        <f>Input!E136/Input!E$7</f>
        <v>1.3780401676768763</v>
      </c>
      <c r="J15" s="16">
        <f>Input!F136/Input!F$7</f>
        <v>1.6690585042124915</v>
      </c>
      <c r="K15" s="16">
        <f>Input!G136/Input!G$7</f>
        <v>1.1720263059352181</v>
      </c>
      <c r="L15" s="16">
        <f>Input!H136/Input!H$7</f>
        <v>1.6404099271515002</v>
      </c>
      <c r="M15" s="16">
        <f>Input!I136/Input!I$7</f>
        <v>1.4988397060404828</v>
      </c>
      <c r="N15" s="16">
        <f>Input!J136/Input!J$7</f>
        <v>1.1446751790750216</v>
      </c>
      <c r="O15" s="19">
        <f t="shared" ref="O15:O26" si="1">AVERAGE(E15:N15)</f>
        <v>1.4338543289694854</v>
      </c>
    </row>
    <row r="16" spans="1:15" ht="12" customHeight="1" x14ac:dyDescent="0.2">
      <c r="B16" t="s">
        <v>184</v>
      </c>
      <c r="E16" s="16">
        <f>Input!A137/Input!A$7</f>
        <v>4.2989112520217434</v>
      </c>
      <c r="F16" s="16">
        <f>Input!B137/Input!B$7</f>
        <v>3.8419621819801248</v>
      </c>
      <c r="G16" s="16">
        <f>Input!C137/Input!C$7</f>
        <v>3.8658099853090548</v>
      </c>
      <c r="H16" s="16">
        <f>Input!D137/Input!D$7</f>
        <v>3.7931531858239707</v>
      </c>
      <c r="I16" s="16">
        <f>Input!E137/Input!E$7</f>
        <v>3.4050365800882427</v>
      </c>
      <c r="J16" s="16">
        <f>Input!F137/Input!F$7</f>
        <v>3.5257755848067904</v>
      </c>
      <c r="K16" s="16">
        <f>Input!G137/Input!G$7</f>
        <v>3.7502101666354615</v>
      </c>
      <c r="L16" s="16">
        <f>Input!H137/Input!H$7</f>
        <v>3.284408723299173</v>
      </c>
      <c r="M16" s="16">
        <f>Input!I137/Input!I$7</f>
        <v>3.2438645340336048</v>
      </c>
      <c r="N16" s="16">
        <f>Input!J137/Input!J$7</f>
        <v>3.4240119606994983</v>
      </c>
      <c r="O16" s="19">
        <f t="shared" si="1"/>
        <v>3.6433144154697659</v>
      </c>
    </row>
    <row r="17" spans="2:15" ht="12" customHeight="1" x14ac:dyDescent="0.2">
      <c r="B17" t="s">
        <v>185</v>
      </c>
      <c r="E17" s="16">
        <f>Input!A138/Input!A$7</f>
        <v>1.3844291715162385</v>
      </c>
      <c r="F17" s="16">
        <f>Input!B138/Input!B$7</f>
        <v>1.3647708030179846</v>
      </c>
      <c r="G17" s="16">
        <f>Input!C138/Input!C$7</f>
        <v>1.5269372660845937</v>
      </c>
      <c r="H17" s="16">
        <f>Input!D138/Input!D$7</f>
        <v>1.03043409836032</v>
      </c>
      <c r="I17" s="16">
        <f>Input!E138/Input!E$7</f>
        <v>0.77810725891327548</v>
      </c>
      <c r="J17" s="16">
        <f>Input!F138/Input!F$7</f>
        <v>1.7187510001725788</v>
      </c>
      <c r="K17" s="16">
        <f>Input!G138/Input!G$7</f>
        <v>1.735249173063721</v>
      </c>
      <c r="L17" s="16">
        <f>Input!H138/Input!H$7</f>
        <v>1.7107812692925053</v>
      </c>
      <c r="M17" s="16">
        <f>Input!I138/Input!I$7</f>
        <v>1.7783722124990695</v>
      </c>
      <c r="N17" s="16">
        <f>Input!J138/Input!J$7</f>
        <v>1.6721612276567832</v>
      </c>
      <c r="O17" s="19">
        <f t="shared" si="1"/>
        <v>1.4699993480577069</v>
      </c>
    </row>
    <row r="18" spans="2:15" ht="12" customHeight="1" x14ac:dyDescent="0.2">
      <c r="B18" t="s">
        <v>186</v>
      </c>
      <c r="E18" s="16">
        <f>Input!A139/Input!A$7</f>
        <v>3.9369254606144799</v>
      </c>
      <c r="F18" s="16">
        <f>Input!B139/Input!B$7</f>
        <v>5.193382364364167</v>
      </c>
      <c r="G18" s="16">
        <f>Input!C139/Input!C$7</f>
        <v>4.2608535896764232</v>
      </c>
      <c r="H18" s="16">
        <f>Input!D139/Input!D$7</f>
        <v>5.4326438063905353</v>
      </c>
      <c r="I18" s="16">
        <f>Input!E139/Input!E$7</f>
        <v>3.8651993659622081</v>
      </c>
      <c r="J18" s="16">
        <f>Input!F139/Input!F$7</f>
        <v>8.8920652975415369</v>
      </c>
      <c r="K18" s="16">
        <f>Input!G139/Input!G$7</f>
        <v>4.6931782437745744</v>
      </c>
      <c r="L18" s="16">
        <f>Input!H139/Input!H$7</f>
        <v>4.9364248672675641</v>
      </c>
      <c r="M18" s="16">
        <f>Input!I139/Input!I$7</f>
        <v>5.1795850145469462</v>
      </c>
      <c r="N18" s="16">
        <f>Input!J139/Input!J$7</f>
        <v>5.0982766067899945</v>
      </c>
      <c r="O18" s="19">
        <f t="shared" si="1"/>
        <v>5.148853461692843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0.14665445194884086</v>
      </c>
      <c r="H19" s="16">
        <f t="shared" si="2"/>
        <v>0</v>
      </c>
      <c r="I19" s="16">
        <f t="shared" si="2"/>
        <v>7.6822026411527133E-4</v>
      </c>
      <c r="J19" s="16">
        <f t="shared" si="2"/>
        <v>2.0893958173173743E-2</v>
      </c>
      <c r="K19" s="16">
        <f t="shared" si="2"/>
        <v>2.7681613929976479E-2</v>
      </c>
      <c r="L19" s="16">
        <f t="shared" si="2"/>
        <v>4.0548987529323455E-2</v>
      </c>
      <c r="M19" s="16">
        <f t="shared" si="2"/>
        <v>3.0419614374961768E-2</v>
      </c>
      <c r="N19" s="16">
        <f t="shared" si="2"/>
        <v>6.2032292404536449E-2</v>
      </c>
      <c r="O19" s="19">
        <f t="shared" si="1"/>
        <v>3.2899913862492802E-2</v>
      </c>
    </row>
    <row r="20" spans="2:15" ht="12.75" customHeight="1" x14ac:dyDescent="0.2">
      <c r="B20" s="40" t="s">
        <v>187</v>
      </c>
      <c r="E20" s="8">
        <f>Input!A141/Input!A$7</f>
        <v>11.182597799740494</v>
      </c>
      <c r="F20" s="8">
        <f>Input!B141/Input!B$7</f>
        <v>11.637712250594223</v>
      </c>
      <c r="G20" s="8">
        <f>Input!C141/Input!C$7</f>
        <v>11.21101549671344</v>
      </c>
      <c r="H20" s="8">
        <f>Input!D141/Input!D$7</f>
        <v>11.881035569663581</v>
      </c>
      <c r="I20" s="8">
        <f>Input!E141/Input!E$7</f>
        <v>9.4271515929047176</v>
      </c>
      <c r="J20" s="8">
        <f>Input!F141/Input!F$7</f>
        <v>15.826544344906571</v>
      </c>
      <c r="K20" s="8">
        <f>Input!G141/Input!G$7</f>
        <v>11.37834550333895</v>
      </c>
      <c r="L20" s="8">
        <f>Input!H141/Input!H$7</f>
        <v>11.612573774540067</v>
      </c>
      <c r="M20" s="8">
        <f>Input!I141/Input!I$7</f>
        <v>11.731081081495065</v>
      </c>
      <c r="N20" s="8">
        <f>Input!J141/Input!J$7</f>
        <v>11.401157266625834</v>
      </c>
      <c r="O20" s="8">
        <f t="shared" si="1"/>
        <v>11.728921468052294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6">
        <f>Input!A202/Input!A$7</f>
        <v>0.83095508456362421</v>
      </c>
      <c r="F22" s="6">
        <f>Input!B202/Input!B$7</f>
        <v>0.88105344649912742</v>
      </c>
      <c r="G22" s="6">
        <f>Input!C202/Input!C$7</f>
        <v>1.1814424173504905</v>
      </c>
      <c r="H22" s="6">
        <f>Input!D202/Input!D$7</f>
        <v>0.46583181238392801</v>
      </c>
      <c r="I22" s="6">
        <f>Input!E202/Input!E$7</f>
        <v>0.38060218225769693</v>
      </c>
      <c r="J22" s="6">
        <f>Input!F202/Input!F$7</f>
        <v>0.66351982302828716</v>
      </c>
      <c r="K22" s="6">
        <f>Input!G202/Input!G$7</f>
        <v>0.13431629532546965</v>
      </c>
      <c r="L22" s="6">
        <f>Input!H202/Input!H$7</f>
        <v>1.294762933695518</v>
      </c>
      <c r="M22" s="6">
        <f>Input!I202/Input!I$7</f>
        <v>0.36076181454964207</v>
      </c>
      <c r="N22" s="6">
        <f>Input!J202/Input!J$7</f>
        <v>1.0873688532674717</v>
      </c>
      <c r="O22" s="19">
        <f t="shared" si="1"/>
        <v>0.72806146629212543</v>
      </c>
    </row>
    <row r="23" spans="2:15" ht="12" customHeight="1" x14ac:dyDescent="0.2">
      <c r="B23" t="s">
        <v>305</v>
      </c>
      <c r="E23" s="6">
        <f>Input!A203/Input!A$7</f>
        <v>8.7687610806004024</v>
      </c>
      <c r="F23" s="6">
        <f>Input!B203/Input!B$7</f>
        <v>5.9794770052146715</v>
      </c>
      <c r="G23" s="6">
        <f>Input!C203/Input!C$7</f>
        <v>6.9790332647511262</v>
      </c>
      <c r="H23" s="6">
        <f>Input!D203/Input!D$7</f>
        <v>8.512790893178579</v>
      </c>
      <c r="I23" s="6">
        <f>Input!E203/Input!E$7</f>
        <v>9.6139388445455065</v>
      </c>
      <c r="J23" s="6">
        <f>Input!F203/Input!F$7</f>
        <v>2.389152324322628</v>
      </c>
      <c r="K23" s="6">
        <f>Input!G203/Input!G$7</f>
        <v>1.6299804967858704</v>
      </c>
      <c r="L23" s="6">
        <f>Input!H203/Input!H$7</f>
        <v>1.81213606618101</v>
      </c>
      <c r="M23" s="6">
        <f>Input!I203/Input!I$7</f>
        <v>1.7928369041794783</v>
      </c>
      <c r="N23" s="6">
        <f>Input!J203/Input!J$7</f>
        <v>1.9481476282511696</v>
      </c>
      <c r="O23" s="19">
        <f t="shared" si="1"/>
        <v>4.942625450801045</v>
      </c>
    </row>
    <row r="24" spans="2:15" ht="12" customHeight="1" x14ac:dyDescent="0.2">
      <c r="B24" t="s">
        <v>306</v>
      </c>
      <c r="E24" s="6">
        <f>Input!A204/Input!A$7</f>
        <v>0.80687701564565251</v>
      </c>
      <c r="F24" s="6">
        <f>Input!B204/Input!B$7</f>
        <v>0.39344748302772004</v>
      </c>
      <c r="G24" s="6">
        <f>Input!C204/Input!C$7</f>
        <v>0.11420621391227707</v>
      </c>
      <c r="H24" s="6">
        <f>Input!D204/Input!D$7</f>
        <v>0.1648280177896338</v>
      </c>
      <c r="I24" s="6">
        <f>Input!E204/Input!E$7</f>
        <v>0.8950466437737028</v>
      </c>
      <c r="J24" s="6">
        <f>Input!F204/Input!F$7</f>
        <v>0.14140353629645899</v>
      </c>
      <c r="K24" s="6">
        <f>Input!G204/Input!G$7</f>
        <v>0.1001493166073769</v>
      </c>
      <c r="L24" s="6">
        <f>Input!H204/Input!H$7</f>
        <v>0.10166270527225583</v>
      </c>
      <c r="M24" s="6">
        <f>Input!I204/Input!I$7</f>
        <v>0.14057309790675312</v>
      </c>
      <c r="N24" s="6">
        <f>Input!J204/Input!J$7</f>
        <v>0.1153458953039939</v>
      </c>
      <c r="O24" s="19">
        <f t="shared" si="1"/>
        <v>0.29735399255358252</v>
      </c>
    </row>
    <row r="25" spans="2:15" ht="12" customHeight="1" x14ac:dyDescent="0.2">
      <c r="B25" t="s">
        <v>307</v>
      </c>
      <c r="E25" s="6">
        <f>Input!A205/Input!A$7</f>
        <v>1.6659243877714218</v>
      </c>
      <c r="F25" s="6">
        <f>Input!B205/Input!B$7</f>
        <v>1.5599157729572415</v>
      </c>
      <c r="G25" s="6">
        <f>Input!C205/Input!C$7</f>
        <v>0.90226557157030107</v>
      </c>
      <c r="H25" s="6">
        <f>Input!D205/Input!D$7</f>
        <v>1.6222778655154191</v>
      </c>
      <c r="I25" s="6">
        <f>Input!E205/Input!E$7</f>
        <v>1.3665685905462812</v>
      </c>
      <c r="J25" s="6">
        <f>Input!F205/Input!F$7</f>
        <v>0.99578688087356249</v>
      </c>
      <c r="K25" s="6">
        <f>Input!G205/Input!G$7</f>
        <v>0.7638859764089122</v>
      </c>
      <c r="L25" s="6">
        <f>Input!H205/Input!H$7</f>
        <v>1.2751000123472034</v>
      </c>
      <c r="M25" s="6">
        <f>Input!I205/Input!I$7</f>
        <v>0.70185714430135604</v>
      </c>
      <c r="N25" s="6">
        <f>Input!J205/Input!J$7</f>
        <v>1.0926297182754998</v>
      </c>
      <c r="O25" s="19">
        <f t="shared" si="1"/>
        <v>1.19462119205672</v>
      </c>
    </row>
    <row r="26" spans="2:15" ht="12" customHeight="1" x14ac:dyDescent="0.2">
      <c r="B26" t="s">
        <v>308</v>
      </c>
      <c r="E26" s="16">
        <f>E27-SUM(E22:E25)</f>
        <v>2.8173810626792797</v>
      </c>
      <c r="F26" s="16">
        <f t="shared" ref="F26:N26" si="3">F27-SUM(F22:F25)</f>
        <v>1.3555858349429588</v>
      </c>
      <c r="G26" s="16">
        <f t="shared" si="3"/>
        <v>1.2818263527863341</v>
      </c>
      <c r="H26" s="16">
        <f t="shared" si="3"/>
        <v>1.2542557451294716</v>
      </c>
      <c r="I26" s="16">
        <f t="shared" si="3"/>
        <v>0.86966106121947284</v>
      </c>
      <c r="J26" s="16">
        <f t="shared" si="3"/>
        <v>1.3500911529832589</v>
      </c>
      <c r="K26" s="16">
        <f t="shared" si="3"/>
        <v>1.8123906259751599</v>
      </c>
      <c r="L26" s="16">
        <f t="shared" si="3"/>
        <v>3.0837492282997898</v>
      </c>
      <c r="M26" s="16">
        <f t="shared" si="3"/>
        <v>1.4561490065586091</v>
      </c>
      <c r="N26" s="16">
        <f t="shared" si="3"/>
        <v>1.1405991295069438</v>
      </c>
      <c r="O26" s="19">
        <f t="shared" si="1"/>
        <v>1.6421689200081278</v>
      </c>
    </row>
    <row r="27" spans="2:15" ht="12.75" customHeight="1" x14ac:dyDescent="0.2">
      <c r="B27" s="40" t="s">
        <v>188</v>
      </c>
      <c r="E27" s="8">
        <f>Input!A142/Input!A$7</f>
        <v>14.889898631260381</v>
      </c>
      <c r="F27" s="8">
        <f>Input!B142/Input!B$7</f>
        <v>10.169479542641719</v>
      </c>
      <c r="G27" s="8">
        <f>Input!C142/Input!C$7</f>
        <v>10.458773820370528</v>
      </c>
      <c r="H27" s="8">
        <f>Input!D142/Input!D$7</f>
        <v>12.019984333997034</v>
      </c>
      <c r="I27" s="8">
        <f>Input!E142/Input!E$7</f>
        <v>13.125817322342661</v>
      </c>
      <c r="J27" s="8">
        <f>Input!F142/Input!F$7</f>
        <v>5.5399537175041962</v>
      </c>
      <c r="K27" s="8">
        <f>Input!G142/Input!G$7</f>
        <v>4.4407227111027892</v>
      </c>
      <c r="L27" s="8">
        <f>Input!H142/Input!H$7</f>
        <v>7.5674109457957774</v>
      </c>
      <c r="M27" s="8">
        <f>Input!I142/Input!I$7</f>
        <v>4.4521779674958388</v>
      </c>
      <c r="N27" s="8">
        <f>Input!J142/Input!J$7</f>
        <v>5.3840912246050792</v>
      </c>
      <c r="O27" s="8">
        <f>AVERAGE(E27:N27)</f>
        <v>8.8048310217116015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2" customHeight="1" x14ac:dyDescent="0.2">
      <c r="B29" t="s">
        <v>189</v>
      </c>
      <c r="E29" s="16">
        <f>Input!A143/Input!A$7</f>
        <v>30.451863669407061</v>
      </c>
      <c r="F29" s="16">
        <f>Input!B143/Input!B$7</f>
        <v>22.156636795799262</v>
      </c>
      <c r="G29" s="16">
        <f>Input!C143/Input!C$7</f>
        <v>20.821758638940427</v>
      </c>
      <c r="H29" s="16">
        <f>Input!D143/Input!D$7</f>
        <v>9.8348864240395422</v>
      </c>
      <c r="I29" s="16">
        <f>Input!E143/Input!E$7</f>
        <v>5.9713004432630923</v>
      </c>
      <c r="J29" s="16">
        <f>Input!F143/Input!F$7</f>
        <v>2.3691094934027834</v>
      </c>
      <c r="K29" s="16">
        <f>Input!G143/Input!G$7</f>
        <v>3.2811823628533983</v>
      </c>
      <c r="L29" s="16">
        <f>Input!H143/Input!H$7</f>
        <v>0.61833204716631684</v>
      </c>
      <c r="M29" s="16">
        <f>Input!I143/Input!I$7</f>
        <v>1.3170335135784264</v>
      </c>
      <c r="N29" s="16">
        <f>Input!J143/Input!J$7</f>
        <v>0.8641251365459599</v>
      </c>
      <c r="O29" s="23">
        <f t="shared" ref="O29:O35" si="4">AVERAGE(E29:N29)</f>
        <v>9.768622852499627</v>
      </c>
    </row>
    <row r="30" spans="2:15" ht="12" customHeight="1" x14ac:dyDescent="0.2">
      <c r="B30" t="s">
        <v>309</v>
      </c>
      <c r="E30" s="16">
        <f>Input!A207/Input!A$7</f>
        <v>2.7426848451827457</v>
      </c>
      <c r="F30" s="16">
        <f>Input!B207/Input!B$7</f>
        <v>4.1020791366533924</v>
      </c>
      <c r="G30" s="16">
        <f>Input!C207/Input!C$7</f>
        <v>7.9927522833472091</v>
      </c>
      <c r="H30" s="16">
        <f>Input!D207/Input!D$7</f>
        <v>6.4610766926012388</v>
      </c>
      <c r="I30" s="16">
        <f>Input!E207/Input!E$7</f>
        <v>2.2528106618729722</v>
      </c>
      <c r="J30" s="16">
        <f>Input!F207/Input!F$7</f>
        <v>0.44700403206827843</v>
      </c>
      <c r="K30" s="16">
        <f>Input!G207/Input!G$7</f>
        <v>0.1810756412656806</v>
      </c>
      <c r="L30" s="16">
        <f>Input!H207/Input!H$7</f>
        <v>2.7998827015680949</v>
      </c>
      <c r="M30" s="16">
        <f>Input!I207/Input!I$7</f>
        <v>2.9562605173180191E-2</v>
      </c>
      <c r="N30" s="16">
        <f>Input!J207/Input!J$7</f>
        <v>0.49729613491065494</v>
      </c>
      <c r="O30" s="19">
        <f t="shared" si="4"/>
        <v>2.7506224734643445</v>
      </c>
    </row>
    <row r="31" spans="2:15" ht="12" customHeight="1" x14ac:dyDescent="0.2">
      <c r="B31" t="s">
        <v>190</v>
      </c>
      <c r="E31" s="16">
        <f>Input!A144/Input!A$7</f>
        <v>0.87222657948720517</v>
      </c>
      <c r="F31" s="16">
        <f>Input!B144/Input!B$7</f>
        <v>0.82919180359278954</v>
      </c>
      <c r="G31" s="16">
        <f>Input!C144/Input!C$7</f>
        <v>0.39629255096589266</v>
      </c>
      <c r="H31" s="16">
        <f>Input!D144/Input!D$7</f>
        <v>0.62316412026890622</v>
      </c>
      <c r="I31" s="16">
        <f>Input!E144/Input!E$7</f>
        <v>0.44800019461580026</v>
      </c>
      <c r="J31" s="16">
        <f>Input!F144/Input!F$7</f>
        <v>0.67597279530585674</v>
      </c>
      <c r="K31" s="16">
        <f>Input!G144/Input!G$7</f>
        <v>0.89412641203270293</v>
      </c>
      <c r="L31" s="16">
        <f>Input!H144/Input!H$7</f>
        <v>0.89216894060995189</v>
      </c>
      <c r="M31" s="16">
        <f>Input!I144/Input!I$7</f>
        <v>1.4135307584355286</v>
      </c>
      <c r="N31" s="16">
        <f>Input!J144/Input!J$7</f>
        <v>1.5027018553554305</v>
      </c>
      <c r="O31" s="19">
        <f t="shared" si="4"/>
        <v>0.85473760106700636</v>
      </c>
    </row>
    <row r="32" spans="2:15" ht="12" customHeight="1" x14ac:dyDescent="0.2">
      <c r="B32" t="s">
        <v>310</v>
      </c>
      <c r="E32" s="16">
        <f>Input!A208/Input!A$7</f>
        <v>7.6386189207654109E-2</v>
      </c>
      <c r="F32" s="16">
        <f>Input!B208/Input!B$7</f>
        <v>0.39457223640534617</v>
      </c>
      <c r="G32" s="16">
        <f>Input!C208/Input!C$7</f>
        <v>0.34460246321989207</v>
      </c>
      <c r="H32" s="16">
        <f>Input!D208/Input!D$7</f>
        <v>0.32553157677922911</v>
      </c>
      <c r="I32" s="16">
        <f>Input!E208/Input!E$7</f>
        <v>0.32584561845572357</v>
      </c>
      <c r="J32" s="16">
        <f>Input!F208/Input!F$7</f>
        <v>0.38917617157470308</v>
      </c>
      <c r="K32" s="16">
        <f>Input!G208/Input!G$7</f>
        <v>0.52640703988017234</v>
      </c>
      <c r="L32" s="16">
        <f>Input!H208/Input!H$7</f>
        <v>0.47602528089887641</v>
      </c>
      <c r="M32" s="16">
        <f>Input!I208/Input!I$7</f>
        <v>0.35802980094410403</v>
      </c>
      <c r="N32" s="16">
        <f>Input!J208/Input!J$7</f>
        <v>0.7834341652910296</v>
      </c>
      <c r="O32" s="19">
        <f t="shared" si="4"/>
        <v>0.40000105426567306</v>
      </c>
    </row>
    <row r="33" spans="2:15" ht="12" customHeight="1" x14ac:dyDescent="0.2">
      <c r="B33" t="s">
        <v>191</v>
      </c>
      <c r="E33" s="16">
        <f>Input!A145/Input!A$7</f>
        <v>1.0974603566900145</v>
      </c>
      <c r="F33" s="16">
        <f>Input!B145/Input!B$7</f>
        <v>0.47000528199099989</v>
      </c>
      <c r="G33" s="16">
        <f>Input!C145/Input!C$7</f>
        <v>0.37893689759882776</v>
      </c>
      <c r="H33" s="16">
        <f>Input!D145/Input!D$7</f>
        <v>0.31430465881112785</v>
      </c>
      <c r="I33" s="16">
        <f>Input!E145/Input!E$7</f>
        <v>0.37436039261176962</v>
      </c>
      <c r="J33" s="16">
        <f>Input!F145/Input!F$7</f>
        <v>0.37411349409309841</v>
      </c>
      <c r="K33" s="16">
        <f>Input!G145/Input!G$7</f>
        <v>0.36294935405354806</v>
      </c>
      <c r="L33" s="16">
        <f>Input!H145/Input!H$7</f>
        <v>0.18687415112976913</v>
      </c>
      <c r="M33" s="16">
        <f>Input!I145/Input!I$7</f>
        <v>0.21152044001410428</v>
      </c>
      <c r="N33" s="16">
        <f>Input!J145/Input!J$7</f>
        <v>7.9977824905179212E-2</v>
      </c>
      <c r="O33" s="19">
        <f t="shared" si="4"/>
        <v>0.38505028518984391</v>
      </c>
    </row>
    <row r="34" spans="2:15" ht="12" customHeight="1" x14ac:dyDescent="0.2">
      <c r="B34" t="s">
        <v>192</v>
      </c>
      <c r="E34" s="16">
        <f>E35-SUM(E29:E33)</f>
        <v>1.1650320271294206</v>
      </c>
      <c r="F34" s="16">
        <f t="shared" ref="F34:N34" si="5">F35-SUM(F29:F33)</f>
        <v>2.7475581148470596</v>
      </c>
      <c r="G34" s="16">
        <f t="shared" si="5"/>
        <v>7.2602838257680844</v>
      </c>
      <c r="H34" s="16">
        <f t="shared" si="5"/>
        <v>0.47219514968562137</v>
      </c>
      <c r="I34" s="16">
        <f t="shared" si="5"/>
        <v>0.25518599892961369</v>
      </c>
      <c r="J34" s="16">
        <f t="shared" si="5"/>
        <v>0.33331994540234433</v>
      </c>
      <c r="K34" s="16">
        <f t="shared" si="5"/>
        <v>0.5006721587717653</v>
      </c>
      <c r="L34" s="16">
        <f t="shared" si="5"/>
        <v>0.22857667613285582</v>
      </c>
      <c r="M34" s="16">
        <f t="shared" si="5"/>
        <v>0.34892987964496625</v>
      </c>
      <c r="N34" s="16">
        <f t="shared" si="5"/>
        <v>0.35833509313879919</v>
      </c>
      <c r="O34" s="19">
        <f t="shared" si="4"/>
        <v>1.3670088869450532</v>
      </c>
    </row>
    <row r="35" spans="2:15" ht="12.75" customHeight="1" x14ac:dyDescent="0.2">
      <c r="B35" s="40" t="s">
        <v>193</v>
      </c>
      <c r="E35" s="8">
        <f>Input!A147/Input!A$7</f>
        <v>36.405653667104097</v>
      </c>
      <c r="F35" s="8">
        <f>Input!B147/Input!B$7</f>
        <v>30.700043369288846</v>
      </c>
      <c r="G35" s="8">
        <f>Input!C147/Input!C$7</f>
        <v>37.194626659840331</v>
      </c>
      <c r="H35" s="8">
        <f>Input!D147/Input!D$7</f>
        <v>18.031158622185668</v>
      </c>
      <c r="I35" s="8">
        <f>Input!E147/Input!E$7</f>
        <v>9.6275033097489704</v>
      </c>
      <c r="J35" s="8">
        <f>Input!F147/Input!F$7</f>
        <v>4.5886959318470639</v>
      </c>
      <c r="K35" s="8">
        <f>Input!G147/Input!G$7</f>
        <v>5.7464129688572676</v>
      </c>
      <c r="L35" s="8">
        <f>Input!H147/Input!H$7</f>
        <v>5.2018597975058656</v>
      </c>
      <c r="M35" s="8">
        <f>Input!I147/Input!I$7</f>
        <v>3.6786069977903098</v>
      </c>
      <c r="N35" s="8">
        <f>Input!J147/Input!J$7</f>
        <v>4.0858702101470534</v>
      </c>
      <c r="O35" s="20">
        <f t="shared" si="4"/>
        <v>15.526043153431548</v>
      </c>
    </row>
    <row r="36" spans="2:15" ht="6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815.20120079193487</v>
      </c>
      <c r="F37" s="42">
        <f t="shared" ref="F37:N37" si="6">+F11+F13+F20+F27+F35</f>
        <v>730.70681454515318</v>
      </c>
      <c r="G37" s="42">
        <f t="shared" si="6"/>
        <v>616.16012410055464</v>
      </c>
      <c r="H37" s="42">
        <f t="shared" si="6"/>
        <v>619.83352739764189</v>
      </c>
      <c r="I37" s="42">
        <f t="shared" si="6"/>
        <v>654.46776291698347</v>
      </c>
      <c r="J37" s="42">
        <f t="shared" si="6"/>
        <v>616.92228933619913</v>
      </c>
      <c r="K37" s="42">
        <f t="shared" si="6"/>
        <v>535.76568682518882</v>
      </c>
      <c r="L37" s="42">
        <f t="shared" si="6"/>
        <v>665.4145161439684</v>
      </c>
      <c r="M37" s="42">
        <f t="shared" si="6"/>
        <v>563.76604874184306</v>
      </c>
      <c r="N37" s="42">
        <f t="shared" si="6"/>
        <v>596.86649291228696</v>
      </c>
      <c r="O37" s="21">
        <f>AVERAGE(E37:N37)</f>
        <v>641.51044637117548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Input!A24/Input!A$7</f>
        <v>485.11497587211733</v>
      </c>
      <c r="F39" s="42">
        <f>Input!B24/Input!B$7</f>
        <v>460.93388682039676</v>
      </c>
      <c r="G39" s="42">
        <f>Input!C24/Input!C$7</f>
        <v>476.52998500504043</v>
      </c>
      <c r="H39" s="42">
        <f>Input!D24/Input!D$7</f>
        <v>493.96887800096988</v>
      </c>
      <c r="I39" s="42">
        <f>Input!E24/Input!E$7</f>
        <v>476.96363296484367</v>
      </c>
      <c r="J39" s="42">
        <f>Input!F24/Input!F$7</f>
        <v>423.5669378245658</v>
      </c>
      <c r="K39" s="42">
        <f>Input!G24/Input!G$7</f>
        <v>405.38736254134682</v>
      </c>
      <c r="L39" s="42">
        <f>Input!H24/Input!H$7</f>
        <v>425.15686658846772</v>
      </c>
      <c r="M39" s="42">
        <f>Input!I24/Input!I$7</f>
        <v>396.77021768186898</v>
      </c>
      <c r="N39" s="42">
        <f>Input!J24/Input!J$7</f>
        <v>406.82198565421015</v>
      </c>
      <c r="O39" s="21">
        <f>AVERAGE(E39:N39)</f>
        <v>445.12147289538268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330.08622491981754</v>
      </c>
      <c r="F41" s="11">
        <f t="shared" ref="F41:N41" si="7">+F37-F39</f>
        <v>269.77292772475641</v>
      </c>
      <c r="G41" s="11">
        <f t="shared" si="7"/>
        <v>139.63013909551421</v>
      </c>
      <c r="H41" s="11">
        <f t="shared" si="7"/>
        <v>125.86464939667201</v>
      </c>
      <c r="I41" s="11">
        <f t="shared" si="7"/>
        <v>177.50412995213981</v>
      </c>
      <c r="J41" s="11">
        <f t="shared" si="7"/>
        <v>193.35535151163333</v>
      </c>
      <c r="K41" s="11">
        <f t="shared" si="7"/>
        <v>130.37832428384201</v>
      </c>
      <c r="L41" s="11">
        <f t="shared" si="7"/>
        <v>240.25764955550068</v>
      </c>
      <c r="M41" s="11">
        <f t="shared" si="7"/>
        <v>166.99583105997408</v>
      </c>
      <c r="N41" s="11">
        <f t="shared" si="7"/>
        <v>190.04450725807681</v>
      </c>
      <c r="O41" s="11">
        <f>AVERAGE(E41:N41)</f>
        <v>196.38897347579268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(Input!A25+Input!A26)/Input!A$7</f>
        <v>28.155748934030349</v>
      </c>
      <c r="F43" s="8">
        <f>(Input!B25+Input!B26)/Input!B$7</f>
        <v>23.559854408650036</v>
      </c>
      <c r="G43" s="8">
        <f>(Input!C25+Input!C26)/Input!C$7</f>
        <v>22.799293456062333</v>
      </c>
      <c r="H43" s="8">
        <f>(Input!D25+Input!D26)/Input!D$7</f>
        <v>20.904098169520907</v>
      </c>
      <c r="I43" s="8">
        <f>(Input!E25+Input!E26)/Input!E$7</f>
        <v>20.787534089774219</v>
      </c>
      <c r="J43" s="8">
        <f>(Input!F25+Input!F26)/Input!F$7</f>
        <v>22.031640126139411</v>
      </c>
      <c r="K43" s="8">
        <f>(Input!G25+Input!G26)/Input!G$7</f>
        <v>21.159198807963556</v>
      </c>
      <c r="L43" s="8">
        <f>(Input!H25+Input!H26)/Input!H$7</f>
        <v>20.96673756019262</v>
      </c>
      <c r="M43" s="8">
        <f>(Input!I25+Input!I26)/Input!I$7</f>
        <v>21.07897810804841</v>
      </c>
      <c r="N43" s="8">
        <f>(Input!J25+Input!J26)/Input!J$7</f>
        <v>21.505633747946593</v>
      </c>
      <c r="O43" s="20">
        <f>AVERAGE(E43:N43)</f>
        <v>22.294871740832843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ht="12.75" customHeight="1" x14ac:dyDescent="0.2">
      <c r="B45" s="9" t="s">
        <v>74</v>
      </c>
      <c r="C45" s="10"/>
      <c r="D45" s="10"/>
      <c r="E45" s="11">
        <f>+E41-E43</f>
        <v>301.93047598578721</v>
      </c>
      <c r="F45" s="11">
        <f t="shared" ref="F45:N45" si="8">+F41-F43</f>
        <v>246.21307331610637</v>
      </c>
      <c r="G45" s="11">
        <f t="shared" si="8"/>
        <v>116.83084563945188</v>
      </c>
      <c r="H45" s="11">
        <f t="shared" si="8"/>
        <v>104.9605512271511</v>
      </c>
      <c r="I45" s="11">
        <f t="shared" si="8"/>
        <v>156.71659586236558</v>
      </c>
      <c r="J45" s="11">
        <f t="shared" si="8"/>
        <v>171.32371138549391</v>
      </c>
      <c r="K45" s="11">
        <f t="shared" si="8"/>
        <v>109.21912547587846</v>
      </c>
      <c r="L45" s="11">
        <f t="shared" si="8"/>
        <v>219.29091199530805</v>
      </c>
      <c r="M45" s="11">
        <f t="shared" si="8"/>
        <v>145.91685295192568</v>
      </c>
      <c r="N45" s="11">
        <f t="shared" si="8"/>
        <v>168.5388735101302</v>
      </c>
      <c r="O45" s="11">
        <f>AVERAGE(E45:N45)</f>
        <v>174.09410173495985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204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172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Input!A149/Input!A$7</f>
        <v>624.69371424533949</v>
      </c>
      <c r="F7" s="6">
        <f>Input!B149/Input!B$7</f>
        <v>554.85655523564412</v>
      </c>
      <c r="G7" s="6">
        <f>Input!C149/Input!C$7</f>
        <v>407.09282499769699</v>
      </c>
      <c r="H7" s="6">
        <f>Input!D149/Input!D$7</f>
        <v>423.67834087373376</v>
      </c>
      <c r="I7" s="6">
        <f>Input!E149/Input!E$7</f>
        <v>489.47017884167752</v>
      </c>
      <c r="J7" s="6">
        <f>Input!F149/Input!F$7</f>
        <v>509.40913145797703</v>
      </c>
      <c r="K7" s="6">
        <f>Input!G149/Input!G$7</f>
        <v>499.98046667290771</v>
      </c>
      <c r="L7" s="6">
        <f>Input!H149/Input!H$7</f>
        <v>525.5588557229288</v>
      </c>
      <c r="M7" s="6">
        <f>Input!I149/Input!I$7</f>
        <v>547.15547785883416</v>
      </c>
      <c r="N7" s="6">
        <f>Input!J149/Input!J$7</f>
        <v>542.74698841372935</v>
      </c>
      <c r="O7" s="19">
        <f>AVERAGE(E7:N7)</f>
        <v>512.4642534320468</v>
      </c>
    </row>
    <row r="8" spans="1:15" ht="12" customHeight="1" x14ac:dyDescent="0.2">
      <c r="B8" t="s">
        <v>180</v>
      </c>
      <c r="E8" s="6">
        <f>Input!A150/Input!A$7</f>
        <v>-0.22906115737564081</v>
      </c>
      <c r="F8" s="6">
        <f>Input!B150/Input!B$7</f>
        <v>0.33103312119062289</v>
      </c>
      <c r="G8" s="6">
        <f>Input!C150/Input!C$7</f>
        <v>2.190873661143268</v>
      </c>
      <c r="H8" s="6">
        <f>Input!D150/Input!D$7</f>
        <v>2.3482979900674414</v>
      </c>
      <c r="I8" s="6">
        <f>Input!E150/Input!E$7</f>
        <v>-8.0921014153177993</v>
      </c>
      <c r="J8" s="6">
        <f>Input!F150/Input!F$7</f>
        <v>13.925298012206026</v>
      </c>
      <c r="K8" s="6">
        <f>Input!G150/Input!G$7</f>
        <v>-1.7865476190476191</v>
      </c>
      <c r="L8" s="6">
        <f>Input!H150/Input!H$7</f>
        <v>-3.7926628287442892</v>
      </c>
      <c r="M8" s="6">
        <f>Input!I150/Input!I$7</f>
        <v>4.7188034099009908</v>
      </c>
      <c r="N8" s="6">
        <f>Input!J150/Input!J$7</f>
        <v>-1.1156119531552668</v>
      </c>
      <c r="O8" s="19">
        <f>AVERAGE(E8:N8)</f>
        <v>0.8498321220867735</v>
      </c>
    </row>
    <row r="9" spans="1:15" ht="12" customHeight="1" x14ac:dyDescent="0.2">
      <c r="B9" t="s">
        <v>181</v>
      </c>
      <c r="E9" s="6">
        <f>Input!A151/Input!A$7</f>
        <v>2.4374982446939497</v>
      </c>
      <c r="F9" s="6">
        <f>Input!B151/Input!B$7</f>
        <v>1.5768721292119994</v>
      </c>
      <c r="G9" s="6">
        <f>Input!C151/Input!C$7</f>
        <v>0.9278738908571893</v>
      </c>
      <c r="H9" s="6">
        <f>Input!D151/Input!D$7</f>
        <v>0.98115316072558412</v>
      </c>
      <c r="I9" s="6">
        <f>Input!E151/Input!E$7</f>
        <v>0.97691408480639563</v>
      </c>
      <c r="J9" s="6">
        <f>Input!F151/Input!F$7</f>
        <v>1.1828679458416356</v>
      </c>
      <c r="K9" s="6">
        <f>Input!G151/Input!G$7</f>
        <v>1.4942696436372713</v>
      </c>
      <c r="L9" s="6">
        <f>Input!H151/Input!H$7</f>
        <v>1.1995375972342266</v>
      </c>
      <c r="M9" s="6">
        <f>Input!I151/Input!I$7</f>
        <v>1.7535668891469702</v>
      </c>
      <c r="N9" s="6">
        <f>Input!J151/Input!J$7</f>
        <v>1.7786378580070425</v>
      </c>
      <c r="O9" s="19">
        <f>AVERAGE(E9:N9)</f>
        <v>1.4309191444162264</v>
      </c>
    </row>
    <row r="10" spans="1:15" ht="12" customHeight="1" x14ac:dyDescent="0.2">
      <c r="B10" t="s">
        <v>182</v>
      </c>
      <c r="E10" s="6">
        <f>Input!A152/Input!A$7</f>
        <v>-0.16021369354529252</v>
      </c>
      <c r="F10" s="6">
        <f>Input!B152/Input!B$7</f>
        <v>-5.6840566726563749E-2</v>
      </c>
      <c r="G10" s="6">
        <f>Input!C152/Input!C$7</f>
        <v>-0.15468448013171138</v>
      </c>
      <c r="H10" s="6">
        <f>Input!D152/Input!D$7</f>
        <v>-5.0965218630634607E-2</v>
      </c>
      <c r="I10" s="6">
        <f>Input!E152/Input!E$7</f>
        <v>-0.28671350249543548</v>
      </c>
      <c r="J10" s="6">
        <f>Input!F152/Input!F$7</f>
        <v>-8.8216947237954785E-2</v>
      </c>
      <c r="K10" s="6">
        <f>Input!G152/Input!G$7</f>
        <v>-0.63703348311801788</v>
      </c>
      <c r="L10" s="6">
        <f>Input!H152/Input!H$7</f>
        <v>-0.3262336399555501</v>
      </c>
      <c r="M10" s="6">
        <f>Input!I152/Input!I$7</f>
        <v>-0.81030579987678675</v>
      </c>
      <c r="N10" s="6">
        <f>Input!J152/Input!J$7</f>
        <v>-0.62260551798727315</v>
      </c>
      <c r="O10" s="19">
        <f>AVERAGE(E10:N10)</f>
        <v>-0.31938128497052204</v>
      </c>
    </row>
    <row r="11" spans="1:15" ht="12.75" customHeight="1" x14ac:dyDescent="0.2">
      <c r="B11" s="40" t="s">
        <v>68</v>
      </c>
      <c r="E11" s="8">
        <f>Input!A35/Input!A$7</f>
        <v>626.74193763911262</v>
      </c>
      <c r="F11" s="8">
        <f>Input!B35/Input!B$7</f>
        <v>556.70761991932011</v>
      </c>
      <c r="G11" s="8">
        <f>Input!C35/Input!C$7</f>
        <v>410.05688806956573</v>
      </c>
      <c r="H11" s="8">
        <f>Input!D35/Input!D$7</f>
        <v>426.95682680589613</v>
      </c>
      <c r="I11" s="8">
        <f>Input!E35/Input!E$7</f>
        <v>482.06827800867063</v>
      </c>
      <c r="J11" s="8">
        <f>Input!F35/Input!F$7</f>
        <v>524.42908046878676</v>
      </c>
      <c r="K11" s="8">
        <f>Input!G35/Input!G$7</f>
        <v>499.05115521437932</v>
      </c>
      <c r="L11" s="8">
        <f>Input!H35/Input!H$7</f>
        <v>522.63949685146315</v>
      </c>
      <c r="M11" s="8">
        <f>Input!I35/Input!I$7</f>
        <v>552.81754235800531</v>
      </c>
      <c r="N11" s="8">
        <f>Input!J35/Input!J$7</f>
        <v>542.78740880059388</v>
      </c>
      <c r="O11" s="8">
        <f>AVERAGE(E11:N11)</f>
        <v>514.42562341357939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.75" customHeight="1" x14ac:dyDescent="0.2">
      <c r="B13" s="40" t="s">
        <v>69</v>
      </c>
      <c r="E13" s="8">
        <f>Input!A28/Input!A7</f>
        <v>0.14959834163118851</v>
      </c>
      <c r="F13" s="8">
        <f>Input!B28/Input!B7</f>
        <v>6.2313253136829456E-2</v>
      </c>
      <c r="G13" s="8">
        <f>Input!C28/Input!C7</f>
        <v>0.31769631924390707</v>
      </c>
      <c r="H13" s="8">
        <f>Input!D28/Input!D7</f>
        <v>0.12708478273312976</v>
      </c>
      <c r="I13" s="8">
        <f>Input!E28/Input!E7</f>
        <v>0.26017085218673897</v>
      </c>
      <c r="J13" s="8">
        <f>Input!F28/Input!F7</f>
        <v>0.30316776228055037</v>
      </c>
      <c r="K13" s="8">
        <f>Input!G28/Input!G7</f>
        <v>0.27938198215065846</v>
      </c>
      <c r="L13" s="8">
        <f>Input!H28/Input!H7</f>
        <v>0.23597836152611434</v>
      </c>
      <c r="M13" s="8">
        <f>Input!I28/Input!I7</f>
        <v>0.97979250420999064</v>
      </c>
      <c r="N13" s="8">
        <f>Input!J28/Input!J7</f>
        <v>3.408010768463503</v>
      </c>
      <c r="O13" s="20">
        <f>AVERAGE(E13:N13)</f>
        <v>0.61231949275626107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Input!A136/Input!A$7</f>
        <v>1.5623319155880342</v>
      </c>
      <c r="F15" s="16">
        <f>Input!B136/Input!B$7</f>
        <v>1.2375969012319468</v>
      </c>
      <c r="G15" s="16">
        <f>Input!C136/Input!C$7</f>
        <v>1.4107602036945284</v>
      </c>
      <c r="H15" s="16">
        <f>Input!D136/Input!D$7</f>
        <v>1.6248044790887546</v>
      </c>
      <c r="I15" s="16">
        <f>Input!E136/Input!E$7</f>
        <v>1.3780401676768763</v>
      </c>
      <c r="J15" s="16">
        <f>Input!F136/Input!F$7</f>
        <v>1.6690585042124915</v>
      </c>
      <c r="K15" s="16">
        <f>Input!G136/Input!G$7</f>
        <v>1.1720263059352181</v>
      </c>
      <c r="L15" s="16">
        <f>Input!H136/Input!H$7</f>
        <v>1.6404099271515002</v>
      </c>
      <c r="M15" s="16">
        <f>Input!I136/Input!I$7</f>
        <v>1.4988397060404828</v>
      </c>
      <c r="N15" s="16">
        <f>Input!J136/Input!J$7</f>
        <v>1.1446751790750216</v>
      </c>
      <c r="O15" s="19">
        <f t="shared" ref="O15:O26" si="1">AVERAGE(E15:N15)</f>
        <v>1.4338543289694854</v>
      </c>
    </row>
    <row r="16" spans="1:15" ht="12" customHeight="1" x14ac:dyDescent="0.2">
      <c r="B16" t="s">
        <v>184</v>
      </c>
      <c r="E16" s="16">
        <f>Input!A137/Input!A$7</f>
        <v>4.2989112520217434</v>
      </c>
      <c r="F16" s="16">
        <f>Input!B137/Input!B$7</f>
        <v>3.8419621819801248</v>
      </c>
      <c r="G16" s="16">
        <f>Input!C137/Input!C$7</f>
        <v>3.8658099853090548</v>
      </c>
      <c r="H16" s="16">
        <f>Input!D137/Input!D$7</f>
        <v>3.7931531858239707</v>
      </c>
      <c r="I16" s="16">
        <f>Input!E137/Input!E$7</f>
        <v>3.4050365800882427</v>
      </c>
      <c r="J16" s="16">
        <f>Input!F137/Input!F$7</f>
        <v>3.5257755848067904</v>
      </c>
      <c r="K16" s="16">
        <f>Input!G137/Input!G$7</f>
        <v>3.7502101666354615</v>
      </c>
      <c r="L16" s="16">
        <f>Input!H137/Input!H$7</f>
        <v>3.284408723299173</v>
      </c>
      <c r="M16" s="16">
        <f>Input!I137/Input!I$7</f>
        <v>3.2438645340336048</v>
      </c>
      <c r="N16" s="16">
        <f>Input!J137/Input!J$7</f>
        <v>3.4240119606994983</v>
      </c>
      <c r="O16" s="19">
        <f t="shared" si="1"/>
        <v>3.6433144154697659</v>
      </c>
    </row>
    <row r="17" spans="2:15" ht="12" customHeight="1" x14ac:dyDescent="0.2">
      <c r="B17" t="s">
        <v>185</v>
      </c>
      <c r="E17" s="16">
        <f>Input!A138/Input!A$7</f>
        <v>1.3844291715162385</v>
      </c>
      <c r="F17" s="16">
        <f>Input!B138/Input!B$7</f>
        <v>1.3647708030179846</v>
      </c>
      <c r="G17" s="16">
        <f>Input!C138/Input!C$7</f>
        <v>1.5269372660845937</v>
      </c>
      <c r="H17" s="16">
        <f>Input!D138/Input!D$7</f>
        <v>1.03043409836032</v>
      </c>
      <c r="I17" s="16">
        <f>Input!E138/Input!E$7</f>
        <v>0.77810725891327548</v>
      </c>
      <c r="J17" s="16">
        <f>Input!F138/Input!F$7</f>
        <v>1.7187510001725788</v>
      </c>
      <c r="K17" s="16">
        <f>Input!G138/Input!G$7</f>
        <v>1.735249173063721</v>
      </c>
      <c r="L17" s="16">
        <f>Input!H138/Input!H$7</f>
        <v>1.7107812692925053</v>
      </c>
      <c r="M17" s="16">
        <f>Input!I138/Input!I$7</f>
        <v>1.7783722124990695</v>
      </c>
      <c r="N17" s="16">
        <f>Input!J138/Input!J$7</f>
        <v>1.6721612276567832</v>
      </c>
      <c r="O17" s="19">
        <f t="shared" si="1"/>
        <v>1.4699993480577069</v>
      </c>
    </row>
    <row r="18" spans="2:15" ht="12" customHeight="1" x14ac:dyDescent="0.2">
      <c r="B18" t="s">
        <v>186</v>
      </c>
      <c r="E18" s="16">
        <f>Input!A139/Input!A$7</f>
        <v>3.9369254606144799</v>
      </c>
      <c r="F18" s="16">
        <f>Input!B139/Input!B$7</f>
        <v>5.193382364364167</v>
      </c>
      <c r="G18" s="16">
        <f>Input!C139/Input!C$7</f>
        <v>4.2608535896764232</v>
      </c>
      <c r="H18" s="16">
        <f>Input!D139/Input!D$7</f>
        <v>5.4326438063905353</v>
      </c>
      <c r="I18" s="16">
        <f>Input!E139/Input!E$7</f>
        <v>3.8651993659622081</v>
      </c>
      <c r="J18" s="16">
        <f>Input!F139/Input!F$7</f>
        <v>8.8920652975415369</v>
      </c>
      <c r="K18" s="16">
        <f>Input!G139/Input!G$7</f>
        <v>4.6931782437745744</v>
      </c>
      <c r="L18" s="16">
        <f>Input!H139/Input!H$7</f>
        <v>4.9364248672675641</v>
      </c>
      <c r="M18" s="16">
        <f>Input!I139/Input!I$7</f>
        <v>5.1795850145469462</v>
      </c>
      <c r="N18" s="16">
        <f>Input!J139/Input!J$7</f>
        <v>5.0982766067899945</v>
      </c>
      <c r="O18" s="19">
        <f t="shared" si="1"/>
        <v>5.148853461692843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0.14665445194884086</v>
      </c>
      <c r="H19" s="16">
        <f t="shared" si="2"/>
        <v>0</v>
      </c>
      <c r="I19" s="16">
        <f t="shared" si="2"/>
        <v>7.6822026411527133E-4</v>
      </c>
      <c r="J19" s="16">
        <f t="shared" si="2"/>
        <v>2.0893958173173743E-2</v>
      </c>
      <c r="K19" s="16">
        <f t="shared" si="2"/>
        <v>2.7681613929976479E-2</v>
      </c>
      <c r="L19" s="16">
        <f t="shared" si="2"/>
        <v>4.0548987529323455E-2</v>
      </c>
      <c r="M19" s="16">
        <f t="shared" si="2"/>
        <v>3.0419614374961768E-2</v>
      </c>
      <c r="N19" s="16">
        <f t="shared" si="2"/>
        <v>6.2032292404536449E-2</v>
      </c>
      <c r="O19" s="19">
        <f t="shared" si="1"/>
        <v>3.2899913862492802E-2</v>
      </c>
    </row>
    <row r="20" spans="2:15" ht="12.75" customHeight="1" x14ac:dyDescent="0.2">
      <c r="B20" s="40" t="s">
        <v>187</v>
      </c>
      <c r="E20" s="8">
        <f>Input!A141/Input!A$7</f>
        <v>11.182597799740494</v>
      </c>
      <c r="F20" s="8">
        <f>Input!B141/Input!B$7</f>
        <v>11.637712250594223</v>
      </c>
      <c r="G20" s="8">
        <f>Input!C141/Input!C$7</f>
        <v>11.21101549671344</v>
      </c>
      <c r="H20" s="8">
        <f>Input!D141/Input!D$7</f>
        <v>11.881035569663581</v>
      </c>
      <c r="I20" s="8">
        <f>Input!E141/Input!E$7</f>
        <v>9.4271515929047176</v>
      </c>
      <c r="J20" s="8">
        <f>Input!F141/Input!F$7</f>
        <v>15.826544344906571</v>
      </c>
      <c r="K20" s="8">
        <f>Input!G141/Input!G$7</f>
        <v>11.37834550333895</v>
      </c>
      <c r="L20" s="8">
        <f>Input!H141/Input!H$7</f>
        <v>11.612573774540067</v>
      </c>
      <c r="M20" s="8">
        <f>Input!I141/Input!I$7</f>
        <v>11.731081081495065</v>
      </c>
      <c r="N20" s="8">
        <f>Input!J141/Input!J$7</f>
        <v>11.401157266625834</v>
      </c>
      <c r="O20" s="8">
        <f t="shared" si="1"/>
        <v>11.728921468052294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16">
        <f>Input!A202/Input!A$7</f>
        <v>0.83095508456362421</v>
      </c>
      <c r="F22" s="16">
        <f>Input!B202/Input!B$7</f>
        <v>0.88105344649912742</v>
      </c>
      <c r="G22" s="16">
        <f>Input!C202/Input!C$7</f>
        <v>1.1814424173504905</v>
      </c>
      <c r="H22" s="16">
        <f>Input!D202/Input!D$7</f>
        <v>0.46583181238392801</v>
      </c>
      <c r="I22" s="16">
        <f>Input!E202/Input!E$7</f>
        <v>0.38060218225769693</v>
      </c>
      <c r="J22" s="16">
        <f>Input!F202/Input!F$7</f>
        <v>0.66351982302828716</v>
      </c>
      <c r="K22" s="16">
        <f>Input!G202/Input!G$7</f>
        <v>0.13431629532546965</v>
      </c>
      <c r="L22" s="16">
        <f>Input!H202/Input!H$7</f>
        <v>1.294762933695518</v>
      </c>
      <c r="M22" s="16">
        <f>Input!I202/Input!I$7</f>
        <v>0.36076181454964207</v>
      </c>
      <c r="N22" s="16">
        <f>Input!J202/Input!J$7</f>
        <v>1.0873688532674717</v>
      </c>
      <c r="O22" s="19">
        <f t="shared" si="1"/>
        <v>0.72806146629212543</v>
      </c>
    </row>
    <row r="23" spans="2:15" ht="12" customHeight="1" x14ac:dyDescent="0.2">
      <c r="B23" t="s">
        <v>305</v>
      </c>
      <c r="E23" s="16">
        <f>Input!A210/Input!A$7</f>
        <v>8.2663012870864758</v>
      </c>
      <c r="F23" s="16">
        <f>Input!B210/Input!B$7</f>
        <v>5.5513032794950004</v>
      </c>
      <c r="G23" s="16">
        <f>Input!C210/Input!C$7</f>
        <v>6.1064929105146994</v>
      </c>
      <c r="H23" s="16">
        <f>Input!D210/Input!D$7</f>
        <v>6.8958977840045677</v>
      </c>
      <c r="I23" s="16">
        <f>Input!E210/Input!E$7</f>
        <v>8.3888716892907524</v>
      </c>
      <c r="J23" s="16">
        <f>Input!F210/Input!F$7</f>
        <v>2.2105950830731578</v>
      </c>
      <c r="K23" s="16">
        <f>Input!G210/Input!G$7</f>
        <v>1.6329554390563565</v>
      </c>
      <c r="L23" s="16">
        <f>Input!H210/Input!H$7</f>
        <v>1.7821913199160391</v>
      </c>
      <c r="M23" s="16">
        <f>Input!I210/Input!I$7</f>
        <v>1.6739241585915823</v>
      </c>
      <c r="N23" s="16">
        <f>Input!J210/Input!J$7</f>
        <v>1.8783086017539101</v>
      </c>
      <c r="O23" s="19">
        <f t="shared" si="1"/>
        <v>4.4386841552782546</v>
      </c>
    </row>
    <row r="24" spans="2:15" ht="12" customHeight="1" x14ac:dyDescent="0.2">
      <c r="B24" t="s">
        <v>306</v>
      </c>
      <c r="E24" s="16">
        <f>Input!A204/Input!A$7</f>
        <v>0.80687701564565251</v>
      </c>
      <c r="F24" s="16">
        <f>Input!B204/Input!B$7</f>
        <v>0.39344748302772004</v>
      </c>
      <c r="G24" s="16">
        <f>Input!C204/Input!C$7</f>
        <v>0.11420621391227707</v>
      </c>
      <c r="H24" s="16">
        <f>Input!D204/Input!D$7</f>
        <v>0.1648280177896338</v>
      </c>
      <c r="I24" s="16">
        <f>Input!E204/Input!E$7</f>
        <v>0.8950466437737028</v>
      </c>
      <c r="J24" s="16">
        <f>Input!F204/Input!F$7</f>
        <v>0.14140353629645899</v>
      </c>
      <c r="K24" s="16">
        <f>Input!G204/Input!G$7</f>
        <v>0.1001493166073769</v>
      </c>
      <c r="L24" s="16">
        <f>Input!H204/Input!H$7</f>
        <v>0.10166270527225583</v>
      </c>
      <c r="M24" s="16">
        <f>Input!I204/Input!I$7</f>
        <v>0.14057309790675312</v>
      </c>
      <c r="N24" s="16">
        <f>Input!J204/Input!J$7</f>
        <v>0.1153458953039939</v>
      </c>
      <c r="O24" s="19">
        <f t="shared" si="1"/>
        <v>0.29735399255358252</v>
      </c>
    </row>
    <row r="25" spans="2:15" ht="12" customHeight="1" x14ac:dyDescent="0.2">
      <c r="B25" t="s">
        <v>307</v>
      </c>
      <c r="E25" s="16">
        <f>Input!A205/Input!A$7</f>
        <v>1.6659243877714218</v>
      </c>
      <c r="F25" s="16">
        <f>Input!B205/Input!B$7</f>
        <v>1.5599157729572415</v>
      </c>
      <c r="G25" s="16">
        <f>Input!C205/Input!C$7</f>
        <v>0.90226557157030107</v>
      </c>
      <c r="H25" s="16">
        <f>Input!D205/Input!D$7</f>
        <v>1.6222778655154191</v>
      </c>
      <c r="I25" s="16">
        <f>Input!E205/Input!E$7</f>
        <v>1.3665685905462812</v>
      </c>
      <c r="J25" s="16">
        <f>Input!F205/Input!F$7</f>
        <v>0.99578688087356249</v>
      </c>
      <c r="K25" s="16">
        <f>Input!G205/Input!G$7</f>
        <v>0.7638859764089122</v>
      </c>
      <c r="L25" s="16">
        <f>Input!H205/Input!H$7</f>
        <v>1.2751000123472034</v>
      </c>
      <c r="M25" s="16">
        <f>Input!I205/Input!I$7</f>
        <v>0.70185714430135604</v>
      </c>
      <c r="N25" s="16">
        <f>Input!J205/Input!J$7</f>
        <v>1.0926297182754998</v>
      </c>
      <c r="O25" s="19">
        <f t="shared" si="1"/>
        <v>1.19462119205672</v>
      </c>
    </row>
    <row r="26" spans="2:15" ht="12" customHeight="1" x14ac:dyDescent="0.2">
      <c r="B26" t="s">
        <v>308</v>
      </c>
      <c r="E26" s="16">
        <f>(Input!A142-SUM(Input!A202:'Input'!A205))/Input!A$7</f>
        <v>2.8173810626792797</v>
      </c>
      <c r="F26" s="16">
        <f>(Input!B142-SUM(Input!B202:'Input'!B205))/Input!B$7</f>
        <v>1.3555858349429575</v>
      </c>
      <c r="G26" s="16">
        <f>(Input!C142-SUM(Input!C202:'Input'!C205))/Input!C$7</f>
        <v>1.2818263527863329</v>
      </c>
      <c r="H26" s="16">
        <f>(Input!D142-SUM(Input!D202:'Input'!D205))/Input!D$7</f>
        <v>1.2542557451294731</v>
      </c>
      <c r="I26" s="16">
        <f>(Input!E142-SUM(Input!E202:'Input'!E205))/Input!E$7</f>
        <v>0.86966106121947329</v>
      </c>
      <c r="J26" s="16">
        <f>(Input!F142-SUM(Input!F202:'Input'!F205))/Input!F$7</f>
        <v>1.3500911529832593</v>
      </c>
      <c r="K26" s="16">
        <f>(Input!G142-SUM(Input!G202:'Input'!G205))/Input!G$7</f>
        <v>1.8123906259751601</v>
      </c>
      <c r="L26" s="16">
        <f>(Input!H142-SUM(Input!H202:'Input'!H205))/Input!H$7</f>
        <v>3.0837492282997898</v>
      </c>
      <c r="M26" s="16">
        <f>(Input!I142-SUM(Input!I202:'Input'!I205))/Input!I$7</f>
        <v>1.4561490065586096</v>
      </c>
      <c r="N26" s="16">
        <f>(Input!J142-SUM(Input!J202:'Input'!J205))/Input!J$7</f>
        <v>1.140599129506944</v>
      </c>
      <c r="O26" s="19">
        <f t="shared" si="1"/>
        <v>1.6421689200081278</v>
      </c>
    </row>
    <row r="27" spans="2:15" ht="12.75" customHeight="1" x14ac:dyDescent="0.2">
      <c r="B27" s="40" t="s">
        <v>188</v>
      </c>
      <c r="E27" s="8">
        <f>SUM(E22:E26)</f>
        <v>14.387438837746455</v>
      </c>
      <c r="F27" s="8">
        <f t="shared" ref="F27:N27" si="3">SUM(F22:F26)</f>
        <v>9.741305816922047</v>
      </c>
      <c r="G27" s="8">
        <f t="shared" si="3"/>
        <v>9.5862334661341002</v>
      </c>
      <c r="H27" s="8">
        <f t="shared" si="3"/>
        <v>10.403091224823022</v>
      </c>
      <c r="I27" s="8">
        <f t="shared" si="3"/>
        <v>11.900750167087907</v>
      </c>
      <c r="J27" s="8">
        <f t="shared" si="3"/>
        <v>5.3613964762547255</v>
      </c>
      <c r="K27" s="8">
        <f t="shared" si="3"/>
        <v>4.4436976533732757</v>
      </c>
      <c r="L27" s="8">
        <f t="shared" si="3"/>
        <v>7.5374661995308063</v>
      </c>
      <c r="M27" s="8">
        <f t="shared" si="3"/>
        <v>4.3332652219079435</v>
      </c>
      <c r="N27" s="8">
        <f t="shared" si="3"/>
        <v>5.3142521981078197</v>
      </c>
      <c r="O27" s="8">
        <f>AVERAGE(E27:N27)</f>
        <v>8.3008897261888102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2" customHeight="1" x14ac:dyDescent="0.2">
      <c r="B29" t="s">
        <v>189</v>
      </c>
      <c r="E29" s="16">
        <f>Input!A143/Input!A$7</f>
        <v>30.451863669407061</v>
      </c>
      <c r="F29" s="16">
        <f>Input!B143/Input!B$7</f>
        <v>22.156636795799262</v>
      </c>
      <c r="G29" s="16">
        <f>Input!C143/Input!C$7</f>
        <v>20.821758638940427</v>
      </c>
      <c r="H29" s="16">
        <f>Input!D143/Input!D$7</f>
        <v>9.8348864240395422</v>
      </c>
      <c r="I29" s="16">
        <f>Input!E143/Input!E$7</f>
        <v>5.9713004432630923</v>
      </c>
      <c r="J29" s="16">
        <f>Input!F143/Input!F$7</f>
        <v>2.3691094934027834</v>
      </c>
      <c r="K29" s="16">
        <f>Input!G143/Input!G$7</f>
        <v>3.2811823628533983</v>
      </c>
      <c r="L29" s="16">
        <f>Input!H143/Input!H$7</f>
        <v>0.61833204716631684</v>
      </c>
      <c r="M29" s="16">
        <f>Input!I143/Input!I$7</f>
        <v>1.3170335135784264</v>
      </c>
      <c r="N29" s="16">
        <f>Input!J143/Input!J$7</f>
        <v>0.8641251365459599</v>
      </c>
      <c r="O29" s="23">
        <f t="shared" ref="O29:O35" si="4">AVERAGE(E29:N29)</f>
        <v>9.768622852499627</v>
      </c>
    </row>
    <row r="30" spans="2:15" ht="12" customHeight="1" x14ac:dyDescent="0.2">
      <c r="B30" t="s">
        <v>309</v>
      </c>
      <c r="E30" s="16">
        <f>Input!A211/Input!A$7</f>
        <v>2.2819658599994499</v>
      </c>
      <c r="F30" s="16">
        <f>Input!B211/Input!B$7</f>
        <v>2.3009626687518447</v>
      </c>
      <c r="G30" s="16">
        <f>Input!C211/Input!C$7</f>
        <v>4.2145323605064506</v>
      </c>
      <c r="H30" s="16">
        <f>Input!D211/Input!D$7</f>
        <v>3.6339729452200831</v>
      </c>
      <c r="I30" s="16">
        <f>Input!E211/Input!E$7</f>
        <v>1.4397908648367659</v>
      </c>
      <c r="J30" s="16">
        <f>Input!F211/Input!F$7</f>
        <v>0.36315270085818729</v>
      </c>
      <c r="K30" s="16">
        <f>Input!G211/Input!G$7</f>
        <v>9.8890033077451173E-2</v>
      </c>
      <c r="L30" s="16">
        <f>Input!H211/Input!H$7</f>
        <v>1.9210062970737127</v>
      </c>
      <c r="M30" s="16">
        <f>Input!I211/Input!I$7</f>
        <v>2.928321557817563E-2</v>
      </c>
      <c r="N30" s="16">
        <f>Input!J211/Input!J$7</f>
        <v>0.40194941097790865</v>
      </c>
      <c r="O30" s="19">
        <f t="shared" si="4"/>
        <v>1.6685506356880029</v>
      </c>
    </row>
    <row r="31" spans="2:15" ht="12" customHeight="1" x14ac:dyDescent="0.2">
      <c r="B31" t="s">
        <v>190</v>
      </c>
      <c r="E31" s="16">
        <f>Input!A144/Input!A$7</f>
        <v>0.87222657948720517</v>
      </c>
      <c r="F31" s="16">
        <f>Input!B144/Input!B$7</f>
        <v>0.82919180359278954</v>
      </c>
      <c r="G31" s="16">
        <f>Input!C144/Input!C$7</f>
        <v>0.39629255096589266</v>
      </c>
      <c r="H31" s="16">
        <f>Input!D144/Input!D$7</f>
        <v>0.62316412026890622</v>
      </c>
      <c r="I31" s="16">
        <f>Input!E144/Input!E$7</f>
        <v>0.44800019461580026</v>
      </c>
      <c r="J31" s="16">
        <f>Input!F144/Input!F$7</f>
        <v>0.67597279530585674</v>
      </c>
      <c r="K31" s="16">
        <f>Input!G144/Input!G$7</f>
        <v>0.89412641203270293</v>
      </c>
      <c r="L31" s="16">
        <f>Input!H144/Input!H$7</f>
        <v>0.89216894060995189</v>
      </c>
      <c r="M31" s="16">
        <f>Input!I144/Input!I$7</f>
        <v>1.4135307584355286</v>
      </c>
      <c r="N31" s="16">
        <f>Input!J144/Input!J$7</f>
        <v>1.5027018553554305</v>
      </c>
      <c r="O31" s="19">
        <f t="shared" si="4"/>
        <v>0.85473760106700636</v>
      </c>
    </row>
    <row r="32" spans="2:15" ht="12" customHeight="1" x14ac:dyDescent="0.2">
      <c r="B32" t="s">
        <v>310</v>
      </c>
      <c r="E32" s="16">
        <f>Input!A208/Input!A$7</f>
        <v>7.6386189207654109E-2</v>
      </c>
      <c r="F32" s="16">
        <f>Input!B208/Input!B$7</f>
        <v>0.39457223640534617</v>
      </c>
      <c r="G32" s="16">
        <f>Input!C208/Input!C$7</f>
        <v>0.34460246321989207</v>
      </c>
      <c r="H32" s="16">
        <f>Input!D208/Input!D$7</f>
        <v>0.32553157677922911</v>
      </c>
      <c r="I32" s="16">
        <f>Input!E208/Input!E$7</f>
        <v>0.32584561845572357</v>
      </c>
      <c r="J32" s="16">
        <f>Input!F208/Input!F$7</f>
        <v>0.38917617157470308</v>
      </c>
      <c r="K32" s="16">
        <f>Input!G208/Input!G$7</f>
        <v>0.52640703988017234</v>
      </c>
      <c r="L32" s="16">
        <f>Input!H208/Input!H$7</f>
        <v>0.47602528089887641</v>
      </c>
      <c r="M32" s="16">
        <f>Input!I208/Input!I$7</f>
        <v>0.35802980094410403</v>
      </c>
      <c r="N32" s="16">
        <f>Input!J208/Input!J$7</f>
        <v>0.7834341652910296</v>
      </c>
      <c r="O32" s="19">
        <f t="shared" si="4"/>
        <v>0.40000105426567306</v>
      </c>
    </row>
    <row r="33" spans="2:15" ht="12" customHeight="1" x14ac:dyDescent="0.2">
      <c r="B33" t="s">
        <v>191</v>
      </c>
      <c r="E33" s="16">
        <f>Input!A145/Input!A$7</f>
        <v>1.0974603566900145</v>
      </c>
      <c r="F33" s="16">
        <f>Input!B145/Input!B$7</f>
        <v>0.47000528199099989</v>
      </c>
      <c r="G33" s="16">
        <f>Input!C145/Input!C$7</f>
        <v>0.37893689759882776</v>
      </c>
      <c r="H33" s="16">
        <f>Input!D145/Input!D$7</f>
        <v>0.31430465881112785</v>
      </c>
      <c r="I33" s="16">
        <f>Input!E145/Input!E$7</f>
        <v>0.37436039261176962</v>
      </c>
      <c r="J33" s="16">
        <f>Input!F145/Input!F$7</f>
        <v>0.37411349409309841</v>
      </c>
      <c r="K33" s="16">
        <f>Input!G145/Input!G$7</f>
        <v>0.36294935405354806</v>
      </c>
      <c r="L33" s="16">
        <f>Input!H145/Input!H$7</f>
        <v>0.18687415112976913</v>
      </c>
      <c r="M33" s="16">
        <f>Input!I145/Input!I$7</f>
        <v>0.21152044001410428</v>
      </c>
      <c r="N33" s="16">
        <f>Input!J145/Input!J$7</f>
        <v>7.9977824905179212E-2</v>
      </c>
      <c r="O33" s="19">
        <f t="shared" si="4"/>
        <v>0.38505028518984391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1.1650320271294137</v>
      </c>
      <c r="F34" s="16">
        <f>(Input!B147-Input!B143-Input!B144-Input!B145-Input!B207-Input!B208)/Input!B$7</f>
        <v>2.7475581148470578</v>
      </c>
      <c r="G34" s="16">
        <f>(Input!C147-Input!C143-Input!C144-Input!C145-Input!C207-Input!C208)/Input!C$7</f>
        <v>7.2602838257680817</v>
      </c>
      <c r="H34" s="16">
        <f>(Input!D147-Input!D143-Input!D144-Input!D145-Input!D207-Input!D208)/Input!D$7</f>
        <v>0.47219514968562326</v>
      </c>
      <c r="I34" s="16">
        <f>(Input!E147-Input!E143-Input!E144-Input!E145-Input!E207-Input!E208)/Input!E$7</f>
        <v>0.2551859989296133</v>
      </c>
      <c r="J34" s="16">
        <f>(Input!F147-Input!F143-Input!F144-Input!F145-Input!F207-Input!F208)/Input!F$7</f>
        <v>0.33331994540234405</v>
      </c>
      <c r="K34" s="16">
        <f>(Input!G147-Input!G143-Input!G144-Input!G145-Input!G207-Input!G208)/Input!G$7</f>
        <v>0.50067215877176507</v>
      </c>
      <c r="L34" s="16">
        <f>(Input!H147-Input!H143-Input!H144-Input!H145-Input!H207-Input!H208)/Input!H$7</f>
        <v>0.22857667613285645</v>
      </c>
      <c r="M34" s="16">
        <f>(Input!I147-Input!I143-Input!I144-Input!I145-Input!I207-Input!I208)/Input!I$7</f>
        <v>0.34892987964496686</v>
      </c>
      <c r="N34" s="16">
        <f>(Input!J147-Input!J143-Input!J144-Input!J145-Input!J207-Input!J208)/Input!J$7</f>
        <v>0.35833509313879935</v>
      </c>
      <c r="O34" s="19">
        <f t="shared" si="4"/>
        <v>1.3670088869450523</v>
      </c>
    </row>
    <row r="35" spans="2:15" ht="12.75" customHeight="1" x14ac:dyDescent="0.2">
      <c r="B35" s="40" t="s">
        <v>193</v>
      </c>
      <c r="E35" s="8">
        <f>SUM(E29:E34)</f>
        <v>35.944934681920799</v>
      </c>
      <c r="F35" s="8">
        <f t="shared" ref="F35:N35" si="5">SUM(F29:F34)</f>
        <v>28.898926901387298</v>
      </c>
      <c r="G35" s="8">
        <f t="shared" si="5"/>
        <v>33.416406736999569</v>
      </c>
      <c r="H35" s="8">
        <f t="shared" si="5"/>
        <v>15.204054874804513</v>
      </c>
      <c r="I35" s="8">
        <f t="shared" si="5"/>
        <v>8.8144835127127656</v>
      </c>
      <c r="J35" s="8">
        <f t="shared" si="5"/>
        <v>4.5048446006369733</v>
      </c>
      <c r="K35" s="8">
        <f t="shared" si="5"/>
        <v>5.6642273606690381</v>
      </c>
      <c r="L35" s="8">
        <f t="shared" si="5"/>
        <v>4.3229833930114836</v>
      </c>
      <c r="M35" s="8">
        <f t="shared" si="5"/>
        <v>3.678327608195306</v>
      </c>
      <c r="N35" s="8">
        <f t="shared" si="5"/>
        <v>3.9905234862143071</v>
      </c>
      <c r="O35" s="20">
        <f t="shared" si="4"/>
        <v>14.443971315655205</v>
      </c>
    </row>
    <row r="36" spans="2:15" ht="6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688.40650730015159</v>
      </c>
      <c r="F37" s="42">
        <f t="shared" ref="F37:N37" si="6">+F11+F13+F20+F27+F35</f>
        <v>607.04787814136046</v>
      </c>
      <c r="G37" s="42">
        <f t="shared" si="6"/>
        <v>464.58824008865679</v>
      </c>
      <c r="H37" s="42">
        <f t="shared" si="6"/>
        <v>464.57209325792036</v>
      </c>
      <c r="I37" s="42">
        <f t="shared" si="6"/>
        <v>512.47083413356268</v>
      </c>
      <c r="J37" s="42">
        <f t="shared" si="6"/>
        <v>550.42503365286552</v>
      </c>
      <c r="K37" s="42">
        <f t="shared" si="6"/>
        <v>520.81680771391132</v>
      </c>
      <c r="L37" s="42">
        <f t="shared" si="6"/>
        <v>546.34849858007158</v>
      </c>
      <c r="M37" s="42">
        <f t="shared" si="6"/>
        <v>573.54000877381361</v>
      </c>
      <c r="N37" s="42">
        <f t="shared" si="6"/>
        <v>566.9013525200055</v>
      </c>
      <c r="O37" s="21">
        <f>AVERAGE(E37:N37)</f>
        <v>549.51172541623191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(Input!A24-Input!A125)/Input!A$7+Input!A131/Input!A7</f>
        <v>457.61934070852578</v>
      </c>
      <c r="F39" s="42">
        <f>(Input!B24-Input!B125)/Input!B$7+Input!B131/Input!B7</f>
        <v>422.10325373234798</v>
      </c>
      <c r="G39" s="42">
        <f>(Input!C24-Input!C125)/Input!C$7+Input!C131/Input!C7</f>
        <v>411.7131878198943</v>
      </c>
      <c r="H39" s="42">
        <f>(Input!D24-Input!D125)/Input!D$7+Input!D131/Input!D7</f>
        <v>431.2921566134184</v>
      </c>
      <c r="I39" s="42">
        <f>(Input!E24-Input!E125)/Input!E$7+Input!E131/Input!E7</f>
        <v>423.65011523303968</v>
      </c>
      <c r="J39" s="42">
        <f>(Input!F24-Input!F125)/Input!F$7+Input!F131/Input!F7</f>
        <v>400.74861152512597</v>
      </c>
      <c r="K39" s="42">
        <f>(Input!G24-Input!G125)/Input!G$7+Input!G131/Input!G7</f>
        <v>401.11214831804278</v>
      </c>
      <c r="L39" s="42">
        <f>(Input!H24-Input!H125)/Input!H$7+Input!H131/Input!H7</f>
        <v>391.2307195332757</v>
      </c>
      <c r="M39" s="42">
        <f>(Input!I24-Input!I125)/Input!I$7+Input!I131/Input!I7</f>
        <v>399.78987834605033</v>
      </c>
      <c r="N39" s="42">
        <f>(Input!J24-Input!J125)/Input!J$7+Input!J131/Input!J7</f>
        <v>399.50305896961254</v>
      </c>
      <c r="O39" s="21">
        <f>AVERAGE(E39:N39)</f>
        <v>413.87624707993325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230.78716659162581</v>
      </c>
      <c r="F41" s="11">
        <f t="shared" ref="F41:N41" si="7">+F37-F39</f>
        <v>184.94462440901248</v>
      </c>
      <c r="G41" s="11">
        <f t="shared" si="7"/>
        <v>52.875052268762488</v>
      </c>
      <c r="H41" s="11">
        <f t="shared" si="7"/>
        <v>33.279936644501959</v>
      </c>
      <c r="I41" s="11">
        <f t="shared" si="7"/>
        <v>88.820718900522991</v>
      </c>
      <c r="J41" s="11">
        <f t="shared" si="7"/>
        <v>149.67642212773956</v>
      </c>
      <c r="K41" s="11">
        <f t="shared" si="7"/>
        <v>119.70465939586853</v>
      </c>
      <c r="L41" s="11">
        <f t="shared" si="7"/>
        <v>155.11777904679587</v>
      </c>
      <c r="M41" s="11">
        <f t="shared" si="7"/>
        <v>173.75013042776328</v>
      </c>
      <c r="N41" s="11">
        <f t="shared" si="7"/>
        <v>167.39829355039296</v>
      </c>
      <c r="O41" s="11">
        <f>AVERAGE(E41:N41)</f>
        <v>135.6354783362986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(Input!A25+Input!A26)/Input!A$7</f>
        <v>28.155748934030349</v>
      </c>
      <c r="F43" s="8">
        <f>(Input!B25+Input!B26)/Input!B$7</f>
        <v>23.559854408650036</v>
      </c>
      <c r="G43" s="8">
        <f>(Input!C25+Input!C26)/Input!C$7</f>
        <v>22.799293456062333</v>
      </c>
      <c r="H43" s="8">
        <f>(Input!D25+Input!D26)/Input!D$7</f>
        <v>20.904098169520907</v>
      </c>
      <c r="I43" s="8">
        <f>(Input!E25+Input!E26)/Input!E$7</f>
        <v>20.787534089774219</v>
      </c>
      <c r="J43" s="8">
        <f>(Input!F25+Input!F26)/Input!F$7</f>
        <v>22.031640126139411</v>
      </c>
      <c r="K43" s="8">
        <f>(Input!G25+Input!G26)/Input!G$7</f>
        <v>21.159198807963556</v>
      </c>
      <c r="L43" s="8">
        <f>(Input!H25+Input!H26)/Input!H$7</f>
        <v>20.96673756019262</v>
      </c>
      <c r="M43" s="8">
        <f>(Input!I25+Input!I26)/Input!I$7</f>
        <v>21.07897810804841</v>
      </c>
      <c r="N43" s="8">
        <f>(Input!J25+Input!J26)/Input!J$7</f>
        <v>21.505633747946593</v>
      </c>
      <c r="O43" s="20">
        <f>AVERAGE(E43:N43)</f>
        <v>22.294871740832843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ht="12.75" customHeight="1" x14ac:dyDescent="0.2">
      <c r="B45" s="9" t="s">
        <v>74</v>
      </c>
      <c r="C45" s="10"/>
      <c r="D45" s="10"/>
      <c r="E45" s="11">
        <f>+E41-E43</f>
        <v>202.63141765759545</v>
      </c>
      <c r="F45" s="11">
        <f t="shared" ref="F45:N45" si="8">+F41-F43</f>
        <v>161.38477000036244</v>
      </c>
      <c r="G45" s="11">
        <f t="shared" si="8"/>
        <v>30.075758812700155</v>
      </c>
      <c r="H45" s="11">
        <f t="shared" si="8"/>
        <v>12.375838474981052</v>
      </c>
      <c r="I45" s="11">
        <f t="shared" si="8"/>
        <v>68.033184810748764</v>
      </c>
      <c r="J45" s="11">
        <f t="shared" si="8"/>
        <v>127.64478200160015</v>
      </c>
      <c r="K45" s="11">
        <f t="shared" si="8"/>
        <v>98.545460587904984</v>
      </c>
      <c r="L45" s="11">
        <f t="shared" si="8"/>
        <v>134.15104148660325</v>
      </c>
      <c r="M45" s="11">
        <f t="shared" si="8"/>
        <v>152.67115231971488</v>
      </c>
      <c r="N45" s="11">
        <f t="shared" si="8"/>
        <v>145.89265980244636</v>
      </c>
      <c r="O45" s="11">
        <f>AVERAGE(E45:N45)</f>
        <v>113.34060659546574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205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206</v>
      </c>
    </row>
    <row r="2" spans="1:15" ht="15.75" customHeight="1" x14ac:dyDescent="0.2">
      <c r="D2" s="51" t="str">
        <f>Kenndat!D2</f>
        <v>Produktionsgebiet 2: Wald- und Mühlviertel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21" customHeight="1" x14ac:dyDescent="0.2"/>
    <row r="4" spans="1:15" x14ac:dyDescent="0.2">
      <c r="E4" s="3">
        <f>Input!A3</f>
        <v>2022</v>
      </c>
      <c r="F4" s="3">
        <f t="shared" ref="F4:N4" si="0">+E4-1</f>
        <v>2021</v>
      </c>
      <c r="G4" s="3">
        <f t="shared" si="0"/>
        <v>2020</v>
      </c>
      <c r="H4" s="3">
        <f t="shared" si="0"/>
        <v>2019</v>
      </c>
      <c r="I4" s="3">
        <f t="shared" si="0"/>
        <v>2018</v>
      </c>
      <c r="J4" s="3">
        <f t="shared" si="0"/>
        <v>2017</v>
      </c>
      <c r="K4" s="3">
        <f t="shared" si="0"/>
        <v>2016</v>
      </c>
      <c r="L4" s="3">
        <f t="shared" si="0"/>
        <v>2015</v>
      </c>
      <c r="M4" s="3">
        <f t="shared" si="0"/>
        <v>2014</v>
      </c>
      <c r="N4" s="3">
        <f t="shared" si="0"/>
        <v>2013</v>
      </c>
      <c r="O4" s="17" t="s">
        <v>16</v>
      </c>
    </row>
    <row r="5" spans="1:15" ht="22.5" customHeight="1" x14ac:dyDescent="0.2">
      <c r="D5" s="52" t="s">
        <v>281</v>
      </c>
      <c r="E5" s="52"/>
      <c r="F5" s="52"/>
      <c r="G5" s="52"/>
      <c r="H5" s="52"/>
      <c r="I5" s="52"/>
      <c r="J5" s="52"/>
      <c r="K5" s="52"/>
      <c r="L5" s="52"/>
      <c r="M5" s="52"/>
      <c r="N5" s="26"/>
      <c r="O5" s="18"/>
    </row>
    <row r="6" spans="1:15" ht="4.5" customHeight="1" x14ac:dyDescent="0.2"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18"/>
    </row>
    <row r="7" spans="1:15" ht="12" customHeight="1" x14ac:dyDescent="0.2">
      <c r="B7" s="27" t="s">
        <v>207</v>
      </c>
      <c r="E7" s="6">
        <f>(Input!A$132+Input!A$28+Input!A$141)/Input!A$6</f>
        <v>93.010569702051512</v>
      </c>
      <c r="F7" s="6">
        <f>(Input!B$132+Input!B$28+Input!B$141)/Input!B$6</f>
        <v>76.260409848713792</v>
      </c>
      <c r="G7" s="6">
        <f>(Input!C$132+Input!C$28+Input!C$141)/Input!C$6</f>
        <v>54.87761883090495</v>
      </c>
      <c r="H7" s="6">
        <f>(Input!D$132+Input!D$28+Input!D$141)/Input!D$6</f>
        <v>56.945179745428788</v>
      </c>
      <c r="I7" s="6">
        <f>(Input!E$132+Input!E$28+Input!E$141)/Input!E$6</f>
        <v>66.899635104259744</v>
      </c>
      <c r="J7" s="6">
        <f>(Input!F$132+Input!F$28+Input!F$141)/Input!F$6</f>
        <v>72.596467318013993</v>
      </c>
      <c r="K7" s="6">
        <f>(Input!G$132+Input!G$28+Input!G$141)/Input!G$6</f>
        <v>72.58136912298356</v>
      </c>
      <c r="L7" s="6">
        <f>(Input!H$132+Input!H$28+Input!H$141)/Input!H$6</f>
        <v>76.350847862792463</v>
      </c>
      <c r="M7" s="6">
        <f>(Input!I$132+Input!I$28+Input!I$141)/Input!I$6</f>
        <v>78.725672231851902</v>
      </c>
      <c r="N7" s="6">
        <f>(Input!J$132+Input!J$28+Input!J$141)/Input!J$6</f>
        <v>78.367640871662672</v>
      </c>
      <c r="O7" s="19">
        <f>AVERAGE(E7:N7)</f>
        <v>72.661541063866338</v>
      </c>
    </row>
    <row r="8" spans="1:15" ht="12" customHeight="1" x14ac:dyDescent="0.2">
      <c r="B8" s="27" t="s">
        <v>208</v>
      </c>
      <c r="E8" s="6">
        <f>(Input!A$132+Input!A$133+Input!A$134+Input!A$28+Input!A$141)/Input!A$6</f>
        <v>93.435579681721293</v>
      </c>
      <c r="F8" s="6">
        <f>(Input!B$132+Input!B$133+Input!B$134+Input!B$28+Input!B$141)/Input!B$6</f>
        <v>76.817705128863949</v>
      </c>
      <c r="G8" s="6">
        <f>(Input!C$132+Input!C$133+Input!C$134+Input!C$28+Input!C$141)/Input!C$6</f>
        <v>55.214301064287447</v>
      </c>
      <c r="H8" s="6">
        <f>(Input!D$132+Input!D$133+Input!D$134+Input!D$28+Input!D$141)/Input!D$6</f>
        <v>57.397471122471792</v>
      </c>
      <c r="I8" s="6">
        <f>(Input!E$132+Input!E$133+Input!E$134+Input!E$28+Input!E$141)/Input!E$6</f>
        <v>66.033868753645208</v>
      </c>
      <c r="J8" s="6">
        <f>(Input!F$132+Input!F$133+Input!F$134+Input!F$28+Input!F$141)/Input!F$6</f>
        <v>74.312185772299941</v>
      </c>
      <c r="K8" s="6">
        <f>(Input!G$132+Input!G$133+Input!G$134+Input!G$28+Input!G$141)/Input!G$6</f>
        <v>72.457915012381122</v>
      </c>
      <c r="L8" s="6">
        <f>(Input!H$132+Input!H$133+Input!H$134+Input!H$28+Input!H$141)/Input!H$6</f>
        <v>76.171290442777988</v>
      </c>
      <c r="M8" s="6">
        <f>(Input!I$132+Input!I$133+Input!I$134+Input!I$28+Input!I$141)/Input!I$6</f>
        <v>79.471587612153911</v>
      </c>
      <c r="N8" s="6">
        <f>(Input!J$132+Input!J$133+Input!J$134+Input!J$28+Input!J$141)/Input!J$6</f>
        <v>78.485010790349037</v>
      </c>
      <c r="O8" s="19">
        <f>AVERAGE(E8:N8)</f>
        <v>72.979691538095182</v>
      </c>
    </row>
    <row r="9" spans="1:15" ht="12" customHeight="1" x14ac:dyDescent="0.2">
      <c r="B9" s="27" t="s">
        <v>209</v>
      </c>
      <c r="E9" s="6">
        <f>(Input!A$148-Input!A$154+Input!A$155)/Input!A$6</f>
        <v>60.464538346422486</v>
      </c>
      <c r="F9" s="6">
        <f>(Input!B$148-Input!B$154+Input!B$155)/Input!B$6</f>
        <v>47.448680938508275</v>
      </c>
      <c r="G9" s="6">
        <f>(Input!C$148-Input!C$154+Input!C$155)/Input!C$6</f>
        <v>28.407818097222652</v>
      </c>
      <c r="H9" s="6">
        <f>(Input!D$148-Input!D$154+Input!D$155)/Input!D$6</f>
        <v>27.562110661849388</v>
      </c>
      <c r="I9" s="6">
        <f>(Input!E$148-Input!E$154+Input!E$155)/Input!E$6</f>
        <v>35.107729507889708</v>
      </c>
      <c r="J9" s="6">
        <f>(Input!F$148-Input!F$154+Input!F$155)/Input!F$6</f>
        <v>42.925858168671546</v>
      </c>
      <c r="K9" s="6">
        <f>(Input!G$148-Input!G$154+Input!G$155)/Input!G$6</f>
        <v>39.690915233311884</v>
      </c>
      <c r="L9" s="6">
        <f>(Input!H$148-Input!H$154+Input!H$155)/Input!H$6</f>
        <v>46.434503850321668</v>
      </c>
      <c r="M9" s="6">
        <f>(Input!I$148-Input!I$154+Input!I$155)/Input!I$6</f>
        <v>47.145278892250964</v>
      </c>
      <c r="N9" s="6">
        <f>(Input!J$148-Input!J$154+Input!J$155)/Input!J$6</f>
        <v>45.813787565726848</v>
      </c>
      <c r="O9" s="19">
        <f>AVERAGE(E9:N9)</f>
        <v>42.100122126217542</v>
      </c>
    </row>
    <row r="10" spans="1:15" ht="12" customHeight="1" x14ac:dyDescent="0.2">
      <c r="B10" s="27" t="s">
        <v>210</v>
      </c>
      <c r="E10" s="6">
        <f>(Input!A$132+Input!A$135+Input!A$28+Input!A$141+Input!A$142+Input!A$147-Input!A$156+Input!A$157)/Input!A$6</f>
        <v>42.937348639867615</v>
      </c>
      <c r="F10" s="6">
        <f>(Input!B$132+Input!B$135+Input!B$28+Input!B$141+Input!B$142+Input!B$147-Input!B$156+Input!B$157)/Input!B$6</f>
        <v>32.435361478741321</v>
      </c>
      <c r="G10" s="6">
        <f>(Input!C$132+Input!C$135+Input!C$28+Input!C$141+Input!C$142+Input!C$147-Input!C$156+Input!C$157)/Input!C$6</f>
        <v>15.682421571062791</v>
      </c>
      <c r="H10" s="6">
        <f>(Input!D$132+Input!D$135+Input!D$28+Input!D$141+Input!D$142+Input!D$147-Input!D$156+Input!D$157)/Input!D$6</f>
        <v>14.18699778689261</v>
      </c>
      <c r="I10" s="6">
        <f>(Input!E$132+Input!E$135+Input!E$28+Input!E$141+Input!E$142+Input!E$147-Input!E$156+Input!E$157)/Input!E$6</f>
        <v>21.947628097426804</v>
      </c>
      <c r="J10" s="6">
        <f>(Input!F$132+Input!F$135+Input!F$28+Input!F$141+Input!F$142+Input!F$147-Input!F$156+Input!F$157)/Input!F$6</f>
        <v>24.914301581752031</v>
      </c>
      <c r="K10" s="6">
        <f>(Input!G$132+Input!G$135+Input!G$28+Input!G$141+Input!G$142+Input!G$147-Input!G$156+Input!G$157)/Input!G$6</f>
        <v>21.420838336473295</v>
      </c>
      <c r="L10" s="6">
        <f>(Input!H$132+Input!H$135+Input!H$28+Input!H$141+Input!H$142+Input!H$147-Input!H$156+Input!H$157)/Input!H$6</f>
        <v>31.10458388085063</v>
      </c>
      <c r="M10" s="6">
        <f>(Input!I$132+Input!I$135+Input!I$28+Input!I$141+Input!I$142+Input!I$147-Input!I$156+Input!I$157)/Input!I$6</f>
        <v>26.667095971618391</v>
      </c>
      <c r="N10" s="6">
        <f>(Input!J$132+Input!J$135+Input!J$28+Input!J$141+Input!J$142+Input!J$147-Input!J$156+Input!J$157)/Input!J$6</f>
        <v>28.910541802571316</v>
      </c>
      <c r="O10" s="19">
        <f>AVERAGE(E10:N10)</f>
        <v>26.020711914725677</v>
      </c>
    </row>
    <row r="11" spans="1:15" ht="12" customHeight="1" x14ac:dyDescent="0.2">
      <c r="B11" t="s">
        <v>211</v>
      </c>
      <c r="E11" s="6">
        <f>Input!A$148/Input!A34-Input!A$24/Input!A$6</f>
        <v>36.238396382171899</v>
      </c>
      <c r="F11" s="6">
        <f>Input!B$148/Input!B34-Input!B$24/Input!B$6</f>
        <v>27.582532455537354</v>
      </c>
      <c r="G11" s="6">
        <f>Input!C$148/Input!C34-Input!C$24/Input!C$6</f>
        <v>13.006433977896243</v>
      </c>
      <c r="H11" s="6">
        <f>Input!D$148/Input!D34-Input!D$24/Input!D$6</f>
        <v>10.911183453850988</v>
      </c>
      <c r="I11" s="6">
        <f>Input!E$148/Input!E34-Input!E$24/Input!E$6</f>
        <v>17.340434447082551</v>
      </c>
      <c r="J11" s="6">
        <f>Input!F$148/Input!F34-Input!F$24/Input!F$6</f>
        <v>19.661905251021786</v>
      </c>
      <c r="K11" s="6">
        <f>Input!G$148/Input!G34-Input!G$24/Input!G$6</f>
        <v>15.181686819822723</v>
      </c>
      <c r="L11" s="6">
        <f>Input!H$148/Input!H34-Input!H$24/Input!H$6</f>
        <v>24.583511526956073</v>
      </c>
      <c r="M11" s="6">
        <f>Input!I$148/Input!I34-Input!I$24/Input!I$6</f>
        <v>21.558489455183256</v>
      </c>
      <c r="N11" s="6">
        <f>Input!J$148/Input!J34-Input!J$24/Input!J$6</f>
        <v>23.629019317362946</v>
      </c>
      <c r="O11" s="19">
        <f>AVERAGE(E11:N11)</f>
        <v>20.969359308688581</v>
      </c>
    </row>
    <row r="12" spans="1:15" ht="6.75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6.5" customHeight="1" x14ac:dyDescent="0.2">
      <c r="B13" s="27"/>
      <c r="D13" s="52" t="s">
        <v>212</v>
      </c>
      <c r="E13" s="52"/>
      <c r="F13" s="52"/>
      <c r="G13" s="52"/>
      <c r="H13" s="52"/>
      <c r="I13" s="52"/>
      <c r="J13" s="52"/>
      <c r="K13" s="52"/>
      <c r="L13" s="52"/>
      <c r="M13" s="52"/>
      <c r="N13" s="26"/>
      <c r="O13" s="19"/>
    </row>
    <row r="14" spans="1:15" ht="4.5" customHeight="1" x14ac:dyDescent="0.2">
      <c r="B14" s="27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19"/>
    </row>
    <row r="15" spans="1:15" ht="12" customHeight="1" x14ac:dyDescent="0.2">
      <c r="B15" s="27" t="s">
        <v>207</v>
      </c>
      <c r="E15" s="6">
        <f>(Input!A$132+Input!A$28+Input!A$141)/Input!A$7</f>
        <v>760.66326193955479</v>
      </c>
      <c r="F15" s="6">
        <f>(Input!B$132+Input!B$28+Input!B$141)/Input!B$7</f>
        <v>684.91110823420968</v>
      </c>
      <c r="G15" s="6">
        <f>(Input!C$132+Input!C$28+Input!C$141)/Input!C$7</f>
        <v>565.35650119882371</v>
      </c>
      <c r="H15" s="6">
        <f>(Input!D$132+Input!D$28+Input!D$141)/Input!D$7</f>
        <v>585.1933673160363</v>
      </c>
      <c r="I15" s="6">
        <f>(Input!E$132+Input!E$28+Input!E$141)/Input!E$7</f>
        <v>640.32725696711748</v>
      </c>
      <c r="J15" s="6">
        <f>(Input!F$132+Input!F$28+Input!F$141)/Input!F$7</f>
        <v>592.90171198167525</v>
      </c>
      <c r="K15" s="6">
        <f>(Input!G$132+Input!G$28+Input!G$141)/Input!G$7</f>
        <v>526.98774808088376</v>
      </c>
      <c r="L15" s="6">
        <f>(Input!H$132+Input!H$28+Input!H$141)/Input!H$7</f>
        <v>654.64559390048157</v>
      </c>
      <c r="M15" s="6">
        <f>(Input!I$132+Input!I$28+Input!I$141)/Input!I$7</f>
        <v>551.00267442013637</v>
      </c>
      <c r="N15" s="6">
        <f>(Input!J$132+Input!J$28+Input!J$141)/Input!J$7</f>
        <v>587.12096572970802</v>
      </c>
      <c r="O15" s="19">
        <f>AVERAGE(E15:N15)</f>
        <v>614.91101897686281</v>
      </c>
    </row>
    <row r="16" spans="1:15" ht="12" customHeight="1" x14ac:dyDescent="0.2">
      <c r="B16" s="27" t="s">
        <v>208</v>
      </c>
      <c r="E16" s="6">
        <f>(Input!A$132+Input!A$133+Input!A$134+Input!A$28+Input!A$141)/Input!A$7</f>
        <v>764.13909784216344</v>
      </c>
      <c r="F16" s="6">
        <f>(Input!B$132+Input!B$133+Input!B$134+Input!B$28+Input!B$141)/Input!B$7</f>
        <v>689.91629675468243</v>
      </c>
      <c r="G16" s="6">
        <f>(Input!C$132+Input!C$133+Input!C$134+Input!C$28+Input!C$141)/Input!C$7</f>
        <v>568.8250461819332</v>
      </c>
      <c r="H16" s="6">
        <f>(Input!D$132+Input!D$133+Input!D$134+Input!D$28+Input!D$141)/Input!D$7</f>
        <v>589.8413096901412</v>
      </c>
      <c r="I16" s="6">
        <f>(Input!E$132+Input!E$133+Input!E$134+Input!E$28+Input!E$141)/Input!E$7</f>
        <v>632.04060799512433</v>
      </c>
      <c r="J16" s="6">
        <f>(Input!F$132+Input!F$133+Input!F$134+Input!F$28+Input!F$141)/Input!F$7</f>
        <v>606.91413498799795</v>
      </c>
      <c r="K16" s="6">
        <f>(Input!G$132+Input!G$133+Input!G$134+Input!G$28+Input!G$141)/Input!G$7</f>
        <v>526.09139128128311</v>
      </c>
      <c r="L16" s="6">
        <f>(Input!H$132+Input!H$133+Input!H$134+Input!H$28+Input!H$141)/Input!H$7</f>
        <v>653.10603701074194</v>
      </c>
      <c r="M16" s="6">
        <f>(Input!I$132+Input!I$133+Input!I$134+Input!I$28+Input!I$141)/Input!I$7</f>
        <v>556.22335222174468</v>
      </c>
      <c r="N16" s="6">
        <f>(Input!J$132+Input!J$133+Input!J$134+Input!J$28+Input!J$141)/Input!J$7</f>
        <v>588.00028708275988</v>
      </c>
      <c r="O16" s="19">
        <f>AVERAGE(E16:N16)</f>
        <v>617.50975610485716</v>
      </c>
    </row>
    <row r="17" spans="2:15" ht="12" customHeight="1" x14ac:dyDescent="0.2">
      <c r="B17" s="27" t="s">
        <v>209</v>
      </c>
      <c r="E17" s="6">
        <f>(Input!A$148-Input!A$154+Input!A$155)/Input!A$7</f>
        <v>494.49383137414071</v>
      </c>
      <c r="F17" s="6">
        <f>(Input!B$148-Input!B$154+Input!B$155)/Input!B$7</f>
        <v>426.14678717719005</v>
      </c>
      <c r="G17" s="6">
        <f>(Input!C$148-Input!C$154+Input!C$155)/Input!C$7</f>
        <v>292.6611064453428</v>
      </c>
      <c r="H17" s="6">
        <f>(Input!D$148-Input!D$154+Input!D$155)/Input!D$7</f>
        <v>283.24020436233002</v>
      </c>
      <c r="I17" s="6">
        <f>(Input!E$148-Input!E$154+Input!E$155)/Input!E$7</f>
        <v>336.03226832397382</v>
      </c>
      <c r="J17" s="6">
        <f>(Input!F$148-Input!F$154+Input!F$155)/Input!F$7</f>
        <v>350.57924630132254</v>
      </c>
      <c r="K17" s="6">
        <f>(Input!G$148-Input!G$154+Input!G$155)/Input!G$7</f>
        <v>288.18175092055174</v>
      </c>
      <c r="L17" s="6">
        <f>(Input!H$148-Input!H$154+Input!H$155)/Input!H$7</f>
        <v>398.13760032102726</v>
      </c>
      <c r="M17" s="6">
        <f>(Input!I$148-Input!I$154+Input!I$155)/Input!I$7</f>
        <v>329.97082170869402</v>
      </c>
      <c r="N17" s="6">
        <f>(Input!J$148-Input!J$154+Input!J$155)/Input!J$7</f>
        <v>343.23140138127468</v>
      </c>
      <c r="O17" s="19">
        <f>AVERAGE(E17:N17)</f>
        <v>354.26750183158475</v>
      </c>
    </row>
    <row r="18" spans="2:15" ht="12" customHeight="1" x14ac:dyDescent="0.2">
      <c r="B18" s="27" t="s">
        <v>210</v>
      </c>
      <c r="E18" s="6">
        <f>(Input!A$132+Input!A$135+Input!A$28+Input!A$141+Input!A$142+Input!A$147-Input!A$156+Input!A$157)/Input!A$7</f>
        <v>351.15217313540666</v>
      </c>
      <c r="F18" s="6">
        <f>(Input!B$132+Input!B$135+Input!B$28+Input!B$141+Input!B$142+Input!B$147-Input!B$156+Input!B$157)/Input!B$7</f>
        <v>291.30894287682082</v>
      </c>
      <c r="G18" s="6">
        <f>(Input!C$132+Input!C$135+Input!C$28+Input!C$141+Input!C$142+Input!C$147-Input!C$156+Input!C$157)/Input!C$7</f>
        <v>161.56238515122931</v>
      </c>
      <c r="H18" s="6">
        <f>(Input!D$132+Input!D$135+Input!D$28+Input!D$141+Input!D$142+Input!D$147-Input!D$156+Input!D$157)/Input!D$7</f>
        <v>145.79174293822973</v>
      </c>
      <c r="I18" s="6">
        <f>(Input!E$132+Input!E$135+Input!E$28+Input!E$141+Input!E$142+Input!E$147-Input!E$156+Input!E$157)/Input!E$7</f>
        <v>210.0708692156214</v>
      </c>
      <c r="J18" s="6">
        <f>(Input!F$132+Input!F$135+Input!F$28+Input!F$141+Input!F$142+Input!F$147-Input!F$156+Input!F$157)/Input!F$7</f>
        <v>203.47728486483942</v>
      </c>
      <c r="K18" s="6">
        <f>(Input!G$132+Input!G$135+Input!G$28+Input!G$141+Input!G$142+Input!G$147-Input!G$156+Input!G$157)/Input!G$7</f>
        <v>155.52915980153523</v>
      </c>
      <c r="L18" s="6">
        <f>(Input!H$132+Input!H$135+Input!H$28+Input!H$141+Input!H$142+Input!H$147-Input!H$156+Input!H$157)/Input!H$7</f>
        <v>266.69617113223848</v>
      </c>
      <c r="M18" s="6">
        <f>(Input!I$132+Input!I$135+Input!I$28+Input!I$141+Input!I$142+Input!I$147-Input!I$156+Input!I$157)/Input!I$7</f>
        <v>186.6435786804908</v>
      </c>
      <c r="N18" s="6">
        <f>(Input!J$132+Input!J$135+Input!J$28+Input!J$141+Input!J$142+Input!J$147-Input!J$156+Input!J$157)/Input!J$7</f>
        <v>216.59431155637182</v>
      </c>
      <c r="O18" s="19">
        <f>AVERAGE(E18:N18)</f>
        <v>218.88266193527838</v>
      </c>
    </row>
    <row r="19" spans="2:15" ht="12" customHeight="1" x14ac:dyDescent="0.2">
      <c r="B19" t="s">
        <v>211</v>
      </c>
      <c r="E19" s="6">
        <f>(Input!A$148-Input!A$24)/Input!A$7</f>
        <v>330.08622491981754</v>
      </c>
      <c r="F19" s="6">
        <f>(Input!B$148-Input!B$24)/Input!B$7</f>
        <v>269.77292772475641</v>
      </c>
      <c r="G19" s="6">
        <f>(Input!C$148-Input!C$24)/Input!C$7</f>
        <v>139.63013909551424</v>
      </c>
      <c r="H19" s="6">
        <f>(Input!D$148-Input!D$24)/Input!D$7</f>
        <v>125.86464939667195</v>
      </c>
      <c r="I19" s="6">
        <f>(Input!E$148-Input!E$24)/Input!E$7</f>
        <v>177.50412995213981</v>
      </c>
      <c r="J19" s="6">
        <f>(Input!F$148-Input!F$24)/Input!F$7</f>
        <v>193.35535151163333</v>
      </c>
      <c r="K19" s="6">
        <f>(Input!G$148-Input!G$24)/Input!G$7</f>
        <v>130.37832428384195</v>
      </c>
      <c r="L19" s="6">
        <f>(Input!H$148-Input!H$24)/Input!H$7</f>
        <v>240.25764955550065</v>
      </c>
      <c r="M19" s="6">
        <f>(Input!I$148-Input!I$24)/Input!I$7</f>
        <v>166.99583105997411</v>
      </c>
      <c r="N19" s="6">
        <f>(Input!J$148-Input!J$24)/Input!J$7</f>
        <v>190.04450725807675</v>
      </c>
      <c r="O19" s="19">
        <f>AVERAGE(E19:N19)</f>
        <v>196.38897347579265</v>
      </c>
    </row>
    <row r="20" spans="2:15" ht="6.75" customHeight="1" x14ac:dyDescent="0.2">
      <c r="B20" s="27"/>
      <c r="E20" s="6"/>
      <c r="F20" s="6"/>
      <c r="G20" s="6"/>
      <c r="H20" s="6"/>
      <c r="I20" s="6"/>
      <c r="J20" s="6"/>
      <c r="K20" s="6"/>
      <c r="L20" s="6"/>
      <c r="M20" s="6"/>
      <c r="N20" s="6"/>
      <c r="O20" s="19"/>
    </row>
    <row r="21" spans="2:15" ht="16.5" customHeight="1" x14ac:dyDescent="0.2">
      <c r="B21" s="27"/>
      <c r="D21" s="52" t="s">
        <v>213</v>
      </c>
      <c r="E21" s="52"/>
      <c r="F21" s="52"/>
      <c r="G21" s="52"/>
      <c r="H21" s="52"/>
      <c r="I21" s="52"/>
      <c r="J21" s="52"/>
      <c r="K21" s="52"/>
      <c r="L21" s="52"/>
      <c r="M21" s="52"/>
      <c r="N21" s="26"/>
      <c r="O21" s="19"/>
    </row>
    <row r="22" spans="2:15" ht="4.5" customHeight="1" x14ac:dyDescent="0.2">
      <c r="B22" s="27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19"/>
    </row>
    <row r="23" spans="2:15" ht="12" customHeight="1" x14ac:dyDescent="0.2">
      <c r="B23" t="s">
        <v>214</v>
      </c>
      <c r="E23" s="16">
        <f>Input!A148/Input!A24*100</f>
        <v>168.04288495245973</v>
      </c>
      <c r="F23" s="16">
        <f>Input!B148/Input!B24*100</f>
        <v>158.52746683167464</v>
      </c>
      <c r="G23" s="16">
        <f>Input!C148/Input!C24*100</f>
        <v>129.30143820730135</v>
      </c>
      <c r="H23" s="16">
        <f>Input!D148/Input!D24*100</f>
        <v>125.48027922447875</v>
      </c>
      <c r="I23" s="16">
        <f>Input!E148/Input!E24*100</f>
        <v>137.2154432086908</v>
      </c>
      <c r="J23" s="16">
        <f>Input!F148/Input!F24*100</f>
        <v>145.64930221057949</v>
      </c>
      <c r="K23" s="16">
        <f>Input!G148/Input!G24*100</f>
        <v>132.16141802411124</v>
      </c>
      <c r="L23" s="16">
        <f>Input!H148/Input!H24*100</f>
        <v>156.51035380972903</v>
      </c>
      <c r="M23" s="16">
        <f>Input!I148/Input!I24*100</f>
        <v>142.08880193570167</v>
      </c>
      <c r="N23" s="16">
        <f>Input!J148/Input!J24*100</f>
        <v>146.71441415646854</v>
      </c>
      <c r="O23" s="23">
        <f>AVERAGE(E23:N23)</f>
        <v>144.16918025611952</v>
      </c>
    </row>
    <row r="24" spans="2:15" ht="12" customHeight="1" x14ac:dyDescent="0.2">
      <c r="B24" t="s">
        <v>215</v>
      </c>
      <c r="E24" s="16">
        <f>+E11/E7*100</f>
        <v>38.961589524994167</v>
      </c>
      <c r="F24" s="16">
        <f t="shared" ref="F24:N24" si="1">+F11/F7*100</f>
        <v>36.168875187342778</v>
      </c>
      <c r="G24" s="16">
        <f t="shared" si="1"/>
        <v>23.700798713539523</v>
      </c>
      <c r="H24" s="16">
        <f t="shared" si="1"/>
        <v>19.16085523415504</v>
      </c>
      <c r="I24" s="16">
        <f t="shared" si="1"/>
        <v>25.920073285987804</v>
      </c>
      <c r="J24" s="16">
        <f t="shared" si="1"/>
        <v>27.083832006441042</v>
      </c>
      <c r="K24" s="16">
        <f t="shared" si="1"/>
        <v>20.916782093347564</v>
      </c>
      <c r="L24" s="16">
        <f t="shared" si="1"/>
        <v>32.19808583021144</v>
      </c>
      <c r="M24" s="16">
        <f t="shared" si="1"/>
        <v>27.384319300179733</v>
      </c>
      <c r="N24" s="16">
        <f t="shared" si="1"/>
        <v>30.151500102010953</v>
      </c>
      <c r="O24" s="19">
        <f>AVERAGE(E24:N24)</f>
        <v>28.164671127821002</v>
      </c>
    </row>
    <row r="25" spans="2:15" ht="12" customHeight="1" x14ac:dyDescent="0.2">
      <c r="B25" t="s">
        <v>216</v>
      </c>
      <c r="E25" s="16">
        <f>+E9/E8*100</f>
        <v>64.712541573979337</v>
      </c>
      <c r="F25" s="16">
        <f t="shared" ref="F25:N25" si="2">+F9/F8*100</f>
        <v>61.767896943695114</v>
      </c>
      <c r="G25" s="16">
        <f t="shared" si="2"/>
        <v>51.450109029084132</v>
      </c>
      <c r="H25" s="16">
        <f t="shared" si="2"/>
        <v>48.019730003502701</v>
      </c>
      <c r="I25" s="16">
        <f t="shared" si="2"/>
        <v>53.166246610307368</v>
      </c>
      <c r="J25" s="16">
        <f t="shared" si="2"/>
        <v>57.764224968702607</v>
      </c>
      <c r="K25" s="16">
        <f t="shared" si="2"/>
        <v>54.777887586925132</v>
      </c>
      <c r="L25" s="16">
        <f t="shared" si="2"/>
        <v>60.960636980680491</v>
      </c>
      <c r="M25" s="16">
        <f t="shared" si="2"/>
        <v>59.323439116800593</v>
      </c>
      <c r="N25" s="16">
        <f t="shared" si="2"/>
        <v>58.37265881010795</v>
      </c>
      <c r="O25" s="19">
        <f>AVERAGE(E25:N25)</f>
        <v>57.031537162378541</v>
      </c>
    </row>
    <row r="26" spans="2:15" ht="12" customHeight="1" x14ac:dyDescent="0.2">
      <c r="B26" t="s">
        <v>217</v>
      </c>
      <c r="E26" s="16">
        <f>+E10/E8*100</f>
        <v>45.953959707992695</v>
      </c>
      <c r="F26" s="16">
        <f t="shared" ref="F26:N26" si="3">+F10/F8*100</f>
        <v>42.223809503720602</v>
      </c>
      <c r="G26" s="16">
        <f t="shared" si="3"/>
        <v>28.402825479586056</v>
      </c>
      <c r="H26" s="16">
        <f t="shared" si="3"/>
        <v>24.717112983290011</v>
      </c>
      <c r="I26" s="16">
        <f t="shared" si="3"/>
        <v>33.236926007330517</v>
      </c>
      <c r="J26" s="16">
        <f t="shared" si="3"/>
        <v>33.526535820238109</v>
      </c>
      <c r="K26" s="16">
        <f t="shared" si="3"/>
        <v>29.563144803177188</v>
      </c>
      <c r="L26" s="16">
        <f t="shared" si="3"/>
        <v>40.835049137335105</v>
      </c>
      <c r="M26" s="16">
        <f t="shared" si="3"/>
        <v>33.555509299451927</v>
      </c>
      <c r="N26" s="16">
        <f t="shared" si="3"/>
        <v>36.83574928695343</v>
      </c>
      <c r="O26" s="19">
        <f>AVERAGE(E26:N26)</f>
        <v>34.885062202907562</v>
      </c>
    </row>
    <row r="27" spans="2:15" ht="12" customHeight="1" x14ac:dyDescent="0.2">
      <c r="B27" t="s">
        <v>218</v>
      </c>
      <c r="E27" s="16">
        <f>+E11/E8*100</f>
        <v>38.784365126875947</v>
      </c>
      <c r="F27" s="16">
        <f t="shared" ref="F27:N27" si="4">+F11/F8*100</f>
        <v>35.906478082450974</v>
      </c>
      <c r="G27" s="16">
        <f t="shared" si="4"/>
        <v>23.556277499107548</v>
      </c>
      <c r="H27" s="16">
        <f t="shared" si="4"/>
        <v>19.009867927054248</v>
      </c>
      <c r="I27" s="16">
        <f t="shared" si="4"/>
        <v>26.259909913464401</v>
      </c>
      <c r="J27" s="16">
        <f t="shared" si="4"/>
        <v>26.458520963530603</v>
      </c>
      <c r="K27" s="16">
        <f t="shared" si="4"/>
        <v>20.95242019761206</v>
      </c>
      <c r="L27" s="16">
        <f t="shared" si="4"/>
        <v>32.273985886354254</v>
      </c>
      <c r="M27" s="16">
        <f t="shared" si="4"/>
        <v>27.127291781806846</v>
      </c>
      <c r="N27" s="16">
        <f t="shared" si="4"/>
        <v>30.106410229695101</v>
      </c>
      <c r="O27" s="19">
        <f>AVERAGE(E27:N27)</f>
        <v>28.043552760795194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9"/>
    </row>
    <row r="29" spans="2:15" ht="16.5" customHeight="1" x14ac:dyDescent="0.2">
      <c r="D29" s="52" t="s">
        <v>219</v>
      </c>
      <c r="E29" s="54"/>
      <c r="F29" s="54"/>
      <c r="G29" s="54"/>
      <c r="H29" s="54"/>
      <c r="I29" s="54"/>
      <c r="J29" s="54"/>
      <c r="K29" s="54"/>
      <c r="L29" s="54"/>
      <c r="M29" s="54"/>
      <c r="N29" s="26"/>
      <c r="O29" s="19"/>
    </row>
    <row r="30" spans="2:15" ht="4.5" customHeight="1" x14ac:dyDescent="0.2"/>
    <row r="31" spans="2:15" x14ac:dyDescent="0.2">
      <c r="B31" t="s">
        <v>220</v>
      </c>
      <c r="E31" s="25">
        <f>Input!A14/(Input!A97+Input!A98)*2</f>
        <v>23.955423334836958</v>
      </c>
      <c r="F31" s="25">
        <f>Input!B14/(Input!B97+Input!B98)*2</f>
        <v>21.476212668364187</v>
      </c>
      <c r="G31" s="25">
        <f>Input!C14/(Input!C97+Input!C98)*2</f>
        <v>21.759520276089344</v>
      </c>
      <c r="H31" s="25">
        <f>Input!D14/(Input!D97+Input!D98)*2</f>
        <v>23.014755588619686</v>
      </c>
      <c r="I31" s="25">
        <f>Input!E14/(Input!E97+Input!E98)*2</f>
        <v>22.804537070012159</v>
      </c>
      <c r="J31" s="25">
        <f>Input!F14/(Input!F97+Input!F98)*2</f>
        <v>22.950613640325802</v>
      </c>
      <c r="K31" s="25">
        <f>Input!G14/(Input!G97+Input!G98)*2</f>
        <v>22.897351918767548</v>
      </c>
      <c r="L31" s="25">
        <f>Input!H14/(Input!H97+Input!H98)*2</f>
        <v>22.546972209866489</v>
      </c>
      <c r="M31" s="25">
        <f>Input!I14/(Input!I97+Input!I98)*2</f>
        <v>21.857864383742658</v>
      </c>
      <c r="N31" s="25">
        <f>Input!J14/(Input!J97+Input!J98)*2</f>
        <v>21.004458046307789</v>
      </c>
      <c r="O31" s="19">
        <f t="shared" ref="O31:O37" si="5">AVERAGE(E31:N31)</f>
        <v>22.426770913693264</v>
      </c>
    </row>
    <row r="32" spans="2:15" x14ac:dyDescent="0.2">
      <c r="B32" t="s">
        <v>221</v>
      </c>
      <c r="E32" s="25">
        <f>'DB-fm'!E9</f>
        <v>64.642608684602038</v>
      </c>
      <c r="F32" s="25">
        <f>'DB-fm'!F9</f>
        <v>52.313835446015219</v>
      </c>
      <c r="G32" s="25">
        <f>'DB-fm'!G9</f>
        <v>32.906396995847501</v>
      </c>
      <c r="H32" s="25">
        <f>'DB-fm'!H9</f>
        <v>32.784489946006744</v>
      </c>
      <c r="I32" s="25">
        <f>'DB-fm'!I9</f>
        <v>41.696723559878926</v>
      </c>
      <c r="J32" s="25">
        <f>'DB-fm'!J9</f>
        <v>46.294808795303268</v>
      </c>
      <c r="K32" s="25">
        <f>'DB-fm'!K9</f>
        <v>45.637148345904947</v>
      </c>
      <c r="L32" s="25">
        <f>'DB-fm'!L9</f>
        <v>49.746208011080569</v>
      </c>
      <c r="M32" s="25">
        <f>'DB-fm'!M9</f>
        <v>54.467249051607233</v>
      </c>
      <c r="N32" s="25">
        <f>'DB-fm'!N9</f>
        <v>54.509789324045059</v>
      </c>
      <c r="O32" s="19">
        <f t="shared" si="5"/>
        <v>47.499925816029148</v>
      </c>
    </row>
    <row r="33" spans="1:15" x14ac:dyDescent="0.2">
      <c r="B33" t="s">
        <v>222</v>
      </c>
      <c r="E33" s="25">
        <f>(Input!A24-Input!A125-Input!A28-Input!A141-Input!A142-Input!A147+Input!A203+Input!A207)/E32/Input!A7</f>
        <v>3.5608442169453509</v>
      </c>
      <c r="F33" s="25">
        <f>(Input!B24-Input!B125-Input!B28-Input!B141-Input!B142-Input!B147+Input!B203+Input!B207)/F32/Input!B7</f>
        <v>4.2213519472652052</v>
      </c>
      <c r="G33" s="25">
        <f>(Input!C24-Input!C125-Input!C28-Input!C141-Input!C142-Input!C147+Input!C203+Input!C207)/G32/Input!C7</f>
        <v>6.2178686975323574</v>
      </c>
      <c r="H33" s="25">
        <f>(Input!D24-Input!D125-Input!D28-Input!D141-Input!D142-Input!D147+Input!D203+Input!D207)/H32/Input!D7</f>
        <v>6.8379689840641804</v>
      </c>
      <c r="I33" s="25">
        <f>(Input!E24-Input!E125-Input!E28-Input!E141-Input!E142-Input!E147+Input!E203+Input!E207)/I32/Input!E7</f>
        <v>5.5822801045983814</v>
      </c>
      <c r="J33" s="25">
        <f>(Input!F24-Input!F125-Input!F28-Input!F141-Input!F142-Input!F147+Input!F203+Input!F207)/J32/Input!F7</f>
        <v>4.6715587855909861</v>
      </c>
      <c r="K33" s="25">
        <f>(Input!G24-Input!G125-Input!G28-Input!G141-Input!G142-Input!G147+Input!G203+Input!G207)/K32/Input!G7</f>
        <v>4.8288058808716254</v>
      </c>
      <c r="L33" s="25">
        <f>(Input!H24-Input!H125-Input!H28-Input!H141-Input!H142-Input!H147+Input!H203+Input!H207)/L32/Input!H7</f>
        <v>4.3191881849374436</v>
      </c>
      <c r="M33" s="25">
        <f>(Input!I24-Input!I125-Input!I28-Input!I141-Input!I142-Input!I147+Input!I203+Input!I207)/M32/Input!I7</f>
        <v>4.2187868265227637</v>
      </c>
      <c r="N33" s="25">
        <f>(Input!J24-Input!J125-Input!J28-Input!J141-Input!J142-Input!J147+Input!J203+Input!J207)/N32/Input!J7</f>
        <v>4.2355473386571729</v>
      </c>
      <c r="O33" s="19">
        <f t="shared" si="5"/>
        <v>4.8694200966985468</v>
      </c>
    </row>
    <row r="34" spans="1:15" x14ac:dyDescent="0.2">
      <c r="B34" t="s">
        <v>223</v>
      </c>
      <c r="E34" s="25">
        <f>E33*Input!A7/Input!A5*100</f>
        <v>52.0636058313532</v>
      </c>
      <c r="F34" s="25">
        <f>F33*Input!B7/Input!B5*100</f>
        <v>59.862754043285229</v>
      </c>
      <c r="G34" s="25">
        <f>G33*Input!C7/Input!C5*100</f>
        <v>87.498810345216611</v>
      </c>
      <c r="H34" s="25">
        <f>H33*Input!D7/Input!D5*100</f>
        <v>94.919665137289783</v>
      </c>
      <c r="I34" s="25">
        <f>I33*Input!E7/Input!E5*100</f>
        <v>77.224428614997024</v>
      </c>
      <c r="J34" s="25">
        <f>J33*Input!F7/Input!F5*100</f>
        <v>65.502905000436414</v>
      </c>
      <c r="K34" s="25">
        <f>K33*Input!G7/Input!G5*100</f>
        <v>68.731847863859883</v>
      </c>
      <c r="L34" s="25">
        <f>L33*Input!H7/Input!H5*100</f>
        <v>61.724599483983042</v>
      </c>
      <c r="M34" s="25">
        <f>M33*Input!I7/Input!I5*100</f>
        <v>59.016532891462724</v>
      </c>
      <c r="N34" s="25">
        <f>N33*Input!J7/Input!J5*100</f>
        <v>59.471041698226614</v>
      </c>
      <c r="O34" s="19">
        <f t="shared" si="5"/>
        <v>68.601619091011045</v>
      </c>
    </row>
    <row r="35" spans="1:15" x14ac:dyDescent="0.2">
      <c r="B35" t="s">
        <v>224</v>
      </c>
      <c r="E35" s="25">
        <f>Input!A6/E33/Input!A7*100</f>
        <v>229.671529602281</v>
      </c>
      <c r="F35" s="25">
        <f>Input!B6/F33/Input!B7*100</f>
        <v>212.75683091810018</v>
      </c>
      <c r="G35" s="25">
        <f>Input!C6/G33/Input!C7*100</f>
        <v>165.68591287845135</v>
      </c>
      <c r="H35" s="25">
        <f>Input!D6/H33/Input!D7*100</f>
        <v>150.28488398925651</v>
      </c>
      <c r="I35" s="25">
        <f>Input!E6/I33/Input!E7*100</f>
        <v>171.46149870642552</v>
      </c>
      <c r="J35" s="25">
        <f>Input!F6/J33/Input!F7*100</f>
        <v>174.82574937365709</v>
      </c>
      <c r="K35" s="25">
        <f>Input!G6/K33/Input!G7*100</f>
        <v>150.3611419025242</v>
      </c>
      <c r="L35" s="25">
        <f>Input!H6/L33/Input!H7*100</f>
        <v>198.51359693187359</v>
      </c>
      <c r="M35" s="25">
        <f>Input!I6/M33/Input!I7*100</f>
        <v>165.90128422036872</v>
      </c>
      <c r="N35" s="25">
        <f>Input!J6/N33/Input!J7*100</f>
        <v>176.88103703219809</v>
      </c>
      <c r="O35" s="19">
        <f t="shared" si="5"/>
        <v>179.63434655551362</v>
      </c>
    </row>
    <row r="36" spans="1:15" x14ac:dyDescent="0.2">
      <c r="B36" t="s">
        <v>225</v>
      </c>
      <c r="E36" s="25">
        <f>(Input!A5-E33*Input!A7)/Input!A5*100</f>
        <v>47.936394168646807</v>
      </c>
      <c r="F36" s="25">
        <f>(Input!B5-F33*Input!B7)/Input!B5*100</f>
        <v>40.137245956714771</v>
      </c>
      <c r="G36" s="25">
        <f>(Input!C5-G33*Input!C7)/Input!C5*100</f>
        <v>12.501189654783392</v>
      </c>
      <c r="H36" s="25">
        <f>(Input!D5-H33*Input!D7)/Input!D5*100</f>
        <v>5.0803348627102274</v>
      </c>
      <c r="I36" s="25">
        <f>(Input!E5-I33*Input!E7)/Input!E5*100</f>
        <v>22.775571385002976</v>
      </c>
      <c r="J36" s="25">
        <f>(Input!F5-J33*Input!F7)/Input!F5*100</f>
        <v>34.497094999563579</v>
      </c>
      <c r="K36" s="25">
        <f>(Input!G5-K33*Input!G7)/Input!G5*100</f>
        <v>31.26815213614012</v>
      </c>
      <c r="L36" s="25">
        <f>(Input!H5-L33*Input!H7)/Input!H5*100</f>
        <v>38.275400516016958</v>
      </c>
      <c r="M36" s="25">
        <f>(Input!I5-M33*Input!I7)/Input!I5*100</f>
        <v>40.983467108537276</v>
      </c>
      <c r="N36" s="25">
        <f>(Input!J5-N33*Input!J7)/Input!J5*100</f>
        <v>40.528958301773386</v>
      </c>
      <c r="O36" s="19">
        <f t="shared" si="5"/>
        <v>31.398380908988951</v>
      </c>
    </row>
    <row r="37" spans="1:15" x14ac:dyDescent="0.2">
      <c r="B37" t="s">
        <v>226</v>
      </c>
      <c r="E37" s="25">
        <f>(Input!A6-E33*Input!A7)/Input!A6*100</f>
        <v>56.459557624243359</v>
      </c>
      <c r="F37" s="25">
        <f>(Input!B6-F33*Input!B7)/Input!B6*100</f>
        <v>52.99798386332678</v>
      </c>
      <c r="G37" s="25">
        <f>(Input!C6-G33*Input!C7)/Input!C6*100</f>
        <v>39.644838681390567</v>
      </c>
      <c r="H37" s="25">
        <f>(Input!D6-H33*Input!D7)/Input!D6*100</f>
        <v>33.459708424735027</v>
      </c>
      <c r="I37" s="25">
        <f>(Input!E6-I33*Input!E7)/Input!E6*100</f>
        <v>41.677868935918433</v>
      </c>
      <c r="J37" s="25">
        <f>(Input!F6-J33*Input!F7)/Input!F6*100</f>
        <v>42.800187982452833</v>
      </c>
      <c r="K37" s="25">
        <f>(Input!G6-K33*Input!G7)/Input!G6*100</f>
        <v>33.49345533380707</v>
      </c>
      <c r="L37" s="25">
        <f>(Input!H6-L33*Input!H7)/Input!H6*100</f>
        <v>49.625616811367209</v>
      </c>
      <c r="M37" s="25">
        <f>(Input!I6-M33*Input!I7)/Input!I6*100</f>
        <v>39.723191131438881</v>
      </c>
      <c r="N37" s="25">
        <f>(Input!J6-N33*Input!J7)/Input!J6*100</f>
        <v>43.464827164148325</v>
      </c>
      <c r="O37" s="19">
        <f t="shared" si="5"/>
        <v>43.334723595282846</v>
      </c>
    </row>
    <row r="38" spans="1:15" ht="15.75" x14ac:dyDescent="0.25">
      <c r="A38" t="s">
        <v>48</v>
      </c>
      <c r="C38" s="12">
        <f>Input!A3</f>
        <v>2022</v>
      </c>
      <c r="D38" s="50" t="s">
        <v>205</v>
      </c>
      <c r="E38" s="50"/>
      <c r="F38" s="50"/>
      <c r="G38" s="50"/>
      <c r="H38" s="50"/>
      <c r="I38" s="50"/>
      <c r="J38" s="50"/>
      <c r="K38" s="50"/>
      <c r="L38" s="50"/>
      <c r="M38" s="50"/>
      <c r="O38" s="3" t="s">
        <v>320</v>
      </c>
    </row>
    <row r="39" spans="1:15" ht="15.75" customHeight="1" x14ac:dyDescent="0.2">
      <c r="D39" s="51" t="str">
        <f>Kenndat!D2</f>
        <v>Produktionsgebiet 2: Wald- und Mühlviertel</v>
      </c>
      <c r="E39" s="51"/>
      <c r="F39" s="51"/>
      <c r="G39" s="51"/>
      <c r="H39" s="51"/>
      <c r="I39" s="51"/>
      <c r="J39" s="51"/>
      <c r="K39" s="51"/>
      <c r="L39" s="51"/>
      <c r="M39" s="51"/>
      <c r="N39" s="5"/>
    </row>
    <row r="40" spans="1:15" ht="21" customHeight="1" x14ac:dyDescent="0.2"/>
    <row r="41" spans="1:15" x14ac:dyDescent="0.2">
      <c r="E41" s="3">
        <f>Input!A3</f>
        <v>2022</v>
      </c>
      <c r="F41" s="3">
        <f t="shared" ref="F41:N41" si="6">+E41-1</f>
        <v>2021</v>
      </c>
      <c r="G41" s="3">
        <f t="shared" si="6"/>
        <v>2020</v>
      </c>
      <c r="H41" s="3">
        <f t="shared" si="6"/>
        <v>2019</v>
      </c>
      <c r="I41" s="3">
        <f t="shared" si="6"/>
        <v>2018</v>
      </c>
      <c r="J41" s="3">
        <f t="shared" si="6"/>
        <v>2017</v>
      </c>
      <c r="K41" s="3">
        <f t="shared" si="6"/>
        <v>2016</v>
      </c>
      <c r="L41" s="3">
        <f t="shared" si="6"/>
        <v>2015</v>
      </c>
      <c r="M41" s="3">
        <f t="shared" si="6"/>
        <v>2014</v>
      </c>
      <c r="N41" s="3">
        <f t="shared" si="6"/>
        <v>2013</v>
      </c>
      <c r="O41" s="17" t="s">
        <v>16</v>
      </c>
    </row>
    <row r="42" spans="1:15" ht="22.5" customHeight="1" x14ac:dyDescent="0.2">
      <c r="D42" s="52" t="s">
        <v>321</v>
      </c>
      <c r="E42" s="52"/>
      <c r="F42" s="52"/>
      <c r="G42" s="52"/>
      <c r="H42" s="52"/>
      <c r="I42" s="52"/>
      <c r="J42" s="52"/>
      <c r="K42" s="52"/>
      <c r="L42" s="52"/>
      <c r="M42" s="52"/>
    </row>
    <row r="43" spans="1:15" ht="4.5" customHeight="1" x14ac:dyDescent="0.2"/>
    <row r="44" spans="1:15" ht="12.75" customHeight="1" x14ac:dyDescent="0.2">
      <c r="B44" t="s">
        <v>55</v>
      </c>
      <c r="E44" s="25">
        <f>(Input!A124-Input!A28-Input!A138-Input!A202-Input!A143)/E$32/Kenndat!E$12</f>
        <v>0.4873037411970722</v>
      </c>
      <c r="F44" s="25">
        <f>(Input!B124-Input!B28-Input!B138-Input!B202-Input!B143)/F$32/Kenndat!F$12</f>
        <v>0.77990787366531278</v>
      </c>
      <c r="G44" s="25">
        <f>(Input!C124-Input!C28-Input!C138-Input!C202-Input!C143)/G$32/Kenndat!G$12</f>
        <v>1.3032328647586504</v>
      </c>
      <c r="H44" s="25">
        <f>(Input!D124-Input!D28-Input!D138-Input!D202-Input!D143)/H$32/Kenndat!H$12</f>
        <v>1.4807189106309557</v>
      </c>
      <c r="I44" s="25">
        <f>(Input!E124-Input!E28-Input!E138-Input!E202-Input!E143)/I$32/Kenndat!I$12</f>
        <v>1.2133956219680144</v>
      </c>
      <c r="J44" s="25">
        <f>(Input!F124-Input!F28-Input!F138-Input!F202-Input!F143)/J$32/Kenndat!J$12</f>
        <v>1.0337885980687573</v>
      </c>
      <c r="K44" s="25">
        <f>(Input!G124-Input!G28-Input!G138-Input!G202-Input!G143)/K$32/Kenndat!K$12</f>
        <v>1.0392118717661041</v>
      </c>
      <c r="L44" s="25">
        <f>(Input!H124-Input!H28-Input!H138-Input!H202-Input!H143)/L$32/Kenndat!L$12</f>
        <v>0.81656493117639084</v>
      </c>
      <c r="M44" s="25">
        <f>(Input!I124-Input!I28-Input!I138-Input!I202-Input!I143)/M$32/Kenndat!M$12</f>
        <v>0.90968801347559824</v>
      </c>
      <c r="N44" s="25">
        <f>(Input!J124-Input!J28-Input!J138-Input!J202-Input!J143)/N$32/Kenndat!N$12</f>
        <v>0.80461463572049463</v>
      </c>
      <c r="O44" s="19">
        <f t="shared" ref="O44:O60" si="7">AVERAGE(E44:N44)</f>
        <v>0.98684270624273507</v>
      </c>
    </row>
    <row r="45" spans="1:15" ht="12.75" customHeight="1" x14ac:dyDescent="0.2">
      <c r="B45" t="s">
        <v>61</v>
      </c>
      <c r="E45" s="25">
        <f>(Input!A18-Input!A136-Input!A204-Input!A144)/E$32/Kenndat!E$12</f>
        <v>0.58232306564154734</v>
      </c>
      <c r="F45" s="25">
        <f>(Input!B18-Input!B136-Input!B204-Input!B144)/F$32/Kenndat!F$12</f>
        <v>0.53768533291338449</v>
      </c>
      <c r="G45" s="25">
        <f>(Input!C18-Input!C136-Input!C204-Input!C144)/G$32/Kenndat!G$12</f>
        <v>0.67715715621748995</v>
      </c>
      <c r="H45" s="25">
        <f>(Input!D18-Input!D136-Input!D204-Input!D144)/H$32/Kenndat!H$12</f>
        <v>0.73705493758165008</v>
      </c>
      <c r="I45" s="25">
        <f>(Input!E18-Input!E136-Input!E204-Input!E144)/I$32/Kenndat!I$12</f>
        <v>0.64794258961982243</v>
      </c>
      <c r="J45" s="25">
        <f>(Input!F18-Input!F136-Input!F204-Input!F144)/J$32/Kenndat!J$12</f>
        <v>0.63261344193485569</v>
      </c>
      <c r="K45" s="25">
        <f>(Input!G18-Input!G136-Input!G204-Input!G144)/K$32/Kenndat!K$12</f>
        <v>0.75341797531966559</v>
      </c>
      <c r="L45" s="25">
        <f>(Input!H18-Input!H136-Input!H204-Input!H144)/L$32/Kenndat!L$12</f>
        <v>0.56426444931183839</v>
      </c>
      <c r="M45" s="25">
        <f>(Input!I18-Input!I136-Input!I204-Input!I144)/M$32/Kenndat!M$12</f>
        <v>0.5395192261993319</v>
      </c>
      <c r="N45" s="25">
        <f>(Input!J18-Input!J136-Input!J204-Input!J144)/N$32/Kenndat!N$12</f>
        <v>0.74231140704803744</v>
      </c>
      <c r="O45" s="19">
        <f t="shared" si="7"/>
        <v>0.64142895817876222</v>
      </c>
    </row>
    <row r="46" spans="1:15" ht="12.75" customHeight="1" x14ac:dyDescent="0.2">
      <c r="B46" t="s">
        <v>316</v>
      </c>
      <c r="E46" s="25">
        <f>(Input!A19+Input!A20-Input!A137-Input!A205-Input!A139-Input!A208)/E$32/Kenndat!E$12</f>
        <v>0.36042835422146136</v>
      </c>
      <c r="F46" s="25">
        <f>(Input!B19+Input!B20-Input!B137-Input!B205-Input!B139-Input!B208)/F$32/Kenndat!F$12</f>
        <v>0.4232717956801974</v>
      </c>
      <c r="G46" s="25">
        <f>(Input!C19+Input!C20-Input!C137-Input!C205-Input!C139-Input!C208)/G$32/Kenndat!G$12</f>
        <v>0.554572999258794</v>
      </c>
      <c r="H46" s="25">
        <f>(Input!D19+Input!D20-Input!D137-Input!D205-Input!D139-Input!D208)/H$32/Kenndat!H$12</f>
        <v>0.51265566124501938</v>
      </c>
      <c r="I46" s="25">
        <f>(Input!E19+Input!E20-Input!E137-Input!E205-Input!E139-Input!E208)/I$32/Kenndat!I$12</f>
        <v>0.4959617147314293</v>
      </c>
      <c r="J46" s="25">
        <f>(Input!F19+Input!F20-Input!F137-Input!F205-Input!F139-Input!F208)/J$32/Kenndat!J$12</f>
        <v>0.22961925109275916</v>
      </c>
      <c r="K46" s="25">
        <f>(Input!G19+Input!G20-Input!G137-Input!G205-Input!G139-Input!G208)/K$32/Kenndat!K$12</f>
        <v>0.31241895491655869</v>
      </c>
      <c r="L46" s="25">
        <f>(Input!H19+Input!H20-Input!H137-Input!H205-Input!H139-Input!H208)/L$32/Kenndat!L$12</f>
        <v>0.39336452789495763</v>
      </c>
      <c r="M46" s="25">
        <f>(Input!I19+Input!I20-Input!I137-Input!I205-Input!I139-Input!I208)/M$32/Kenndat!M$12</f>
        <v>0.35430415552962102</v>
      </c>
      <c r="N46" s="25">
        <f>(Input!J19+Input!J20-Input!J137-Input!J205-Input!J139-Input!J208)/N$32/Kenndat!N$12</f>
        <v>0.36085644317808335</v>
      </c>
      <c r="O46" s="19">
        <f t="shared" si="7"/>
        <v>0.39974538577488816</v>
      </c>
    </row>
    <row r="47" spans="1:15" ht="12.75" customHeight="1" x14ac:dyDescent="0.2">
      <c r="B47" t="s">
        <v>65</v>
      </c>
      <c r="E47" s="25">
        <f>(Input!A127-(Input!A142+Input!A141+Input!A147-Input!A143-Input!A144-Input!A207-Input!A208-SUM(Input!A136:A139)-SUM(Input!A202:'Input'!A205)))/E$32/Kenndat!E$12</f>
        <v>2.1307890558852693</v>
      </c>
      <c r="F47" s="25">
        <f>(Input!B127-(Input!B142+Input!B141+Input!B147-Input!B143-Input!B144-Input!B207-Input!B208-SUM(Input!B136:B139)-SUM(Input!B202:'Input'!B205)))/F$32/Kenndat!F$12</f>
        <v>2.480486945006311</v>
      </c>
      <c r="G47" s="25">
        <f>(Input!C127-(Input!C142+Input!C141+Input!C147-Input!C143-Input!C144-Input!C207-Input!C208-SUM(Input!C136:C139)-SUM(Input!C202:'Input'!C205)))/G$32/Kenndat!G$12</f>
        <v>3.6829056772974242</v>
      </c>
      <c r="H47" s="25">
        <f>(Input!D127-(Input!D142+Input!D141+Input!D147-Input!D143-Input!D144-Input!D207-Input!D208-SUM(Input!D136:D139)-SUM(Input!D202:'Input'!D205)))/H$32/Kenndat!H$12</f>
        <v>4.1075394746065568</v>
      </c>
      <c r="I47" s="25">
        <f>(Input!E127-(Input!E142+Input!E141+Input!E147-Input!E143-Input!E144-Input!E207-Input!E208-SUM(Input!E136:E139)-SUM(Input!E202:'Input'!E205)))/I$32/Kenndat!I$12</f>
        <v>3.2249801782791132</v>
      </c>
      <c r="J47" s="25">
        <f>(Input!F127-(Input!F142+Input!F141+Input!F147-Input!F143-Input!F144-Input!F207-Input!F208-SUM(Input!F136:F139)-SUM(Input!F202:'Input'!F205)))/J$32/Kenndat!J$12</f>
        <v>2.7755374944946132</v>
      </c>
      <c r="K47" s="25">
        <f>(Input!G127-(Input!G142+Input!G141+Input!G147-Input!G143-Input!G144-Input!G207-Input!G208-SUM(Input!G136:G139)-SUM(Input!G202:'Input'!G205)))/K$32/Kenndat!K$12</f>
        <v>2.7237570788692969</v>
      </c>
      <c r="L47" s="25">
        <f>(Input!H127-(Input!H142+Input!H141+Input!H147-Input!H143-Input!H144-Input!H207-Input!H208-SUM(Input!H136:H139)-SUM(Input!H202:'Input'!H205)))/L$32/Kenndat!L$12</f>
        <v>2.5449942765542573</v>
      </c>
      <c r="M47" s="25">
        <f>(Input!I127-(Input!I142+Input!I141+Input!I147-Input!I143-Input!I144-Input!I207-Input!I208-SUM(Input!I136:I139)-SUM(Input!I202:'Input'!I205)))/M$32/Kenndat!M$12</f>
        <v>2.4152754313182125</v>
      </c>
      <c r="N47" s="25">
        <f>(Input!J127-(Input!J142+Input!J141+Input!J147-Input!J143-Input!J144-Input!J207-Input!J208-SUM(Input!J136:J139)-SUM(Input!J202:'Input'!J205)))/N$32/Kenndat!N$12</f>
        <v>2.3277648527105566</v>
      </c>
      <c r="O47" s="19">
        <f t="shared" si="7"/>
        <v>2.8414030465021609</v>
      </c>
    </row>
    <row r="48" spans="1:15" ht="12.75" customHeight="1" x14ac:dyDescent="0.2">
      <c r="B48" s="4" t="s">
        <v>317</v>
      </c>
      <c r="E48" s="45">
        <f>SUM(E44:E47)</f>
        <v>3.56084421694535</v>
      </c>
      <c r="F48" s="45">
        <f t="shared" ref="F48:N48" si="8">SUM(F44:F47)</f>
        <v>4.2213519472652052</v>
      </c>
      <c r="G48" s="45">
        <f t="shared" si="8"/>
        <v>6.2178686975323583</v>
      </c>
      <c r="H48" s="45">
        <f t="shared" si="8"/>
        <v>6.8379689840641813</v>
      </c>
      <c r="I48" s="45">
        <f t="shared" si="8"/>
        <v>5.5822801045983796</v>
      </c>
      <c r="J48" s="45">
        <f t="shared" si="8"/>
        <v>4.6715587855909853</v>
      </c>
      <c r="K48" s="45">
        <f t="shared" si="8"/>
        <v>4.8288058808716254</v>
      </c>
      <c r="L48" s="45">
        <f t="shared" si="8"/>
        <v>4.3191881849374436</v>
      </c>
      <c r="M48" s="45">
        <f t="shared" si="8"/>
        <v>4.2187868265227637</v>
      </c>
      <c r="N48" s="45">
        <f t="shared" si="8"/>
        <v>4.235547338657172</v>
      </c>
      <c r="O48" s="20">
        <f t="shared" si="7"/>
        <v>4.8694200966985468</v>
      </c>
    </row>
    <row r="49" spans="2:15" ht="12.75" customHeight="1" x14ac:dyDescent="0.2">
      <c r="B49" t="s">
        <v>318</v>
      </c>
      <c r="E49" s="25">
        <f>(Input!A212/E$32/Kenndat!E$12)*(-1)</f>
        <v>0.17935489846479566</v>
      </c>
      <c r="F49" s="25">
        <f>(Input!B212/F$32/Kenndat!F$12)*(-1)</f>
        <v>0.24136879967105601</v>
      </c>
      <c r="G49" s="25">
        <f>(Input!C212/G$32/Kenndat!G$12)*(-1)</f>
        <v>0.36520504182800057</v>
      </c>
      <c r="H49" s="25">
        <f>(Input!D212/H$32/Kenndat!H$12)*(-1)</f>
        <v>0.47490015407271419</v>
      </c>
      <c r="I49" s="25">
        <f>(Input!E212/I$32/Kenndat!I$12)*(-1)</f>
        <v>0.32047788563372809</v>
      </c>
      <c r="J49" s="25">
        <f>(Input!F212/J$32/Kenndat!J$12)*(-1)</f>
        <v>0.21474614013759835</v>
      </c>
      <c r="K49" s="25">
        <f>(Input!G212/K$32/Kenndat!K$12)*(-1)</f>
        <v>0.21617431248488686</v>
      </c>
      <c r="L49" s="25">
        <f>(Input!H212/L$32/Kenndat!L$12)*(-1)</f>
        <v>0.24513897066750151</v>
      </c>
      <c r="M49" s="25">
        <f>(Input!I212/M$32/Kenndat!M$12)*(-1)</f>
        <v>0.20560453753088417</v>
      </c>
      <c r="N49" s="25">
        <f>(Input!J212/N$32/Kenndat!N$12)*(-1)</f>
        <v>0.1946335824925273</v>
      </c>
      <c r="O49" s="19">
        <f t="shared" si="7"/>
        <v>0.26576043229836921</v>
      </c>
    </row>
    <row r="50" spans="2:15" ht="12.75" customHeight="1" x14ac:dyDescent="0.2">
      <c r="B50" s="4" t="s">
        <v>319</v>
      </c>
      <c r="E50" s="45">
        <f>E48+E49</f>
        <v>3.7401991154101455</v>
      </c>
      <c r="F50" s="45">
        <f t="shared" ref="F50:N50" si="9">F48+F49</f>
        <v>4.4627207469362613</v>
      </c>
      <c r="G50" s="45">
        <f t="shared" si="9"/>
        <v>6.5830737393603584</v>
      </c>
      <c r="H50" s="45">
        <f t="shared" si="9"/>
        <v>7.3128691381368958</v>
      </c>
      <c r="I50" s="45">
        <f t="shared" si="9"/>
        <v>5.9027579902321081</v>
      </c>
      <c r="J50" s="45">
        <f t="shared" si="9"/>
        <v>4.8863049257285835</v>
      </c>
      <c r="K50" s="45">
        <f t="shared" si="9"/>
        <v>5.0449801933565119</v>
      </c>
      <c r="L50" s="45">
        <f t="shared" si="9"/>
        <v>4.5643271556049454</v>
      </c>
      <c r="M50" s="45">
        <f t="shared" si="9"/>
        <v>4.4243913640536476</v>
      </c>
      <c r="N50" s="45">
        <f t="shared" si="9"/>
        <v>4.4301809211496996</v>
      </c>
      <c r="O50" s="20">
        <f t="shared" si="7"/>
        <v>5.1351805289969148</v>
      </c>
    </row>
    <row r="51" spans="2:15" ht="6.75" customHeight="1" x14ac:dyDescent="0.2">
      <c r="O51" s="19"/>
    </row>
    <row r="52" spans="2:15" ht="16.5" customHeight="1" x14ac:dyDescent="0.2">
      <c r="D52" s="52" t="s">
        <v>322</v>
      </c>
      <c r="E52" s="53"/>
      <c r="F52" s="53"/>
      <c r="G52" s="53"/>
      <c r="H52" s="53"/>
      <c r="I52" s="53"/>
      <c r="J52" s="53"/>
      <c r="K52" s="53"/>
      <c r="L52" s="53"/>
      <c r="M52" s="53"/>
      <c r="O52" s="19"/>
    </row>
    <row r="53" spans="2:15" ht="4.5" customHeight="1" x14ac:dyDescent="0.2">
      <c r="O53" s="19"/>
    </row>
    <row r="54" spans="2:15" ht="12.75" customHeight="1" x14ac:dyDescent="0.2">
      <c r="B54" t="s">
        <v>55</v>
      </c>
      <c r="E54" s="25">
        <f>E44*Kenndat!E$12/Kenndat!E$15*100</f>
        <v>7.1249367723231369</v>
      </c>
      <c r="F54" s="25">
        <f>F44*Kenndat!F$12/Kenndat!F$15*100</f>
        <v>11.059829599826319</v>
      </c>
      <c r="G54" s="25">
        <f>G44*Kenndat!G$12/Kenndat!G$15*100</f>
        <v>18.339294510098821</v>
      </c>
      <c r="H54" s="25">
        <f>H44*Kenndat!H$12/Kenndat!H$15*100</f>
        <v>20.554252803294617</v>
      </c>
      <c r="I54" s="25">
        <f>I44*Kenndat!I$12/Kenndat!I$15*100</f>
        <v>16.785933674885058</v>
      </c>
      <c r="J54" s="25">
        <f>J44*Kenndat!J$12/Kenndat!J$15*100</f>
        <v>14.495409228006872</v>
      </c>
      <c r="K54" s="25">
        <f>K44*Kenndat!K$12/Kenndat!K$15*100</f>
        <v>14.791845858101047</v>
      </c>
      <c r="L54" s="25">
        <f>L44*Kenndat!L$12/Kenndat!L$15*100</f>
        <v>11.669355714876986</v>
      </c>
      <c r="M54" s="25">
        <f>M44*Kenndat!M$12/Kenndat!M$15*100</f>
        <v>12.725609227452239</v>
      </c>
      <c r="N54" s="25">
        <f>N44*Kenndat!N$12/Kenndat!N$15*100</f>
        <v>11.297541197381021</v>
      </c>
      <c r="O54" s="19">
        <f t="shared" si="7"/>
        <v>13.884400858624611</v>
      </c>
    </row>
    <row r="55" spans="2:15" ht="12.75" customHeight="1" x14ac:dyDescent="0.2">
      <c r="B55" t="s">
        <v>61</v>
      </c>
      <c r="E55" s="25">
        <f>E45*Kenndat!E$12/Kenndat!E$15*100</f>
        <v>8.5142277249283076</v>
      </c>
      <c r="F55" s="25">
        <f>F45*Kenndat!F$12/Kenndat!F$15*100</f>
        <v>7.6248854014004603</v>
      </c>
      <c r="G55" s="25">
        <f>G45*Kenndat!G$12/Kenndat!G$15*100</f>
        <v>9.5290602725809688</v>
      </c>
      <c r="H55" s="25">
        <f>H45*Kenndat!H$12/Kenndat!H$15*100</f>
        <v>10.23125551257686</v>
      </c>
      <c r="I55" s="25">
        <f>I45*Kenndat!I$12/Kenndat!I$15*100</f>
        <v>8.9635409404652595</v>
      </c>
      <c r="J55" s="25">
        <f>J45*Kenndat!J$12/Kenndat!J$15*100</f>
        <v>8.8702765160249921</v>
      </c>
      <c r="K55" s="25">
        <f>K45*Kenndat!K$12/Kenndat!K$15*100</f>
        <v>10.723936918379776</v>
      </c>
      <c r="L55" s="25">
        <f>L45*Kenndat!L$12/Kenndat!L$15*100</f>
        <v>8.0637832031224441</v>
      </c>
      <c r="M55" s="25">
        <f>M45*Kenndat!M$12/Kenndat!M$15*100</f>
        <v>7.5473247328813775</v>
      </c>
      <c r="N55" s="25">
        <f>N45*Kenndat!N$12/Kenndat!N$15*100</f>
        <v>10.422745659978634</v>
      </c>
      <c r="O55" s="19">
        <f t="shared" si="7"/>
        <v>9.0491036882339078</v>
      </c>
    </row>
    <row r="56" spans="2:15" ht="12.75" customHeight="1" x14ac:dyDescent="0.2">
      <c r="B56" t="s">
        <v>316</v>
      </c>
      <c r="E56" s="25">
        <f>E46*Kenndat!E$12/Kenndat!E$15*100</f>
        <v>5.2698738336627162</v>
      </c>
      <c r="F56" s="25">
        <f>F46*Kenndat!F$12/Kenndat!F$15*100</f>
        <v>6.0023934783923076</v>
      </c>
      <c r="G56" s="25">
        <f>G46*Kenndat!G$12/Kenndat!G$15*100</f>
        <v>7.8040370495409048</v>
      </c>
      <c r="H56" s="25">
        <f>H46*Kenndat!H$12/Kenndat!H$15*100</f>
        <v>7.116309507913436</v>
      </c>
      <c r="I56" s="25">
        <f>I46*Kenndat!I$12/Kenndat!I$15*100</f>
        <v>6.8610602329859809</v>
      </c>
      <c r="J56" s="25">
        <f>J46*Kenndat!J$12/Kenndat!J$15*100</f>
        <v>3.2196379583175032</v>
      </c>
      <c r="K56" s="25">
        <f>K46*Kenndat!K$12/Kenndat!K$15*100</f>
        <v>4.4468824402680269</v>
      </c>
      <c r="L56" s="25">
        <f>L46*Kenndat!L$12/Kenndat!L$15*100</f>
        <v>5.6214887835163854</v>
      </c>
      <c r="M56" s="25">
        <f>M46*Kenndat!M$12/Kenndat!M$15*100</f>
        <v>4.9563544469560741</v>
      </c>
      <c r="N56" s="25">
        <f>N46*Kenndat!N$12/Kenndat!N$15*100</f>
        <v>5.0667615926401908</v>
      </c>
      <c r="O56" s="19">
        <f t="shared" si="7"/>
        <v>5.6364799324193537</v>
      </c>
    </row>
    <row r="57" spans="2:15" ht="12.75" customHeight="1" x14ac:dyDescent="0.2">
      <c r="B57" t="s">
        <v>65</v>
      </c>
      <c r="E57" s="25">
        <f>E47*Kenndat!E$12/Kenndat!E$15*100</f>
        <v>31.154567500439022</v>
      </c>
      <c r="F57" s="25">
        <f>F47*Kenndat!F$12/Kenndat!F$15*100</f>
        <v>35.175645563666144</v>
      </c>
      <c r="G57" s="25">
        <f>G47*Kenndat!G$12/Kenndat!G$15*100</f>
        <v>51.826418512995929</v>
      </c>
      <c r="H57" s="25">
        <f>H47*Kenndat!H$12/Kenndat!H$15*100</f>
        <v>57.017847313504873</v>
      </c>
      <c r="I57" s="25">
        <f>I47*Kenndat!I$12/Kenndat!I$15*100</f>
        <v>44.613893766660695</v>
      </c>
      <c r="J57" s="25">
        <f>J47*Kenndat!J$12/Kenndat!J$15*100</f>
        <v>38.917581298087043</v>
      </c>
      <c r="K57" s="25">
        <f>K47*Kenndat!K$12/Kenndat!K$15*100</f>
        <v>38.76918264711103</v>
      </c>
      <c r="L57" s="25">
        <f>L47*Kenndat!L$12/Kenndat!L$15*100</f>
        <v>36.369971782467239</v>
      </c>
      <c r="M57" s="25">
        <f>M47*Kenndat!M$12/Kenndat!M$15*100</f>
        <v>33.787244484173037</v>
      </c>
      <c r="N57" s="25">
        <f>N47*Kenndat!N$12/Kenndat!N$15*100</f>
        <v>32.683993248226756</v>
      </c>
      <c r="O57" s="19">
        <f t="shared" si="7"/>
        <v>40.031634611733182</v>
      </c>
    </row>
    <row r="58" spans="2:15" ht="12.75" customHeight="1" x14ac:dyDescent="0.2">
      <c r="B58" s="4" t="s">
        <v>317</v>
      </c>
      <c r="E58" s="45">
        <f>E48*Kenndat!E$12/Kenndat!E$15*100</f>
        <v>52.063605831353186</v>
      </c>
      <c r="F58" s="45">
        <f>F48*Kenndat!F$12/Kenndat!F$15*100</f>
        <v>59.862754043285229</v>
      </c>
      <c r="G58" s="45">
        <f>G48*Kenndat!G$12/Kenndat!G$15*100</f>
        <v>87.498810345216611</v>
      </c>
      <c r="H58" s="45">
        <f>H48*Kenndat!H$12/Kenndat!H$15*100</f>
        <v>94.919665137289783</v>
      </c>
      <c r="I58" s="45">
        <f>I48*Kenndat!I$12/Kenndat!I$15*100</f>
        <v>77.224428614996995</v>
      </c>
      <c r="J58" s="45">
        <f>J48*Kenndat!J$12/Kenndat!J$15*100</f>
        <v>65.502905000436414</v>
      </c>
      <c r="K58" s="45">
        <f>K48*Kenndat!K$12/Kenndat!K$15*100</f>
        <v>68.731847863859883</v>
      </c>
      <c r="L58" s="45">
        <f>L48*Kenndat!L$12/Kenndat!L$15*100</f>
        <v>61.724599483983042</v>
      </c>
      <c r="M58" s="45">
        <f>M48*Kenndat!M$12/Kenndat!M$15*100</f>
        <v>59.016532891462724</v>
      </c>
      <c r="N58" s="45">
        <f>N48*Kenndat!N$12/Kenndat!N$15*100</f>
        <v>59.4710416982266</v>
      </c>
      <c r="O58" s="20">
        <f t="shared" si="7"/>
        <v>68.601619091011045</v>
      </c>
    </row>
    <row r="59" spans="2:15" ht="12.75" customHeight="1" x14ac:dyDescent="0.2">
      <c r="B59" t="s">
        <v>318</v>
      </c>
      <c r="E59" s="25">
        <f>E49*Kenndat!E$12/Kenndat!E$15*100</f>
        <v>2.6223732824807273</v>
      </c>
      <c r="F59" s="25">
        <f>F49*Kenndat!F$12/Kenndat!F$15*100</f>
        <v>3.4228373442759654</v>
      </c>
      <c r="G59" s="25">
        <f>G49*Kenndat!G$12/Kenndat!G$15*100</f>
        <v>5.1392218534152834</v>
      </c>
      <c r="H59" s="25">
        <f>H49*Kenndat!H$12/Kenndat!H$15*100</f>
        <v>6.5922152766825501</v>
      </c>
      <c r="I59" s="25">
        <f>I49*Kenndat!I$12/Kenndat!I$15*100</f>
        <v>4.4334431698295385</v>
      </c>
      <c r="J59" s="25">
        <f>J49*Kenndat!J$12/Kenndat!J$15*100</f>
        <v>3.0110925843490159</v>
      </c>
      <c r="K59" s="25">
        <f>K49*Kenndat!K$12/Kenndat!K$15*100</f>
        <v>3.0769636063945049</v>
      </c>
      <c r="L59" s="25">
        <f>L49*Kenndat!L$12/Kenndat!L$15*100</f>
        <v>3.503228878782124</v>
      </c>
      <c r="M59" s="25">
        <f>M49*Kenndat!M$12/Kenndat!M$15*100</f>
        <v>2.876198170417307</v>
      </c>
      <c r="N59" s="25">
        <f>N49*Kenndat!N$12/Kenndat!N$15*100</f>
        <v>2.7328373347747892</v>
      </c>
      <c r="O59" s="19">
        <f t="shared" si="7"/>
        <v>3.7410411501401795</v>
      </c>
    </row>
    <row r="60" spans="2:15" ht="12.75" customHeight="1" x14ac:dyDescent="0.2">
      <c r="B60" s="4" t="s">
        <v>319</v>
      </c>
      <c r="E60" s="45">
        <f>E50*Kenndat!E$12/Kenndat!E$15*100</f>
        <v>54.685979113833902</v>
      </c>
      <c r="F60" s="45">
        <f>F50*Kenndat!F$12/Kenndat!F$15*100</f>
        <v>63.28559138756119</v>
      </c>
      <c r="G60" s="45">
        <f>G50*Kenndat!G$12/Kenndat!G$15*100</f>
        <v>92.638032198631905</v>
      </c>
      <c r="H60" s="45">
        <f>H50*Kenndat!H$12/Kenndat!H$15*100</f>
        <v>101.51188041397235</v>
      </c>
      <c r="I60" s="45">
        <f>I50*Kenndat!I$12/Kenndat!I$15*100</f>
        <v>81.65787178482654</v>
      </c>
      <c r="J60" s="45">
        <f>J50*Kenndat!J$12/Kenndat!J$15*100</f>
        <v>68.513997584785429</v>
      </c>
      <c r="K60" s="45">
        <f>K50*Kenndat!K$12/Kenndat!K$15*100</f>
        <v>71.808811470254383</v>
      </c>
      <c r="L60" s="45">
        <f>L50*Kenndat!L$12/Kenndat!L$15*100</f>
        <v>65.227828362765166</v>
      </c>
      <c r="M60" s="45">
        <f>M50*Kenndat!M$12/Kenndat!M$15*100</f>
        <v>61.892731061880035</v>
      </c>
      <c r="N60" s="45">
        <f>N50*Kenndat!N$12/Kenndat!N$15*100</f>
        <v>62.2038790330014</v>
      </c>
      <c r="O60" s="20">
        <f t="shared" si="7"/>
        <v>72.342660241151222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HANGLER, Johannes</cp:lastModifiedBy>
  <cp:lastPrinted>2022-12-22T11:50:34Z</cp:lastPrinted>
  <dcterms:created xsi:type="dcterms:W3CDTF">1998-08-12T09:23:31Z</dcterms:created>
  <dcterms:modified xsi:type="dcterms:W3CDTF">2024-01-15T11:34:43Z</dcterms:modified>
</cp:coreProperties>
</file>