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E2C19AF6-50D2-4CA6-8AFB-AA1EA9087BCE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J209" i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F26" i="20" s="1"/>
  <c r="G10" i="20"/>
  <c r="G26" i="20" s="1"/>
  <c r="H10" i="20"/>
  <c r="H26" i="20" s="1"/>
  <c r="I10" i="20"/>
  <c r="I26" i="20" s="1"/>
  <c r="J10" i="20"/>
  <c r="K10" i="20"/>
  <c r="L10" i="20"/>
  <c r="M10" i="20"/>
  <c r="M26" i="20" s="1"/>
  <c r="N10" i="20"/>
  <c r="N26" i="20" s="1"/>
  <c r="E11" i="20"/>
  <c r="E24" i="20" s="1"/>
  <c r="F11" i="20"/>
  <c r="G11" i="20"/>
  <c r="H11" i="20"/>
  <c r="I11" i="20"/>
  <c r="J11" i="20"/>
  <c r="K11" i="20"/>
  <c r="L11" i="20"/>
  <c r="L24" i="20" s="1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N35" i="19" s="1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F19" i="18" s="1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M35" i="18"/>
  <c r="M34" i="18" s="1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N26" i="16" s="1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J34" i="16" s="1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F12" i="13"/>
  <c r="G12" i="13"/>
  <c r="H12" i="13"/>
  <c r="I12" i="13"/>
  <c r="J12" i="13"/>
  <c r="K12" i="13"/>
  <c r="K13" i="13" s="1"/>
  <c r="L12" i="13"/>
  <c r="L13" i="13" s="1"/>
  <c r="M12" i="13"/>
  <c r="M13" i="13" s="1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H20" i="13"/>
  <c r="H22" i="13" s="1"/>
  <c r="I20" i="13"/>
  <c r="I21" i="13" s="1"/>
  <c r="J20" i="13"/>
  <c r="K20" i="13"/>
  <c r="L20" i="13"/>
  <c r="M20" i="13"/>
  <c r="N20" i="13"/>
  <c r="I33" i="7"/>
  <c r="G15" i="12"/>
  <c r="J26" i="20"/>
  <c r="I13" i="13"/>
  <c r="I33" i="6"/>
  <c r="I32" i="14"/>
  <c r="M32" i="25"/>
  <c r="M33" i="7"/>
  <c r="M33" i="6"/>
  <c r="M36" i="6" s="1"/>
  <c r="E33" i="7"/>
  <c r="M32" i="14"/>
  <c r="K15" i="12"/>
  <c r="N19" i="18" l="1"/>
  <c r="N30" i="4"/>
  <c r="L34" i="18"/>
  <c r="L19" i="4"/>
  <c r="L24" i="3"/>
  <c r="L26" i="18"/>
  <c r="L22" i="13"/>
  <c r="K27" i="19"/>
  <c r="K33" i="23"/>
  <c r="K19" i="18"/>
  <c r="K19" i="17"/>
  <c r="K30" i="4"/>
  <c r="J30" i="4"/>
  <c r="I34" i="18"/>
  <c r="H26" i="18"/>
  <c r="H19" i="16"/>
  <c r="H24" i="20"/>
  <c r="G27" i="19"/>
  <c r="G26" i="18"/>
  <c r="G33" i="23"/>
  <c r="O7" i="18"/>
  <c r="G21" i="13"/>
  <c r="G13" i="13"/>
  <c r="F19" i="5"/>
  <c r="E19" i="16"/>
  <c r="E15" i="8"/>
  <c r="O17" i="16"/>
  <c r="E33" i="25"/>
  <c r="E13" i="13"/>
  <c r="M19" i="19"/>
  <c r="I29" i="6"/>
  <c r="L29" i="3"/>
  <c r="J29" i="7"/>
  <c r="L30" i="4"/>
  <c r="L15" i="4"/>
  <c r="H34" i="18"/>
  <c r="E29" i="2"/>
  <c r="K24" i="6"/>
  <c r="N36" i="3"/>
  <c r="N27" i="11" s="1"/>
  <c r="N24" i="3"/>
  <c r="L13" i="7"/>
  <c r="N19" i="4"/>
  <c r="N10" i="4"/>
  <c r="E25" i="20"/>
  <c r="M24" i="7"/>
  <c r="E15" i="4"/>
  <c r="J15" i="5"/>
  <c r="J36" i="6"/>
  <c r="G19" i="17"/>
  <c r="K36" i="3"/>
  <c r="K27" i="11" s="1"/>
  <c r="K24" i="3"/>
  <c r="K10" i="4"/>
  <c r="F30" i="5"/>
  <c r="F12" i="12"/>
  <c r="F20" i="12" s="1"/>
  <c r="J24" i="2"/>
  <c r="H13" i="7"/>
  <c r="J10" i="4"/>
  <c r="M16" i="13"/>
  <c r="J15" i="12"/>
  <c r="N28" i="11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E37" i="25"/>
  <c r="N25" i="20"/>
  <c r="J25" i="20"/>
  <c r="F25" i="20"/>
  <c r="I36" i="2"/>
  <c r="N13" i="6"/>
  <c r="I36" i="3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I28" i="11"/>
  <c r="I27" i="11"/>
  <c r="K16" i="13"/>
  <c r="N15" i="12"/>
  <c r="F10" i="13"/>
  <c r="J33" i="14"/>
  <c r="J37" i="14" s="1"/>
  <c r="J41" i="14" s="1"/>
  <c r="J45" i="14" s="1"/>
  <c r="J49" i="14" s="1"/>
  <c r="O11" i="14"/>
  <c r="N9" i="25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L13" i="6"/>
  <c r="M36" i="3"/>
  <c r="M27" i="11" s="1"/>
  <c r="G36" i="3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K37" i="19" s="1"/>
  <c r="K41" i="19" s="1"/>
  <c r="K45" i="19" s="1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G26" i="11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N37" i="14" s="1"/>
  <c r="N41" i="14" s="1"/>
  <c r="N45" i="14" s="1"/>
  <c r="N49" i="14" s="1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G9" i="25"/>
  <c r="G13" i="25" s="1"/>
  <c r="G17" i="25" s="1"/>
  <c r="G21" i="25" s="1"/>
  <c r="G25" i="25" s="1"/>
  <c r="H26" i="16"/>
  <c r="M19" i="17"/>
  <c r="E19" i="17"/>
  <c r="J34" i="18"/>
  <c r="M33" i="23"/>
  <c r="L12" i="12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O39" i="19"/>
  <c r="O31" i="20"/>
  <c r="O27" i="6"/>
  <c r="E29" i="6"/>
  <c r="K19" i="6"/>
  <c r="O15" i="6"/>
  <c r="O11" i="6"/>
  <c r="H24" i="3"/>
  <c r="F30" i="9"/>
  <c r="O28" i="9"/>
  <c r="J15" i="9"/>
  <c r="L17" i="13"/>
  <c r="G35" i="19"/>
  <c r="G37" i="19" s="1"/>
  <c r="G41" i="19" s="1"/>
  <c r="G45" i="19" s="1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K9" i="14"/>
  <c r="K13" i="14" s="1"/>
  <c r="K17" i="14" s="1"/>
  <c r="K21" i="14" s="1"/>
  <c r="K25" i="14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H37" i="17" s="1"/>
  <c r="H41" i="17" s="1"/>
  <c r="H45" i="17" s="1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K13" i="25"/>
  <c r="K17" i="25" s="1"/>
  <c r="K21" i="25" s="1"/>
  <c r="K25" i="25" s="1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J27" i="17"/>
  <c r="O12" i="7"/>
  <c r="E26" i="11"/>
  <c r="I26" i="11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L20" i="12"/>
  <c r="L21" i="12"/>
  <c r="I34" i="16"/>
  <c r="O39" i="17"/>
  <c r="G27" i="11"/>
  <c r="G28" i="11"/>
  <c r="K26" i="20"/>
  <c r="K21" i="13"/>
  <c r="K22" i="13"/>
  <c r="K23" i="13" s="1"/>
  <c r="O35" i="14"/>
  <c r="O8" i="25"/>
  <c r="N13" i="25"/>
  <c r="N17" i="25" s="1"/>
  <c r="N21" i="25" s="1"/>
  <c r="N25" i="25" s="1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M13" i="14"/>
  <c r="M17" i="14" s="1"/>
  <c r="M21" i="14" s="1"/>
  <c r="M25" i="14" s="1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K32" i="20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F27" i="13"/>
  <c r="O16" i="7"/>
  <c r="N16" i="13"/>
  <c r="E28" i="11"/>
  <c r="E41" i="25"/>
  <c r="N10" i="13"/>
  <c r="N13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26" i="13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F30" i="13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L25" i="25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N26" i="11" l="1"/>
  <c r="M31" i="6"/>
  <c r="M38" i="6" s="1"/>
  <c r="M42" i="6" s="1"/>
  <c r="K26" i="11"/>
  <c r="K28" i="11"/>
  <c r="I45" i="20"/>
  <c r="I55" i="20" s="1"/>
  <c r="I44" i="20"/>
  <c r="I54" i="20" s="1"/>
  <c r="I34" i="20"/>
  <c r="I37" i="19"/>
  <c r="I41" i="19" s="1"/>
  <c r="I45" i="19" s="1"/>
  <c r="I37" i="20"/>
  <c r="I46" i="20"/>
  <c r="I56" i="20" s="1"/>
  <c r="I13" i="14"/>
  <c r="I17" i="14" s="1"/>
  <c r="I21" i="14" s="1"/>
  <c r="I25" i="14" s="1"/>
  <c r="I35" i="20"/>
  <c r="I49" i="20"/>
  <c r="I59" i="20" s="1"/>
  <c r="I47" i="20"/>
  <c r="I57" i="20" s="1"/>
  <c r="F31" i="6"/>
  <c r="E30" i="13"/>
  <c r="K31" i="6"/>
  <c r="K38" i="6" s="1"/>
  <c r="K42" i="6" s="1"/>
  <c r="K27" i="13"/>
  <c r="N31" i="6"/>
  <c r="N38" i="6" s="1"/>
  <c r="N42" i="6" s="1"/>
  <c r="F21" i="12"/>
  <c r="F37" i="19"/>
  <c r="F41" i="19" s="1"/>
  <c r="F45" i="19" s="1"/>
  <c r="H31" i="7"/>
  <c r="H12" i="10" s="1"/>
  <c r="J13" i="14"/>
  <c r="J17" i="14" s="1"/>
  <c r="J21" i="14" s="1"/>
  <c r="J25" i="14" s="1"/>
  <c r="M27" i="10"/>
  <c r="M26" i="10"/>
  <c r="K30" i="13"/>
  <c r="I18" i="13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O27" i="11" s="1"/>
  <c r="H40" i="5"/>
  <c r="H21" i="11" s="1"/>
  <c r="I31" i="3"/>
  <c r="I10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H9" i="10"/>
  <c r="K20" i="12"/>
  <c r="O30" i="8"/>
  <c r="N40" i="9"/>
  <c r="J23" i="13"/>
  <c r="O19" i="7"/>
  <c r="F27" i="10"/>
  <c r="F28" i="10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O33" i="7"/>
  <c r="G33" i="25"/>
  <c r="O32" i="25"/>
  <c r="F13" i="14"/>
  <c r="F17" i="14" s="1"/>
  <c r="F21" i="14" s="1"/>
  <c r="F25" i="14" s="1"/>
  <c r="F32" i="20"/>
  <c r="E45" i="25"/>
  <c r="I20" i="11"/>
  <c r="O36" i="2"/>
  <c r="O36" i="5"/>
  <c r="J11" i="10"/>
  <c r="J12" i="10"/>
  <c r="H38" i="7"/>
  <c r="H42" i="7" s="1"/>
  <c r="H26" i="10"/>
  <c r="H28" i="10"/>
  <c r="N28" i="10"/>
  <c r="E32" i="20"/>
  <c r="E13" i="14"/>
  <c r="O9" i="14"/>
  <c r="O13" i="13"/>
  <c r="K36" i="7"/>
  <c r="E37" i="17"/>
  <c r="J10" i="10"/>
  <c r="O12" i="12"/>
  <c r="E37" i="19"/>
  <c r="O27" i="19"/>
  <c r="N38" i="7" l="1"/>
  <c r="N42" i="7" s="1"/>
  <c r="M22" i="10"/>
  <c r="L33" i="20"/>
  <c r="K9" i="11"/>
  <c r="K11" i="11"/>
  <c r="I48" i="20"/>
  <c r="I11" i="11"/>
  <c r="I9" i="11"/>
  <c r="I38" i="3"/>
  <c r="I42" i="3" s="1"/>
  <c r="I16" i="11"/>
  <c r="I11" i="10"/>
  <c r="I22" i="11"/>
  <c r="I12" i="11"/>
  <c r="H20" i="11"/>
  <c r="H19" i="11"/>
  <c r="H17" i="11"/>
  <c r="H18" i="11"/>
  <c r="H16" i="11"/>
  <c r="H22" i="11"/>
  <c r="H11" i="10"/>
  <c r="F19" i="10"/>
  <c r="F18" i="11"/>
  <c r="N35" i="20"/>
  <c r="K10" i="11"/>
  <c r="E12" i="11"/>
  <c r="K12" i="11"/>
  <c r="M16" i="11"/>
  <c r="I21" i="11"/>
  <c r="I18" i="11"/>
  <c r="E9" i="11"/>
  <c r="I19" i="11"/>
  <c r="L21" i="11"/>
  <c r="E38" i="3"/>
  <c r="E42" i="3" s="1"/>
  <c r="L22" i="11"/>
  <c r="N22" i="11"/>
  <c r="H38" i="3"/>
  <c r="H42" i="3" s="1"/>
  <c r="L17" i="11"/>
  <c r="L20" i="11"/>
  <c r="N18" i="11"/>
  <c r="J38" i="7"/>
  <c r="J42" i="7" s="1"/>
  <c r="E11" i="1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L37" i="20"/>
  <c r="L34" i="20"/>
  <c r="L35" i="20"/>
  <c r="L36" i="20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I58" i="20"/>
  <c r="I50" i="20"/>
  <c r="I60" i="20" s="1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N58" i="20" l="1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<sst xmlns="http://schemas.openxmlformats.org/spreadsheetml/2006/main" count="981" uniqueCount="336">
  <si>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</si>
  <si>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</si>
  <si>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</si>
  <si>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</si>
  <si>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</si>
  <si>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</si>
  <si>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</si>
  <si>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</si>
  <si>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</si>
  <si>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</si>
  <si>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</si>
  <si>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</si>
  <si>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</si>
  <si>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</si>
  <si>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</si>
  <si>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</si>
  <si>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</si>
  <si>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</si>
  <si>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</si>
  <si>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</si>
  <si>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</si>
  <si>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</si>
  <si>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</si>
  <si>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</si>
  <si>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</si>
  <si>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</si>
  <si>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</si>
  <si>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</si>
  <si>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</si>
  <si>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</si>
  <si>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</si>
  <si>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</si>
  <si>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</si>
  <si>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</si>
  <si>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</si>
  <si>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</si>
  <si>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</si>
  <si>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</si>
  <si>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</si>
  <si>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</si>
  <si>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</si>
  <si>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</si>
  <si>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</si>
  <si>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</si>
  <si>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</si>
  <si>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</si>
  <si>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</si>
  <si>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</si>
  <si>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</si>
  <si>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</si>
  <si>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</si>
  <si>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</si>
  <si>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</si>
  <si>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</si>
  <si>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</si>
  <si>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</si>
  <si>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</si>
  <si>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</si>
  <si>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</si>
  <si>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</si>
  <si>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</si>
  <si>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</si>
  <si>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</si>
  <si>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</si>
  <si>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</si>
  <si>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</si>
  <si>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</si>
  <si>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</si>
  <si>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</si>
  <si>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</si>
  <si>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</si>
  <si>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</si>
  <si>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</si>
  <si>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</si>
  <si>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</si>
  <si>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</si>
  <si>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</si>
  <si>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</si>
  <si>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</si>
  <si>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</si>
  <si>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</si>
  <si>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</si>
  <si>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</si>
  <si>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</si>
  <si>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</si>
  <si>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</si>
  <si>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</si>
  <si>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</si>
  <si>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</si>
  <si>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</si>
  <si>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</si>
  <si>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</si>
  <si>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</si>
  <si>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</si>
  <si>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</si>
  <si>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</si>
  <si>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</si>
  <si>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</si>
  <si>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</si>
  <si>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</si>
  <si>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</si>
  <si>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</si>
  <si>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</si>
  <si>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</si>
  <si>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</si>
  <si>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</si>
  <si>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</si>
  <si>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</si>
  <si>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</si>
  <si>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</si>
  <si>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</si>
  <si>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</si>
  <si>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</si>
  <si>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</si>
  <si>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</si>
  <si>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</si>
  <si>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</si>
  <si>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</si>
  <si>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</si>
  <si>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</si>
  <si>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</si>
  <si>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</si>
  <si>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</si>
  <si>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</si>
  <si>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</si>
  <si>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</si>
  <si>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</si>
  <si>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</si>
  <si>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</si>
  <si>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</si>
  <si>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</si>
  <si>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</si>
  <si>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</si>
  <si>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</si>
  <si>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</si>
  <si>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</si>
  <si>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</si>
  <si>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</si>
  <si>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</si>
  <si>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</si>
  <si>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</si>
  <si>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</si>
  <si>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</si>
  <si>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</si>
  <si>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</si>
  <si>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</si>
  <si>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</si>
  <si>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</si>
  <si>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</si>
  <si>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</si>
  <si>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</si>
  <si>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</si>
  <si>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</si>
  <si>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</si>
  <si>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</si>
  <si>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</si>
  <si>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</si>
  <si>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</si>
  <si>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</si>
  <si>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</si>
  <si>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</si>
  <si>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</si>
  <si>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</si>
  <si>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</si>
  <si>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</si>
  <si>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</si>
  <si>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</si>
  <si>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</si>
  <si>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</si>
  <si>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</si>
  <si>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</si>
  <si>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</si>
  <si>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</si>
  <si>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</si>
  <si>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</si>
  <si>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</si>
  <si>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</si>
  <si>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</si>
  <si>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</si>
  <si>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</si>
  <si>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</si>
  <si>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</si>
  <si>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</si>
  <si>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</si>
  <si>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</si>
  <si>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</si>
  <si>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</si>
  <si>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</si>
  <si>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</si>
  <si>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</si>
  <si>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</si>
  <si>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</si>
  <si>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</si>
  <si>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</si>
  <si>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</si>
  <si>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</si>
  <si>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</si>
  <si>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</si>
  <si>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</si>
  <si>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</si>
  <si>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</si>
  <si>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</si>
  <si>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</si>
  <si>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</si>
  <si>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</si>
  <si>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</si>
  <si>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</si>
  <si>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</si>
  <si>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</si>
  <si>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</si>
  <si>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</si>
  <si>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</si>
  <si>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</si>
  <si>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</si>
  <si>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</si>
  <si>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</si>
  <si>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</si>
  <si>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</si>
  <si>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</si>
  <si>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</si>
  <si>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</si>
  <si>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</si>
  <si>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</si>
  <si>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</si>
  <si>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</si>
  <si>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</si>
  <si>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</si>
  <si>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</si>
  <si>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</si>
  <si>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</si>
  <si>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</si>
  <si>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</si>
  <si>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</si>
  <si>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</si>
  <si>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</si>
  <si>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</si>
  <si>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</si>
  <si>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</si>
  <si>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</si>
  <si>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</si>
  <si>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</si>
  <si>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</si>
  <si>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</si>
  <si>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</si>
  <si>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</si>
  <si>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</si>
  <si>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</si>
  <si>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</si>
  <si>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</si>
  <si>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</si>
  <si>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</si>
  <si>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</si>
  <si>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</si>
  <si>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</si>
  <si>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</si>
  <si>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</si>
  <si>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</si>
  <si>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</si>
  <si>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</si>
  <si>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</si>
  <si>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</si>
  <si>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</si>
  <si>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</si>
  <si>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</si>
  <si>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</si>
  <si>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</si>
  <si>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</si>
  <si>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</si>
  <si>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</si>
  <si>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</si>
  <si>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</si>
  <si>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</si>
  <si>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</si>
  <si>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</si>
  <si>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</si>
  <si>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</si>
  <si>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</si>
  <si>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</si>
  <si>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</si>
  <si>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</si>
  <si>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</si>
  <si>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</si>
  <si>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</si>
  <si>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</si>
  <si>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</si>
  <si>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</si>
  <si>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</si>
  <si>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</si>
  <si>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</si>
  <si>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</si>
  <si>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</si>
  <si>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</si>
  <si>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</si>
  <si>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</si>
  <si>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</si>
  <si>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</si>
  <si>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</si>
  <si>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</si>
  <si>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</si>
  <si>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</si>
  <si>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</si>
  <si>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</si>
  <si>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</si>
  <si>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</si>
  <si>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</si>
  <si>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</si>
  <si>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</si>
  <si>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</si>
  <si>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</si>
  <si>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</si>
  <si>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</si>
  <si>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</si>
  <si>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</si>
  <si>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</si>
  <si>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</si>
  <si>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</si>
  <si>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</si>
  <si>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</si>
  <si>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</si>
  <si>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</si>
  <si>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</si>
  <si>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</si>
  <si>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</si>
  <si>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Größenklasse 3: &gt; 5.000 ha</t>
  </si>
  <si>
    <t>Gesamtmittel aller Statistikbetriebe &gt; 500 ha</t>
  </si>
  <si>
    <t>Produktionsgebiet 1: Alpenvorland</t>
  </si>
  <si>
    <t>Produktionsgebiet 2: Wald- und Mühlviertel</t>
  </si>
  <si>
    <t>Produktionsgebiet 3: östliches Flach- und Hügelland</t>
  </si>
  <si>
    <t>Produktionsgebiet 4: Alpenostrand</t>
  </si>
  <si>
    <t>Produktionsgebiet 5: Kalkalpen</t>
  </si>
  <si>
    <t>Produktionsgebiet 6: Zentralalpen</t>
  </si>
  <si>
    <t>Größenklasse 1: 500 - 1.200 ha</t>
  </si>
  <si>
    <t>Größenklasse 2: 1.200 - 5.000 ha</t>
  </si>
  <si>
    <t>Tabelle: 2.2/ 2</t>
  </si>
  <si>
    <t>Alpengebiet</t>
  </si>
  <si>
    <t>außeralpin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</si>
</sst>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43</v>
      </c>
      <c r="B1">
        <v>48</v>
      </c>
      <c r="C1">
        <v>49</v>
      </c>
      <c r="D1">
        <v>50</v>
      </c>
      <c r="E1">
        <v>50</v>
      </c>
      <c r="F1">
        <v>53</v>
      </c>
      <c r="G1">
        <v>51</v>
      </c>
      <c r="H1">
        <v>52</v>
      </c>
      <c r="I1">
        <v>51</v>
      </c>
      <c r="J1">
        <v>50</v>
      </c>
      <c r="K1">
        <v>50</v>
      </c>
      <c r="M1" s="4" t="s">
        <v>324</v>
      </c>
      <c r="N1" s="13">
        <v>2</v>
      </c>
      <c r="O1" s="4" t="s">
        <v>324</v>
      </c>
    </row>
    <row r="2" spans="1:15" x14ac:dyDescent="0.2">
      <c r="M2" s="4"/>
      <c r="N2" s="13">
        <v>31</v>
      </c>
      <c r="O2" s="4" t="s">
        <v>325</v>
      </c>
    </row>
    <row r="3" spans="1:15" x14ac:dyDescent="0.2">
      <c r="A3">
        <v>2024</v>
      </c>
      <c r="N3" s="13">
        <v>32</v>
      </c>
      <c r="O3" s="4" t="s">
        <v>326</v>
      </c>
    </row>
    <row r="4" spans="1:15" x14ac:dyDescent="0.2">
      <c r="A4">
        <v>3.63</v>
      </c>
      <c r="B4">
        <v>3.6</v>
      </c>
      <c r="C4">
        <v>3.63</v>
      </c>
      <c r="D4">
        <v>3.6</v>
      </c>
      <c r="E4">
        <v>3.6</v>
      </c>
      <c r="F4">
        <v>3.64</v>
      </c>
      <c r="G4">
        <v>3.59</v>
      </c>
      <c r="H4">
        <v>3.65</v>
      </c>
      <c r="I4">
        <v>3.71</v>
      </c>
      <c r="J4">
        <v>3.66</v>
      </c>
      <c r="K4" t="s">
        <v>22</v>
      </c>
      <c r="N4" s="13">
        <v>33</v>
      </c>
      <c r="O4" s="4" t="s">
        <v>327</v>
      </c>
    </row>
    <row r="5" spans="1:15" x14ac:dyDescent="0.2">
      <c r="A5">
        <v>651900</v>
      </c>
      <c r="B5">
        <v>713477</v>
      </c>
      <c r="C5">
        <v>733977</v>
      </c>
      <c r="D5">
        <v>761380</v>
      </c>
      <c r="E5">
        <v>772480</v>
      </c>
      <c r="F5">
        <v>799863</v>
      </c>
      <c r="G5">
        <v>786463</v>
      </c>
      <c r="H5">
        <v>815734</v>
      </c>
      <c r="I5">
        <v>794429</v>
      </c>
      <c r="J5">
        <v>784629</v>
      </c>
      <c r="K5">
        <v>785036</v>
      </c>
      <c r="L5" t="s">
        <v>23</v>
      </c>
      <c r="N5" s="13">
        <v>34</v>
      </c>
      <c r="O5" s="4" t="s">
        <v>328</v>
      </c>
    </row>
    <row r="6" spans="1:15" x14ac:dyDescent="0.2">
      <c r="A6">
        <v>806991.83</v>
      </c>
      <c r="B6">
        <v>823868.34</v>
      </c>
      <c r="C6">
        <v>928902.23</v>
      </c>
      <c r="D6">
        <v>973342.12</v>
      </c>
      <c r="E6">
        <v>1035714.29</v>
      </c>
      <c r="F6">
        <v>1160961.21</v>
      </c>
      <c r="G6">
        <v>1038185.45</v>
      </c>
      <c r="H6">
        <v>945534.92</v>
      </c>
      <c r="I6">
        <v>867308.52</v>
      </c>
      <c r="J6">
        <v>1030686.38</v>
      </c>
      <c r="K6">
        <v>868454.9</v>
      </c>
      <c r="L6" t="s">
        <v>24</v>
      </c>
      <c r="N6" s="13">
        <v>35</v>
      </c>
      <c r="O6" s="4" t="s">
        <v>329</v>
      </c>
    </row>
    <row r="7" spans="1:15" x14ac:dyDescent="0.2">
      <c r="A7">
        <v>114837.71</v>
      </c>
      <c r="B7">
        <v>127197.5</v>
      </c>
      <c r="C7">
        <v>132868.6</v>
      </c>
      <c r="D7">
        <v>135082.71</v>
      </c>
      <c r="E7">
        <v>135389</v>
      </c>
      <c r="F7">
        <v>141729.57999999999</v>
      </c>
      <c r="G7">
        <v>138411.17000000001</v>
      </c>
      <c r="H7">
        <v>143333.17000000001</v>
      </c>
      <c r="I7">
        <v>139096.60999999999</v>
      </c>
      <c r="J7">
        <v>135938.88</v>
      </c>
      <c r="K7">
        <v>135460.88</v>
      </c>
      <c r="L7" t="s">
        <v>25</v>
      </c>
      <c r="N7" s="13">
        <v>36</v>
      </c>
      <c r="O7" s="4" t="s">
        <v>330</v>
      </c>
    </row>
    <row r="8" spans="1:15" x14ac:dyDescent="0.2">
      <c r="A8">
        <v>0</v>
      </c>
      <c r="B8">
        <v>687.76</v>
      </c>
      <c r="C8">
        <v>11473.88</v>
      </c>
      <c r="D8">
        <v>703.08</v>
      </c>
      <c r="E8">
        <v>13039.85</v>
      </c>
      <c r="F8">
        <v>9421.73</v>
      </c>
      <c r="G8">
        <v>28931.72</v>
      </c>
      <c r="H8">
        <v>1556.27</v>
      </c>
      <c r="I8">
        <v>17520.150000000001</v>
      </c>
      <c r="J8">
        <v>17927.29</v>
      </c>
      <c r="K8" t="s">
        <v>26</v>
      </c>
      <c r="N8" s="13">
        <v>41</v>
      </c>
      <c r="O8" s="4" t="s">
        <v>331</v>
      </c>
    </row>
    <row r="9" spans="1:15" x14ac:dyDescent="0.2">
      <c r="A9">
        <v>2460188.12</v>
      </c>
      <c r="B9">
        <v>2947103.98</v>
      </c>
      <c r="C9">
        <v>2957857.02</v>
      </c>
      <c r="D9">
        <v>2725433.07</v>
      </c>
      <c r="E9">
        <v>2448373.88</v>
      </c>
      <c r="F9">
        <v>2918999.71</v>
      </c>
      <c r="G9">
        <v>2678509.84</v>
      </c>
      <c r="H9">
        <v>2233375.41</v>
      </c>
      <c r="I9">
        <v>2141018.81</v>
      </c>
      <c r="J9">
        <v>1830206.03</v>
      </c>
      <c r="K9" t="s">
        <v>27</v>
      </c>
      <c r="N9" s="13">
        <v>42</v>
      </c>
      <c r="O9" s="4" t="s">
        <v>332</v>
      </c>
    </row>
    <row r="10" spans="1:15" x14ac:dyDescent="0.2">
      <c r="A10">
        <v>1981921.84</v>
      </c>
      <c r="B10">
        <v>1959637.14</v>
      </c>
      <c r="C10">
        <v>1649707.67</v>
      </c>
      <c r="D10">
        <v>1715556.69</v>
      </c>
      <c r="E10">
        <v>1700941.82</v>
      </c>
      <c r="F10">
        <v>1590437.46</v>
      </c>
      <c r="G10">
        <v>1695092.97</v>
      </c>
      <c r="H10">
        <v>1234444.82</v>
      </c>
      <c r="I10">
        <v>1115649.1100000001</v>
      </c>
      <c r="J10">
        <v>936369.9</v>
      </c>
      <c r="K10" t="s">
        <v>28</v>
      </c>
      <c r="N10" s="13">
        <v>43</v>
      </c>
      <c r="O10" s="4" t="s">
        <v>323</v>
      </c>
    </row>
    <row r="11" spans="1:15" x14ac:dyDescent="0.2">
      <c r="A11">
        <v>1971036.29</v>
      </c>
      <c r="B11">
        <v>1525712.88</v>
      </c>
      <c r="C11">
        <v>1678814.06</v>
      </c>
      <c r="D11">
        <v>1527813.91</v>
      </c>
      <c r="E11">
        <v>1324536.99</v>
      </c>
      <c r="F11">
        <v>1289566.69</v>
      </c>
      <c r="G11">
        <v>1044840.95</v>
      </c>
      <c r="H11">
        <v>1079500.23</v>
      </c>
      <c r="I11">
        <v>1064651.04</v>
      </c>
      <c r="J11">
        <v>895967.98</v>
      </c>
      <c r="K11" t="s">
        <v>29</v>
      </c>
      <c r="O11" s="4" t="s">
        <v>334</v>
      </c>
    </row>
    <row r="12" spans="1:15" x14ac:dyDescent="0.2">
      <c r="A12">
        <v>900590.01</v>
      </c>
      <c r="B12">
        <v>1205761.58</v>
      </c>
      <c r="C12">
        <v>1041269.65</v>
      </c>
      <c r="D12">
        <v>1018108.13</v>
      </c>
      <c r="E12">
        <v>912573.52</v>
      </c>
      <c r="F12">
        <v>962951.68000000005</v>
      </c>
      <c r="G12">
        <v>937143.87</v>
      </c>
      <c r="H12">
        <v>833750.39</v>
      </c>
      <c r="I12">
        <v>930291.37</v>
      </c>
      <c r="J12">
        <v>875060.15</v>
      </c>
      <c r="K12" t="s">
        <v>30</v>
      </c>
      <c r="O12" s="4" t="s">
        <v>335</v>
      </c>
    </row>
    <row r="13" spans="1:15" x14ac:dyDescent="0.2">
      <c r="A13">
        <v>219803.96</v>
      </c>
      <c r="B13">
        <v>186837.35</v>
      </c>
      <c r="C13">
        <v>244144.27</v>
      </c>
      <c r="D13">
        <v>187175.37</v>
      </c>
      <c r="E13">
        <v>167892.02</v>
      </c>
      <c r="F13">
        <v>175023.55</v>
      </c>
      <c r="G13">
        <v>137852.75</v>
      </c>
      <c r="H13">
        <v>144367.78</v>
      </c>
      <c r="I13">
        <v>124038.96</v>
      </c>
      <c r="J13">
        <v>124945.52</v>
      </c>
      <c r="K13" t="s">
        <v>31</v>
      </c>
    </row>
    <row r="14" spans="1:15" x14ac:dyDescent="0.2">
      <c r="A14">
        <v>25109190.289999999</v>
      </c>
      <c r="B14">
        <v>23707291.489999998</v>
      </c>
      <c r="C14">
        <v>24959377.789999999</v>
      </c>
      <c r="D14">
        <v>23703982.440000001</v>
      </c>
      <c r="E14">
        <v>24869677.699999999</v>
      </c>
      <c r="F14">
        <v>29692365.5</v>
      </c>
      <c r="G14">
        <v>25403911.670000002</v>
      </c>
      <c r="H14">
        <v>23218292.739999998</v>
      </c>
      <c r="I14">
        <v>21879811.5</v>
      </c>
      <c r="J14">
        <v>25774483.16</v>
      </c>
      <c r="K14" t="s">
        <v>32</v>
      </c>
    </row>
    <row r="15" spans="1:15" x14ac:dyDescent="0.2">
      <c r="A15">
        <v>2369495.46</v>
      </c>
      <c r="B15">
        <v>2215823.63</v>
      </c>
      <c r="C15">
        <v>2702499.39</v>
      </c>
      <c r="D15">
        <v>1835521.16</v>
      </c>
      <c r="E15">
        <v>1799958.75</v>
      </c>
      <c r="F15">
        <v>2483738.41</v>
      </c>
      <c r="G15">
        <v>2376545.52</v>
      </c>
      <c r="H15">
        <v>1743061.58</v>
      </c>
      <c r="I15">
        <v>1600917.11</v>
      </c>
      <c r="J15">
        <v>1954003.85</v>
      </c>
      <c r="K15" t="s">
        <v>33</v>
      </c>
    </row>
    <row r="16" spans="1:15" x14ac:dyDescent="0.2">
      <c r="A16">
        <v>558056.25</v>
      </c>
      <c r="B16">
        <v>507956.4</v>
      </c>
      <c r="C16">
        <v>473504.43</v>
      </c>
      <c r="D16">
        <v>387358.14</v>
      </c>
      <c r="E16">
        <v>481813.82</v>
      </c>
      <c r="F16">
        <v>572938.4</v>
      </c>
      <c r="G16">
        <v>624139.77</v>
      </c>
      <c r="H16">
        <v>560779.16</v>
      </c>
      <c r="I16">
        <v>297931.89</v>
      </c>
      <c r="J16">
        <v>321712.15000000002</v>
      </c>
      <c r="K16" t="s">
        <v>34</v>
      </c>
    </row>
    <row r="17" spans="1:11" x14ac:dyDescent="0.2">
      <c r="A17">
        <v>286688.27</v>
      </c>
      <c r="B17">
        <v>264973.53999999998</v>
      </c>
      <c r="C17">
        <v>271152.09000000003</v>
      </c>
      <c r="D17">
        <v>218655.73</v>
      </c>
      <c r="E17">
        <v>198385.27</v>
      </c>
      <c r="F17">
        <v>228217.15</v>
      </c>
      <c r="G17">
        <v>272725.40999999997</v>
      </c>
      <c r="H17">
        <v>245332.34</v>
      </c>
      <c r="I17">
        <v>230133.66</v>
      </c>
      <c r="J17">
        <v>207486.92</v>
      </c>
      <c r="K17" t="s">
        <v>35</v>
      </c>
    </row>
    <row r="18" spans="1:11" x14ac:dyDescent="0.2">
      <c r="A18">
        <v>5069644.97</v>
      </c>
      <c r="B18">
        <v>5228730.53</v>
      </c>
      <c r="C18">
        <v>5250671.5199999996</v>
      </c>
      <c r="D18">
        <v>4450138.03</v>
      </c>
      <c r="E18">
        <v>3870678.88</v>
      </c>
      <c r="F18">
        <v>4167082.08</v>
      </c>
      <c r="G18">
        <v>4378027.7</v>
      </c>
      <c r="H18">
        <v>4307619.93</v>
      </c>
      <c r="I18">
        <v>4552091.1900000004</v>
      </c>
      <c r="J18">
        <v>4511085.01</v>
      </c>
      <c r="K18" t="s">
        <v>36</v>
      </c>
    </row>
    <row r="19" spans="1:11" x14ac:dyDescent="0.2">
      <c r="A19">
        <v>5105468.49</v>
      </c>
      <c r="B19">
        <v>3937369.65</v>
      </c>
      <c r="C19">
        <v>3779816.6</v>
      </c>
      <c r="D19">
        <v>3327058.97</v>
      </c>
      <c r="E19">
        <v>3013935.4</v>
      </c>
      <c r="F19">
        <v>3101970.61</v>
      </c>
      <c r="G19">
        <v>3373927.73</v>
      </c>
      <c r="H19">
        <v>3815375.4</v>
      </c>
      <c r="I19">
        <v>3658986.91</v>
      </c>
      <c r="J19">
        <v>4018100.29</v>
      </c>
      <c r="K19" t="s">
        <v>37</v>
      </c>
    </row>
    <row r="20" spans="1:11" x14ac:dyDescent="0.2">
      <c r="A20">
        <v>10105.700000000001</v>
      </c>
      <c r="B20">
        <v>13043.1</v>
      </c>
      <c r="C20">
        <v>13266.71</v>
      </c>
      <c r="D20">
        <v>13884.94</v>
      </c>
      <c r="E20">
        <v>38876.519999999997</v>
      </c>
      <c r="F20">
        <v>33027.47</v>
      </c>
      <c r="G20">
        <v>25663.73</v>
      </c>
      <c r="H20">
        <v>22921.53</v>
      </c>
      <c r="I20">
        <v>14175.83</v>
      </c>
      <c r="J20">
        <v>11708.9</v>
      </c>
      <c r="K20" t="s">
        <v>38</v>
      </c>
    </row>
    <row r="21" spans="1:11" x14ac:dyDescent="0.2">
      <c r="A21">
        <v>1217931.5900000001</v>
      </c>
      <c r="B21">
        <v>1269200.8899999999</v>
      </c>
      <c r="C21">
        <v>1140641.72</v>
      </c>
      <c r="D21">
        <v>1057772.3799999999</v>
      </c>
      <c r="E21">
        <v>952409.02</v>
      </c>
      <c r="F21">
        <v>1086046.69</v>
      </c>
      <c r="G21">
        <v>1102480.78</v>
      </c>
      <c r="H21">
        <v>1085151.3</v>
      </c>
      <c r="I21">
        <v>1057067.94</v>
      </c>
      <c r="J21">
        <v>1014687.51</v>
      </c>
      <c r="K21" t="s">
        <v>39</v>
      </c>
    </row>
    <row r="22" spans="1:11" x14ac:dyDescent="0.2">
      <c r="A22">
        <v>11983106.02</v>
      </c>
      <c r="B22">
        <v>12638392.210000001</v>
      </c>
      <c r="C22">
        <v>12240407.109999999</v>
      </c>
      <c r="D22">
        <v>11300398.5</v>
      </c>
      <c r="E22">
        <v>11263724.02</v>
      </c>
      <c r="F22">
        <v>12019031.630000001</v>
      </c>
      <c r="G22">
        <v>11704023</v>
      </c>
      <c r="H22">
        <v>12040316.42</v>
      </c>
      <c r="I22">
        <v>11722575.32</v>
      </c>
      <c r="J22">
        <v>11494228.52</v>
      </c>
      <c r="K22" t="s">
        <v>40</v>
      </c>
    </row>
    <row r="23" spans="1:11" x14ac:dyDescent="0.2">
      <c r="A23">
        <v>1572166.92</v>
      </c>
      <c r="B23">
        <v>1834762.84</v>
      </c>
      <c r="C23">
        <v>1905449.1</v>
      </c>
      <c r="D23">
        <v>2082891.03</v>
      </c>
      <c r="E23">
        <v>2025844.22</v>
      </c>
      <c r="F23">
        <v>2040573.89</v>
      </c>
      <c r="G23">
        <v>2099762.7200000002</v>
      </c>
      <c r="H23">
        <v>1958718.6</v>
      </c>
      <c r="I23">
        <v>1735373.71</v>
      </c>
      <c r="J23">
        <v>1765240.1</v>
      </c>
      <c r="K23" t="s">
        <v>41</v>
      </c>
    </row>
    <row r="24" spans="1:11" x14ac:dyDescent="0.2">
      <c r="A24">
        <v>60815394.18</v>
      </c>
      <c r="B24">
        <v>59443284.969999999</v>
      </c>
      <c r="C24">
        <v>60320053.009999998</v>
      </c>
      <c r="D24">
        <v>55552451.57</v>
      </c>
      <c r="E24">
        <v>55082661.68</v>
      </c>
      <c r="F24">
        <v>62371392.649999999</v>
      </c>
      <c r="G24">
        <v>57883580.130000003</v>
      </c>
      <c r="H24">
        <v>54524563.899999999</v>
      </c>
      <c r="I24">
        <v>52142234.5</v>
      </c>
      <c r="J24">
        <v>55753213.280000001</v>
      </c>
      <c r="K24" t="s">
        <v>42</v>
      </c>
    </row>
    <row r="25" spans="1:11" x14ac:dyDescent="0.2">
      <c r="A25">
        <v>807500.08</v>
      </c>
      <c r="B25">
        <v>904523.41</v>
      </c>
      <c r="C25">
        <v>960538.42</v>
      </c>
      <c r="D25">
        <v>936758.97</v>
      </c>
      <c r="E25">
        <v>896468.43</v>
      </c>
      <c r="F25">
        <v>903278.98</v>
      </c>
      <c r="G25">
        <v>944405.09</v>
      </c>
      <c r="H25">
        <v>1055444.82</v>
      </c>
      <c r="I25">
        <v>1020655.13</v>
      </c>
      <c r="J25">
        <v>1072385.4099999999</v>
      </c>
      <c r="K25" t="s">
        <v>43</v>
      </c>
    </row>
    <row r="26" spans="1:11" x14ac:dyDescent="0.2">
      <c r="A26">
        <v>1318305.02</v>
      </c>
      <c r="B26">
        <v>1492702.02</v>
      </c>
      <c r="C26">
        <v>1538811.54</v>
      </c>
      <c r="D26">
        <v>1570044.94</v>
      </c>
      <c r="E26">
        <v>1557948.68</v>
      </c>
      <c r="F26">
        <v>1560521.42</v>
      </c>
      <c r="G26">
        <v>1495605.92</v>
      </c>
      <c r="H26">
        <v>1483948.7</v>
      </c>
      <c r="I26">
        <v>1358725.43</v>
      </c>
      <c r="J26">
        <v>1369617.44</v>
      </c>
      <c r="K26" t="s">
        <v>44</v>
      </c>
    </row>
    <row r="27" spans="1:11" x14ac:dyDescent="0.2">
      <c r="A27" s="35">
        <v>68562766.579999998</v>
      </c>
      <c r="B27" s="35">
        <v>70989183.120000005</v>
      </c>
      <c r="C27" s="35">
        <v>79637821.930000007</v>
      </c>
      <c r="D27" s="35">
        <v>69082502.819999993</v>
      </c>
      <c r="E27" s="35">
        <v>56727831.420000002</v>
      </c>
      <c r="F27" s="35">
        <v>66698141.039999999</v>
      </c>
      <c r="G27" s="35">
        <v>68588097.310000002</v>
      </c>
      <c r="H27" s="35">
        <v>64099736.490000002</v>
      </c>
      <c r="I27" s="35">
        <v>58899005.090000004</v>
      </c>
      <c r="J27" s="35">
        <v>74261973.840000004</v>
      </c>
      <c r="K27" t="s">
        <v>45</v>
      </c>
    </row>
    <row r="28" spans="1:11" x14ac:dyDescent="0.2">
      <c r="A28" s="35">
        <v>41227.379999999997</v>
      </c>
      <c r="B28" s="35">
        <v>11390.58</v>
      </c>
      <c r="C28" s="35">
        <v>53283.19</v>
      </c>
      <c r="D28" s="35">
        <v>17691.55</v>
      </c>
      <c r="E28" s="35">
        <v>22820.36</v>
      </c>
      <c r="F28" s="35">
        <v>55327.37</v>
      </c>
      <c r="G28" s="35">
        <v>68269.210000000006</v>
      </c>
      <c r="H28" s="35">
        <v>71134.64</v>
      </c>
      <c r="I28" s="35">
        <v>109437.13</v>
      </c>
      <c r="J28" s="35">
        <v>89577.81</v>
      </c>
      <c r="K28" t="s">
        <v>46</v>
      </c>
    </row>
    <row r="29" spans="1:11" x14ac:dyDescent="0.2">
      <c r="A29" s="35">
        <v>9245798.1300000008</v>
      </c>
      <c r="B29" s="35">
        <v>8955950.4800000004</v>
      </c>
      <c r="C29" s="35">
        <v>9168157.5700000003</v>
      </c>
      <c r="D29" s="35">
        <v>8082806.7199999997</v>
      </c>
      <c r="E29" s="35">
        <v>7277934.46</v>
      </c>
      <c r="F29" s="35">
        <v>7096963</v>
      </c>
      <c r="G29" s="35">
        <v>5888855.4100000001</v>
      </c>
      <c r="H29" s="35">
        <v>5437120.1500000004</v>
      </c>
      <c r="I29" s="35">
        <v>4875053.93</v>
      </c>
      <c r="J29" s="35">
        <v>5464005.0899999999</v>
      </c>
      <c r="K29" t="s">
        <v>47</v>
      </c>
    </row>
    <row r="30" spans="1:11" x14ac:dyDescent="0.2">
      <c r="A30">
        <v>20396344.850000001</v>
      </c>
      <c r="B30">
        <v>20762679.760000002</v>
      </c>
      <c r="C30">
        <v>20049072.940000001</v>
      </c>
      <c r="D30">
        <v>18808263.809999999</v>
      </c>
      <c r="E30">
        <v>19173613.07</v>
      </c>
      <c r="F30">
        <v>21292085.23</v>
      </c>
      <c r="G30">
        <v>19169721.440000001</v>
      </c>
      <c r="H30">
        <v>20132571.219999999</v>
      </c>
      <c r="I30">
        <v>20155839.870000001</v>
      </c>
      <c r="J30">
        <v>19715485.09</v>
      </c>
      <c r="K30" t="s">
        <v>76</v>
      </c>
    </row>
    <row r="31" spans="1:11" x14ac:dyDescent="0.2">
      <c r="A31">
        <v>2103822.0499999998</v>
      </c>
      <c r="B31">
        <v>2107321.9300000002</v>
      </c>
      <c r="C31">
        <v>2142616.64</v>
      </c>
      <c r="D31">
        <v>1649321.07</v>
      </c>
      <c r="E31">
        <v>1589159.82</v>
      </c>
      <c r="F31">
        <v>1823807.31</v>
      </c>
      <c r="G31">
        <v>1652565.94</v>
      </c>
      <c r="H31">
        <v>1541850.54</v>
      </c>
      <c r="I31">
        <v>1365830.94</v>
      </c>
      <c r="J31">
        <v>1545452.92</v>
      </c>
      <c r="K31" t="s">
        <v>77</v>
      </c>
    </row>
    <row r="32" spans="1:11" x14ac:dyDescent="0.2">
      <c r="A32">
        <v>502051.53</v>
      </c>
      <c r="B32">
        <v>470921.23</v>
      </c>
      <c r="C32">
        <v>405067.11</v>
      </c>
      <c r="D32">
        <v>333911.57</v>
      </c>
      <c r="E32">
        <v>458014.17</v>
      </c>
      <c r="F32">
        <v>501383.43</v>
      </c>
      <c r="G32">
        <v>526903.26</v>
      </c>
      <c r="H32">
        <v>487947.65</v>
      </c>
      <c r="I32">
        <v>260920.89</v>
      </c>
      <c r="J32">
        <v>252885.16</v>
      </c>
      <c r="K32" t="s">
        <v>78</v>
      </c>
    </row>
    <row r="33" spans="1:12" x14ac:dyDescent="0.2">
      <c r="A33">
        <v>248983.61</v>
      </c>
      <c r="B33">
        <v>238237.89</v>
      </c>
      <c r="C33">
        <v>234255.48</v>
      </c>
      <c r="D33">
        <v>186425.5</v>
      </c>
      <c r="E33">
        <v>185140.18</v>
      </c>
      <c r="F33">
        <v>196256.84</v>
      </c>
      <c r="G33">
        <v>227650.1</v>
      </c>
      <c r="H33">
        <v>214110.22</v>
      </c>
      <c r="I33">
        <v>212480.98</v>
      </c>
      <c r="J33">
        <v>172079.27</v>
      </c>
      <c r="K33" t="s">
        <v>79</v>
      </c>
    </row>
    <row r="34" spans="1:12" x14ac:dyDescent="0.2">
      <c r="A34" s="35">
        <v>837483.06</v>
      </c>
      <c r="B34" s="35">
        <v>855594.77</v>
      </c>
      <c r="C34" s="35">
        <v>965582.73</v>
      </c>
      <c r="D34" s="35">
        <v>1007079.89</v>
      </c>
      <c r="E34" s="35">
        <v>1061530.04</v>
      </c>
      <c r="F34" s="35">
        <v>1198020.71</v>
      </c>
      <c r="G34" s="35">
        <v>1077884.01</v>
      </c>
      <c r="H34" s="35">
        <v>983246.41</v>
      </c>
      <c r="I34" s="35">
        <v>903573.85</v>
      </c>
      <c r="J34" s="35">
        <v>1076883.03</v>
      </c>
      <c r="K34" t="s">
        <v>80</v>
      </c>
    </row>
    <row r="35" spans="1:12" x14ac:dyDescent="0.2">
      <c r="A35" s="35">
        <v>55051178.810000002</v>
      </c>
      <c r="B35" s="35">
        <v>61577863.280000001</v>
      </c>
      <c r="C35" s="35">
        <v>62664524.789999999</v>
      </c>
      <c r="D35" s="35">
        <v>55394885.18</v>
      </c>
      <c r="E35" s="35">
        <v>44590131.460000001</v>
      </c>
      <c r="F35" s="35">
        <v>48029371.710000001</v>
      </c>
      <c r="G35" s="35">
        <v>52815204.490000002</v>
      </c>
      <c r="H35" s="35">
        <v>55503004.689999998</v>
      </c>
      <c r="I35" s="35">
        <v>53974965.700000003</v>
      </c>
      <c r="J35" s="35">
        <v>55906939.280000001</v>
      </c>
      <c r="K35" t="s">
        <v>117</v>
      </c>
    </row>
    <row r="36" spans="1:12" x14ac:dyDescent="0.2">
      <c r="A36" s="35">
        <v>679172.52</v>
      </c>
      <c r="B36" s="35">
        <v>741186.59</v>
      </c>
      <c r="C36" s="35">
        <v>761444.3</v>
      </c>
      <c r="D36" s="35">
        <v>782540.9</v>
      </c>
      <c r="E36" s="35">
        <v>793209.15</v>
      </c>
      <c r="F36" s="35">
        <v>826877.39</v>
      </c>
      <c r="G36" s="35">
        <v>813953.15</v>
      </c>
      <c r="H36" s="35">
        <v>846362.2</v>
      </c>
      <c r="I36" s="35">
        <v>828389.81</v>
      </c>
      <c r="J36" s="35">
        <v>818467.17</v>
      </c>
      <c r="K36" t="s">
        <v>118</v>
      </c>
    </row>
    <row r="37" spans="1:12" x14ac:dyDescent="0.2">
      <c r="A37">
        <v>2348812.4300000002</v>
      </c>
      <c r="B37">
        <v>2363587.44</v>
      </c>
      <c r="C37">
        <v>2510055.08</v>
      </c>
      <c r="D37">
        <v>2583596.39</v>
      </c>
      <c r="E37">
        <v>2558994</v>
      </c>
      <c r="F37">
        <v>2757091.73</v>
      </c>
      <c r="G37">
        <v>2916457.7</v>
      </c>
      <c r="H37">
        <v>3054783.85</v>
      </c>
      <c r="I37">
        <v>2957789.76</v>
      </c>
      <c r="J37">
        <v>3125974.95</v>
      </c>
      <c r="K37" t="s">
        <v>146</v>
      </c>
      <c r="L37" t="s">
        <v>166</v>
      </c>
    </row>
    <row r="38" spans="1:12" x14ac:dyDescent="0.2">
      <c r="A38">
        <v>2279371.36</v>
      </c>
      <c r="B38">
        <v>2266434.5099999998</v>
      </c>
      <c r="C38">
        <v>2358509.0699999998</v>
      </c>
      <c r="D38">
        <v>2274312.9900000002</v>
      </c>
      <c r="E38">
        <v>2521729.4300000002</v>
      </c>
      <c r="F38">
        <v>2736359.37</v>
      </c>
      <c r="G38">
        <v>2808975.69</v>
      </c>
      <c r="H38">
        <v>2859083.97</v>
      </c>
      <c r="I38">
        <v>2720299.22</v>
      </c>
      <c r="J38">
        <v>2878023.72</v>
      </c>
      <c r="K38" t="s">
        <v>147</v>
      </c>
      <c r="L38" t="s">
        <v>166</v>
      </c>
    </row>
    <row r="39" spans="1:12" x14ac:dyDescent="0.2">
      <c r="A39">
        <v>81847.77</v>
      </c>
      <c r="B39">
        <v>99295.98</v>
      </c>
      <c r="C39">
        <v>116325.78</v>
      </c>
      <c r="D39">
        <v>117109.01</v>
      </c>
      <c r="E39">
        <v>111031.53</v>
      </c>
      <c r="F39">
        <v>72114.210000000006</v>
      </c>
      <c r="G39">
        <v>84446.33</v>
      </c>
      <c r="H39">
        <v>84098.03</v>
      </c>
      <c r="I39">
        <v>72668.41</v>
      </c>
      <c r="J39">
        <v>97482.22</v>
      </c>
      <c r="K39" t="s">
        <v>148</v>
      </c>
      <c r="L39" t="s">
        <v>166</v>
      </c>
    </row>
    <row r="40" spans="1:12" x14ac:dyDescent="0.2">
      <c r="A40">
        <v>6427370.5899999999</v>
      </c>
      <c r="B40">
        <v>6797480.5499999998</v>
      </c>
      <c r="C40">
        <v>6412426.6900000004</v>
      </c>
      <c r="D40">
        <v>6066002.7300000004</v>
      </c>
      <c r="E40">
        <v>5909678.6900000004</v>
      </c>
      <c r="F40">
        <v>6435185.1799999997</v>
      </c>
      <c r="G40">
        <v>6143774.6900000004</v>
      </c>
      <c r="H40">
        <v>6598118.7699999996</v>
      </c>
      <c r="I40">
        <v>6359857.7599999998</v>
      </c>
      <c r="J40">
        <v>6101104.6399999997</v>
      </c>
      <c r="K40" t="s">
        <v>149</v>
      </c>
      <c r="L40" t="s">
        <v>166</v>
      </c>
    </row>
    <row r="41" spans="1:12" x14ac:dyDescent="0.2">
      <c r="A41">
        <v>1670862.38</v>
      </c>
      <c r="B41">
        <v>1836673.02</v>
      </c>
      <c r="C41">
        <v>1805185.4</v>
      </c>
      <c r="D41">
        <v>1728806.63</v>
      </c>
      <c r="E41">
        <v>1697177.84</v>
      </c>
      <c r="F41">
        <v>1827369.13</v>
      </c>
      <c r="G41">
        <v>1732470.98</v>
      </c>
      <c r="H41">
        <v>1867170.92</v>
      </c>
      <c r="I41">
        <v>1785170.41</v>
      </c>
      <c r="J41">
        <v>1739149.76</v>
      </c>
      <c r="K41" t="s">
        <v>150</v>
      </c>
      <c r="L41" t="s">
        <v>166</v>
      </c>
    </row>
    <row r="42" spans="1:12" x14ac:dyDescent="0.2">
      <c r="A42">
        <v>430947.64</v>
      </c>
      <c r="B42">
        <v>441549.81</v>
      </c>
      <c r="C42">
        <v>400342.17</v>
      </c>
      <c r="D42">
        <v>390862.92</v>
      </c>
      <c r="E42">
        <v>418583.74</v>
      </c>
      <c r="F42">
        <v>458199.14</v>
      </c>
      <c r="G42">
        <v>434008.02</v>
      </c>
      <c r="H42">
        <v>428089.45</v>
      </c>
      <c r="I42">
        <v>429235.61</v>
      </c>
      <c r="J42">
        <v>394825.4</v>
      </c>
      <c r="K42" t="s">
        <v>151</v>
      </c>
      <c r="L42" t="s">
        <v>166</v>
      </c>
    </row>
    <row r="43" spans="1:12" x14ac:dyDescent="0.2">
      <c r="A43">
        <v>1206170.28</v>
      </c>
      <c r="B43">
        <v>1409631.69</v>
      </c>
      <c r="C43">
        <v>1406568.42</v>
      </c>
      <c r="D43">
        <v>1094445.1499999999</v>
      </c>
      <c r="E43">
        <v>991587.51</v>
      </c>
      <c r="F43">
        <v>1117191.53</v>
      </c>
      <c r="G43">
        <v>1089136.58</v>
      </c>
      <c r="H43">
        <v>1124095</v>
      </c>
      <c r="I43">
        <v>1010224.35</v>
      </c>
      <c r="J43">
        <v>1038888.4</v>
      </c>
      <c r="K43" t="s">
        <v>152</v>
      </c>
      <c r="L43" t="s">
        <v>166</v>
      </c>
    </row>
    <row r="44" spans="1:12" x14ac:dyDescent="0.2">
      <c r="A44">
        <v>2205383.19</v>
      </c>
      <c r="B44">
        <v>2579568.3199999998</v>
      </c>
      <c r="C44">
        <v>2502665.73</v>
      </c>
      <c r="D44">
        <v>2443147.35</v>
      </c>
      <c r="E44">
        <v>2419133.71</v>
      </c>
      <c r="F44">
        <v>2540241.25</v>
      </c>
      <c r="G44">
        <v>2215268.41</v>
      </c>
      <c r="H44">
        <v>2056943.84</v>
      </c>
      <c r="I44">
        <v>2211436.36</v>
      </c>
      <c r="J44">
        <v>2118977.48</v>
      </c>
      <c r="K44" t="s">
        <v>153</v>
      </c>
      <c r="L44" t="s">
        <v>166</v>
      </c>
    </row>
    <row r="45" spans="1:12" x14ac:dyDescent="0.2">
      <c r="A45">
        <v>30033304.530000001</v>
      </c>
      <c r="B45">
        <v>28472354.789999999</v>
      </c>
      <c r="C45">
        <v>29638488.27</v>
      </c>
      <c r="D45">
        <v>26766523.899999999</v>
      </c>
      <c r="E45">
        <v>27406766.879999999</v>
      </c>
      <c r="F45">
        <v>32915725.440000001</v>
      </c>
      <c r="G45">
        <v>28068808.550000001</v>
      </c>
      <c r="H45">
        <v>24422919.190000001</v>
      </c>
      <c r="I45">
        <v>22705151.079999998</v>
      </c>
      <c r="J45">
        <v>26347679.550000001</v>
      </c>
      <c r="K45" t="s">
        <v>154</v>
      </c>
      <c r="L45" t="s">
        <v>166</v>
      </c>
    </row>
    <row r="46" spans="1:12" x14ac:dyDescent="0.2">
      <c r="A46">
        <v>6696758.5800000001</v>
      </c>
      <c r="B46">
        <v>5208144.82</v>
      </c>
      <c r="C46">
        <v>5050606.71</v>
      </c>
      <c r="D46">
        <v>4155978.02</v>
      </c>
      <c r="E46">
        <v>3362215</v>
      </c>
      <c r="F46">
        <v>3426071.8</v>
      </c>
      <c r="G46">
        <v>3957723.67</v>
      </c>
      <c r="H46">
        <v>3775542.72</v>
      </c>
      <c r="I46">
        <v>3842053.11</v>
      </c>
      <c r="J46">
        <v>3911794.87</v>
      </c>
      <c r="K46" t="s">
        <v>155</v>
      </c>
      <c r="L46" t="s">
        <v>166</v>
      </c>
    </row>
    <row r="47" spans="1:12" x14ac:dyDescent="0.2">
      <c r="A47">
        <v>595328.89</v>
      </c>
      <c r="B47">
        <v>505017.2</v>
      </c>
      <c r="C47">
        <v>535477.93999999994</v>
      </c>
      <c r="D47">
        <v>376155.74</v>
      </c>
      <c r="E47">
        <v>382739.43</v>
      </c>
      <c r="F47">
        <v>382399.35</v>
      </c>
      <c r="G47">
        <v>399723.01</v>
      </c>
      <c r="H47">
        <v>466053.08</v>
      </c>
      <c r="I47">
        <v>655009.01</v>
      </c>
      <c r="J47">
        <v>559151.1</v>
      </c>
      <c r="K47" t="s">
        <v>156</v>
      </c>
      <c r="L47" t="s">
        <v>166</v>
      </c>
    </row>
    <row r="48" spans="1:12" x14ac:dyDescent="0.2">
      <c r="A48">
        <v>367674.74</v>
      </c>
      <c r="B48">
        <v>376257.97</v>
      </c>
      <c r="C48">
        <v>382670.77</v>
      </c>
      <c r="D48">
        <v>334561.25</v>
      </c>
      <c r="E48">
        <v>274933.98</v>
      </c>
      <c r="F48">
        <v>319497.44</v>
      </c>
      <c r="G48">
        <v>288389.07</v>
      </c>
      <c r="H48">
        <v>277753.15000000002</v>
      </c>
      <c r="I48">
        <v>189568.11</v>
      </c>
      <c r="J48">
        <v>194670.99</v>
      </c>
      <c r="K48" t="s">
        <v>157</v>
      </c>
      <c r="L48" t="s">
        <v>166</v>
      </c>
    </row>
    <row r="49" spans="1:12" x14ac:dyDescent="0.2">
      <c r="A49">
        <v>649377.61</v>
      </c>
      <c r="B49">
        <v>733841.74</v>
      </c>
      <c r="C49">
        <v>736848.21</v>
      </c>
      <c r="D49">
        <v>729836.46</v>
      </c>
      <c r="E49">
        <v>697961.8</v>
      </c>
      <c r="F49">
        <v>688869.86</v>
      </c>
      <c r="G49">
        <v>987512.02</v>
      </c>
      <c r="H49">
        <v>584817.66</v>
      </c>
      <c r="I49">
        <v>592941.79</v>
      </c>
      <c r="J49">
        <v>574447.47</v>
      </c>
      <c r="K49" t="s">
        <v>158</v>
      </c>
      <c r="L49" t="s">
        <v>166</v>
      </c>
    </row>
    <row r="50" spans="1:12" x14ac:dyDescent="0.2">
      <c r="A50">
        <v>1564709.03</v>
      </c>
      <c r="B50">
        <v>1777581.74</v>
      </c>
      <c r="C50">
        <v>1799210.39</v>
      </c>
      <c r="D50">
        <v>1827958.36</v>
      </c>
      <c r="E50">
        <v>1880152.8</v>
      </c>
      <c r="F50">
        <v>1891422.14</v>
      </c>
      <c r="G50">
        <v>1946358.58</v>
      </c>
      <c r="H50">
        <v>1832202.32</v>
      </c>
      <c r="I50">
        <v>1622885.64</v>
      </c>
      <c r="J50">
        <v>1646773.72</v>
      </c>
      <c r="K50" t="s">
        <v>159</v>
      </c>
      <c r="L50" t="s">
        <v>166</v>
      </c>
    </row>
    <row r="51" spans="1:12" x14ac:dyDescent="0.2">
      <c r="A51">
        <v>125708.25</v>
      </c>
      <c r="B51">
        <v>117735.77</v>
      </c>
      <c r="C51">
        <v>101527.01</v>
      </c>
      <c r="D51">
        <v>106014.6</v>
      </c>
      <c r="E51">
        <v>98361.41</v>
      </c>
      <c r="F51">
        <v>119400.33</v>
      </c>
      <c r="G51">
        <v>102919.36</v>
      </c>
      <c r="H51">
        <v>127660.21</v>
      </c>
      <c r="I51">
        <v>122126.08</v>
      </c>
      <c r="J51">
        <v>125075.36</v>
      </c>
      <c r="K51" t="s">
        <v>160</v>
      </c>
      <c r="L51" t="s">
        <v>166</v>
      </c>
    </row>
    <row r="52" spans="1:12" x14ac:dyDescent="0.2">
      <c r="A52">
        <v>56546.23</v>
      </c>
      <c r="B52">
        <v>72414.06</v>
      </c>
      <c r="C52">
        <v>67811.94</v>
      </c>
      <c r="D52">
        <v>75347.14</v>
      </c>
      <c r="E52">
        <v>91595.06</v>
      </c>
      <c r="F52">
        <v>116895.64</v>
      </c>
      <c r="G52">
        <v>109250.89</v>
      </c>
      <c r="H52">
        <v>116065.79</v>
      </c>
      <c r="I52">
        <v>126536.6</v>
      </c>
      <c r="J52">
        <v>126873.77</v>
      </c>
      <c r="K52" t="s">
        <v>161</v>
      </c>
      <c r="L52" t="s">
        <v>166</v>
      </c>
    </row>
    <row r="53" spans="1:12" x14ac:dyDescent="0.2">
      <c r="A53">
        <v>625513.64</v>
      </c>
      <c r="B53">
        <v>643077.69999999995</v>
      </c>
      <c r="C53">
        <v>630946.54</v>
      </c>
      <c r="D53">
        <v>561124.03</v>
      </c>
      <c r="E53">
        <v>553375.87</v>
      </c>
      <c r="F53">
        <v>594285.94999999995</v>
      </c>
      <c r="G53">
        <v>561535.44999999995</v>
      </c>
      <c r="H53">
        <v>576231.1</v>
      </c>
      <c r="I53">
        <v>549397.78</v>
      </c>
      <c r="J53">
        <v>520275.68</v>
      </c>
      <c r="K53" t="s">
        <v>162</v>
      </c>
      <c r="L53" t="s">
        <v>166</v>
      </c>
    </row>
    <row r="54" spans="1:12" x14ac:dyDescent="0.2">
      <c r="A54">
        <v>143155.42000000001</v>
      </c>
      <c r="B54">
        <v>154912.03</v>
      </c>
      <c r="C54">
        <v>150866.89000000001</v>
      </c>
      <c r="D54">
        <v>142802.20000000001</v>
      </c>
      <c r="E54">
        <v>150205.98000000001</v>
      </c>
      <c r="F54">
        <v>159843.26</v>
      </c>
      <c r="G54">
        <v>151627.26</v>
      </c>
      <c r="H54">
        <v>162388.38</v>
      </c>
      <c r="I54">
        <v>164674.39000000001</v>
      </c>
      <c r="J54">
        <v>168695.15</v>
      </c>
      <c r="K54" t="s">
        <v>163</v>
      </c>
      <c r="L54" t="s">
        <v>166</v>
      </c>
    </row>
    <row r="55" spans="1:12" x14ac:dyDescent="0.2">
      <c r="A55">
        <v>750243.57</v>
      </c>
      <c r="B55">
        <v>878392.96</v>
      </c>
      <c r="C55">
        <v>902940.72</v>
      </c>
      <c r="D55">
        <v>861300.75</v>
      </c>
      <c r="E55">
        <v>841309.52</v>
      </c>
      <c r="F55">
        <v>978902.75</v>
      </c>
      <c r="G55">
        <v>951376.77</v>
      </c>
      <c r="H55">
        <v>895725.36</v>
      </c>
      <c r="I55">
        <v>825887.05</v>
      </c>
      <c r="J55">
        <v>921200.77</v>
      </c>
      <c r="K55" t="s">
        <v>164</v>
      </c>
      <c r="L55" t="s">
        <v>166</v>
      </c>
    </row>
    <row r="56" spans="1:12" x14ac:dyDescent="0.2">
      <c r="A56">
        <v>2556308.0499999998</v>
      </c>
      <c r="B56">
        <v>2709332.87</v>
      </c>
      <c r="C56">
        <v>2810579.28</v>
      </c>
      <c r="D56">
        <v>2916565.95</v>
      </c>
      <c r="E56">
        <v>2715127.5</v>
      </c>
      <c r="F56">
        <v>2834327.15</v>
      </c>
      <c r="G56">
        <v>2933817.1</v>
      </c>
      <c r="H56">
        <v>3214821.11</v>
      </c>
      <c r="I56">
        <v>3199321.98</v>
      </c>
      <c r="J56">
        <v>3162148.28</v>
      </c>
      <c r="K56" t="s">
        <v>165</v>
      </c>
      <c r="L56" t="s">
        <v>166</v>
      </c>
    </row>
    <row r="57" spans="1:12" x14ac:dyDescent="0.2">
      <c r="A57">
        <v>1200849.24</v>
      </c>
      <c r="B57">
        <v>1193559.76</v>
      </c>
      <c r="C57">
        <v>1361961.74</v>
      </c>
      <c r="D57">
        <v>1399580.13</v>
      </c>
      <c r="E57">
        <v>1358663.34</v>
      </c>
      <c r="F57">
        <v>1520999.54</v>
      </c>
      <c r="G57">
        <v>1637410.44</v>
      </c>
      <c r="H57">
        <v>1654741.28</v>
      </c>
      <c r="I57">
        <v>1648310.77</v>
      </c>
      <c r="J57">
        <v>1804141.7</v>
      </c>
      <c r="K57" t="s">
        <v>146</v>
      </c>
      <c r="L57" t="s">
        <v>60</v>
      </c>
    </row>
    <row r="58" spans="1:12" x14ac:dyDescent="0.2">
      <c r="A58">
        <v>1117677.57</v>
      </c>
      <c r="B58">
        <v>1133994.8799999999</v>
      </c>
      <c r="C58">
        <v>1279797.8400000001</v>
      </c>
      <c r="D58">
        <v>1252562.4099999999</v>
      </c>
      <c r="E58">
        <v>1368245.53</v>
      </c>
      <c r="F58">
        <v>1511859.73</v>
      </c>
      <c r="G58">
        <v>1597661.18</v>
      </c>
      <c r="H58">
        <v>1565840.08</v>
      </c>
      <c r="I58">
        <v>1531659.81</v>
      </c>
      <c r="J58">
        <v>1659436.56</v>
      </c>
      <c r="K58" t="s">
        <v>147</v>
      </c>
      <c r="L58" t="s">
        <v>60</v>
      </c>
    </row>
    <row r="59" spans="1:12" x14ac:dyDescent="0.2">
      <c r="A59">
        <v>67315.360000000001</v>
      </c>
      <c r="B59">
        <v>76575.149999999994</v>
      </c>
      <c r="C59">
        <v>93137.84</v>
      </c>
      <c r="D59">
        <v>96191.1</v>
      </c>
      <c r="E59">
        <v>88182.22</v>
      </c>
      <c r="F59">
        <v>57418.26</v>
      </c>
      <c r="G59">
        <v>68205.45</v>
      </c>
      <c r="H59">
        <v>65262.23</v>
      </c>
      <c r="I59">
        <v>56896.72</v>
      </c>
      <c r="J59">
        <v>77001.19</v>
      </c>
      <c r="K59" t="s">
        <v>148</v>
      </c>
      <c r="L59" t="s">
        <v>60</v>
      </c>
    </row>
    <row r="60" spans="1:12" x14ac:dyDescent="0.2">
      <c r="A60">
        <v>59105.35</v>
      </c>
      <c r="B60">
        <v>54967.45</v>
      </c>
      <c r="C60">
        <v>38969.46</v>
      </c>
      <c r="D60">
        <v>47917.67</v>
      </c>
      <c r="E60">
        <v>41316.120000000003</v>
      </c>
      <c r="F60">
        <v>48137.68</v>
      </c>
      <c r="G60">
        <v>31456.98</v>
      </c>
      <c r="H60">
        <v>32302.21</v>
      </c>
      <c r="I60">
        <v>20136.93</v>
      </c>
      <c r="J60">
        <v>15017.31</v>
      </c>
      <c r="K60" t="s">
        <v>149</v>
      </c>
      <c r="L60" t="s">
        <v>60</v>
      </c>
    </row>
    <row r="61" spans="1:12" x14ac:dyDescent="0.2">
      <c r="A61">
        <v>13357.12</v>
      </c>
      <c r="B61">
        <v>16044.83</v>
      </c>
      <c r="C61">
        <v>10135.33</v>
      </c>
      <c r="D61">
        <v>13612.14</v>
      </c>
      <c r="E61">
        <v>12720.83</v>
      </c>
      <c r="F61">
        <v>13005.51</v>
      </c>
      <c r="G61">
        <v>7949.53</v>
      </c>
      <c r="H61">
        <v>8541.59</v>
      </c>
      <c r="I61">
        <v>5810.88</v>
      </c>
      <c r="J61">
        <v>3823.6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352581.2</v>
      </c>
      <c r="B63">
        <v>351117.54</v>
      </c>
      <c r="C63">
        <v>425036.1</v>
      </c>
      <c r="D63">
        <v>304709.67</v>
      </c>
      <c r="E63">
        <v>270642.03999999998</v>
      </c>
      <c r="F63">
        <v>309562.11</v>
      </c>
      <c r="G63">
        <v>315440.95</v>
      </c>
      <c r="H63">
        <v>290622.78000000003</v>
      </c>
      <c r="I63">
        <v>228227.86</v>
      </c>
      <c r="J63">
        <v>248735.57</v>
      </c>
      <c r="K63" t="s">
        <v>152</v>
      </c>
      <c r="L63" t="s">
        <v>60</v>
      </c>
    </row>
    <row r="64" spans="1:12" x14ac:dyDescent="0.2">
      <c r="A64">
        <v>200484.91</v>
      </c>
      <c r="B64">
        <v>181893.11</v>
      </c>
      <c r="C64">
        <v>196091.11</v>
      </c>
      <c r="D64">
        <v>194899.02</v>
      </c>
      <c r="E64">
        <v>221834.82</v>
      </c>
      <c r="F64">
        <v>180380.81</v>
      </c>
      <c r="G64">
        <v>168175.76</v>
      </c>
      <c r="H64">
        <v>171822.56</v>
      </c>
      <c r="I64">
        <v>189803.6</v>
      </c>
      <c r="J64">
        <v>182483.83</v>
      </c>
      <c r="K64" t="s">
        <v>153</v>
      </c>
      <c r="L64" t="s">
        <v>60</v>
      </c>
    </row>
    <row r="65" spans="1:12" x14ac:dyDescent="0.2">
      <c r="A65">
        <v>24532706.670000002</v>
      </c>
      <c r="B65">
        <v>22948032.600000001</v>
      </c>
      <c r="C65">
        <v>24249159.280000001</v>
      </c>
      <c r="D65">
        <v>22069121.239999998</v>
      </c>
      <c r="E65">
        <v>23320628.550000001</v>
      </c>
      <c r="F65">
        <v>28548693.02</v>
      </c>
      <c r="G65">
        <v>24049056.920000002</v>
      </c>
      <c r="H65">
        <v>21184138.48</v>
      </c>
      <c r="I65">
        <v>19665387.760000002</v>
      </c>
      <c r="J65">
        <v>23619872.989999998</v>
      </c>
      <c r="K65" t="s">
        <v>154</v>
      </c>
      <c r="L65" t="s">
        <v>60</v>
      </c>
    </row>
    <row r="66" spans="1:12" x14ac:dyDescent="0.2">
      <c r="A66">
        <v>255142.75</v>
      </c>
      <c r="B66">
        <v>259471.6</v>
      </c>
      <c r="C66">
        <v>228303.02</v>
      </c>
      <c r="D66">
        <v>245533.35</v>
      </c>
      <c r="E66">
        <v>223363.92</v>
      </c>
      <c r="F66">
        <v>278615.90999999997</v>
      </c>
      <c r="G66">
        <v>306792.06</v>
      </c>
      <c r="H66">
        <v>289065.58</v>
      </c>
      <c r="I66">
        <v>190155.32</v>
      </c>
      <c r="J66">
        <v>204906.91</v>
      </c>
      <c r="K66" t="s">
        <v>155</v>
      </c>
      <c r="L66" t="s">
        <v>60</v>
      </c>
    </row>
    <row r="67" spans="1:12" x14ac:dyDescent="0.2">
      <c r="A67">
        <v>2094.0700000000002</v>
      </c>
      <c r="B67">
        <v>0</v>
      </c>
      <c r="C67">
        <v>0</v>
      </c>
      <c r="D67">
        <v>7383.44</v>
      </c>
      <c r="E67">
        <v>180</v>
      </c>
      <c r="F67">
        <v>0</v>
      </c>
      <c r="G67">
        <v>0</v>
      </c>
      <c r="H67">
        <v>0</v>
      </c>
      <c r="I67">
        <v>48.88</v>
      </c>
      <c r="J67">
        <v>0</v>
      </c>
      <c r="K67" t="s">
        <v>156</v>
      </c>
      <c r="L67" t="s">
        <v>60</v>
      </c>
    </row>
    <row r="68" spans="1:12" x14ac:dyDescent="0.2">
      <c r="A68">
        <v>39758.949999999997</v>
      </c>
      <c r="B68">
        <v>28858.22</v>
      </c>
      <c r="C68">
        <v>44278.68</v>
      </c>
      <c r="D68">
        <v>29531.9</v>
      </c>
      <c r="E68">
        <v>22974.240000000002</v>
      </c>
      <c r="F68">
        <v>14715.85</v>
      </c>
      <c r="G68">
        <v>22694.1</v>
      </c>
      <c r="H68">
        <v>12941.7</v>
      </c>
      <c r="I68">
        <v>28865.31</v>
      </c>
      <c r="J68">
        <v>25446.75</v>
      </c>
      <c r="K68" t="s">
        <v>157</v>
      </c>
      <c r="L68" t="s">
        <v>60</v>
      </c>
    </row>
    <row r="69" spans="1:12" x14ac:dyDescent="0.2">
      <c r="A69">
        <v>43.55</v>
      </c>
      <c r="B69">
        <v>146.72999999999999</v>
      </c>
      <c r="C69">
        <v>361.14</v>
      </c>
      <c r="D69">
        <v>1216.46</v>
      </c>
      <c r="E69">
        <v>84.15</v>
      </c>
      <c r="F69">
        <v>2349.61</v>
      </c>
      <c r="G69">
        <v>1835.73</v>
      </c>
      <c r="H69">
        <v>4254.79</v>
      </c>
      <c r="I69">
        <v>420.51</v>
      </c>
      <c r="J69">
        <v>274.63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59110.39</v>
      </c>
      <c r="B71">
        <v>47200.19</v>
      </c>
      <c r="C71">
        <v>47135.22</v>
      </c>
      <c r="D71">
        <v>53842.51</v>
      </c>
      <c r="E71">
        <v>46962.65</v>
      </c>
      <c r="F71">
        <v>54225.83</v>
      </c>
      <c r="G71">
        <v>51903.05</v>
      </c>
      <c r="H71">
        <v>60881.52</v>
      </c>
      <c r="I71">
        <v>53103.49</v>
      </c>
      <c r="J71">
        <v>46338.67</v>
      </c>
      <c r="K71" t="s">
        <v>160</v>
      </c>
      <c r="L71" t="s">
        <v>60</v>
      </c>
    </row>
    <row r="72" spans="1:12" x14ac:dyDescent="0.2">
      <c r="A72">
        <v>1572.21</v>
      </c>
      <c r="B72">
        <v>0.31</v>
      </c>
      <c r="C72">
        <v>745.38</v>
      </c>
      <c r="D72">
        <v>109.08</v>
      </c>
      <c r="E72">
        <v>286.64999999999998</v>
      </c>
      <c r="F72">
        <v>309.54000000000002</v>
      </c>
      <c r="G72">
        <v>10.45</v>
      </c>
      <c r="H72">
        <v>28.89</v>
      </c>
      <c r="I72">
        <v>723.03</v>
      </c>
      <c r="J72">
        <v>536.23</v>
      </c>
      <c r="K72" t="s">
        <v>161</v>
      </c>
      <c r="L72" t="s">
        <v>60</v>
      </c>
    </row>
    <row r="73" spans="1:12" x14ac:dyDescent="0.2">
      <c r="A73">
        <v>54066.23</v>
      </c>
      <c r="B73">
        <v>52653.61</v>
      </c>
      <c r="C73">
        <v>61185.81</v>
      </c>
      <c r="D73">
        <v>51163.32</v>
      </c>
      <c r="E73">
        <v>55568.27</v>
      </c>
      <c r="F73">
        <v>48869.919999999998</v>
      </c>
      <c r="G73">
        <v>54849.22</v>
      </c>
      <c r="H73">
        <v>53244.07</v>
      </c>
      <c r="I73">
        <v>45668.92</v>
      </c>
      <c r="J73">
        <v>47569.88</v>
      </c>
      <c r="K73" t="s">
        <v>162</v>
      </c>
      <c r="L73" t="s">
        <v>60</v>
      </c>
    </row>
    <row r="74" spans="1:12" x14ac:dyDescent="0.2">
      <c r="A74">
        <v>255.31</v>
      </c>
      <c r="B74">
        <v>615.71</v>
      </c>
      <c r="C74">
        <v>665.93</v>
      </c>
      <c r="D74">
        <v>667.59</v>
      </c>
      <c r="E74">
        <v>1131.32</v>
      </c>
      <c r="F74">
        <v>696.24</v>
      </c>
      <c r="G74">
        <v>279.17</v>
      </c>
      <c r="H74">
        <v>225.04</v>
      </c>
      <c r="I74">
        <v>103.29</v>
      </c>
      <c r="J74">
        <v>50.95</v>
      </c>
      <c r="K74" t="s">
        <v>163</v>
      </c>
      <c r="L74" t="s">
        <v>60</v>
      </c>
    </row>
    <row r="75" spans="1:12" x14ac:dyDescent="0.2">
      <c r="A75">
        <v>8414.15</v>
      </c>
      <c r="B75">
        <v>12511.9</v>
      </c>
      <c r="C75">
        <v>5287.33</v>
      </c>
      <c r="D75">
        <v>8305.7900000000009</v>
      </c>
      <c r="E75">
        <v>8693.24</v>
      </c>
      <c r="F75">
        <v>14607.2</v>
      </c>
      <c r="G75">
        <v>6994.79</v>
      </c>
      <c r="H75">
        <v>6454.16</v>
      </c>
      <c r="I75">
        <v>6651.3</v>
      </c>
      <c r="J75">
        <v>2614.98</v>
      </c>
      <c r="K75" t="s">
        <v>164</v>
      </c>
      <c r="L75" t="s">
        <v>60</v>
      </c>
    </row>
    <row r="76" spans="1:12" x14ac:dyDescent="0.2">
      <c r="A76">
        <v>358895.24</v>
      </c>
      <c r="B76">
        <v>338401.47</v>
      </c>
      <c r="C76">
        <v>364282.49</v>
      </c>
      <c r="D76">
        <v>369170.65</v>
      </c>
      <c r="E76">
        <v>308357.65000000002</v>
      </c>
      <c r="F76">
        <v>372812.7</v>
      </c>
      <c r="G76">
        <v>356606.59</v>
      </c>
      <c r="H76">
        <v>367098.86</v>
      </c>
      <c r="I76">
        <v>336819.78</v>
      </c>
      <c r="J76">
        <v>319434.33</v>
      </c>
      <c r="K76" t="s">
        <v>165</v>
      </c>
      <c r="L76" t="s">
        <v>60</v>
      </c>
    </row>
    <row r="77" spans="1:12" x14ac:dyDescent="0.2">
      <c r="A77">
        <v>1019840.44</v>
      </c>
      <c r="B77">
        <v>1095774.6299999999</v>
      </c>
      <c r="C77">
        <v>1173549.31</v>
      </c>
      <c r="D77">
        <v>1233374.82</v>
      </c>
      <c r="E77">
        <v>1211819.3600000001</v>
      </c>
      <c r="F77">
        <v>1285876.95</v>
      </c>
      <c r="G77">
        <v>1394447.34</v>
      </c>
      <c r="H77">
        <v>1494915.9</v>
      </c>
      <c r="I77">
        <v>1548154.46</v>
      </c>
      <c r="J77">
        <v>1501318.27</v>
      </c>
      <c r="K77" t="s">
        <v>146</v>
      </c>
      <c r="L77" t="s">
        <v>167</v>
      </c>
    </row>
    <row r="78" spans="1:12" x14ac:dyDescent="0.2">
      <c r="A78">
        <v>961908.65</v>
      </c>
      <c r="B78">
        <v>1035443.07</v>
      </c>
      <c r="C78">
        <v>1110409.67</v>
      </c>
      <c r="D78">
        <v>1081161.6599999999</v>
      </c>
      <c r="E78">
        <v>1198741</v>
      </c>
      <c r="F78">
        <v>1256591.3899999999</v>
      </c>
      <c r="G78">
        <v>1352007.59</v>
      </c>
      <c r="H78">
        <v>1410421.6</v>
      </c>
      <c r="I78">
        <v>1434023.37</v>
      </c>
      <c r="J78">
        <v>1364425.17</v>
      </c>
      <c r="K78" t="s">
        <v>147</v>
      </c>
      <c r="L78" t="s">
        <v>167</v>
      </c>
    </row>
    <row r="79" spans="1:12" x14ac:dyDescent="0.2">
      <c r="A79">
        <v>53180.3</v>
      </c>
      <c r="B79">
        <v>67176.070000000007</v>
      </c>
      <c r="C79">
        <v>71026.42</v>
      </c>
      <c r="D79">
        <v>76125.64</v>
      </c>
      <c r="E79">
        <v>75010.240000000005</v>
      </c>
      <c r="F79">
        <v>40130.25</v>
      </c>
      <c r="G79">
        <v>49271.63</v>
      </c>
      <c r="H79">
        <v>52478.26</v>
      </c>
      <c r="I79">
        <v>53878.96</v>
      </c>
      <c r="J79">
        <v>56854.94</v>
      </c>
      <c r="K79" t="s">
        <v>148</v>
      </c>
      <c r="L79" t="s">
        <v>167</v>
      </c>
    </row>
    <row r="80" spans="1:12" x14ac:dyDescent="0.2">
      <c r="A80">
        <v>58090.58</v>
      </c>
      <c r="B80">
        <v>53144.03</v>
      </c>
      <c r="C80">
        <v>41230.050000000003</v>
      </c>
      <c r="D80">
        <v>31852.84</v>
      </c>
      <c r="E80">
        <v>21771.85</v>
      </c>
      <c r="F80">
        <v>21939.43</v>
      </c>
      <c r="G80">
        <v>21766.86</v>
      </c>
      <c r="H80">
        <v>25920.799999999999</v>
      </c>
      <c r="I80">
        <v>19826.79</v>
      </c>
      <c r="J80">
        <v>8368.09</v>
      </c>
      <c r="K80" t="s">
        <v>149</v>
      </c>
      <c r="L80" t="s">
        <v>167</v>
      </c>
    </row>
    <row r="81" spans="1:12" x14ac:dyDescent="0.2">
      <c r="A81">
        <v>11962.21</v>
      </c>
      <c r="B81">
        <v>13645.41</v>
      </c>
      <c r="C81">
        <v>8456.75</v>
      </c>
      <c r="D81">
        <v>8974.7199999999993</v>
      </c>
      <c r="E81">
        <v>6853.33</v>
      </c>
      <c r="F81">
        <v>5907.39</v>
      </c>
      <c r="G81">
        <v>5410.32</v>
      </c>
      <c r="H81">
        <v>7021.09</v>
      </c>
      <c r="I81">
        <v>5468.8</v>
      </c>
      <c r="J81">
        <v>2205.15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319739.40999999997</v>
      </c>
      <c r="B83">
        <v>357239.9</v>
      </c>
      <c r="C83">
        <v>390657.79</v>
      </c>
      <c r="D83">
        <v>278964.69</v>
      </c>
      <c r="E83">
        <v>248926.27</v>
      </c>
      <c r="F83">
        <v>264088.7</v>
      </c>
      <c r="G83">
        <v>268241.67</v>
      </c>
      <c r="H83">
        <v>273012.17</v>
      </c>
      <c r="I83">
        <v>220257.14</v>
      </c>
      <c r="J83">
        <v>233141.01</v>
      </c>
      <c r="K83" t="s">
        <v>152</v>
      </c>
      <c r="L83" t="s">
        <v>167</v>
      </c>
    </row>
    <row r="84" spans="1:12" x14ac:dyDescent="0.2">
      <c r="A84">
        <v>170463.02</v>
      </c>
      <c r="B84">
        <v>173043.22</v>
      </c>
      <c r="C84">
        <v>170510.89</v>
      </c>
      <c r="D84">
        <v>172003.33</v>
      </c>
      <c r="E84">
        <v>203005.3</v>
      </c>
      <c r="F84">
        <v>148218.51</v>
      </c>
      <c r="G84">
        <v>150110.28</v>
      </c>
      <c r="H84">
        <v>151327.14000000001</v>
      </c>
      <c r="I84">
        <v>177763.31</v>
      </c>
      <c r="J84">
        <v>167321.63</v>
      </c>
      <c r="K84" t="s">
        <v>153</v>
      </c>
      <c r="L84" t="s">
        <v>167</v>
      </c>
    </row>
    <row r="85" spans="1:12" x14ac:dyDescent="0.2">
      <c r="A85">
        <v>19982101.079999998</v>
      </c>
      <c r="B85">
        <v>20033077.420000002</v>
      </c>
      <c r="C85">
        <v>19164414.620000001</v>
      </c>
      <c r="D85">
        <v>17394410.190000001</v>
      </c>
      <c r="E85">
        <v>17818714.859999999</v>
      </c>
      <c r="F85">
        <v>20108822.07</v>
      </c>
      <c r="G85">
        <v>17654397.199999999</v>
      </c>
      <c r="H85">
        <v>18227355.120000001</v>
      </c>
      <c r="I85">
        <v>17890926.68</v>
      </c>
      <c r="J85">
        <v>17769463.02</v>
      </c>
      <c r="K85" t="s">
        <v>154</v>
      </c>
      <c r="L85" t="s">
        <v>167</v>
      </c>
    </row>
    <row r="86" spans="1:12" x14ac:dyDescent="0.2">
      <c r="A86">
        <v>228946.46</v>
      </c>
      <c r="B86">
        <v>263518.75</v>
      </c>
      <c r="C86">
        <v>212821.13</v>
      </c>
      <c r="D86">
        <v>227098.71</v>
      </c>
      <c r="E86">
        <v>215693.44</v>
      </c>
      <c r="F86">
        <v>231621.17</v>
      </c>
      <c r="G86">
        <v>254511.35999999999</v>
      </c>
      <c r="H86">
        <v>268666.01</v>
      </c>
      <c r="I86">
        <v>187373.39</v>
      </c>
      <c r="J86">
        <v>179053.65</v>
      </c>
      <c r="K86" t="s">
        <v>155</v>
      </c>
      <c r="L86" t="s">
        <v>167</v>
      </c>
    </row>
    <row r="87" spans="1:12" x14ac:dyDescent="0.2">
      <c r="A87">
        <v>1740.77</v>
      </c>
      <c r="B87">
        <v>0</v>
      </c>
      <c r="C87">
        <v>0</v>
      </c>
      <c r="D87">
        <v>2374.09</v>
      </c>
      <c r="E87">
        <v>165.33</v>
      </c>
      <c r="F87">
        <v>0</v>
      </c>
      <c r="G87">
        <v>0</v>
      </c>
      <c r="H87">
        <v>0</v>
      </c>
      <c r="I87">
        <v>47.64</v>
      </c>
      <c r="J87">
        <v>0</v>
      </c>
      <c r="K87" t="s">
        <v>156</v>
      </c>
      <c r="L87" t="s">
        <v>167</v>
      </c>
    </row>
    <row r="88" spans="1:12" x14ac:dyDescent="0.2">
      <c r="A88">
        <v>28542.77</v>
      </c>
      <c r="B88">
        <v>28798.68</v>
      </c>
      <c r="C88">
        <v>42784.37</v>
      </c>
      <c r="D88">
        <v>26360.29</v>
      </c>
      <c r="E88">
        <v>21590.16</v>
      </c>
      <c r="F88">
        <v>13063.02</v>
      </c>
      <c r="G88">
        <v>20650.22</v>
      </c>
      <c r="H88">
        <v>9311.23</v>
      </c>
      <c r="I88">
        <v>21452.28</v>
      </c>
      <c r="J88">
        <v>15550.79</v>
      </c>
      <c r="K88" t="s">
        <v>157</v>
      </c>
      <c r="L88" t="s">
        <v>167</v>
      </c>
    </row>
    <row r="89" spans="1:12" x14ac:dyDescent="0.2">
      <c r="A89">
        <v>34.15</v>
      </c>
      <c r="B89">
        <v>79.09</v>
      </c>
      <c r="C89">
        <v>220.66</v>
      </c>
      <c r="D89">
        <v>994.67</v>
      </c>
      <c r="E89">
        <v>50.55</v>
      </c>
      <c r="F89">
        <v>1677.34</v>
      </c>
      <c r="G89">
        <v>1293.44</v>
      </c>
      <c r="H89">
        <v>4493.62</v>
      </c>
      <c r="I89">
        <v>219.43</v>
      </c>
      <c r="J89">
        <v>209.67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53977.72</v>
      </c>
      <c r="B91">
        <v>52905.31</v>
      </c>
      <c r="C91">
        <v>44752.3</v>
      </c>
      <c r="D91">
        <v>50539.35</v>
      </c>
      <c r="E91">
        <v>47754.96</v>
      </c>
      <c r="F91">
        <v>51916.04</v>
      </c>
      <c r="G91">
        <v>48161.17</v>
      </c>
      <c r="H91">
        <v>58703.72</v>
      </c>
      <c r="I91">
        <v>51900.34</v>
      </c>
      <c r="J91">
        <v>51045.77</v>
      </c>
      <c r="K91" t="s">
        <v>160</v>
      </c>
      <c r="L91" t="s">
        <v>167</v>
      </c>
    </row>
    <row r="92" spans="1:12" x14ac:dyDescent="0.2">
      <c r="A92">
        <v>1378.92</v>
      </c>
      <c r="B92">
        <v>0.21</v>
      </c>
      <c r="C92">
        <v>458.05</v>
      </c>
      <c r="D92">
        <v>32.9</v>
      </c>
      <c r="E92">
        <v>289.39</v>
      </c>
      <c r="F92">
        <v>250.44</v>
      </c>
      <c r="G92">
        <v>8.77</v>
      </c>
      <c r="H92">
        <v>24.51</v>
      </c>
      <c r="I92">
        <v>583.35</v>
      </c>
      <c r="J92">
        <v>356.14</v>
      </c>
      <c r="K92" t="s">
        <v>161</v>
      </c>
      <c r="L92" t="s">
        <v>167</v>
      </c>
    </row>
    <row r="93" spans="1:12" x14ac:dyDescent="0.2">
      <c r="A93">
        <v>47395.53</v>
      </c>
      <c r="B93">
        <v>53935.37</v>
      </c>
      <c r="C93">
        <v>58789.34</v>
      </c>
      <c r="D93">
        <v>46556.11</v>
      </c>
      <c r="E93">
        <v>52082.55</v>
      </c>
      <c r="F93">
        <v>43063.67</v>
      </c>
      <c r="G93">
        <v>46812.959999999999</v>
      </c>
      <c r="H93">
        <v>47787.88</v>
      </c>
      <c r="I93">
        <v>42516.7</v>
      </c>
      <c r="J93">
        <v>41556.85</v>
      </c>
      <c r="K93" t="s">
        <v>162</v>
      </c>
      <c r="L93" t="s">
        <v>167</v>
      </c>
    </row>
    <row r="94" spans="1:12" x14ac:dyDescent="0.2">
      <c r="A94">
        <v>212.93</v>
      </c>
      <c r="B94">
        <v>532.08000000000004</v>
      </c>
      <c r="C94">
        <v>543.76</v>
      </c>
      <c r="D94">
        <v>651.44000000000005</v>
      </c>
      <c r="E94">
        <v>1246.08</v>
      </c>
      <c r="F94">
        <v>637.9</v>
      </c>
      <c r="G94">
        <v>201.73</v>
      </c>
      <c r="H94">
        <v>220.2</v>
      </c>
      <c r="I94">
        <v>49.2</v>
      </c>
      <c r="J94">
        <v>39.799999999999997</v>
      </c>
      <c r="K94" t="s">
        <v>163</v>
      </c>
      <c r="L94" t="s">
        <v>167</v>
      </c>
    </row>
    <row r="95" spans="1:12" x14ac:dyDescent="0.2">
      <c r="A95">
        <v>8112.46</v>
      </c>
      <c r="B95">
        <v>11044.27</v>
      </c>
      <c r="C95">
        <v>3214.35</v>
      </c>
      <c r="D95">
        <v>6783.93</v>
      </c>
      <c r="E95">
        <v>6099.44</v>
      </c>
      <c r="F95">
        <v>10146.09</v>
      </c>
      <c r="G95">
        <v>4089.15</v>
      </c>
      <c r="H95">
        <v>5024.75</v>
      </c>
      <c r="I95">
        <v>6808.22</v>
      </c>
      <c r="J95">
        <v>1846.65</v>
      </c>
      <c r="K95" t="s">
        <v>164</v>
      </c>
      <c r="L95" t="s">
        <v>167</v>
      </c>
    </row>
    <row r="96" spans="1:12" x14ac:dyDescent="0.2">
      <c r="A96">
        <v>303574.65000000002</v>
      </c>
      <c r="B96">
        <v>339803.31</v>
      </c>
      <c r="C96">
        <v>337172.69</v>
      </c>
      <c r="D96">
        <v>339662.59</v>
      </c>
      <c r="E96">
        <v>276113.14</v>
      </c>
      <c r="F96">
        <v>329582.45</v>
      </c>
      <c r="G96">
        <v>305459.03999999998</v>
      </c>
      <c r="H96">
        <v>339795.61</v>
      </c>
      <c r="I96">
        <v>333822.61</v>
      </c>
      <c r="J96">
        <v>293145.84000000003</v>
      </c>
      <c r="K96" t="s">
        <v>165</v>
      </c>
      <c r="L96" t="s">
        <v>167</v>
      </c>
    </row>
    <row r="97" spans="1:12" x14ac:dyDescent="0.2">
      <c r="A97">
        <v>792611.57</v>
      </c>
      <c r="B97">
        <v>801030.34</v>
      </c>
      <c r="C97">
        <v>906456.01</v>
      </c>
      <c r="D97">
        <v>954280.78</v>
      </c>
      <c r="E97">
        <v>1013607.27</v>
      </c>
      <c r="F97">
        <v>1138666.6000000001</v>
      </c>
      <c r="G97">
        <v>1012888.88</v>
      </c>
      <c r="H97">
        <v>917275.89</v>
      </c>
      <c r="I97">
        <v>845172.93</v>
      </c>
      <c r="J97">
        <v>996963.67</v>
      </c>
      <c r="K97" t="s">
        <v>173</v>
      </c>
    </row>
    <row r="98" spans="1:12" x14ac:dyDescent="0.2">
      <c r="A98">
        <v>792611.29</v>
      </c>
      <c r="B98">
        <v>799913.34</v>
      </c>
      <c r="C98">
        <v>904336.45</v>
      </c>
      <c r="D98">
        <v>953463.26</v>
      </c>
      <c r="E98">
        <v>1013607.27</v>
      </c>
      <c r="F98">
        <v>1138666.6000000001</v>
      </c>
      <c r="G98">
        <v>1012889.05</v>
      </c>
      <c r="H98">
        <v>917276.11</v>
      </c>
      <c r="I98">
        <v>845172.93</v>
      </c>
      <c r="J98">
        <v>997674.26</v>
      </c>
      <c r="K98" t="s">
        <v>174</v>
      </c>
    </row>
    <row r="99" spans="1:12" x14ac:dyDescent="0.2">
      <c r="A99">
        <v>133660.38</v>
      </c>
      <c r="B99">
        <v>144185.87</v>
      </c>
      <c r="C99">
        <v>162291.34</v>
      </c>
      <c r="D99">
        <v>171214.73</v>
      </c>
      <c r="E99">
        <v>179219.4</v>
      </c>
      <c r="F99">
        <v>184544.92</v>
      </c>
      <c r="G99">
        <v>206575.86</v>
      </c>
      <c r="H99">
        <v>225005.72</v>
      </c>
      <c r="I99">
        <v>220798.14</v>
      </c>
      <c r="J99">
        <v>234027.01</v>
      </c>
      <c r="K99" t="s">
        <v>86</v>
      </c>
    </row>
    <row r="100" spans="1:12" x14ac:dyDescent="0.2">
      <c r="A100">
        <v>3500895.37</v>
      </c>
      <c r="B100">
        <v>5545703.5899999999</v>
      </c>
      <c r="C100">
        <v>3746479.93</v>
      </c>
      <c r="D100">
        <v>3183104.55</v>
      </c>
      <c r="E100">
        <v>3388464.12</v>
      </c>
      <c r="F100">
        <v>2913946.75</v>
      </c>
      <c r="G100">
        <v>2542082.69</v>
      </c>
      <c r="H100">
        <v>2590128.34</v>
      </c>
      <c r="I100">
        <v>2634253.35</v>
      </c>
      <c r="J100">
        <v>2612927.27</v>
      </c>
      <c r="K100" t="s">
        <v>87</v>
      </c>
    </row>
    <row r="101" spans="1:12" x14ac:dyDescent="0.2">
      <c r="A101">
        <v>20659795.41</v>
      </c>
      <c r="B101">
        <v>23953801.640000001</v>
      </c>
      <c r="C101">
        <v>24476343.530000001</v>
      </c>
      <c r="D101">
        <v>23555994.620000001</v>
      </c>
      <c r="E101">
        <v>22748379.620000001</v>
      </c>
      <c r="F101">
        <v>22621784.079999998</v>
      </c>
      <c r="G101">
        <v>23414259.640000001</v>
      </c>
      <c r="H101">
        <v>26073773.32</v>
      </c>
      <c r="I101">
        <v>25233843.640000001</v>
      </c>
      <c r="J101">
        <v>26535024.469999999</v>
      </c>
      <c r="K101" t="s">
        <v>88</v>
      </c>
    </row>
    <row r="102" spans="1:12" x14ac:dyDescent="0.2">
      <c r="A102">
        <v>61389.48</v>
      </c>
      <c r="B102">
        <v>63858.06</v>
      </c>
      <c r="C102">
        <v>79078.34</v>
      </c>
      <c r="D102">
        <v>82686.67</v>
      </c>
      <c r="E102">
        <v>87495.71</v>
      </c>
      <c r="F102">
        <v>86339.32</v>
      </c>
      <c r="G102">
        <v>102136.39</v>
      </c>
      <c r="H102">
        <v>106535.22</v>
      </c>
      <c r="I102">
        <v>106634.12</v>
      </c>
      <c r="J102">
        <v>117529.51</v>
      </c>
      <c r="K102" t="s">
        <v>86</v>
      </c>
      <c r="L102" t="s">
        <v>116</v>
      </c>
    </row>
    <row r="103" spans="1:12" x14ac:dyDescent="0.2">
      <c r="A103">
        <v>686777.93</v>
      </c>
      <c r="B103">
        <v>502389.33</v>
      </c>
      <c r="C103">
        <v>154114.32999999999</v>
      </c>
      <c r="D103">
        <v>596637.93000000005</v>
      </c>
      <c r="E103">
        <v>590493.72</v>
      </c>
      <c r="F103">
        <v>512733.2</v>
      </c>
      <c r="G103">
        <v>265784.74</v>
      </c>
      <c r="H103">
        <v>194990.78</v>
      </c>
      <c r="I103">
        <v>305631.06</v>
      </c>
      <c r="J103">
        <v>317851.56</v>
      </c>
      <c r="K103" t="s">
        <v>87</v>
      </c>
      <c r="L103" t="s">
        <v>116</v>
      </c>
    </row>
    <row r="104" spans="1:12" x14ac:dyDescent="0.2">
      <c r="A104">
        <v>1433821.25</v>
      </c>
      <c r="B104">
        <v>1366963.24</v>
      </c>
      <c r="C104">
        <v>1454308.26</v>
      </c>
      <c r="D104">
        <v>1518108.26</v>
      </c>
      <c r="E104">
        <v>1282796.69</v>
      </c>
      <c r="F104">
        <v>1163718.8999999999</v>
      </c>
      <c r="G104">
        <v>1079898.56</v>
      </c>
      <c r="H104">
        <v>1195316.04</v>
      </c>
      <c r="I104">
        <v>1149514.43</v>
      </c>
      <c r="J104">
        <v>1186259.92</v>
      </c>
      <c r="K104" t="s">
        <v>88</v>
      </c>
      <c r="L104" t="s">
        <v>116</v>
      </c>
    </row>
    <row r="105" spans="1:12" x14ac:dyDescent="0.2">
      <c r="A105">
        <v>52852.55</v>
      </c>
      <c r="B105">
        <v>59338.79</v>
      </c>
      <c r="C105">
        <v>68635.87</v>
      </c>
      <c r="D105">
        <v>72249.960000000006</v>
      </c>
      <c r="E105">
        <v>75191.179999999993</v>
      </c>
      <c r="F105">
        <v>71604.78</v>
      </c>
      <c r="G105">
        <v>86106.36</v>
      </c>
      <c r="H105">
        <v>95336.01</v>
      </c>
      <c r="I105">
        <v>99642.89</v>
      </c>
      <c r="J105">
        <v>99027.66</v>
      </c>
      <c r="K105" t="s">
        <v>86</v>
      </c>
      <c r="L105" t="s">
        <v>167</v>
      </c>
    </row>
    <row r="106" spans="1:12" x14ac:dyDescent="0.2">
      <c r="A106">
        <v>513242.52</v>
      </c>
      <c r="B106">
        <v>471851.44</v>
      </c>
      <c r="C106">
        <v>144013.95000000001</v>
      </c>
      <c r="D106">
        <v>572924.87</v>
      </c>
      <c r="E106">
        <v>506356.45</v>
      </c>
      <c r="F106">
        <v>479837.72</v>
      </c>
      <c r="G106">
        <v>266733.28999999998</v>
      </c>
      <c r="H106">
        <v>161300.15</v>
      </c>
      <c r="I106">
        <v>283994.90999999997</v>
      </c>
      <c r="J106">
        <v>240478.33</v>
      </c>
      <c r="K106" t="s">
        <v>87</v>
      </c>
      <c r="L106" t="s">
        <v>167</v>
      </c>
    </row>
    <row r="107" spans="1:12" x14ac:dyDescent="0.2">
      <c r="A107">
        <v>1167907.1499999999</v>
      </c>
      <c r="B107">
        <v>1358241.73</v>
      </c>
      <c r="C107">
        <v>1361120.64</v>
      </c>
      <c r="D107">
        <v>1355378.22</v>
      </c>
      <c r="E107">
        <v>1159846.29</v>
      </c>
      <c r="F107">
        <v>1020846.44</v>
      </c>
      <c r="G107">
        <v>939895.91</v>
      </c>
      <c r="H107">
        <v>1096486.1599999999</v>
      </c>
      <c r="I107">
        <v>1125046.73</v>
      </c>
      <c r="J107">
        <v>1101639.6499999999</v>
      </c>
      <c r="K107" t="s">
        <v>88</v>
      </c>
      <c r="L107" t="s">
        <v>167</v>
      </c>
    </row>
    <row r="108" spans="1:12" x14ac:dyDescent="0.2">
      <c r="A108">
        <v>113737.57</v>
      </c>
      <c r="B108">
        <v>94780.5</v>
      </c>
      <c r="C108">
        <v>80876.41</v>
      </c>
      <c r="D108">
        <v>63914.67</v>
      </c>
      <c r="E108">
        <v>72813.37</v>
      </c>
      <c r="F108">
        <v>73115.94</v>
      </c>
      <c r="G108">
        <v>64105.05</v>
      </c>
      <c r="H108">
        <v>74722.009999999995</v>
      </c>
      <c r="I108">
        <v>64844.84</v>
      </c>
      <c r="J108">
        <v>54019.46</v>
      </c>
      <c r="K108" t="s">
        <v>102</v>
      </c>
    </row>
    <row r="109" spans="1:12" x14ac:dyDescent="0.2">
      <c r="A109">
        <v>358895.24</v>
      </c>
      <c r="B109">
        <v>338401.47</v>
      </c>
      <c r="C109">
        <v>364282.49</v>
      </c>
      <c r="D109">
        <v>369170.65</v>
      </c>
      <c r="E109">
        <v>308357.65000000002</v>
      </c>
      <c r="F109">
        <v>372812.7</v>
      </c>
      <c r="G109">
        <v>356606.59</v>
      </c>
      <c r="H109">
        <v>367098.86</v>
      </c>
      <c r="I109">
        <v>336819.78</v>
      </c>
      <c r="J109">
        <v>319434.33</v>
      </c>
      <c r="K109" t="s">
        <v>103</v>
      </c>
    </row>
    <row r="110" spans="1:12" x14ac:dyDescent="0.2">
      <c r="A110">
        <v>654603.75</v>
      </c>
      <c r="B110">
        <v>784451.49</v>
      </c>
      <c r="C110">
        <v>916270.61</v>
      </c>
      <c r="D110">
        <v>937194.28</v>
      </c>
      <c r="E110">
        <v>965163.3</v>
      </c>
      <c r="F110">
        <v>976854.86</v>
      </c>
      <c r="G110">
        <v>1032965.16</v>
      </c>
      <c r="H110">
        <v>1194554.3899999999</v>
      </c>
      <c r="I110">
        <v>1227366.56</v>
      </c>
      <c r="J110">
        <v>1272821.47</v>
      </c>
      <c r="K110" t="s">
        <v>104</v>
      </c>
    </row>
    <row r="111" spans="1:12" x14ac:dyDescent="0.2">
      <c r="A111">
        <v>800827.24</v>
      </c>
      <c r="B111">
        <v>867272.22</v>
      </c>
      <c r="C111">
        <v>838740.44</v>
      </c>
      <c r="D111">
        <v>813947.37</v>
      </c>
      <c r="E111">
        <v>785982.39</v>
      </c>
      <c r="F111">
        <v>791157.61</v>
      </c>
      <c r="G111">
        <v>822471.8</v>
      </c>
      <c r="H111">
        <v>887736.81</v>
      </c>
      <c r="I111">
        <v>881218.71</v>
      </c>
      <c r="J111">
        <v>876388.85</v>
      </c>
      <c r="K111" t="s">
        <v>105</v>
      </c>
    </row>
    <row r="112" spans="1:12" x14ac:dyDescent="0.2">
      <c r="A112">
        <v>628244.25</v>
      </c>
      <c r="B112">
        <v>624427.18999999994</v>
      </c>
      <c r="C112">
        <v>610409.32999999996</v>
      </c>
      <c r="D112">
        <v>732338.98</v>
      </c>
      <c r="E112">
        <v>582810.79</v>
      </c>
      <c r="F112">
        <v>620386.04</v>
      </c>
      <c r="G112">
        <v>657668.5</v>
      </c>
      <c r="H112">
        <v>690709.04</v>
      </c>
      <c r="I112">
        <v>689072.09</v>
      </c>
      <c r="J112">
        <v>639484.17000000004</v>
      </c>
      <c r="K112" t="s">
        <v>106</v>
      </c>
    </row>
    <row r="113" spans="1:12" x14ac:dyDescent="0.2">
      <c r="A113">
        <v>125858.85</v>
      </c>
      <c r="B113">
        <v>134495.81</v>
      </c>
      <c r="C113">
        <v>169602.68</v>
      </c>
      <c r="D113">
        <v>116950.7</v>
      </c>
      <c r="E113">
        <v>66864.61</v>
      </c>
      <c r="F113">
        <v>59024.75</v>
      </c>
      <c r="G113">
        <v>34083.230000000003</v>
      </c>
      <c r="H113">
        <v>69253.42</v>
      </c>
      <c r="I113">
        <v>60407.38</v>
      </c>
      <c r="J113">
        <v>35777.1</v>
      </c>
      <c r="K113" t="s">
        <v>107</v>
      </c>
    </row>
    <row r="114" spans="1:12" x14ac:dyDescent="0.2">
      <c r="A114">
        <v>686777.93</v>
      </c>
      <c r="B114">
        <v>502389.33</v>
      </c>
      <c r="C114">
        <v>154114.32999999999</v>
      </c>
      <c r="D114">
        <v>596637.93000000005</v>
      </c>
      <c r="E114">
        <v>590493.72</v>
      </c>
      <c r="F114">
        <v>512733.2</v>
      </c>
      <c r="G114">
        <v>265784.74</v>
      </c>
      <c r="H114">
        <v>194990.78</v>
      </c>
      <c r="I114">
        <v>305631.06</v>
      </c>
      <c r="J114">
        <v>317851.56</v>
      </c>
      <c r="K114" t="s">
        <v>108</v>
      </c>
    </row>
    <row r="115" spans="1:12" x14ac:dyDescent="0.2">
      <c r="A115">
        <v>496720.24</v>
      </c>
      <c r="B115">
        <v>1631146.5</v>
      </c>
      <c r="C115">
        <v>637486.88</v>
      </c>
      <c r="D115">
        <v>660829.82999999996</v>
      </c>
      <c r="E115">
        <v>1076996.44</v>
      </c>
      <c r="F115">
        <v>1380833.25</v>
      </c>
      <c r="G115">
        <v>705596.13</v>
      </c>
      <c r="H115">
        <v>905938.6</v>
      </c>
      <c r="I115">
        <v>938837.08</v>
      </c>
      <c r="J115">
        <v>959639.06</v>
      </c>
      <c r="K115" t="s">
        <v>109</v>
      </c>
    </row>
    <row r="116" spans="1:12" x14ac:dyDescent="0.2">
      <c r="A116">
        <v>1618317</v>
      </c>
      <c r="B116">
        <v>2192717.65</v>
      </c>
      <c r="C116">
        <v>2248567.7000000002</v>
      </c>
      <c r="D116">
        <v>1065210.56</v>
      </c>
      <c r="E116">
        <v>914505.06</v>
      </c>
      <c r="F116">
        <v>414902.39</v>
      </c>
      <c r="G116">
        <v>988243.38</v>
      </c>
      <c r="H116">
        <v>796426.94</v>
      </c>
      <c r="I116">
        <v>710350.82</v>
      </c>
      <c r="J116">
        <v>640420.81999999995</v>
      </c>
      <c r="K116" t="s">
        <v>110</v>
      </c>
    </row>
    <row r="117" spans="1:12" x14ac:dyDescent="0.2">
      <c r="A117">
        <v>573221.35</v>
      </c>
      <c r="B117">
        <v>1084954.3</v>
      </c>
      <c r="C117">
        <v>536708.34</v>
      </c>
      <c r="D117">
        <v>743475.53</v>
      </c>
      <c r="E117">
        <v>739604.29</v>
      </c>
      <c r="F117">
        <v>546453.16</v>
      </c>
      <c r="G117">
        <v>548375.21</v>
      </c>
      <c r="H117">
        <v>623518.6</v>
      </c>
      <c r="I117">
        <v>619027.01</v>
      </c>
      <c r="J117">
        <v>659238.73</v>
      </c>
      <c r="K117" t="s">
        <v>111</v>
      </c>
    </row>
    <row r="118" spans="1:12" x14ac:dyDescent="0.2">
      <c r="A118">
        <v>364290.29</v>
      </c>
      <c r="B118">
        <v>318051.28000000003</v>
      </c>
      <c r="C118">
        <v>310598.78000000003</v>
      </c>
      <c r="D118">
        <v>220474.27</v>
      </c>
      <c r="E118">
        <v>169367.74</v>
      </c>
      <c r="F118">
        <v>167614.31</v>
      </c>
      <c r="G118">
        <v>150467.4</v>
      </c>
      <c r="H118">
        <v>182378.23999999999</v>
      </c>
      <c r="I118">
        <v>158601.13</v>
      </c>
      <c r="J118">
        <v>149552.88</v>
      </c>
      <c r="K118" t="s">
        <v>112</v>
      </c>
    </row>
    <row r="119" spans="1:12" x14ac:dyDescent="0.2">
      <c r="A119">
        <v>1433821.25</v>
      </c>
      <c r="B119">
        <v>1366963.24</v>
      </c>
      <c r="C119">
        <v>1454308.26</v>
      </c>
      <c r="D119">
        <v>1518108.26</v>
      </c>
      <c r="E119">
        <v>1282796.69</v>
      </c>
      <c r="F119">
        <v>1163718.8999999999</v>
      </c>
      <c r="G119">
        <v>1079898.56</v>
      </c>
      <c r="H119">
        <v>1195316.04</v>
      </c>
      <c r="I119">
        <v>1149514.43</v>
      </c>
      <c r="J119">
        <v>1186259.92</v>
      </c>
      <c r="K119" t="s">
        <v>113</v>
      </c>
    </row>
    <row r="120" spans="1:12" x14ac:dyDescent="0.2">
      <c r="A120">
        <v>4110155.59</v>
      </c>
      <c r="B120">
        <v>5425765.8600000003</v>
      </c>
      <c r="C120">
        <v>5900855.8200000003</v>
      </c>
      <c r="D120">
        <v>6129640.0800000001</v>
      </c>
      <c r="E120">
        <v>6539347.3899999997</v>
      </c>
      <c r="F120">
        <v>6342350.4000000004</v>
      </c>
      <c r="G120">
        <v>6469144</v>
      </c>
      <c r="H120">
        <v>7377363.9800000004</v>
      </c>
      <c r="I120">
        <v>6876575.4500000002</v>
      </c>
      <c r="J120">
        <v>7434709.5</v>
      </c>
      <c r="K120" t="s">
        <v>114</v>
      </c>
    </row>
    <row r="121" spans="1:12" x14ac:dyDescent="0.2">
      <c r="A121">
        <v>12485282.210000001</v>
      </c>
      <c r="B121">
        <v>14266266.24</v>
      </c>
      <c r="C121">
        <v>14700622.42</v>
      </c>
      <c r="D121">
        <v>13444597.390000001</v>
      </c>
      <c r="E121">
        <v>12768695.34</v>
      </c>
      <c r="F121">
        <v>12786425.25</v>
      </c>
      <c r="G121">
        <v>13420533.869999999</v>
      </c>
      <c r="H121">
        <v>14905210.619999999</v>
      </c>
      <c r="I121">
        <v>14547190.74</v>
      </c>
      <c r="J121">
        <v>15133937.630000001</v>
      </c>
      <c r="K121" t="s">
        <v>115</v>
      </c>
    </row>
    <row r="122" spans="1:12" x14ac:dyDescent="0.2">
      <c r="A122">
        <v>2266246.0699999998</v>
      </c>
      <c r="B122">
        <v>2576755.02</v>
      </c>
      <c r="C122">
        <v>2109958.25</v>
      </c>
      <c r="D122">
        <v>2243174.62</v>
      </c>
      <c r="E122">
        <v>1988172.46</v>
      </c>
      <c r="F122">
        <v>2161675.2200000002</v>
      </c>
      <c r="G122">
        <v>2294215.81</v>
      </c>
      <c r="H122">
        <v>2413504.44</v>
      </c>
      <c r="I122">
        <v>2501961.89</v>
      </c>
      <c r="J122">
        <v>2630564.54</v>
      </c>
      <c r="K122" t="s">
        <v>256</v>
      </c>
    </row>
    <row r="123" spans="1:12" x14ac:dyDescent="0.2">
      <c r="A123">
        <v>129655.11</v>
      </c>
      <c r="B123">
        <v>142181.51</v>
      </c>
      <c r="C123">
        <v>149046.60999999999</v>
      </c>
      <c r="D123">
        <v>151297</v>
      </c>
      <c r="E123">
        <v>151697</v>
      </c>
      <c r="F123">
        <v>159375.69</v>
      </c>
      <c r="G123">
        <v>154641.15</v>
      </c>
      <c r="H123">
        <v>162278.15</v>
      </c>
      <c r="I123">
        <v>157453.06</v>
      </c>
      <c r="J123">
        <v>151778.74</v>
      </c>
      <c r="K123">
        <v>151506.74</v>
      </c>
      <c r="L123" t="s">
        <v>257</v>
      </c>
    </row>
    <row r="124" spans="1:12" x14ac:dyDescent="0.2">
      <c r="A124">
        <v>7533540.2199999997</v>
      </c>
      <c r="B124">
        <v>7825740.6900000004</v>
      </c>
      <c r="C124">
        <v>7583266.5499999998</v>
      </c>
      <c r="D124">
        <v>7174790.25</v>
      </c>
      <c r="E124">
        <v>6567358.0800000001</v>
      </c>
      <c r="F124">
        <v>6946400.8200000003</v>
      </c>
      <c r="G124">
        <v>6522372.0999999996</v>
      </c>
      <c r="H124">
        <v>5526994.9000000004</v>
      </c>
      <c r="I124">
        <v>5393169.4400000004</v>
      </c>
      <c r="J124">
        <v>4680476.87</v>
      </c>
      <c r="K124" t="s">
        <v>26</v>
      </c>
    </row>
    <row r="125" spans="1:12" x14ac:dyDescent="0.2">
      <c r="A125">
        <v>28323430.27</v>
      </c>
      <c r="B125">
        <v>26696045.059999999</v>
      </c>
      <c r="C125">
        <v>28406533.699999999</v>
      </c>
      <c r="D125">
        <v>26145517.469999999</v>
      </c>
      <c r="E125">
        <v>27349835.539999999</v>
      </c>
      <c r="F125">
        <v>32977259.460000001</v>
      </c>
      <c r="G125">
        <v>28677322.370000001</v>
      </c>
      <c r="H125">
        <v>25767465.82</v>
      </c>
      <c r="I125">
        <v>24008794.16</v>
      </c>
      <c r="J125">
        <v>28257686.079999998</v>
      </c>
      <c r="K125" t="s">
        <v>32</v>
      </c>
    </row>
    <row r="126" spans="1:12" x14ac:dyDescent="0.2">
      <c r="A126">
        <v>10185219.16</v>
      </c>
      <c r="B126">
        <v>9179143.2799999993</v>
      </c>
      <c r="C126">
        <v>9043754.8300000001</v>
      </c>
      <c r="D126">
        <v>7791081.9400000004</v>
      </c>
      <c r="E126">
        <v>6923490.7999999998</v>
      </c>
      <c r="F126">
        <v>7302080.1600000001</v>
      </c>
      <c r="G126">
        <v>7777619.1600000001</v>
      </c>
      <c r="H126">
        <v>8145916.8600000003</v>
      </c>
      <c r="I126">
        <v>8225253.9299999997</v>
      </c>
      <c r="J126">
        <v>8540894.1999999993</v>
      </c>
      <c r="K126" t="s">
        <v>36</v>
      </c>
    </row>
    <row r="127" spans="1:12" x14ac:dyDescent="0.2">
      <c r="A127">
        <v>14773204.529999999</v>
      </c>
      <c r="B127">
        <v>15742355.939999999</v>
      </c>
      <c r="C127">
        <v>15286497.93</v>
      </c>
      <c r="D127">
        <v>14441061.91</v>
      </c>
      <c r="E127">
        <v>14241977.26</v>
      </c>
      <c r="F127">
        <v>15145652.210000001</v>
      </c>
      <c r="G127">
        <v>14906266.5</v>
      </c>
      <c r="H127">
        <v>15084186.32</v>
      </c>
      <c r="I127">
        <v>14515016.970000001</v>
      </c>
      <c r="J127">
        <v>14274156.130000001</v>
      </c>
      <c r="K127" t="s">
        <v>39</v>
      </c>
    </row>
    <row r="128" spans="1:12" x14ac:dyDescent="0.2">
      <c r="A128">
        <v>60815394.18</v>
      </c>
      <c r="B128">
        <v>59443284.969999999</v>
      </c>
      <c r="C128">
        <v>60320053.009999998</v>
      </c>
      <c r="D128">
        <v>55552451.57</v>
      </c>
      <c r="E128">
        <v>55082661.68</v>
      </c>
      <c r="F128">
        <v>62371392.649999999</v>
      </c>
      <c r="G128">
        <v>57883580.130000003</v>
      </c>
      <c r="H128">
        <v>54524563.899999999</v>
      </c>
      <c r="I128">
        <v>52142234.5</v>
      </c>
      <c r="J128">
        <v>55753213.280000001</v>
      </c>
      <c r="K128" t="s">
        <v>42</v>
      </c>
    </row>
    <row r="129" spans="1:11" x14ac:dyDescent="0.2">
      <c r="A129" s="35">
        <v>3101746.57</v>
      </c>
      <c r="B129" s="35">
        <v>3428962.29</v>
      </c>
      <c r="C129" s="35">
        <v>3596094.46</v>
      </c>
      <c r="D129" s="35">
        <v>2798273.37</v>
      </c>
      <c r="E129" s="35">
        <v>1716302.61</v>
      </c>
      <c r="F129" s="35">
        <v>1870934.18</v>
      </c>
      <c r="G129" s="35">
        <v>1340502.78</v>
      </c>
      <c r="H129" s="35">
        <v>1013366.22</v>
      </c>
      <c r="I129" s="35">
        <v>905329.91</v>
      </c>
      <c r="J129" s="35">
        <v>749084.07</v>
      </c>
      <c r="K129" s="26" t="s">
        <v>278</v>
      </c>
    </row>
    <row r="130" spans="1:11" x14ac:dyDescent="0.2">
      <c r="A130" s="35">
        <v>6185278.9400000004</v>
      </c>
      <c r="B130" s="35">
        <v>5538378.7699999996</v>
      </c>
      <c r="C130" s="35">
        <v>5625346.2999999998</v>
      </c>
      <c r="D130" s="35">
        <v>5302224.9000000004</v>
      </c>
      <c r="E130" s="35">
        <v>5584452.21</v>
      </c>
      <c r="F130" s="35">
        <v>5281356.1900000004</v>
      </c>
      <c r="G130" s="35">
        <v>4616621.84</v>
      </c>
      <c r="H130" s="35">
        <v>4494888.57</v>
      </c>
      <c r="I130" s="35">
        <v>4079161.15</v>
      </c>
      <c r="J130" s="35">
        <v>4804498.83</v>
      </c>
      <c r="K130" t="s">
        <v>47</v>
      </c>
    </row>
    <row r="131" spans="1:11" x14ac:dyDescent="0.2">
      <c r="A131">
        <v>23251202.050000001</v>
      </c>
      <c r="B131">
        <v>23579160.809999999</v>
      </c>
      <c r="C131">
        <v>22831012.170000002</v>
      </c>
      <c r="D131">
        <v>20977921.960000001</v>
      </c>
      <c r="E131">
        <v>21405927.239999998</v>
      </c>
      <c r="F131">
        <v>23813532.800000001</v>
      </c>
      <c r="G131">
        <v>21576840.739999998</v>
      </c>
      <c r="H131">
        <v>22376479.620000001</v>
      </c>
      <c r="I131">
        <v>21995072.68</v>
      </c>
      <c r="J131">
        <v>21685902.440000001</v>
      </c>
      <c r="K131" t="s">
        <v>76</v>
      </c>
    </row>
    <row r="132" spans="1:11" x14ac:dyDescent="0.2">
      <c r="A132" s="35">
        <v>67315376.959999993</v>
      </c>
      <c r="B132" s="35">
        <v>70703284.549999997</v>
      </c>
      <c r="C132" s="35">
        <v>79496422.540000007</v>
      </c>
      <c r="D132" s="35">
        <v>68791731.480000004</v>
      </c>
      <c r="E132" s="35">
        <v>56671671.119999997</v>
      </c>
      <c r="F132" s="35">
        <v>66257322.520000003</v>
      </c>
      <c r="G132" s="35">
        <v>68313682.950000003</v>
      </c>
      <c r="H132" s="35">
        <v>64433952.520000003</v>
      </c>
      <c r="I132" s="35">
        <v>58790239.32</v>
      </c>
      <c r="J132" s="35">
        <v>74239957.019999996</v>
      </c>
    </row>
    <row r="133" spans="1:11" x14ac:dyDescent="0.2">
      <c r="A133" s="35">
        <v>1134950.95</v>
      </c>
      <c r="B133" s="35">
        <v>-50262.45</v>
      </c>
      <c r="C133" s="35">
        <v>-124581.79</v>
      </c>
      <c r="D133" s="35">
        <v>71364.009999999995</v>
      </c>
      <c r="E133" s="35">
        <v>-47076.92</v>
      </c>
      <c r="F133" s="35">
        <v>267931.71000000002</v>
      </c>
      <c r="G133" s="35">
        <v>63293.77</v>
      </c>
      <c r="H133" s="35">
        <v>-197112.16</v>
      </c>
      <c r="I133" s="35">
        <v>102094.66</v>
      </c>
      <c r="J133" s="35">
        <v>-88604.62</v>
      </c>
    </row>
    <row r="134" spans="1:11" x14ac:dyDescent="0.2">
      <c r="A134" s="35">
        <v>258209.71</v>
      </c>
      <c r="B134" s="35">
        <v>428336.9</v>
      </c>
      <c r="C134" s="35">
        <v>393024.45</v>
      </c>
      <c r="D134" s="35">
        <v>436131.76</v>
      </c>
      <c r="E134" s="35">
        <v>197796.99</v>
      </c>
      <c r="F134" s="35">
        <v>315042.38</v>
      </c>
      <c r="G134" s="35">
        <v>382627.36</v>
      </c>
      <c r="H134" s="35">
        <v>340961.29</v>
      </c>
      <c r="I134" s="35">
        <v>233841.98</v>
      </c>
      <c r="J134" s="35">
        <v>272899.21000000002</v>
      </c>
    </row>
    <row r="135" spans="1:11" x14ac:dyDescent="0.2">
      <c r="A135" s="35">
        <v>-145771.04</v>
      </c>
      <c r="B135" s="35">
        <v>-92175.88</v>
      </c>
      <c r="C135" s="35">
        <v>-127043.27</v>
      </c>
      <c r="D135" s="35">
        <v>-216724.43</v>
      </c>
      <c r="E135" s="35">
        <v>-94559.77</v>
      </c>
      <c r="F135" s="35">
        <v>-142155.57</v>
      </c>
      <c r="G135" s="35">
        <v>-171506.77</v>
      </c>
      <c r="H135" s="35">
        <v>-478065.16</v>
      </c>
      <c r="I135" s="35">
        <v>-227170.87</v>
      </c>
      <c r="J135" s="35">
        <v>-162277.76999999999</v>
      </c>
    </row>
    <row r="136" spans="1:11" x14ac:dyDescent="0.2">
      <c r="A136" s="35">
        <v>384845.86</v>
      </c>
      <c r="B136" s="35">
        <v>376928.18</v>
      </c>
      <c r="C136" s="35">
        <v>338979.9</v>
      </c>
      <c r="D136" s="35">
        <v>541224.37</v>
      </c>
      <c r="E136" s="35">
        <v>334572.34999999998</v>
      </c>
      <c r="F136" s="35">
        <v>326329.8</v>
      </c>
      <c r="G136" s="35">
        <v>387999.83</v>
      </c>
      <c r="H136" s="35">
        <v>380844.14</v>
      </c>
      <c r="I136" s="35">
        <v>317871.3</v>
      </c>
      <c r="J136" s="35">
        <v>353682.51</v>
      </c>
    </row>
    <row r="137" spans="1:11" x14ac:dyDescent="0.2">
      <c r="A137" s="35">
        <v>534420.72</v>
      </c>
      <c r="B137" s="35">
        <v>651243.26</v>
      </c>
      <c r="C137" s="35">
        <v>606259.05000000005</v>
      </c>
      <c r="D137" s="35">
        <v>606850.35</v>
      </c>
      <c r="E137" s="35">
        <v>578939.86</v>
      </c>
      <c r="F137" s="35">
        <v>591273.4</v>
      </c>
      <c r="G137" s="35">
        <v>561227.47</v>
      </c>
      <c r="H137" s="35">
        <v>628701.86</v>
      </c>
      <c r="I137" s="35">
        <v>638794.93999999994</v>
      </c>
      <c r="J137" s="35">
        <v>516085.75</v>
      </c>
    </row>
    <row r="138" spans="1:11" x14ac:dyDescent="0.2">
      <c r="A138" s="35">
        <v>784583.91</v>
      </c>
      <c r="B138" s="35">
        <v>691278.17</v>
      </c>
      <c r="C138" s="35">
        <v>626678.55000000005</v>
      </c>
      <c r="D138" s="35">
        <v>570939.80000000005</v>
      </c>
      <c r="E138" s="35">
        <v>565625.22</v>
      </c>
      <c r="F138" s="35">
        <v>568535.43999999994</v>
      </c>
      <c r="G138" s="35">
        <v>573392.05000000005</v>
      </c>
      <c r="H138" s="35">
        <v>477004.47</v>
      </c>
      <c r="I138" s="35">
        <v>485884.71</v>
      </c>
      <c r="J138" s="35">
        <v>463968.33</v>
      </c>
    </row>
    <row r="139" spans="1:11" x14ac:dyDescent="0.2">
      <c r="A139" s="35">
        <v>894076</v>
      </c>
      <c r="B139" s="35">
        <v>780018.09</v>
      </c>
      <c r="C139" s="35">
        <v>526889.05000000005</v>
      </c>
      <c r="D139" s="35">
        <v>542824.44999999995</v>
      </c>
      <c r="E139" s="35">
        <v>475286.72</v>
      </c>
      <c r="F139" s="35">
        <v>385047.51</v>
      </c>
      <c r="G139" s="35">
        <v>481048.58</v>
      </c>
      <c r="H139" s="35">
        <v>789436.26</v>
      </c>
      <c r="I139" s="35">
        <v>547829.68000000005</v>
      </c>
      <c r="J139" s="35">
        <v>363882.98</v>
      </c>
    </row>
    <row r="140" spans="1:11" x14ac:dyDescent="0.2">
      <c r="A140" s="35">
        <v>3326.83</v>
      </c>
      <c r="B140" s="35">
        <v>6678.14</v>
      </c>
      <c r="C140" s="35">
        <v>5413.16</v>
      </c>
      <c r="D140" s="35">
        <v>6612.35</v>
      </c>
      <c r="E140" s="35">
        <v>4148.78</v>
      </c>
      <c r="F140" s="35">
        <v>4865.45</v>
      </c>
      <c r="G140" s="35">
        <v>6035.69</v>
      </c>
      <c r="H140" s="35">
        <v>6636.69</v>
      </c>
      <c r="I140" s="35">
        <v>6933.07</v>
      </c>
      <c r="J140" s="35">
        <v>7930.35</v>
      </c>
    </row>
    <row r="141" spans="1:11" x14ac:dyDescent="0.2">
      <c r="A141" s="35">
        <v>2601253.3199999998</v>
      </c>
      <c r="B141" s="35">
        <v>2506145.84</v>
      </c>
      <c r="C141" s="35">
        <v>2104219.71</v>
      </c>
      <c r="D141" s="35">
        <v>2268451.3199999998</v>
      </c>
      <c r="E141" s="35">
        <v>1958572.93</v>
      </c>
      <c r="F141" s="35">
        <v>1876051.6</v>
      </c>
      <c r="G141" s="35">
        <v>2009703.62</v>
      </c>
      <c r="H141" s="35">
        <v>2282623.42</v>
      </c>
      <c r="I141" s="35">
        <v>1997313.7</v>
      </c>
      <c r="J141" s="35">
        <v>1705549.92</v>
      </c>
    </row>
    <row r="142" spans="1:11" x14ac:dyDescent="0.2">
      <c r="A142" s="35">
        <v>3376592.01</v>
      </c>
      <c r="B142" s="35">
        <v>2943017.85</v>
      </c>
      <c r="C142" s="35">
        <v>3208352.68</v>
      </c>
      <c r="D142" s="35">
        <v>2284685.31</v>
      </c>
      <c r="E142" s="35">
        <v>2237841.4</v>
      </c>
      <c r="F142" s="35">
        <v>2707868.72</v>
      </c>
      <c r="G142" s="35">
        <v>2545156.96</v>
      </c>
      <c r="H142" s="35">
        <v>2158669.48</v>
      </c>
      <c r="I142" s="35">
        <v>2082120.93</v>
      </c>
      <c r="J142" s="35">
        <v>2727034.35</v>
      </c>
    </row>
    <row r="143" spans="1:11" x14ac:dyDescent="0.2">
      <c r="A143" s="35">
        <v>2275935.2799999998</v>
      </c>
      <c r="B143" s="35">
        <v>2726293.54</v>
      </c>
      <c r="C143" s="35">
        <v>2916132.72</v>
      </c>
      <c r="D143" s="35">
        <v>2209642.02</v>
      </c>
      <c r="E143" s="35">
        <v>1127857.03</v>
      </c>
      <c r="F143" s="35">
        <v>1247071.3700000001</v>
      </c>
      <c r="G143" s="35">
        <v>698841.52</v>
      </c>
      <c r="H143" s="35">
        <v>465227.11</v>
      </c>
      <c r="I143" s="35">
        <v>310008.07</v>
      </c>
      <c r="J143" s="35">
        <v>195537.93</v>
      </c>
    </row>
    <row r="144" spans="1:11" x14ac:dyDescent="0.2">
      <c r="A144" s="35">
        <v>398425.32</v>
      </c>
      <c r="B144" s="35">
        <v>184853.38</v>
      </c>
      <c r="C144" s="35">
        <v>214735.44</v>
      </c>
      <c r="D144" s="35">
        <v>190391.46</v>
      </c>
      <c r="E144" s="35">
        <v>233181.23</v>
      </c>
      <c r="F144" s="35">
        <v>247970.48</v>
      </c>
      <c r="G144" s="35">
        <v>197560.89</v>
      </c>
      <c r="H144" s="35">
        <v>210280.98</v>
      </c>
      <c r="I144" s="35">
        <v>280546.05</v>
      </c>
      <c r="J144" s="35">
        <v>314533.12</v>
      </c>
    </row>
    <row r="145" spans="1:11" x14ac:dyDescent="0.2">
      <c r="A145" s="35">
        <v>8780.7099999999991</v>
      </c>
      <c r="B145" s="35">
        <v>15211.63</v>
      </c>
      <c r="C145" s="35">
        <v>25545.22</v>
      </c>
      <c r="D145" s="35">
        <v>42416.98</v>
      </c>
      <c r="E145" s="35">
        <v>62555.95</v>
      </c>
      <c r="F145" s="35">
        <v>56870</v>
      </c>
      <c r="G145" s="35">
        <v>37801.199999999997</v>
      </c>
      <c r="H145" s="35">
        <v>33689.550000000003</v>
      </c>
      <c r="I145" s="35">
        <v>39323.33</v>
      </c>
      <c r="J145" s="35">
        <v>16605.22</v>
      </c>
    </row>
    <row r="146" spans="1:11" x14ac:dyDescent="0.2">
      <c r="A146" s="35">
        <v>21537.9</v>
      </c>
      <c r="B146" s="35">
        <v>36662.449999999997</v>
      </c>
      <c r="C146" s="35">
        <v>223606.67</v>
      </c>
      <c r="D146" s="35">
        <v>241507.24</v>
      </c>
      <c r="E146" s="35">
        <v>519396.93</v>
      </c>
      <c r="F146" s="35">
        <v>46470.5</v>
      </c>
      <c r="G146" s="35">
        <v>30488.02</v>
      </c>
      <c r="H146" s="35">
        <v>32890.79</v>
      </c>
      <c r="I146" s="35">
        <v>34642.61</v>
      </c>
      <c r="J146" s="35">
        <v>32778.01</v>
      </c>
    </row>
    <row r="147" spans="1:11" x14ac:dyDescent="0.2">
      <c r="A147" s="35">
        <v>3267952.8</v>
      </c>
      <c r="B147" s="35">
        <v>3506786.79</v>
      </c>
      <c r="C147" s="35">
        <v>3855585.18</v>
      </c>
      <c r="D147" s="35">
        <v>3529670.09</v>
      </c>
      <c r="E147" s="35">
        <v>3081520.13</v>
      </c>
      <c r="F147" s="35">
        <v>2513042.6800000002</v>
      </c>
      <c r="G147" s="35">
        <v>1333994.83</v>
      </c>
      <c r="H147" s="35">
        <v>995827.25</v>
      </c>
      <c r="I147" s="35">
        <v>795619.3</v>
      </c>
      <c r="J147" s="35">
        <v>1031420.82</v>
      </c>
    </row>
    <row r="148" spans="1:11" x14ac:dyDescent="0.2">
      <c r="A148" s="35">
        <v>77849792.090000004</v>
      </c>
      <c r="B148" s="35">
        <v>79956524.180000007</v>
      </c>
      <c r="C148" s="35">
        <v>88859262.689999998</v>
      </c>
      <c r="D148" s="35">
        <v>77183001.090000004</v>
      </c>
      <c r="E148" s="35">
        <v>64028586.240000002</v>
      </c>
      <c r="F148" s="35">
        <v>73850431.409999996</v>
      </c>
      <c r="G148" s="35">
        <v>74545221.930000007</v>
      </c>
      <c r="H148" s="35">
        <v>69607991.280000001</v>
      </c>
      <c r="I148" s="35">
        <v>63883496.149999999</v>
      </c>
      <c r="J148" s="35">
        <v>79815556.739999995</v>
      </c>
    </row>
    <row r="149" spans="1:11" x14ac:dyDescent="0.2">
      <c r="A149" s="35">
        <v>54326922.350000001</v>
      </c>
      <c r="B149" s="35">
        <v>61234607.140000001</v>
      </c>
      <c r="C149" s="35">
        <v>62654906.670000002</v>
      </c>
      <c r="D149" s="35">
        <v>55287982.479999997</v>
      </c>
      <c r="E149" s="35">
        <v>44507025.75</v>
      </c>
      <c r="F149" s="35">
        <v>47900976.909999996</v>
      </c>
      <c r="G149" s="35">
        <v>52659143.670000002</v>
      </c>
      <c r="H149" s="35">
        <v>55871809.43</v>
      </c>
      <c r="I149" s="35">
        <v>53819683.579999998</v>
      </c>
      <c r="J149" s="35">
        <v>55972199.240000002</v>
      </c>
    </row>
    <row r="150" spans="1:11" x14ac:dyDescent="0.2">
      <c r="A150" s="35">
        <v>581610.16</v>
      </c>
      <c r="B150" s="35">
        <v>-12116.45</v>
      </c>
      <c r="C150" s="35">
        <v>-138989.85</v>
      </c>
      <c r="D150" s="35">
        <v>25199.040000000001</v>
      </c>
      <c r="E150" s="35">
        <v>4732.57</v>
      </c>
      <c r="F150" s="35">
        <v>122781.08</v>
      </c>
      <c r="G150" s="35">
        <v>78770.41</v>
      </c>
      <c r="H150" s="35">
        <v>-168577.98</v>
      </c>
      <c r="I150" s="35">
        <v>170017.89</v>
      </c>
      <c r="J150" s="35">
        <v>-87427.25</v>
      </c>
    </row>
    <row r="151" spans="1:11" x14ac:dyDescent="0.2">
      <c r="A151" s="35">
        <v>258822.46</v>
      </c>
      <c r="B151" s="35">
        <v>452914.62</v>
      </c>
      <c r="C151" s="35">
        <v>260736.59</v>
      </c>
      <c r="D151" s="35">
        <v>265677.12</v>
      </c>
      <c r="E151" s="35">
        <v>156540.10999999999</v>
      </c>
      <c r="F151" s="35">
        <v>158262.06</v>
      </c>
      <c r="G151" s="35">
        <v>259547.66</v>
      </c>
      <c r="H151" s="35">
        <v>287391.86</v>
      </c>
      <c r="I151" s="35">
        <v>218836.35</v>
      </c>
      <c r="J151" s="35">
        <v>194758.68</v>
      </c>
    </row>
    <row r="152" spans="1:11" x14ac:dyDescent="0.2">
      <c r="A152" s="35">
        <v>-116176.16</v>
      </c>
      <c r="B152" s="35">
        <v>-97542.03</v>
      </c>
      <c r="C152" s="35">
        <v>-112128.62</v>
      </c>
      <c r="D152" s="35">
        <v>-183973.46</v>
      </c>
      <c r="E152" s="35">
        <v>-78166.97</v>
      </c>
      <c r="F152" s="35">
        <v>-152648.34</v>
      </c>
      <c r="G152" s="35">
        <v>-182257.25</v>
      </c>
      <c r="H152" s="35">
        <v>-487618.62</v>
      </c>
      <c r="I152" s="35">
        <v>-233572.12</v>
      </c>
      <c r="J152" s="35">
        <v>-172591.39</v>
      </c>
    </row>
    <row r="153" spans="1:11" x14ac:dyDescent="0.2">
      <c r="A153">
        <v>679172.51</v>
      </c>
      <c r="B153">
        <v>741186.59</v>
      </c>
      <c r="C153">
        <v>761444.31</v>
      </c>
      <c r="D153">
        <v>782540.89</v>
      </c>
      <c r="E153">
        <v>793209.16</v>
      </c>
      <c r="F153">
        <v>826877.39</v>
      </c>
      <c r="G153">
        <v>813953.16</v>
      </c>
      <c r="H153">
        <v>846362.2</v>
      </c>
      <c r="I153">
        <v>828389.8</v>
      </c>
      <c r="J153">
        <v>818467.17</v>
      </c>
    </row>
    <row r="154" spans="1:11" x14ac:dyDescent="0.2">
      <c r="A154">
        <v>47576182.009999998</v>
      </c>
      <c r="B154">
        <v>45638263.659999996</v>
      </c>
      <c r="C154">
        <v>46717208.82</v>
      </c>
      <c r="D154">
        <v>42391760.899999999</v>
      </c>
      <c r="E154">
        <v>41865466.450000003</v>
      </c>
      <c r="F154">
        <v>48085073.890000001</v>
      </c>
      <c r="G154">
        <v>43763446.719999999</v>
      </c>
      <c r="H154">
        <v>39633218.909999996</v>
      </c>
      <c r="I154">
        <v>37817213.329999998</v>
      </c>
      <c r="J154">
        <v>41416652.590000004</v>
      </c>
      <c r="K154" t="s">
        <v>42</v>
      </c>
    </row>
    <row r="155" spans="1:11" x14ac:dyDescent="0.2">
      <c r="A155">
        <v>1690417.28</v>
      </c>
      <c r="B155">
        <v>1895317.51</v>
      </c>
      <c r="C155">
        <v>1900737.4</v>
      </c>
      <c r="D155">
        <v>1933972.96</v>
      </c>
      <c r="E155">
        <v>1978514.21</v>
      </c>
      <c r="F155">
        <v>2010822.47</v>
      </c>
      <c r="G155">
        <v>2049277.94</v>
      </c>
      <c r="H155">
        <v>1959862.53</v>
      </c>
      <c r="I155">
        <v>1745011.72</v>
      </c>
      <c r="J155">
        <v>1771849.08</v>
      </c>
      <c r="K155" t="s">
        <v>42</v>
      </c>
    </row>
    <row r="156" spans="1:11" x14ac:dyDescent="0.2">
      <c r="A156">
        <v>58259086.130000003</v>
      </c>
      <c r="B156">
        <v>56733952.100000001</v>
      </c>
      <c r="C156">
        <v>57509473.729999997</v>
      </c>
      <c r="D156">
        <v>52635885.619999997</v>
      </c>
      <c r="E156">
        <v>52367534.18</v>
      </c>
      <c r="F156">
        <v>59537065.5</v>
      </c>
      <c r="G156">
        <v>54949763.030000001</v>
      </c>
      <c r="H156">
        <v>51309742.789999999</v>
      </c>
      <c r="I156">
        <v>48942912.520000003</v>
      </c>
      <c r="J156">
        <v>52591065</v>
      </c>
      <c r="K156" t="s">
        <v>42</v>
      </c>
    </row>
    <row r="157" spans="1:11" x14ac:dyDescent="0.2">
      <c r="A157">
        <v>430947.64</v>
      </c>
      <c r="B157">
        <v>441549.81</v>
      </c>
      <c r="C157">
        <v>400342.17</v>
      </c>
      <c r="D157">
        <v>390862.92</v>
      </c>
      <c r="E157">
        <v>418583.74</v>
      </c>
      <c r="F157">
        <v>458199.14</v>
      </c>
      <c r="G157">
        <v>434008.02</v>
      </c>
      <c r="H157">
        <v>428089.45</v>
      </c>
      <c r="I157">
        <v>429235.61</v>
      </c>
      <c r="J157">
        <v>394825.4</v>
      </c>
      <c r="K157" t="s">
        <v>42</v>
      </c>
    </row>
    <row r="158" spans="1:11" x14ac:dyDescent="0.2">
      <c r="A158" s="35">
        <v>476073.26</v>
      </c>
      <c r="B158" s="35">
        <v>459693.88</v>
      </c>
      <c r="C158" s="35">
        <v>535652.21</v>
      </c>
      <c r="D158" s="35">
        <v>551096.91</v>
      </c>
      <c r="E158" s="35">
        <v>612054.03</v>
      </c>
      <c r="F158" s="35">
        <v>682164.55</v>
      </c>
      <c r="G158" s="35">
        <v>605787.55000000005</v>
      </c>
      <c r="H158" s="35">
        <v>543356.52</v>
      </c>
      <c r="I158" s="35">
        <v>502583.66</v>
      </c>
      <c r="J158" s="35">
        <v>624771.66</v>
      </c>
      <c r="K158" t="s">
        <v>292</v>
      </c>
    </row>
    <row r="159" spans="1:11" x14ac:dyDescent="0.2">
      <c r="A159" s="35">
        <v>49658647.460000001</v>
      </c>
      <c r="B159" s="35">
        <v>48651080.850000001</v>
      </c>
      <c r="C159" s="35">
        <v>59913161.939999998</v>
      </c>
      <c r="D159" s="35">
        <v>52850744.859999999</v>
      </c>
      <c r="E159" s="35">
        <v>40877600.780000001</v>
      </c>
      <c r="F159" s="35">
        <v>46100449.659999996</v>
      </c>
      <c r="G159" s="35">
        <v>48881598.840000004</v>
      </c>
      <c r="H159" s="35">
        <v>46143349.490000002</v>
      </c>
      <c r="I159" s="35">
        <v>42318671.659999996</v>
      </c>
      <c r="J159" s="35">
        <v>55652005.159999996</v>
      </c>
    </row>
    <row r="160" spans="1:11" x14ac:dyDescent="0.2">
      <c r="A160" s="35">
        <v>8109.82</v>
      </c>
      <c r="B160" s="35">
        <v>14674.22</v>
      </c>
      <c r="C160" s="35">
        <v>19579.810000000001</v>
      </c>
      <c r="D160" s="35">
        <v>18950.86</v>
      </c>
      <c r="E160" s="35">
        <v>14846.96</v>
      </c>
      <c r="F160" s="35">
        <v>24257.55</v>
      </c>
      <c r="G160" s="35">
        <v>22650.080000000002</v>
      </c>
      <c r="H160" s="35">
        <v>19328.95</v>
      </c>
      <c r="I160" s="35">
        <v>18349.240000000002</v>
      </c>
      <c r="J160" s="35">
        <v>19612.650000000001</v>
      </c>
    </row>
    <row r="161" spans="1:11" x14ac:dyDescent="0.2">
      <c r="A161" s="35">
        <v>963504.11</v>
      </c>
      <c r="B161" s="35">
        <v>2135264.2400000002</v>
      </c>
      <c r="C161" s="35">
        <v>2277444.98</v>
      </c>
      <c r="D161" s="35">
        <v>1968833.36</v>
      </c>
      <c r="E161" s="35">
        <v>1519569.25</v>
      </c>
      <c r="F161" s="35">
        <v>2717702.92</v>
      </c>
      <c r="G161" s="35">
        <v>2412913.58</v>
      </c>
      <c r="H161" s="35">
        <v>1990709.3</v>
      </c>
      <c r="I161" s="35">
        <v>1824806.57</v>
      </c>
      <c r="J161" s="35">
        <v>1857074.32</v>
      </c>
    </row>
    <row r="162" spans="1:11" x14ac:dyDescent="0.2">
      <c r="A162" s="35">
        <v>158720.95999999999</v>
      </c>
      <c r="B162" s="35">
        <v>175226.71</v>
      </c>
      <c r="C162" s="35">
        <v>202166.42</v>
      </c>
      <c r="D162" s="35">
        <v>250229.26</v>
      </c>
      <c r="E162" s="35">
        <v>234830.45</v>
      </c>
      <c r="F162" s="35">
        <v>244538.88</v>
      </c>
      <c r="G162" s="35">
        <v>215229.03</v>
      </c>
      <c r="H162" s="35">
        <v>197586.93</v>
      </c>
      <c r="I162" s="35">
        <v>195782.09</v>
      </c>
      <c r="J162" s="35">
        <v>209475.25</v>
      </c>
    </row>
    <row r="163" spans="1:11" x14ac:dyDescent="0.2">
      <c r="A163" s="35">
        <v>7204018.3499999996</v>
      </c>
      <c r="B163" s="35">
        <v>9406207.2100000009</v>
      </c>
      <c r="C163" s="35">
        <v>8789422.3000000007</v>
      </c>
      <c r="D163" s="35">
        <v>7825542.3600000003</v>
      </c>
      <c r="E163" s="35">
        <v>7573811.8499999996</v>
      </c>
      <c r="F163" s="35">
        <v>8853810.5500000007</v>
      </c>
      <c r="G163" s="35">
        <v>8434551.5700000003</v>
      </c>
      <c r="H163" s="35">
        <v>7800777.2999999998</v>
      </c>
      <c r="I163" s="35">
        <v>7706184.71</v>
      </c>
      <c r="J163" s="35">
        <v>8422675.9100000001</v>
      </c>
    </row>
    <row r="164" spans="1:11" x14ac:dyDescent="0.2">
      <c r="A164" s="35">
        <v>29622.62</v>
      </c>
      <c r="B164" s="35">
        <v>46601.39</v>
      </c>
      <c r="C164" s="35">
        <v>57593.95</v>
      </c>
      <c r="D164" s="35">
        <v>55597</v>
      </c>
      <c r="E164" s="35">
        <v>65836.14</v>
      </c>
      <c r="F164" s="35">
        <v>67605.740000000005</v>
      </c>
      <c r="G164" s="35">
        <v>63414.35</v>
      </c>
      <c r="H164" s="35">
        <v>76826.960000000006</v>
      </c>
      <c r="I164" s="35">
        <v>64735.94</v>
      </c>
      <c r="J164" s="35">
        <v>67965.08</v>
      </c>
    </row>
    <row r="165" spans="1:11" x14ac:dyDescent="0.2">
      <c r="A165" s="35">
        <v>2026794.08</v>
      </c>
      <c r="B165" s="35">
        <v>3583197.75</v>
      </c>
      <c r="C165" s="35">
        <v>3218841.95</v>
      </c>
      <c r="D165" s="35">
        <v>2357062.8199999998</v>
      </c>
      <c r="E165" s="35">
        <v>2893879.7</v>
      </c>
      <c r="F165" s="35">
        <v>3367251.97</v>
      </c>
      <c r="G165" s="35">
        <v>3172485.65</v>
      </c>
      <c r="H165" s="35">
        <v>3619526.58</v>
      </c>
      <c r="I165" s="35">
        <v>3126797.35</v>
      </c>
      <c r="J165" s="35">
        <v>3279413.05</v>
      </c>
    </row>
    <row r="166" spans="1:11" x14ac:dyDescent="0.2">
      <c r="A166" s="35">
        <v>65806.19</v>
      </c>
      <c r="B166" s="35">
        <v>62699.71</v>
      </c>
      <c r="C166" s="35">
        <v>57412.99</v>
      </c>
      <c r="D166" s="35">
        <v>52519.360000000001</v>
      </c>
      <c r="E166" s="35">
        <v>65103.99</v>
      </c>
      <c r="F166" s="35">
        <v>74205.070000000007</v>
      </c>
      <c r="G166" s="35">
        <v>78326.52</v>
      </c>
      <c r="H166" s="35">
        <v>60968.42</v>
      </c>
      <c r="I166" s="35">
        <v>53369.74</v>
      </c>
      <c r="J166" s="35">
        <v>70077.33</v>
      </c>
    </row>
    <row r="167" spans="1:11" x14ac:dyDescent="0.2">
      <c r="A167" s="35">
        <v>2431972.86</v>
      </c>
      <c r="B167" s="35">
        <v>1874292.4</v>
      </c>
      <c r="C167" s="35">
        <v>1257323.6200000001</v>
      </c>
      <c r="D167" s="35">
        <v>895796.38</v>
      </c>
      <c r="E167" s="35">
        <v>1303462.58</v>
      </c>
      <c r="F167" s="35">
        <v>1631734.51</v>
      </c>
      <c r="G167" s="35">
        <v>1734472.23</v>
      </c>
      <c r="H167" s="35">
        <v>1376846.65</v>
      </c>
      <c r="I167" s="35">
        <v>1298620.31</v>
      </c>
      <c r="J167" s="35">
        <v>1812224.27</v>
      </c>
    </row>
    <row r="168" spans="1:11" x14ac:dyDescent="0.2">
      <c r="A168" s="35">
        <v>40697.79</v>
      </c>
      <c r="B168" s="35">
        <v>56274.41</v>
      </c>
      <c r="C168" s="35">
        <v>58125.59</v>
      </c>
      <c r="D168" s="35">
        <v>48364.08</v>
      </c>
      <c r="E168" s="35">
        <v>36227.589999999997</v>
      </c>
      <c r="F168" s="35">
        <v>57650.5</v>
      </c>
      <c r="G168" s="35">
        <v>51064.06</v>
      </c>
      <c r="H168" s="35">
        <v>51439.7</v>
      </c>
      <c r="I168" s="35">
        <v>34861.769999999997</v>
      </c>
      <c r="J168" s="35">
        <v>42740.45</v>
      </c>
    </row>
    <row r="169" spans="1:11" x14ac:dyDescent="0.2">
      <c r="A169" s="35">
        <v>2609188.5099999998</v>
      </c>
      <c r="B169" s="35">
        <v>3559644.73</v>
      </c>
      <c r="C169" s="35">
        <v>2699225.23</v>
      </c>
      <c r="D169" s="35">
        <v>1927876.11</v>
      </c>
      <c r="E169" s="35">
        <v>1684221.99</v>
      </c>
      <c r="F169" s="35">
        <v>2611533.06</v>
      </c>
      <c r="G169" s="35">
        <v>2431624.71</v>
      </c>
      <c r="H169" s="35">
        <v>2190069.2400000002</v>
      </c>
      <c r="I169" s="35">
        <v>1593699.61</v>
      </c>
      <c r="J169" s="35">
        <v>1904843.07</v>
      </c>
    </row>
    <row r="170" spans="1:11" x14ac:dyDescent="0.2">
      <c r="A170">
        <v>819080.11</v>
      </c>
      <c r="B170">
        <v>848280.73</v>
      </c>
      <c r="C170">
        <v>965083.71</v>
      </c>
      <c r="D170">
        <v>1003961.74</v>
      </c>
      <c r="E170">
        <v>1058661.08</v>
      </c>
      <c r="F170">
        <v>1182209.31</v>
      </c>
      <c r="G170">
        <v>1071627.72</v>
      </c>
      <c r="H170">
        <v>986396.06</v>
      </c>
      <c r="I170">
        <v>898583.91</v>
      </c>
      <c r="J170">
        <v>1077545.06</v>
      </c>
      <c r="K170" t="s">
        <v>227</v>
      </c>
    </row>
    <row r="171" spans="1:11" x14ac:dyDescent="0.2">
      <c r="A171">
        <v>13936.47</v>
      </c>
      <c r="B171">
        <v>861.51</v>
      </c>
      <c r="C171">
        <v>-5663.25</v>
      </c>
      <c r="D171">
        <v>-5713.32</v>
      </c>
      <c r="E171">
        <v>-259.82</v>
      </c>
      <c r="F171">
        <v>9939.93</v>
      </c>
      <c r="G171">
        <v>317.79000000000002</v>
      </c>
      <c r="H171">
        <v>-3980.34</v>
      </c>
      <c r="I171">
        <v>2978.2</v>
      </c>
      <c r="J171">
        <v>-4060.91</v>
      </c>
      <c r="K171" t="s">
        <v>228</v>
      </c>
    </row>
    <row r="172" spans="1:11" x14ac:dyDescent="0.2">
      <c r="A172">
        <v>5032.8500000000004</v>
      </c>
      <c r="B172">
        <v>7840.48</v>
      </c>
      <c r="C172">
        <v>8064.38</v>
      </c>
      <c r="D172">
        <v>11883.19</v>
      </c>
      <c r="E172">
        <v>4907.3500000000004</v>
      </c>
      <c r="F172">
        <v>8572.7099999999991</v>
      </c>
      <c r="G172">
        <v>8474.2000000000007</v>
      </c>
      <c r="H172">
        <v>7965.86</v>
      </c>
      <c r="I172">
        <v>6209.31</v>
      </c>
      <c r="J172">
        <v>6603.22</v>
      </c>
      <c r="K172" t="s">
        <v>229</v>
      </c>
    </row>
    <row r="173" spans="1:11" x14ac:dyDescent="0.2">
      <c r="A173">
        <v>-566.37</v>
      </c>
      <c r="B173">
        <v>-1387.95</v>
      </c>
      <c r="C173">
        <v>-1902.11</v>
      </c>
      <c r="D173">
        <v>-3051.72</v>
      </c>
      <c r="E173">
        <v>-1778.57</v>
      </c>
      <c r="F173">
        <v>-2701.24</v>
      </c>
      <c r="G173">
        <v>-2535.6999999999998</v>
      </c>
      <c r="H173">
        <v>-7135.17</v>
      </c>
      <c r="I173">
        <v>-4197.57</v>
      </c>
      <c r="J173">
        <v>-3204.34</v>
      </c>
      <c r="K173" t="s">
        <v>230</v>
      </c>
    </row>
    <row r="174" spans="1:11" x14ac:dyDescent="0.2">
      <c r="A174">
        <v>15784.05</v>
      </c>
      <c r="B174">
        <v>24829.74</v>
      </c>
      <c r="C174">
        <v>23201.96</v>
      </c>
      <c r="D174">
        <v>16445.43</v>
      </c>
      <c r="E174">
        <v>21289.1</v>
      </c>
      <c r="F174">
        <v>20328.2</v>
      </c>
      <c r="G174">
        <v>19917.03</v>
      </c>
      <c r="H174">
        <v>23914</v>
      </c>
      <c r="I174">
        <v>22033.599999999999</v>
      </c>
      <c r="J174">
        <v>31483.71</v>
      </c>
      <c r="K174" t="s">
        <v>231</v>
      </c>
    </row>
    <row r="175" spans="1:11" x14ac:dyDescent="0.2">
      <c r="A175">
        <v>2354.1999999999998</v>
      </c>
      <c r="B175">
        <v>0</v>
      </c>
      <c r="C175">
        <v>2595</v>
      </c>
      <c r="D175">
        <v>2739.15</v>
      </c>
      <c r="E175">
        <v>2976.4</v>
      </c>
      <c r="F175">
        <v>4918.2</v>
      </c>
      <c r="G175">
        <v>4653.54</v>
      </c>
      <c r="H175">
        <v>2925.65</v>
      </c>
      <c r="I175">
        <v>2235.9499999999998</v>
      </c>
      <c r="J175">
        <v>2227.58</v>
      </c>
      <c r="K175" t="s">
        <v>232</v>
      </c>
    </row>
    <row r="176" spans="1:11" x14ac:dyDescent="0.2">
      <c r="A176">
        <v>781518.04</v>
      </c>
      <c r="B176">
        <v>815953.16</v>
      </c>
      <c r="C176">
        <v>932400.14</v>
      </c>
      <c r="D176">
        <v>978462.1</v>
      </c>
      <c r="E176">
        <v>1030084.22</v>
      </c>
      <c r="F176">
        <v>1151742.1399999999</v>
      </c>
      <c r="G176">
        <v>1037632.81</v>
      </c>
      <c r="H176">
        <v>950921.61</v>
      </c>
      <c r="I176">
        <v>871422.12</v>
      </c>
      <c r="J176">
        <v>1036658.42</v>
      </c>
      <c r="K176" t="s">
        <v>233</v>
      </c>
    </row>
    <row r="177" spans="1:11" x14ac:dyDescent="0.2">
      <c r="A177">
        <v>0</v>
      </c>
      <c r="B177">
        <v>282</v>
      </c>
      <c r="C177">
        <v>0</v>
      </c>
      <c r="D177">
        <v>0</v>
      </c>
      <c r="E177">
        <v>30.1</v>
      </c>
      <c r="F177">
        <v>0</v>
      </c>
      <c r="G177">
        <v>213.14</v>
      </c>
      <c r="H177">
        <v>43.98</v>
      </c>
      <c r="I177">
        <v>0</v>
      </c>
      <c r="J177">
        <v>4659.59</v>
      </c>
      <c r="K177" t="s">
        <v>234</v>
      </c>
    </row>
    <row r="178" spans="1:11" x14ac:dyDescent="0.2">
      <c r="A178">
        <v>6754.12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12669.7</v>
      </c>
      <c r="B179">
        <v>7215.83</v>
      </c>
      <c r="C179">
        <v>6886.61</v>
      </c>
      <c r="D179">
        <v>6315.06</v>
      </c>
      <c r="E179">
        <v>4281.26</v>
      </c>
      <c r="F179">
        <v>5220.7700000000004</v>
      </c>
      <c r="G179">
        <v>9211.2000000000007</v>
      </c>
      <c r="H179">
        <v>8590.82</v>
      </c>
      <c r="I179">
        <v>2892.24</v>
      </c>
      <c r="J179">
        <v>2515.7600000000002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722787.48</v>
      </c>
      <c r="B181">
        <v>704912.94</v>
      </c>
      <c r="C181">
        <v>806744.44</v>
      </c>
      <c r="D181">
        <v>867779.11</v>
      </c>
      <c r="E181">
        <v>928049.62</v>
      </c>
      <c r="F181">
        <v>1011801.87</v>
      </c>
      <c r="G181">
        <v>908113.28</v>
      </c>
      <c r="H181">
        <v>811294.89</v>
      </c>
      <c r="I181">
        <v>759730.43</v>
      </c>
      <c r="J181">
        <v>919172.5</v>
      </c>
      <c r="K181" t="s">
        <v>238</v>
      </c>
    </row>
    <row r="182" spans="1:11" x14ac:dyDescent="0.2">
      <c r="A182">
        <v>96292.63</v>
      </c>
      <c r="B182">
        <v>143367.79</v>
      </c>
      <c r="C182">
        <v>158339.26999999999</v>
      </c>
      <c r="D182">
        <v>136182.63</v>
      </c>
      <c r="E182">
        <v>130611.46</v>
      </c>
      <c r="F182">
        <v>170407.44</v>
      </c>
      <c r="G182">
        <v>163514.44</v>
      </c>
      <c r="H182">
        <v>175101.17</v>
      </c>
      <c r="I182">
        <v>138853.48000000001</v>
      </c>
      <c r="J182">
        <v>158372.56</v>
      </c>
      <c r="K182" t="s">
        <v>239</v>
      </c>
    </row>
    <row r="183" spans="1:11" x14ac:dyDescent="0.2">
      <c r="A183">
        <v>489758.64</v>
      </c>
      <c r="B183">
        <v>475070.96</v>
      </c>
      <c r="C183">
        <v>556450.76</v>
      </c>
      <c r="D183">
        <v>572949.18000000005</v>
      </c>
      <c r="E183">
        <v>630383</v>
      </c>
      <c r="F183">
        <v>708520.47</v>
      </c>
      <c r="G183">
        <v>629536.06000000006</v>
      </c>
      <c r="H183">
        <v>566095.41</v>
      </c>
      <c r="I183">
        <v>522414.06</v>
      </c>
      <c r="J183">
        <v>648165.93999999994</v>
      </c>
      <c r="K183" t="s">
        <v>240</v>
      </c>
    </row>
    <row r="184" spans="1:11" x14ac:dyDescent="0.2">
      <c r="A184">
        <v>2511.7199999999998</v>
      </c>
      <c r="B184">
        <v>797.18</v>
      </c>
      <c r="C184">
        <v>1879.58</v>
      </c>
      <c r="D184">
        <v>1707.46</v>
      </c>
      <c r="E184">
        <v>1247.69</v>
      </c>
      <c r="F184">
        <v>1346.78</v>
      </c>
      <c r="G184">
        <v>1181.22</v>
      </c>
      <c r="H184">
        <v>1422.73</v>
      </c>
      <c r="I184">
        <v>1739.68</v>
      </c>
      <c r="J184">
        <v>2022.9</v>
      </c>
      <c r="K184" t="s">
        <v>241</v>
      </c>
    </row>
    <row r="185" spans="1:11" x14ac:dyDescent="0.2">
      <c r="A185">
        <v>196058.68</v>
      </c>
      <c r="B185">
        <v>222148.79</v>
      </c>
      <c r="C185">
        <v>259985.85</v>
      </c>
      <c r="D185">
        <v>306399.2</v>
      </c>
      <c r="E185">
        <v>303509.42</v>
      </c>
      <c r="F185">
        <v>313993.38</v>
      </c>
      <c r="G185">
        <v>279908.14</v>
      </c>
      <c r="H185">
        <v>275261.84999999998</v>
      </c>
      <c r="I185">
        <v>260867.76</v>
      </c>
      <c r="J185">
        <v>281738.13</v>
      </c>
      <c r="K185" t="s">
        <v>242</v>
      </c>
    </row>
    <row r="186" spans="1:11" x14ac:dyDescent="0.2">
      <c r="A186">
        <v>130751.07</v>
      </c>
      <c r="B186">
        <v>150263.79999999999</v>
      </c>
      <c r="C186">
        <v>146767.51999999999</v>
      </c>
      <c r="D186">
        <v>122905.9</v>
      </c>
      <c r="E186">
        <v>123520.97</v>
      </c>
      <c r="F186">
        <v>158348.68</v>
      </c>
      <c r="G186">
        <v>161002.29999999999</v>
      </c>
      <c r="H186">
        <v>143616.07</v>
      </c>
      <c r="I186">
        <v>113562.41</v>
      </c>
      <c r="J186">
        <v>145618.09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607926.54</v>
      </c>
      <c r="B188">
        <v>919727.18</v>
      </c>
      <c r="C188">
        <v>772235.26</v>
      </c>
      <c r="D188">
        <v>546261.77</v>
      </c>
      <c r="E188">
        <v>560306.65</v>
      </c>
      <c r="F188">
        <v>560951.9</v>
      </c>
      <c r="G188">
        <v>589978.48</v>
      </c>
      <c r="H188">
        <v>730717.55</v>
      </c>
      <c r="I188">
        <v>629948.62</v>
      </c>
      <c r="J188">
        <v>910884.5</v>
      </c>
    </row>
    <row r="189" spans="1:11" x14ac:dyDescent="0.2">
      <c r="A189">
        <v>20064.45</v>
      </c>
      <c r="B189">
        <v>0</v>
      </c>
      <c r="C189">
        <v>22219.46</v>
      </c>
      <c r="D189">
        <v>8537.09</v>
      </c>
      <c r="E189">
        <v>13559.45</v>
      </c>
      <c r="F189">
        <v>101404.35</v>
      </c>
      <c r="G189">
        <v>131788.5</v>
      </c>
      <c r="H189">
        <v>72646.559999999998</v>
      </c>
      <c r="I189">
        <v>57315.38</v>
      </c>
      <c r="J189">
        <v>52863.38</v>
      </c>
    </row>
    <row r="190" spans="1:11" x14ac:dyDescent="0.2">
      <c r="A190">
        <v>65108067.829999998</v>
      </c>
      <c r="B190">
        <v>69261830.609999999</v>
      </c>
      <c r="C190">
        <v>78302890.049999997</v>
      </c>
      <c r="D190">
        <v>67950173.549999997</v>
      </c>
      <c r="E190">
        <v>55911020.869999997</v>
      </c>
      <c r="F190">
        <v>65351157.240000002</v>
      </c>
      <c r="G190">
        <v>67135390.159999996</v>
      </c>
      <c r="H190">
        <v>63204596.390000001</v>
      </c>
      <c r="I190">
        <v>57970879.039999999</v>
      </c>
      <c r="J190">
        <v>73042499.099999994</v>
      </c>
    </row>
    <row r="191" spans="1:11" x14ac:dyDescent="0.2">
      <c r="A191">
        <v>0</v>
      </c>
      <c r="B191">
        <v>18147.57</v>
      </c>
      <c r="C191">
        <v>0</v>
      </c>
      <c r="D191">
        <v>0</v>
      </c>
      <c r="E191">
        <v>0</v>
      </c>
      <c r="F191">
        <v>0</v>
      </c>
      <c r="G191">
        <v>5884.76</v>
      </c>
      <c r="H191">
        <v>1989.34</v>
      </c>
      <c r="I191">
        <v>0</v>
      </c>
      <c r="J191">
        <v>137341.57</v>
      </c>
    </row>
    <row r="192" spans="1:11" x14ac:dyDescent="0.2">
      <c r="A192">
        <v>494483.26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1084834.8799999999</v>
      </c>
      <c r="B193">
        <v>503579.19</v>
      </c>
      <c r="C193">
        <v>399077.77</v>
      </c>
      <c r="D193">
        <v>286759.07</v>
      </c>
      <c r="E193">
        <v>186784.15</v>
      </c>
      <c r="F193">
        <v>243809.03</v>
      </c>
      <c r="G193">
        <v>450641.05</v>
      </c>
      <c r="H193">
        <v>424002.68</v>
      </c>
      <c r="I193">
        <v>132096.28</v>
      </c>
      <c r="J193">
        <v>96368.47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60634338.770000003</v>
      </c>
      <c r="B195">
        <v>60295677.780000001</v>
      </c>
      <c r="C195">
        <v>70445461.989999995</v>
      </c>
      <c r="D195">
        <v>62065275.670000002</v>
      </c>
      <c r="E195">
        <v>50138555.530000001</v>
      </c>
      <c r="F195">
        <v>56966197.439999998</v>
      </c>
      <c r="G195">
        <v>59360116.799999997</v>
      </c>
      <c r="H195">
        <v>55676958.189999998</v>
      </c>
      <c r="I195">
        <v>51594056.920000002</v>
      </c>
      <c r="J195">
        <v>66363498.030000001</v>
      </c>
    </row>
    <row r="196" spans="1:10" x14ac:dyDescent="0.2">
      <c r="A196">
        <v>6681038.1900000004</v>
      </c>
      <c r="B196">
        <v>10407606.77</v>
      </c>
      <c r="C196">
        <v>9050960.5500000007</v>
      </c>
      <c r="D196">
        <v>6726455.8099999996</v>
      </c>
      <c r="E196">
        <v>6533115.5899999999</v>
      </c>
      <c r="F196">
        <v>9291125.0800000001</v>
      </c>
      <c r="G196">
        <v>8953566.1500000004</v>
      </c>
      <c r="H196">
        <v>8756994.3300000001</v>
      </c>
      <c r="I196">
        <v>7196182.4000000004</v>
      </c>
      <c r="J196">
        <v>7876458.9900000002</v>
      </c>
    </row>
    <row r="197" spans="1:10" x14ac:dyDescent="0.2">
      <c r="A197">
        <v>51130545.840000004</v>
      </c>
      <c r="B197">
        <v>50853580.579999998</v>
      </c>
      <c r="C197">
        <v>62297082.939999998</v>
      </c>
      <c r="D197">
        <v>54994479.130000003</v>
      </c>
      <c r="E197">
        <v>42529750.049999997</v>
      </c>
      <c r="F197">
        <v>48938149.57</v>
      </c>
      <c r="G197">
        <v>51365055.780000001</v>
      </c>
      <c r="H197">
        <v>48335128.469999999</v>
      </c>
      <c r="I197">
        <v>44231391.93</v>
      </c>
      <c r="J197">
        <v>57743034.420000002</v>
      </c>
    </row>
    <row r="198" spans="1:10" x14ac:dyDescent="0.2">
      <c r="A198">
        <v>215789.08</v>
      </c>
      <c r="B198">
        <v>53307.77</v>
      </c>
      <c r="C198">
        <v>148419.64000000001</v>
      </c>
      <c r="D198">
        <v>124726.27</v>
      </c>
      <c r="E198">
        <v>78639.56</v>
      </c>
      <c r="F198">
        <v>71052.800000000003</v>
      </c>
      <c r="G198">
        <v>69725.440000000002</v>
      </c>
      <c r="H198">
        <v>84034.49</v>
      </c>
      <c r="I198">
        <v>102098.83</v>
      </c>
      <c r="J198">
        <v>114838.32</v>
      </c>
    </row>
    <row r="199" spans="1:10" x14ac:dyDescent="0.2">
      <c r="A199">
        <v>9737089.5500000007</v>
      </c>
      <c r="B199">
        <v>12992934.470000001</v>
      </c>
      <c r="C199">
        <v>12014131.18</v>
      </c>
      <c r="D199">
        <v>10198445.5</v>
      </c>
      <c r="E199">
        <v>10480812.27</v>
      </c>
      <c r="F199">
        <v>12239583.68</v>
      </c>
      <c r="G199">
        <v>11650757.630000001</v>
      </c>
      <c r="H199">
        <v>11437940.48</v>
      </c>
      <c r="I199">
        <v>10841461.9</v>
      </c>
      <c r="J199">
        <v>11776110.4</v>
      </c>
    </row>
    <row r="200" spans="1:10" x14ac:dyDescent="0.2">
      <c r="A200">
        <v>6231952.4900000002</v>
      </c>
      <c r="B200">
        <v>6803461.7300000004</v>
      </c>
      <c r="C200">
        <v>5036788.78</v>
      </c>
      <c r="D200">
        <v>3474080.58</v>
      </c>
      <c r="E200">
        <v>3582469.24</v>
      </c>
      <c r="F200">
        <v>5008536.47</v>
      </c>
      <c r="G200">
        <v>5228144.0999999996</v>
      </c>
      <c r="H200">
        <v>4576849.08</v>
      </c>
      <c r="I200">
        <v>3615286.66</v>
      </c>
      <c r="J200">
        <v>4605973.88</v>
      </c>
    </row>
    <row r="201" spans="1:10" x14ac:dyDescent="0.2">
      <c r="A201">
        <v>0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52429.97</v>
      </c>
      <c r="B202" s="35">
        <v>119377.75</v>
      </c>
      <c r="C202" s="35">
        <v>86223.56</v>
      </c>
      <c r="D202" s="35">
        <v>108836.41</v>
      </c>
      <c r="E202" s="35">
        <v>123585.33</v>
      </c>
      <c r="F202" s="35">
        <v>53960.86</v>
      </c>
      <c r="G202" s="35">
        <v>55693.38</v>
      </c>
      <c r="H202" s="35">
        <v>77644.72</v>
      </c>
      <c r="I202" s="35">
        <v>27874.99</v>
      </c>
      <c r="J202" s="35">
        <v>245380.19</v>
      </c>
    </row>
    <row r="203" spans="1:10" x14ac:dyDescent="0.2">
      <c r="A203" s="35">
        <v>2708381.1</v>
      </c>
      <c r="B203" s="35">
        <v>2123317.2400000002</v>
      </c>
      <c r="C203" s="35">
        <v>2665038.12</v>
      </c>
      <c r="D203" s="35">
        <v>1681819.51</v>
      </c>
      <c r="E203" s="35">
        <v>1619871.6</v>
      </c>
      <c r="F203" s="35">
        <v>2234660.2200000002</v>
      </c>
      <c r="G203" s="35">
        <v>2070514.65</v>
      </c>
      <c r="H203" s="35">
        <v>1599610.77</v>
      </c>
      <c r="I203" s="35">
        <v>1543224.39</v>
      </c>
      <c r="J203" s="35">
        <v>1873520.52</v>
      </c>
    </row>
    <row r="204" spans="1:10" x14ac:dyDescent="0.2">
      <c r="A204" s="35">
        <v>72960.97</v>
      </c>
      <c r="B204" s="35">
        <v>70870.61</v>
      </c>
      <c r="C204" s="35">
        <v>92008.72</v>
      </c>
      <c r="D204" s="35">
        <v>52594.61</v>
      </c>
      <c r="E204" s="35">
        <v>130077.17</v>
      </c>
      <c r="F204" s="35">
        <v>41292.080000000002</v>
      </c>
      <c r="G204" s="35">
        <v>36568.25</v>
      </c>
      <c r="H204" s="35">
        <v>70674.81</v>
      </c>
      <c r="I204" s="35">
        <v>97020.79</v>
      </c>
      <c r="J204" s="35">
        <v>95811.54</v>
      </c>
    </row>
    <row r="205" spans="1:10" x14ac:dyDescent="0.2">
      <c r="A205" s="35">
        <v>287837.17</v>
      </c>
      <c r="B205" s="35">
        <v>308528.53999999998</v>
      </c>
      <c r="C205" s="35">
        <v>198047.14</v>
      </c>
      <c r="D205" s="35">
        <v>200241.67</v>
      </c>
      <c r="E205" s="35">
        <v>183007.7</v>
      </c>
      <c r="F205" s="35">
        <v>188199.32</v>
      </c>
      <c r="G205" s="35">
        <v>208427.07</v>
      </c>
      <c r="H205" s="35">
        <v>250745.08</v>
      </c>
      <c r="I205" s="35">
        <v>210085.7</v>
      </c>
      <c r="J205" s="35">
        <v>246606.74</v>
      </c>
    </row>
    <row r="206" spans="1:10" x14ac:dyDescent="0.2">
      <c r="A206" s="35">
        <v>254022.8</v>
      </c>
      <c r="B206" s="35">
        <v>320923.71000000002</v>
      </c>
      <c r="C206" s="35">
        <v>167035.14000000001</v>
      </c>
      <c r="D206" s="35">
        <v>239258.71</v>
      </c>
      <c r="E206" s="35">
        <v>181299.6</v>
      </c>
      <c r="F206" s="35">
        <v>189756.24</v>
      </c>
      <c r="G206" s="35">
        <v>173953.61</v>
      </c>
      <c r="H206" s="35">
        <v>159994.1</v>
      </c>
      <c r="I206" s="35">
        <v>203915.06</v>
      </c>
      <c r="J206" s="35">
        <v>265715.36</v>
      </c>
    </row>
    <row r="207" spans="1:10" x14ac:dyDescent="0.2">
      <c r="A207" s="35">
        <v>526244.16</v>
      </c>
      <c r="B207" s="35">
        <v>501929.62</v>
      </c>
      <c r="C207" s="35">
        <v>456747.91</v>
      </c>
      <c r="D207" s="35">
        <v>809693.59</v>
      </c>
      <c r="E207" s="35">
        <v>1090775.6100000001</v>
      </c>
      <c r="F207" s="35">
        <v>887071.87</v>
      </c>
      <c r="G207" s="35">
        <v>334114.24</v>
      </c>
      <c r="H207" s="35">
        <v>226641.82</v>
      </c>
      <c r="I207" s="35">
        <v>62935.77</v>
      </c>
      <c r="J207" s="35">
        <v>419823.4</v>
      </c>
    </row>
    <row r="208" spans="1:10" x14ac:dyDescent="0.2">
      <c r="A208" s="35">
        <v>37029.43</v>
      </c>
      <c r="B208" s="35">
        <v>41836.17</v>
      </c>
      <c r="C208" s="35">
        <v>18817.22</v>
      </c>
      <c r="D208" s="35">
        <v>36018.800000000003</v>
      </c>
      <c r="E208" s="35">
        <v>47753.38</v>
      </c>
      <c r="F208" s="35">
        <v>27588.46</v>
      </c>
      <c r="G208" s="35">
        <v>35188.959999999999</v>
      </c>
      <c r="H208" s="35">
        <v>27097</v>
      </c>
      <c r="I208" s="35">
        <v>68163.47</v>
      </c>
      <c r="J208" s="35">
        <v>52143.14</v>
      </c>
    </row>
    <row r="209" spans="1:11" x14ac:dyDescent="0.2">
      <c r="A209" s="20">
        <f>A210+A211</f>
        <v>2833715.3099999996</v>
      </c>
      <c r="B209" s="20">
        <f t="shared" ref="B209:J209" si="0">B210+B211</f>
        <v>2455182.91</v>
      </c>
      <c r="C209" s="20">
        <f t="shared" si="0"/>
        <v>2484451.19</v>
      </c>
      <c r="D209" s="20">
        <f t="shared" si="0"/>
        <v>2051877.56</v>
      </c>
      <c r="E209" s="20">
        <f t="shared" si="0"/>
        <v>2196321.9899999998</v>
      </c>
      <c r="F209" s="20">
        <f t="shared" si="0"/>
        <v>2206347.35</v>
      </c>
      <c r="G209" s="20">
        <f t="shared" si="0"/>
        <v>1628238.0899999999</v>
      </c>
      <c r="H209" s="20">
        <f t="shared" si="0"/>
        <v>1621003.33</v>
      </c>
      <c r="I209" s="20">
        <f t="shared" si="0"/>
        <v>1366069.26</v>
      </c>
      <c r="J209" s="20">
        <f t="shared" si="0"/>
        <v>1793429.17</v>
      </c>
      <c r="K209" t="s">
        <v>312</v>
      </c>
    </row>
    <row r="210" spans="1:11" x14ac:dyDescent="0.2">
      <c r="A210" s="35">
        <v>2374504.2799999998</v>
      </c>
      <c r="B210" s="35">
        <v>2024672.75</v>
      </c>
      <c r="C210" s="35">
        <v>2111478.11</v>
      </c>
      <c r="D210" s="35">
        <v>1510378.34</v>
      </c>
      <c r="E210" s="35">
        <v>1415911.15</v>
      </c>
      <c r="F210" s="35">
        <v>1606386.52</v>
      </c>
      <c r="G210" s="35">
        <v>1388106.2</v>
      </c>
      <c r="H210" s="35">
        <v>1410070.7</v>
      </c>
      <c r="I210" s="35">
        <v>1320426.68</v>
      </c>
      <c r="J210" s="35">
        <v>1500521.99</v>
      </c>
      <c r="K210" t="s">
        <v>312</v>
      </c>
    </row>
    <row r="211" spans="1:11" x14ac:dyDescent="0.2">
      <c r="A211" s="35">
        <v>459211.03</v>
      </c>
      <c r="B211" s="35">
        <v>430510.16</v>
      </c>
      <c r="C211" s="35">
        <v>372973.08</v>
      </c>
      <c r="D211" s="35">
        <v>541499.22</v>
      </c>
      <c r="E211" s="35">
        <v>780410.84</v>
      </c>
      <c r="F211" s="35">
        <v>599960.82999999996</v>
      </c>
      <c r="G211" s="35">
        <v>240131.89</v>
      </c>
      <c r="H211" s="35">
        <v>210932.63</v>
      </c>
      <c r="I211" s="35">
        <v>45642.58</v>
      </c>
      <c r="J211" s="35">
        <v>292907.18</v>
      </c>
      <c r="K211" t="s">
        <v>312</v>
      </c>
    </row>
    <row r="212" spans="1:11" x14ac:dyDescent="0.2">
      <c r="A212" s="35">
        <v>-1238673.44</v>
      </c>
      <c r="B212" s="35">
        <v>-1366347.04</v>
      </c>
      <c r="C212" s="35">
        <v>-2172582.5699999998</v>
      </c>
      <c r="D212" s="35">
        <v>-1715655.92</v>
      </c>
      <c r="E212" s="35">
        <v>-1342424.59</v>
      </c>
      <c r="F212" s="35">
        <v>-1771516.87</v>
      </c>
      <c r="G212" s="35">
        <v>-1045243.69</v>
      </c>
      <c r="H212" s="35">
        <v>-962691.58</v>
      </c>
      <c r="I212" s="35">
        <v>-1575704.93</v>
      </c>
      <c r="J212" s="35">
        <v>-1812678.26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0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82.184118669418055</v>
      </c>
      <c r="F9" s="6">
        <f>IF(Input!B170 = 0, "***", Input!B132/Input!B170)</f>
        <v>83.348922178156755</v>
      </c>
      <c r="G9" s="6">
        <f>IF(Input!C170 = 0, "***", Input!C132/Input!C170)</f>
        <v>82.372566976599373</v>
      </c>
      <c r="H9" s="6">
        <f>IF(Input!D170 = 0, "***", Input!D132/Input!D170)</f>
        <v>68.520271977695089</v>
      </c>
      <c r="I9" s="6">
        <f>IF(Input!E170 = 0, "***", Input!E132/Input!E170)</f>
        <v>53.531457980867678</v>
      </c>
      <c r="J9" s="6">
        <f>IF(Input!F170 = 0, "***", Input!F132/Input!F170)</f>
        <v>56.045339822268865</v>
      </c>
      <c r="K9" s="6">
        <f>IF(Input!G170 = 0, "***", Input!G132/Input!G170)</f>
        <v>63.747588528225087</v>
      </c>
      <c r="L9" s="6">
        <f>IF(Input!H170 = 0, "***", Input!H132/Input!H170)</f>
        <v>65.322597213131615</v>
      </c>
      <c r="M9" s="6">
        <f>IF(Input!I170 = 0, "***", Input!I132/Input!I170)</f>
        <v>65.425430686823674</v>
      </c>
      <c r="N9" s="6">
        <f>IF(Input!J170 = 0, "***", Input!J132/Input!J170)</f>
        <v>68.897310911526972</v>
      </c>
      <c r="O9" s="6">
        <f>AVERAGE(E9:N9)</f>
        <v>68.939560494471309</v>
      </c>
    </row>
    <row r="10" spans="1:15" ht="12" customHeight="1" x14ac:dyDescent="0.2">
      <c r="B10" t="s">
        <v>180</v>
      </c>
      <c r="E10" s="6">
        <f>IF(Input!A171 = 0, "***", Input!A133/Input!A171)</f>
        <v>81.437476635044604</v>
      </c>
      <c r="F10" s="6">
        <f>IF(Input!B171 = 0, "***", Input!B133/Input!B171)</f>
        <v>-58.342271128599783</v>
      </c>
      <c r="G10" s="6">
        <f>IF(Input!C171 = 0, "***", Input!C133/Input!C171)</f>
        <v>21.998285436807485</v>
      </c>
      <c r="H10" s="6">
        <f>IF(Input!D171 = 0, "***", Input!D133/Input!D171)</f>
        <v>-12.49081269734585</v>
      </c>
      <c r="I10" s="6">
        <f>IF(Input!E171 = 0, "***", Input!E133/Input!E171)</f>
        <v>181.19051651143099</v>
      </c>
      <c r="J10" s="6">
        <f>IF(Input!F171 = 0, "***", Input!F133/Input!F171)</f>
        <v>26.955090226993551</v>
      </c>
      <c r="K10" s="6">
        <f>IF(Input!G171 = 0, "***", Input!G133/Input!G171)</f>
        <v>199.16853897227728</v>
      </c>
      <c r="L10" s="6">
        <f>IF(Input!H171 = 0, "***", Input!H133/Input!H171)</f>
        <v>49.52143786711688</v>
      </c>
      <c r="M10" s="6">
        <f>IF(Input!I171 = 0, "***", Input!I133/Input!I171)</f>
        <v>34.280659458733467</v>
      </c>
      <c r="N10" s="6">
        <f>IF(Input!J171 = 0, "***", Input!J133/Input!J171)</f>
        <v>21.81890758475317</v>
      </c>
      <c r="O10" s="6">
        <f>AVERAGE(E10:N10)</f>
        <v>54.55378288672118</v>
      </c>
    </row>
    <row r="11" spans="1:15" ht="12" customHeight="1" x14ac:dyDescent="0.2">
      <c r="B11" t="s">
        <v>181</v>
      </c>
      <c r="E11" s="6">
        <f>IF(Input!A172 = 0, "***", Input!A134/Input!A172)</f>
        <v>51.304869010600349</v>
      </c>
      <c r="F11" s="6">
        <f>IF(Input!B172 = 0, "***", Input!B134/Input!B172)</f>
        <v>54.631463889965929</v>
      </c>
      <c r="G11" s="6">
        <f>IF(Input!C172 = 0, "***", Input!C134/Input!C172)</f>
        <v>48.735854461223305</v>
      </c>
      <c r="H11" s="6">
        <f>IF(Input!D172 = 0, "***", Input!D134/Input!D172)</f>
        <v>36.701572557537162</v>
      </c>
      <c r="I11" s="6">
        <f>IF(Input!E172 = 0, "***", Input!E134/Input!E172)</f>
        <v>40.306273243196422</v>
      </c>
      <c r="J11" s="6">
        <f>IF(Input!F172 = 0, "***", Input!F134/Input!F172)</f>
        <v>36.749450290514908</v>
      </c>
      <c r="K11" s="6">
        <f>IF(Input!G172 = 0, "***", Input!G134/Input!G172)</f>
        <v>45.152033230275421</v>
      </c>
      <c r="L11" s="6">
        <f>IF(Input!H172 = 0, "***", Input!H134/Input!H172)</f>
        <v>42.802822294140242</v>
      </c>
      <c r="M11" s="6">
        <f>IF(Input!I172 = 0, "***", Input!I134/Input!I172)</f>
        <v>37.659897798628187</v>
      </c>
      <c r="N11" s="6">
        <f>IF(Input!J172 = 0, "***", Input!J134/Input!J172)</f>
        <v>41.328201998418955</v>
      </c>
      <c r="O11" s="6">
        <f>AVERAGE(E11:N11)</f>
        <v>43.537243877450088</v>
      </c>
    </row>
    <row r="12" spans="1:15" ht="12" customHeight="1" x14ac:dyDescent="0.2">
      <c r="B12" t="s">
        <v>182</v>
      </c>
      <c r="E12" s="6">
        <f>IF(Input!A173 = 0, "***", Input!A135/Input!A173)</f>
        <v>257.37775659021491</v>
      </c>
      <c r="F12" s="6">
        <f>IF(Input!B173 = 0, "***", Input!B135/Input!B173)</f>
        <v>66.411527792787922</v>
      </c>
      <c r="G12" s="6">
        <f>IF(Input!C173 = 0, "***", Input!C135/Input!C173)</f>
        <v>66.790706110582462</v>
      </c>
      <c r="H12" s="6">
        <f>IF(Input!D173 = 0, "***", Input!D135/Input!D173)</f>
        <v>71.017141153185747</v>
      </c>
      <c r="I12" s="6">
        <f>IF(Input!E173 = 0, "***", Input!E135/Input!E173)</f>
        <v>53.166178446729681</v>
      </c>
      <c r="J12" s="6">
        <f>IF(Input!F173 = 0, "***", Input!F135/Input!F173)</f>
        <v>52.626042113992099</v>
      </c>
      <c r="K12" s="6">
        <f>IF(Input!G173 = 0, "***", Input!G135/Input!G173)</f>
        <v>67.636853728753408</v>
      </c>
      <c r="L12" s="6">
        <f>IF(Input!H173 = 0, "***", Input!H135/Input!H173)</f>
        <v>67.001229122781936</v>
      </c>
      <c r="M12" s="6">
        <f>IF(Input!I173 = 0, "***", Input!I135/Input!I173)</f>
        <v>54.119614443594749</v>
      </c>
      <c r="N12" s="6">
        <f>IF(Input!J173 = 0, "***", Input!J135/Input!J173)</f>
        <v>50.643118395675856</v>
      </c>
      <c r="O12" s="6">
        <f>AVERAGE(E12:N12)</f>
        <v>80.679016789829873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38.515244186378027</v>
      </c>
      <c r="F16" s="6">
        <f>IF(Input!B174 = 0, "***", Input!B188/Input!B174)</f>
        <v>37.041353634794405</v>
      </c>
      <c r="G16" s="6">
        <f>IF(Input!C174 = 0, "***", Input!C188/Input!C174)</f>
        <v>33.283190730438292</v>
      </c>
      <c r="H16" s="6">
        <f>IF(Input!D174 = 0, "***", Input!D188/Input!D174)</f>
        <v>33.216630395191856</v>
      </c>
      <c r="I16" s="6">
        <f>IF(Input!E174 = 0, "***", Input!E188/Input!E174)</f>
        <v>26.318944906078702</v>
      </c>
      <c r="J16" s="6">
        <f>IF(Input!F174 = 0, "***", Input!F188/Input!F174)</f>
        <v>27.594764907861986</v>
      </c>
      <c r="K16" s="6">
        <f>IF(Input!G174 = 0, "***", Input!G188/Input!G174)</f>
        <v>29.621810079113203</v>
      </c>
      <c r="L16" s="6">
        <f>IF(Input!H174 = 0, "***", Input!H188/Input!H174)</f>
        <v>30.556057121351511</v>
      </c>
      <c r="M16" s="6">
        <f>IF(Input!I174 = 0, "***", Input!I188/Input!I174)</f>
        <v>28.59036290029773</v>
      </c>
      <c r="N16" s="6">
        <f>IF(Input!J174 = 0, "***", Input!J188/Input!J174)</f>
        <v>28.931930195011962</v>
      </c>
      <c r="O16" s="6">
        <f t="shared" ref="O16:O22" si="1">AVERAGE(E16:N16)</f>
        <v>31.367028905651768</v>
      </c>
    </row>
    <row r="17" spans="1:15" ht="12" customHeight="1" x14ac:dyDescent="0.2">
      <c r="B17" t="s">
        <v>232</v>
      </c>
      <c r="E17" s="6">
        <f>IF(Input!A175 = 0, "***", Input!A189/Input!A175)</f>
        <v>8.5228315351287076</v>
      </c>
      <c r="F17" s="6" t="str">
        <f>IF(Input!B175 = 0, "***", Input!B189/Input!B175)</f>
        <v>***</v>
      </c>
      <c r="G17" s="6">
        <f>IF(Input!C175 = 0, "***", Input!C189/Input!C175)</f>
        <v>8.5624123314065503</v>
      </c>
      <c r="H17" s="6">
        <f>IF(Input!D175 = 0, "***", Input!D189/Input!D175)</f>
        <v>3.1166931347315772</v>
      </c>
      <c r="I17" s="6">
        <f>IF(Input!E175 = 0, "***", Input!E189/Input!E175)</f>
        <v>4.5556544819244724</v>
      </c>
      <c r="J17" s="6">
        <f>IF(Input!F175 = 0, "***", Input!F189/Input!F175)</f>
        <v>20.618183481761623</v>
      </c>
      <c r="K17" s="6">
        <f>IF(Input!G175 = 0, "***", Input!G189/Input!G175)</f>
        <v>28.320053120849934</v>
      </c>
      <c r="L17" s="6">
        <f>IF(Input!H175 = 0, "***", Input!H189/Input!H175)</f>
        <v>24.830912788611077</v>
      </c>
      <c r="M17" s="6">
        <f>IF(Input!I175 = 0, "***", Input!I189/Input!I175)</f>
        <v>25.633569623649905</v>
      </c>
      <c r="N17" s="6">
        <f>IF(Input!J175 = 0, "***", Input!J189/Input!J175)</f>
        <v>23.73130482406917</v>
      </c>
      <c r="O17" s="6">
        <f t="shared" si="1"/>
        <v>16.432401702459224</v>
      </c>
    </row>
    <row r="18" spans="1:15" ht="12" customHeight="1" x14ac:dyDescent="0.2">
      <c r="B18" t="s">
        <v>233</v>
      </c>
      <c r="E18" s="6">
        <f>IF(Input!A176 = 0, "***", Input!A190/Input!A176)</f>
        <v>83.30974398236539</v>
      </c>
      <c r="F18" s="6">
        <f>IF(Input!B176 = 0, "***", Input!B190/Input!B176)</f>
        <v>84.884566915581274</v>
      </c>
      <c r="G18" s="6">
        <f>IF(Input!C176 = 0, "***", Input!C190/Input!C176)</f>
        <v>83.97992094896081</v>
      </c>
      <c r="H18" s="6">
        <f>IF(Input!D176 = 0, "***", Input!D190/Input!D176)</f>
        <v>69.445892232310271</v>
      </c>
      <c r="I18" s="6">
        <f>IF(Input!E176 = 0, "***", Input!E190/Input!E176)</f>
        <v>54.278106376583459</v>
      </c>
      <c r="J18" s="6">
        <f>IF(Input!F176 = 0, "***", Input!F190/Input!F176)</f>
        <v>56.741135858760892</v>
      </c>
      <c r="K18" s="6">
        <f>IF(Input!G176 = 0, "***", Input!G190/Input!G176)</f>
        <v>64.700527501631328</v>
      </c>
      <c r="L18" s="6">
        <f>IF(Input!H176 = 0, "***", Input!H190/Input!H176)</f>
        <v>66.466673725082345</v>
      </c>
      <c r="M18" s="6">
        <f>IF(Input!I176 = 0, "***", Input!I190/Input!I176)</f>
        <v>66.524452053156509</v>
      </c>
      <c r="N18" s="6">
        <f>IF(Input!J176 = 0, "***", Input!J190/Input!J176)</f>
        <v>70.459562851956576</v>
      </c>
      <c r="O18" s="6">
        <f t="shared" si="1"/>
        <v>70.079058244638887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>
        <f>IF(Input!B177 = 0, "***", Input!B191/Input!B177)</f>
        <v>64.353085106382977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>
        <f>IF(Input!E177 = 0, "***", Input!E191/Input!E177)</f>
        <v>0</v>
      </c>
      <c r="J19" s="6" t="str">
        <f>IF(Input!F177 = 0, "***", Input!F191/Input!F177)</f>
        <v>***</v>
      </c>
      <c r="K19" s="6">
        <f>IF(Input!G177 = 0, "***", Input!G191/Input!G177)</f>
        <v>27.609833911982737</v>
      </c>
      <c r="L19" s="6">
        <f>IF(Input!H177 = 0, "***", Input!H191/Input!H177)</f>
        <v>45.232833105957255</v>
      </c>
      <c r="M19" s="6" t="str">
        <f>IF(Input!I177 = 0, "***", Input!I191/Input!I177)</f>
        <v>***</v>
      </c>
      <c r="N19" s="6">
        <f>IF(Input!J177 = 0, "***", Input!J191/Input!J177)</f>
        <v>29.475033211076511</v>
      </c>
      <c r="O19" s="6">
        <f t="shared" si="1"/>
        <v>33.334157067079893</v>
      </c>
    </row>
    <row r="20" spans="1:15" ht="12" customHeight="1" x14ac:dyDescent="0.2">
      <c r="B20" t="s">
        <v>235</v>
      </c>
      <c r="E20" s="6">
        <f>IF(Input!A178 = 0, "***", Input!A192/Input!A178)</f>
        <v>73.21209276708143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>
        <f t="shared" si="1"/>
        <v>73.21209276708143</v>
      </c>
    </row>
    <row r="21" spans="1:15" ht="12" customHeight="1" x14ac:dyDescent="0.2">
      <c r="B21" t="s">
        <v>236</v>
      </c>
      <c r="E21" s="6">
        <f>IF(Input!A179 = 0, "***", Input!A193/Input!A179)</f>
        <v>85.6243541678177</v>
      </c>
      <c r="F21" s="6">
        <f>IF(Input!B179 = 0, "***", Input!B193/Input!B179)</f>
        <v>69.78811723668656</v>
      </c>
      <c r="G21" s="6">
        <f>IF(Input!C179 = 0, "***", Input!C193/Input!C179)</f>
        <v>57.949814204666744</v>
      </c>
      <c r="H21" s="6">
        <f>IF(Input!D179 = 0, "***", Input!D193/Input!D179)</f>
        <v>45.408764128923558</v>
      </c>
      <c r="I21" s="6">
        <f>IF(Input!E179 = 0, "***", Input!E193/Input!E179)</f>
        <v>43.628312692992246</v>
      </c>
      <c r="J21" s="6">
        <f>IF(Input!F179 = 0, "***", Input!F193/Input!F179)</f>
        <v>46.699822056899649</v>
      </c>
      <c r="K21" s="6">
        <f>IF(Input!G179 = 0, "***", Input!G193/Input!G179)</f>
        <v>48.92316419141914</v>
      </c>
      <c r="L21" s="6">
        <f>IF(Input!H179 = 0, "***", Input!H193/Input!H179)</f>
        <v>49.355321145129338</v>
      </c>
      <c r="M21" s="6">
        <f>IF(Input!I179 = 0, "***", Input!I193/Input!I179)</f>
        <v>45.672655104693945</v>
      </c>
      <c r="N21" s="6">
        <f>IF(Input!J179 = 0, "***", Input!J193/Input!J179)</f>
        <v>38.305907558749638</v>
      </c>
      <c r="O21" s="6">
        <f t="shared" si="1"/>
        <v>53.135623248797842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83.889580890360747</v>
      </c>
      <c r="F26" s="6">
        <f>IF(Input!B181 = 0, "***", Input!B195/Input!B181)</f>
        <v>85.536346913989135</v>
      </c>
      <c r="G26" s="6">
        <f>IF(Input!C181 = 0, "***", Input!C195/Input!C181)</f>
        <v>87.320666244690827</v>
      </c>
      <c r="H26" s="6">
        <f>IF(Input!D181 = 0, "***", Input!D195/Input!D181)</f>
        <v>71.521974837582803</v>
      </c>
      <c r="I26" s="6">
        <f>IF(Input!E181 = 0, "***", Input!E195/Input!E181)</f>
        <v>54.025727126530157</v>
      </c>
      <c r="J26" s="6">
        <f>IF(Input!F181 = 0, "***", Input!F195/Input!F181)</f>
        <v>56.301731721448583</v>
      </c>
      <c r="K26" s="6">
        <f>IF(Input!G181 = 0, "***", Input!G195/Input!G181)</f>
        <v>65.366423008371811</v>
      </c>
      <c r="L26" s="6">
        <f>IF(Input!H181 = 0, "***", Input!H195/Input!H181)</f>
        <v>68.627275823221311</v>
      </c>
      <c r="M26" s="6">
        <f>IF(Input!I181 = 0, "***", Input!I195/Input!I181)</f>
        <v>67.911004854708793</v>
      </c>
      <c r="N26" s="6">
        <f>IF(Input!J181 = 0, "***", Input!J195/Input!J181)</f>
        <v>72.199177009756056</v>
      </c>
      <c r="O26" s="6">
        <f>AVERAGE(E26:N26)</f>
        <v>71.26999084306604</v>
      </c>
    </row>
    <row r="27" spans="1:15" ht="12" customHeight="1" x14ac:dyDescent="0.2">
      <c r="B27" t="s">
        <v>239</v>
      </c>
      <c r="E27" s="6">
        <f>IF(Input!A182 = 0, "***", Input!A196/Input!A182)</f>
        <v>69.382653584183956</v>
      </c>
      <c r="F27" s="6">
        <f>IF(Input!B182 = 0, "***", Input!B196/Input!B182)</f>
        <v>72.593758821280559</v>
      </c>
      <c r="G27" s="6">
        <f>IF(Input!C182 = 0, "***", Input!C196/Input!C182)</f>
        <v>57.161818101093942</v>
      </c>
      <c r="H27" s="6">
        <f>IF(Input!D182 = 0, "***", Input!D196/Input!D182)</f>
        <v>49.392905761916914</v>
      </c>
      <c r="I27" s="6">
        <f>IF(Input!E182 = 0, "***", Input!E196/Input!E182)</f>
        <v>50.019466821670925</v>
      </c>
      <c r="J27" s="6">
        <f>IF(Input!F182 = 0, "***", Input!F196/Input!F182)</f>
        <v>54.523001343133842</v>
      </c>
      <c r="K27" s="6">
        <f>IF(Input!G182 = 0, "***", Input!G196/Input!G182)</f>
        <v>54.75703644277533</v>
      </c>
      <c r="L27" s="6">
        <f>IF(Input!H182 = 0, "***", Input!H196/Input!H182)</f>
        <v>50.01105549437505</v>
      </c>
      <c r="M27" s="6">
        <f>IF(Input!I182 = 0, "***", Input!I196/Input!I182)</f>
        <v>51.825725937873507</v>
      </c>
      <c r="N27" s="6">
        <f>IF(Input!J182 = 0, "***", Input!J196/Input!J182)</f>
        <v>49.733735376885996</v>
      </c>
      <c r="O27" s="6">
        <f>AVERAGE(E27:N27)</f>
        <v>55.940115768519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104.39947693418947</v>
      </c>
      <c r="F31" s="6">
        <f>IF(Input!B183 = 0, "***", Input!B197/Input!B183)</f>
        <v>107.0441783686378</v>
      </c>
      <c r="G31" s="6">
        <f>IF(Input!C183 = 0, "***", Input!C197/Input!C183)</f>
        <v>111.95434963553647</v>
      </c>
      <c r="H31" s="6">
        <f>IF(Input!D183 = 0, "***", Input!D197/Input!D183)</f>
        <v>95.984916376003881</v>
      </c>
      <c r="I31" s="6">
        <f>IF(Input!E183 = 0, "***", Input!E197/Input!E183)</f>
        <v>67.466524398659217</v>
      </c>
      <c r="J31" s="6">
        <f>IF(Input!F183 = 0, "***", Input!F197/Input!F183)</f>
        <v>69.070904288763884</v>
      </c>
      <c r="K31" s="6">
        <f>IF(Input!G183 = 0, "***", Input!G197/Input!G183)</f>
        <v>81.591919897328836</v>
      </c>
      <c r="L31" s="6">
        <f>IF(Input!H183 = 0, "***", Input!H197/Input!H183)</f>
        <v>85.38336050101519</v>
      </c>
      <c r="M31" s="6">
        <f>IF(Input!I183 = 0, "***", Input!I197/Input!I183)</f>
        <v>84.667307633335895</v>
      </c>
      <c r="N31" s="6">
        <f>IF(Input!J183 = 0, "***", Input!J197/Input!J183)</f>
        <v>89.086807646819594</v>
      </c>
      <c r="O31" s="6">
        <f t="shared" ref="O31:O36" si="2">AVERAGE(E31:N31)</f>
        <v>89.66497456802901</v>
      </c>
    </row>
    <row r="32" spans="1:15" ht="12" customHeight="1" x14ac:dyDescent="0.2">
      <c r="B32" t="s">
        <v>7</v>
      </c>
      <c r="E32" s="6">
        <f>IF(Input!A184 = 0, "***", Input!A198/Input!A184)</f>
        <v>85.912872453935947</v>
      </c>
      <c r="F32" s="6">
        <f>IF(Input!B184 = 0, "***", Input!B198/Input!B184)</f>
        <v>66.870430768458817</v>
      </c>
      <c r="G32" s="6">
        <f>IF(Input!C184 = 0, "***", Input!C198/Input!C184)</f>
        <v>78.964257972525786</v>
      </c>
      <c r="H32" s="6">
        <f>IF(Input!D184 = 0, "***", Input!D198/Input!D184)</f>
        <v>73.047842994857859</v>
      </c>
      <c r="I32" s="6">
        <f>IF(Input!E184 = 0, "***", Input!E198/Input!E184)</f>
        <v>63.028123973102289</v>
      </c>
      <c r="J32" s="6">
        <f>IF(Input!F184 = 0, "***", Input!F198/Input!F184)</f>
        <v>52.757540207012283</v>
      </c>
      <c r="K32" s="6">
        <f>IF(Input!G184 = 0, "***", Input!G198/Input!G184)</f>
        <v>59.02832664533279</v>
      </c>
      <c r="L32" s="6">
        <f>IF(Input!H184 = 0, "***", Input!H198/Input!H184)</f>
        <v>59.065662493937715</v>
      </c>
      <c r="M32" s="6">
        <f>IF(Input!I184 = 0, "***", Input!I198/Input!I184)</f>
        <v>58.688281752966063</v>
      </c>
      <c r="N32" s="6">
        <f>IF(Input!J184 = 0, "***", Input!J198/Input!J184)</f>
        <v>56.769153195906867</v>
      </c>
      <c r="O32" s="6">
        <f t="shared" si="2"/>
        <v>65.413249245803655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104.30515239633766</v>
      </c>
      <c r="F33" s="15">
        <f>IF((Input!B183+Input!B184) = 0, "***", (Input!B197+Input!B198)/(Input!B183+Input!B184))</f>
        <v>106.97687882613869</v>
      </c>
      <c r="G33" s="15">
        <f>IF((Input!C183+Input!C184) = 0, "***", (Input!C197+Input!C198)/(Input!C183+Input!C184))</f>
        <v>111.84329080164262</v>
      </c>
      <c r="H33" s="15">
        <f>IF((Input!D183+Input!D184) = 0, "***", (Input!D197+Input!D198)/(Input!D183+Input!D184))</f>
        <v>95.916764139365043</v>
      </c>
      <c r="I33" s="15">
        <f>IF((Input!E183+Input!E184) = 0, "***", (Input!E197+Input!E198)/(Input!E183+Input!E184))</f>
        <v>67.457757016208319</v>
      </c>
      <c r="J33" s="15">
        <f>IF((Input!F183+Input!F184) = 0, "***", (Input!F197+Input!F198)/(Input!F183+Input!F184))</f>
        <v>69.039954118181953</v>
      </c>
      <c r="K33" s="15">
        <f>IF((Input!G183+Input!G184) = 0, "***", (Input!G197+Input!G198)/(Input!G183+Input!G184))</f>
        <v>81.549662346336845</v>
      </c>
      <c r="L33" s="15">
        <f>IF((Input!H183+Input!H184) = 0, "***", (Input!H197+Input!H198)/(Input!H183+Input!H184))</f>
        <v>85.317383793229936</v>
      </c>
      <c r="M33" s="15">
        <f>IF((Input!I183+Input!I184) = 0, "***", (Input!I197+Input!I198)/(Input!I183+Input!I184))</f>
        <v>84.581082565584666</v>
      </c>
      <c r="N33" s="15">
        <f>IF((Input!J183+Input!J184) = 0, "***", (Input!J197+Input!J198)/(Input!J183+Input!J184))</f>
        <v>88.986259345823285</v>
      </c>
      <c r="O33" s="15">
        <f t="shared" si="2"/>
        <v>89.597418534884909</v>
      </c>
    </row>
    <row r="34" spans="2:15" ht="12" customHeight="1" x14ac:dyDescent="0.2">
      <c r="B34" t="s">
        <v>8</v>
      </c>
      <c r="E34" s="6">
        <f>IF(Input!A185 = 0, "***", Input!A199/Input!A185)</f>
        <v>49.66415947511225</v>
      </c>
      <c r="F34" s="6">
        <f>IF(Input!B185 = 0, "***", Input!B199/Input!B185)</f>
        <v>58.487532027520835</v>
      </c>
      <c r="G34" s="6">
        <f>IF(Input!C185 = 0, "***", Input!C199/Input!C185)</f>
        <v>46.210711775275463</v>
      </c>
      <c r="H34" s="6">
        <f>IF(Input!D185 = 0, "***", Input!D199/Input!D185)</f>
        <v>33.284830704518811</v>
      </c>
      <c r="I34" s="6">
        <f>IF(Input!E185 = 0, "***", Input!E199/Input!E185)</f>
        <v>34.532082299126003</v>
      </c>
      <c r="J34" s="6">
        <f>IF(Input!F185 = 0, "***", Input!F199/Input!F185)</f>
        <v>38.980387675689215</v>
      </c>
      <c r="K34" s="6">
        <f>IF(Input!G185 = 0, "***", Input!G199/Input!G185)</f>
        <v>41.623504161043691</v>
      </c>
      <c r="L34" s="6">
        <f>IF(Input!H185 = 0, "***", Input!H199/Input!H185)</f>
        <v>41.552944877759131</v>
      </c>
      <c r="M34" s="6">
        <f>IF(Input!I185 = 0, "***", Input!I199/Input!I185)</f>
        <v>41.559224873169455</v>
      </c>
      <c r="N34" s="6">
        <f>IF(Input!J185 = 0, "***", Input!J199/Input!J185)</f>
        <v>41.79807113790384</v>
      </c>
      <c r="O34" s="6">
        <f t="shared" si="2"/>
        <v>42.769344900711864</v>
      </c>
    </row>
    <row r="35" spans="2:15" ht="12" customHeight="1" x14ac:dyDescent="0.2">
      <c r="B35" t="s">
        <v>243</v>
      </c>
      <c r="E35" s="6">
        <f>IF(Input!A186 = 0, "***", Input!A200/Input!A186)</f>
        <v>47.662726507706587</v>
      </c>
      <c r="F35" s="6">
        <f>IF(Input!B186 = 0, "***", Input!B200/Input!B186)</f>
        <v>45.276784761199977</v>
      </c>
      <c r="G35" s="6">
        <f>IF(Input!C186 = 0, "***", Input!C200/Input!C186)</f>
        <v>34.318143278567362</v>
      </c>
      <c r="H35" s="6">
        <f>IF(Input!D186 = 0, "***", Input!D200/Input!D186)</f>
        <v>28.266182339497128</v>
      </c>
      <c r="I35" s="6">
        <f>IF(Input!E186 = 0, "***", Input!E200/Input!E186)</f>
        <v>29.002923471213027</v>
      </c>
      <c r="J35" s="6">
        <f>IF(Input!F186 = 0, "***", Input!F200/Input!F186)</f>
        <v>31.629796156178884</v>
      </c>
      <c r="K35" s="6">
        <f>IF(Input!G186 = 0, "***", Input!G200/Input!G186)</f>
        <v>32.472480827913635</v>
      </c>
      <c r="L35" s="6">
        <f>IF(Input!H186 = 0, "***", Input!H200/Input!H186)</f>
        <v>31.868641719551299</v>
      </c>
      <c r="M35" s="6">
        <f>IF(Input!I186 = 0, "***", Input!I200/Input!I186)</f>
        <v>31.835240727983848</v>
      </c>
      <c r="N35" s="6">
        <f>IF(Input!J186 = 0, "***", Input!J200/Input!J186)</f>
        <v>31.630506072425479</v>
      </c>
      <c r="O35" s="6">
        <f t="shared" si="2"/>
        <v>34.396342586223724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 t="e">
        <f t="shared" si="2"/>
        <v>#DIV/0!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10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97.802588389071417</v>
      </c>
      <c r="F9" s="22">
        <f>Input!B170/Input!B$34*100</f>
        <v>99.145151389833757</v>
      </c>
      <c r="G9" s="22">
        <f>Input!C170/Input!C$34*100</f>
        <v>99.948319291087572</v>
      </c>
      <c r="H9" s="22">
        <f>Input!D170/Input!D$34*100</f>
        <v>99.690377096101074</v>
      </c>
      <c r="I9" s="22">
        <f>Input!E170/Input!E$34*100</f>
        <v>99.729733508059752</v>
      </c>
      <c r="J9" s="22">
        <f>Input!F170/Input!F$34*100</f>
        <v>98.680206454861704</v>
      </c>
      <c r="K9" s="22">
        <f>Input!G170/Input!G$34*100</f>
        <v>99.419576694527635</v>
      </c>
      <c r="L9" s="22">
        <f>Input!H170/Input!H$34*100</f>
        <v>100.32033170606746</v>
      </c>
      <c r="M9" s="22">
        <f>Input!I170/Input!I$34*100</f>
        <v>99.447755155818214</v>
      </c>
      <c r="N9" s="22">
        <f>Input!J170/Input!J$34*100</f>
        <v>100.0614765003772</v>
      </c>
      <c r="O9" s="22">
        <f>AVERAGE(E9:N9)</f>
        <v>99.42455161858058</v>
      </c>
    </row>
    <row r="10" spans="1:15" ht="12" customHeight="1" x14ac:dyDescent="0.2">
      <c r="B10" t="s">
        <v>180</v>
      </c>
      <c r="E10" s="22">
        <f>Input!A171/Input!A$34*100</f>
        <v>1.6640897787234048</v>
      </c>
      <c r="F10" s="22">
        <f>Input!B171/Input!B$34*100</f>
        <v>0.10069135883100361</v>
      </c>
      <c r="G10" s="22">
        <f>Input!C171/Input!C$34*100</f>
        <v>-0.58651111127474287</v>
      </c>
      <c r="H10" s="22">
        <f>Input!D171/Input!D$34*100</f>
        <v>-0.56731546888499573</v>
      </c>
      <c r="I10" s="22">
        <f>Input!E171/Input!E$34*100</f>
        <v>-2.4475991277646741E-2</v>
      </c>
      <c r="J10" s="22">
        <f>Input!F171/Input!F$34*100</f>
        <v>0.8296960075089187</v>
      </c>
      <c r="K10" s="22">
        <f>Input!G171/Input!G$34*100</f>
        <v>2.948276410557385E-2</v>
      </c>
      <c r="L10" s="22">
        <f>Input!H171/Input!H$34*100</f>
        <v>-0.40481612335609751</v>
      </c>
      <c r="M10" s="22">
        <f>Input!I171/Input!I$34*100</f>
        <v>0.32960227877333992</v>
      </c>
      <c r="N10" s="22">
        <f>Input!J171/Input!J$34*100</f>
        <v>-0.37709852294728796</v>
      </c>
      <c r="O10" s="22">
        <f>AVERAGE(E10:N10)</f>
        <v>9.9334497020147017E-2</v>
      </c>
    </row>
    <row r="11" spans="1:15" ht="12" customHeight="1" x14ac:dyDescent="0.2">
      <c r="B11" t="s">
        <v>181</v>
      </c>
      <c r="E11" s="22">
        <f>Input!A172/Input!A$34*100</f>
        <v>0.60094946875701583</v>
      </c>
      <c r="F11" s="22">
        <f>Input!B172/Input!B$34*100</f>
        <v>0.91637773802661271</v>
      </c>
      <c r="G11" s="22">
        <f>Input!C172/Input!C$34*100</f>
        <v>0.83518270878767698</v>
      </c>
      <c r="H11" s="22">
        <f>Input!D172/Input!D$34*100</f>
        <v>1.1799649777536516</v>
      </c>
      <c r="I11" s="22">
        <f>Input!E172/Input!E$34*100</f>
        <v>0.46229026170564147</v>
      </c>
      <c r="J11" s="22">
        <f>Input!F172/Input!F$34*100</f>
        <v>0.71557277169273636</v>
      </c>
      <c r="K11" s="22">
        <f>Input!G172/Input!G$34*100</f>
        <v>0.78618848794315077</v>
      </c>
      <c r="L11" s="22">
        <f>Input!H172/Input!H$34*100</f>
        <v>0.81015907294286482</v>
      </c>
      <c r="M11" s="22">
        <f>Input!I172/Input!I$34*100</f>
        <v>0.68719452206369191</v>
      </c>
      <c r="N11" s="22">
        <f>Input!J172/Input!J$34*100</f>
        <v>0.61317894479217483</v>
      </c>
      <c r="O11" s="22">
        <f>AVERAGE(E11:N11)</f>
        <v>0.76070589544652167</v>
      </c>
    </row>
    <row r="12" spans="1:15" ht="12" customHeight="1" x14ac:dyDescent="0.2">
      <c r="B12" t="s">
        <v>182</v>
      </c>
      <c r="E12" s="22">
        <f>Input!A173/Input!A$34*100</f>
        <v>-6.7627636551836637E-2</v>
      </c>
      <c r="F12" s="22">
        <f>Input!B173/Input!B$34*100</f>
        <v>-0.16222048669138078</v>
      </c>
      <c r="G12" s="22">
        <f>Input!C173/Input!C$34*100</f>
        <v>-0.19699088860050343</v>
      </c>
      <c r="H12" s="22">
        <f>Input!D173/Input!D$34*100</f>
        <v>-0.30302660496974076</v>
      </c>
      <c r="I12" s="22">
        <f>Input!E173/Input!E$34*100</f>
        <v>-0.1675477784877383</v>
      </c>
      <c r="J12" s="22">
        <f>Input!F173/Input!F$34*100</f>
        <v>-0.2254752340633577</v>
      </c>
      <c r="K12" s="22">
        <f>Input!G173/Input!G$34*100</f>
        <v>-0.23524794657636677</v>
      </c>
      <c r="L12" s="22">
        <f>Input!H173/Input!H$34*100</f>
        <v>-0.72567465565422196</v>
      </c>
      <c r="M12" s="22">
        <f>Input!I173/Input!I$34*100</f>
        <v>-0.46455195665523075</v>
      </c>
      <c r="N12" s="22">
        <f>Input!J173/Input!J$34*100</f>
        <v>-0.29755692222209129</v>
      </c>
      <c r="O12" s="22">
        <f>AVERAGE(E12:N12)</f>
        <v>-0.28459201104724685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1.9270459393770409</v>
      </c>
      <c r="F16" s="22">
        <f>Input!B174/Input!B$170*100</f>
        <v>2.9270663734162627</v>
      </c>
      <c r="G16" s="22">
        <f>Input!C174/Input!C$170*100</f>
        <v>2.4041396367575203</v>
      </c>
      <c r="H16" s="22">
        <f>Input!D174/Input!D$170*100</f>
        <v>1.6380534580929349</v>
      </c>
      <c r="I16" s="22">
        <f>Input!E174/Input!E$170*100</f>
        <v>2.0109457504567936</v>
      </c>
      <c r="J16" s="22">
        <f>Input!F174/Input!F$170*100</f>
        <v>1.7195093819723006</v>
      </c>
      <c r="K16" s="22">
        <f>Input!G174/Input!G$170*100</f>
        <v>1.8585773425121923</v>
      </c>
      <c r="L16" s="22">
        <f>Input!H174/Input!H$170*100</f>
        <v>2.4243811355045355</v>
      </c>
      <c r="M16" s="22">
        <f>Input!I174/Input!I$170*100</f>
        <v>2.4520358927860171</v>
      </c>
      <c r="N16" s="22">
        <f>Input!J174/Input!J$170*100</f>
        <v>2.9217998549406365</v>
      </c>
      <c r="O16" s="22">
        <f t="shared" ref="O16:O22" si="1">AVERAGE(E16:N16)</f>
        <v>2.2283554765816236</v>
      </c>
    </row>
    <row r="17" spans="1:15" ht="12" customHeight="1" x14ac:dyDescent="0.2">
      <c r="B17" t="s">
        <v>232</v>
      </c>
      <c r="E17" s="22">
        <f>Input!A175/Input!A$170*100</f>
        <v>0.28741999363163634</v>
      </c>
      <c r="F17" s="22">
        <f>Input!B175/Input!B$170*100</f>
        <v>0</v>
      </c>
      <c r="G17" s="22">
        <f>Input!C175/Input!C$170*100</f>
        <v>0.26888859205798843</v>
      </c>
      <c r="H17" s="22">
        <f>Input!D175/Input!D$170*100</f>
        <v>0.27283410222385568</v>
      </c>
      <c r="I17" s="22">
        <f>Input!E175/Input!E$170*100</f>
        <v>0.28114757935561396</v>
      </c>
      <c r="J17" s="22">
        <f>Input!F175/Input!F$170*100</f>
        <v>0.41601770163694612</v>
      </c>
      <c r="K17" s="22">
        <f>Input!G175/Input!G$170*100</f>
        <v>0.43424968514252321</v>
      </c>
      <c r="L17" s="22">
        <f>Input!H175/Input!H$170*100</f>
        <v>0.29659992761933779</v>
      </c>
      <c r="M17" s="22">
        <f>Input!I175/Input!I$170*100</f>
        <v>0.24883040694552386</v>
      </c>
      <c r="N17" s="22">
        <f>Input!J175/Input!J$170*100</f>
        <v>0.20672731774205336</v>
      </c>
      <c r="O17" s="22">
        <f t="shared" si="1"/>
        <v>0.27127153063554788</v>
      </c>
    </row>
    <row r="18" spans="1:15" ht="12" customHeight="1" x14ac:dyDescent="0.2">
      <c r="B18" t="s">
        <v>233</v>
      </c>
      <c r="E18" s="22">
        <f>Input!A176/Input!A$170*100</f>
        <v>95.414115232269538</v>
      </c>
      <c r="F18" s="22">
        <f>Input!B176/Input!B$170*100</f>
        <v>96.189048170409336</v>
      </c>
      <c r="G18" s="22">
        <f>Input!C176/Input!C$170*100</f>
        <v>96.613395329198966</v>
      </c>
      <c r="H18" s="22">
        <f>Input!D176/Input!D$170*100</f>
        <v>97.460098429647317</v>
      </c>
      <c r="I18" s="22">
        <f>Input!E176/Input!E$170*100</f>
        <v>97.300660188622402</v>
      </c>
      <c r="J18" s="22">
        <f>Input!F176/Input!F$170*100</f>
        <v>97.422861608152942</v>
      </c>
      <c r="K18" s="22">
        <f>Input!G176/Input!G$170*100</f>
        <v>96.827731369248269</v>
      </c>
      <c r="L18" s="22">
        <f>Input!H176/Input!H$170*100</f>
        <v>96.403630201037089</v>
      </c>
      <c r="M18" s="22">
        <f>Input!I176/Input!I$170*100</f>
        <v>96.977267264890159</v>
      </c>
      <c r="N18" s="22">
        <f>Input!J176/Input!J$170*100</f>
        <v>96.205574920458545</v>
      </c>
      <c r="O18" s="22">
        <f t="shared" si="1"/>
        <v>96.681438271393461</v>
      </c>
    </row>
    <row r="19" spans="1:15" ht="12" customHeight="1" x14ac:dyDescent="0.2">
      <c r="B19" t="s">
        <v>234</v>
      </c>
      <c r="E19" s="22">
        <f>Input!A177/Input!A$170*100</f>
        <v>0</v>
      </c>
      <c r="F19" s="22">
        <f>Input!B177/Input!B$170*100</f>
        <v>3.3243711666066024E-2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2.8432139963055973E-3</v>
      </c>
      <c r="J19" s="22">
        <f>Input!F177/Input!F$170*100</f>
        <v>0</v>
      </c>
      <c r="K19" s="22">
        <f>Input!G177/Input!G$170*100</f>
        <v>1.9889369789725109E-2</v>
      </c>
      <c r="L19" s="22">
        <f>Input!H177/Input!H$170*100</f>
        <v>4.4586552788947673E-3</v>
      </c>
      <c r="M19" s="22">
        <f>Input!I177/Input!I$170*100</f>
        <v>0</v>
      </c>
      <c r="N19" s="22">
        <f>Input!J177/Input!J$170*100</f>
        <v>0.43242646391047446</v>
      </c>
      <c r="O19" s="22">
        <f t="shared" si="1"/>
        <v>4.9286141464146595E-2</v>
      </c>
    </row>
    <row r="20" spans="1:15" ht="12" customHeight="1" x14ac:dyDescent="0.2">
      <c r="B20" t="s">
        <v>235</v>
      </c>
      <c r="E20" s="22">
        <f>Input!A178/Input!A$170*100</f>
        <v>0.82459821909239128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8.2459821909239131E-2</v>
      </c>
    </row>
    <row r="21" spans="1:15" ht="12" customHeight="1" x14ac:dyDescent="0.2">
      <c r="B21" t="s">
        <v>236</v>
      </c>
      <c r="E21" s="22">
        <f>Input!A179/Input!A$170*100</f>
        <v>1.5468206156294042</v>
      </c>
      <c r="F21" s="22">
        <f>Input!B179/Input!B$170*100</f>
        <v>0.85064174450833041</v>
      </c>
      <c r="G21" s="22">
        <f>Input!C179/Input!C$170*100</f>
        <v>0.71357644198553516</v>
      </c>
      <c r="H21" s="22">
        <f>Input!D179/Input!D$170*100</f>
        <v>0.62901401003588053</v>
      </c>
      <c r="I21" s="22">
        <f>Input!E179/Input!E$170*100</f>
        <v>0.40440326756888045</v>
      </c>
      <c r="J21" s="22">
        <f>Input!F179/Input!F$170*100</f>
        <v>0.44161130823779421</v>
      </c>
      <c r="K21" s="22">
        <f>Input!G179/Input!G$170*100</f>
        <v>0.85955223330729069</v>
      </c>
      <c r="L21" s="22">
        <f>Input!H179/Input!H$170*100</f>
        <v>0.8709300805601351</v>
      </c>
      <c r="M21" s="22">
        <f>Input!I179/Input!I$170*100</f>
        <v>0.32186643537830534</v>
      </c>
      <c r="N21" s="22">
        <f>Input!J179/Input!J$170*100</f>
        <v>0.23347144294828839</v>
      </c>
      <c r="O21" s="22">
        <f t="shared" si="1"/>
        <v>0.68718875801598434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88.243808044612393</v>
      </c>
      <c r="F26" s="22">
        <f>Input!B181/Input!B$170*100</f>
        <v>83.099016053329407</v>
      </c>
      <c r="G26" s="22">
        <f>Input!C181/Input!C$170*100</f>
        <v>83.593208717614758</v>
      </c>
      <c r="H26" s="22">
        <f>Input!D181/Input!D$170*100</f>
        <v>86.435476116848832</v>
      </c>
      <c r="I26" s="22">
        <f>Input!E181/Input!E$170*100</f>
        <v>87.662580360468141</v>
      </c>
      <c r="J26" s="22">
        <f>Input!F181/Input!F$170*100</f>
        <v>85.585679409004143</v>
      </c>
      <c r="K26" s="22">
        <f>Input!G181/Input!G$170*100</f>
        <v>84.741488396735392</v>
      </c>
      <c r="L26" s="22">
        <f>Input!H181/Input!H$170*100</f>
        <v>82.248391178691449</v>
      </c>
      <c r="M26" s="22">
        <f>Input!I181/Input!I$170*100</f>
        <v>84.547522111763612</v>
      </c>
      <c r="N26" s="22">
        <f>Input!J181/Input!J$170*100</f>
        <v>85.302465216628619</v>
      </c>
      <c r="O26" s="22">
        <f>AVERAGE(E26:N26)</f>
        <v>85.145963560569683</v>
      </c>
    </row>
    <row r="27" spans="1:15" ht="12" customHeight="1" x14ac:dyDescent="0.2">
      <c r="B27" t="s">
        <v>239</v>
      </c>
      <c r="E27" s="22">
        <f>Input!A182/Input!A$170*100</f>
        <v>11.756191955387612</v>
      </c>
      <c r="F27" s="22">
        <f>Input!B182/Input!B$170*100</f>
        <v>16.900983946670582</v>
      </c>
      <c r="G27" s="22">
        <f>Input!C182/Input!C$170*100</f>
        <v>16.406791282385232</v>
      </c>
      <c r="H27" s="22">
        <f>Input!D182/Input!D$170*100</f>
        <v>13.564523883151166</v>
      </c>
      <c r="I27" s="22">
        <f>Input!E182/Input!E$170*100</f>
        <v>12.33741963953185</v>
      </c>
      <c r="J27" s="22">
        <f>Input!F182/Input!F$170*100</f>
        <v>14.414320590995851</v>
      </c>
      <c r="K27" s="22">
        <f>Input!G182/Input!G$170*100</f>
        <v>15.258511603264612</v>
      </c>
      <c r="L27" s="22">
        <f>Input!H182/Input!H$170*100</f>
        <v>17.751608821308555</v>
      </c>
      <c r="M27" s="22">
        <f>Input!I182/Input!I$170*100</f>
        <v>15.452477888236393</v>
      </c>
      <c r="N27" s="22">
        <f>Input!J182/Input!J$170*100</f>
        <v>14.697534783371378</v>
      </c>
      <c r="O27" s="22">
        <f>AVERAGE(E27:N27)</f>
        <v>14.854036439430322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59.79374105421752</v>
      </c>
      <c r="F31" s="22">
        <f>Input!B183/Input!B$170*100</f>
        <v>56.003978777167319</v>
      </c>
      <c r="G31" s="22">
        <f>Input!C183/Input!C$170*100</f>
        <v>57.658289559151299</v>
      </c>
      <c r="H31" s="22">
        <f>Input!D183/Input!D$170*100</f>
        <v>57.068826148693688</v>
      </c>
      <c r="I31" s="22">
        <f>Input!E183/Input!E$170*100</f>
        <v>59.545307928010352</v>
      </c>
      <c r="J31" s="22">
        <f>Input!F183/Input!F$170*100</f>
        <v>59.931897338890003</v>
      </c>
      <c r="K31" s="22">
        <f>Input!G183/Input!G$170*100</f>
        <v>58.745779737761929</v>
      </c>
      <c r="L31" s="22">
        <f>Input!H183/Input!H$170*100</f>
        <v>57.390274855720733</v>
      </c>
      <c r="M31" s="22">
        <f>Input!I183/Input!I$170*100</f>
        <v>58.137482118948689</v>
      </c>
      <c r="N31" s="22">
        <f>Input!J183/Input!J$170*100</f>
        <v>60.152096098886098</v>
      </c>
      <c r="O31" s="22">
        <f>AVERAGE(E31:N31)</f>
        <v>58.442767361744771</v>
      </c>
    </row>
    <row r="32" spans="1:15" ht="12" customHeight="1" x14ac:dyDescent="0.2">
      <c r="B32" t="s">
        <v>7</v>
      </c>
      <c r="E32" s="22">
        <f>Input!A184/Input!A$170*100</f>
        <v>0.30665132376367921</v>
      </c>
      <c r="F32" s="22">
        <f>Input!B184/Input!B$170*100</f>
        <v>9.3975964772888332E-2</v>
      </c>
      <c r="G32" s="22">
        <f>Input!C184/Input!C$170*100</f>
        <v>0.19475823501362383</v>
      </c>
      <c r="H32" s="22">
        <f>Input!D184/Input!D$170*100</f>
        <v>0.17007221809070136</v>
      </c>
      <c r="I32" s="22">
        <f>Input!E184/Input!E$170*100</f>
        <v>0.11785547079902096</v>
      </c>
      <c r="J32" s="22">
        <f>Input!F184/Input!F$170*100</f>
        <v>0.11392060514224846</v>
      </c>
      <c r="K32" s="22">
        <f>Input!G184/Input!G$170*100</f>
        <v>0.11022671194059817</v>
      </c>
      <c r="L32" s="22">
        <f>Input!H184/Input!H$170*100</f>
        <v>0.14423516655165877</v>
      </c>
      <c r="M32" s="22">
        <f>Input!I184/Input!I$170*100</f>
        <v>0.19360239824458911</v>
      </c>
      <c r="N32" s="22">
        <f>Input!J184/Input!J$170*100</f>
        <v>0.18773228842977574</v>
      </c>
      <c r="O32" s="22">
        <f>AVERAGE(E32:N32)</f>
        <v>0.16330303827487841</v>
      </c>
    </row>
    <row r="33" spans="2:15" ht="12" customHeight="1" x14ac:dyDescent="0.2">
      <c r="B33" s="14" t="s">
        <v>294</v>
      </c>
      <c r="E33" s="32">
        <f>SUM(E31:E32)</f>
        <v>60.100392377981201</v>
      </c>
      <c r="F33" s="32">
        <f t="shared" ref="F33:O33" si="2">SUM(F31:F32)</f>
        <v>56.097954741940207</v>
      </c>
      <c r="G33" s="32">
        <f t="shared" si="2"/>
        <v>57.853047794164922</v>
      </c>
      <c r="H33" s="32">
        <f t="shared" si="2"/>
        <v>57.23889836678439</v>
      </c>
      <c r="I33" s="32">
        <f t="shared" si="2"/>
        <v>59.663163398809374</v>
      </c>
      <c r="J33" s="32">
        <f t="shared" si="2"/>
        <v>60.045817944032251</v>
      </c>
      <c r="K33" s="32">
        <f t="shared" si="2"/>
        <v>58.856006449702527</v>
      </c>
      <c r="L33" s="32">
        <f t="shared" si="2"/>
        <v>57.534510022272393</v>
      </c>
      <c r="M33" s="32">
        <f t="shared" si="2"/>
        <v>58.331084517193275</v>
      </c>
      <c r="N33" s="32">
        <f t="shared" si="2"/>
        <v>60.339828387315876</v>
      </c>
      <c r="O33" s="32">
        <f t="shared" si="2"/>
        <v>58.606070400019647</v>
      </c>
    </row>
    <row r="34" spans="2:15" ht="12" customHeight="1" x14ac:dyDescent="0.2">
      <c r="B34" t="s">
        <v>8</v>
      </c>
      <c r="E34" s="22">
        <f>Input!A185/Input!A$170*100</f>
        <v>23.936447437357501</v>
      </c>
      <c r="F34" s="22">
        <f>Input!B185/Input!B$170*100</f>
        <v>26.188121708246282</v>
      </c>
      <c r="G34" s="22">
        <f>Input!C185/Input!C$170*100</f>
        <v>26.939201989017096</v>
      </c>
      <c r="H34" s="22">
        <f>Input!D185/Input!D$170*100</f>
        <v>30.519011610940471</v>
      </c>
      <c r="I34" s="22">
        <f>Input!E185/Input!E$170*100</f>
        <v>28.66917710812605</v>
      </c>
      <c r="J34" s="22">
        <f>Input!F185/Input!F$170*100</f>
        <v>26.55988050034896</v>
      </c>
      <c r="K34" s="22">
        <f>Input!G185/Input!G$170*100</f>
        <v>26.11990477439311</v>
      </c>
      <c r="L34" s="22">
        <f>Input!H185/Input!H$170*100</f>
        <v>27.905814019573434</v>
      </c>
      <c r="M34" s="22">
        <f>Input!I185/Input!I$170*100</f>
        <v>29.030984986143366</v>
      </c>
      <c r="N34" s="22">
        <f>Input!J185/Input!J$170*100</f>
        <v>26.146296842565452</v>
      </c>
      <c r="O34" s="22">
        <f>AVERAGE(E34:N34)</f>
        <v>27.20148409767117</v>
      </c>
    </row>
    <row r="35" spans="2:15" ht="12" customHeight="1" x14ac:dyDescent="0.2">
      <c r="B35" t="s">
        <v>243</v>
      </c>
      <c r="E35" s="22">
        <f>Input!A186/Input!A$170*100</f>
        <v>15.963160184661303</v>
      </c>
      <c r="F35" s="22">
        <f>Input!B186/Input!B$170*100</f>
        <v>17.713923549813515</v>
      </c>
      <c r="G35" s="22">
        <f>Input!C186/Input!C$170*100</f>
        <v>15.207750216817978</v>
      </c>
      <c r="H35" s="22">
        <f>Input!D186/Input!D$170*100</f>
        <v>12.242090022275152</v>
      </c>
      <c r="I35" s="22">
        <f>Input!E186/Input!E$170*100</f>
        <v>11.66765949306458</v>
      </c>
      <c r="J35" s="22">
        <f>Input!F186/Input!F$170*100</f>
        <v>13.394301555618776</v>
      </c>
      <c r="K35" s="22">
        <f>Input!G186/Input!G$170*100</f>
        <v>15.02408877590438</v>
      </c>
      <c r="L35" s="22">
        <f>Input!H186/Input!H$170*100</f>
        <v>14.559675958154173</v>
      </c>
      <c r="M35" s="22">
        <f>Input!I186/Input!I$170*100</f>
        <v>12.637930496663355</v>
      </c>
      <c r="N35" s="22">
        <f>Input!J186/Input!J$170*100</f>
        <v>13.513874770118662</v>
      </c>
      <c r="O35" s="22">
        <f>AVERAGE(E35:N35)</f>
        <v>14.192445502309187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0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12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13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98.180660317222561</v>
      </c>
      <c r="F9" s="22">
        <f>Input!B132/Input!B$27*100</f>
        <v>99.59726460083823</v>
      </c>
      <c r="G9" s="22">
        <f>Input!C132/Input!C$27*100</f>
        <v>99.822446939691176</v>
      </c>
      <c r="H9" s="22">
        <f>Input!D132/Input!D$27*100</f>
        <v>99.579095533412257</v>
      </c>
      <c r="I9" s="22">
        <f>Input!E132/Input!E$27*100</f>
        <v>99.901000446175686</v>
      </c>
      <c r="J9" s="22">
        <f>Input!F132/Input!F$27*100</f>
        <v>99.33908424863651</v>
      </c>
      <c r="K9" s="22">
        <f>Input!G132/Input!G$27*100</f>
        <v>99.599909647938304</v>
      </c>
      <c r="L9" s="22">
        <f>Input!H132/Input!H$27*100</f>
        <v>100.52140000614844</v>
      </c>
      <c r="M9" s="22">
        <f>Input!I132/Input!I$27*100</f>
        <v>99.815335132004677</v>
      </c>
      <c r="N9" s="22">
        <f>Input!J132/Input!J$27*100</f>
        <v>99.970352498241638</v>
      </c>
      <c r="O9" s="22">
        <f>AVERAGE(E9:N9)</f>
        <v>99.632654937030935</v>
      </c>
    </row>
    <row r="10" spans="1:15" ht="12" customHeight="1" x14ac:dyDescent="0.2">
      <c r="B10" t="s">
        <v>180</v>
      </c>
      <c r="E10" s="22">
        <f>Input!A133/Input!A$27*100</f>
        <v>1.6553459065507856</v>
      </c>
      <c r="F10" s="22">
        <f>Input!B133/Input!B$27*100</f>
        <v>-7.0802969960981843E-2</v>
      </c>
      <c r="G10" s="22">
        <f>Input!C133/Input!C$27*100</f>
        <v>-0.15643545614482626</v>
      </c>
      <c r="H10" s="22">
        <f>Input!D133/Input!D$27*100</f>
        <v>0.10330258326908719</v>
      </c>
      <c r="I10" s="22">
        <f>Input!E133/Input!E$27*100</f>
        <v>-8.2987342934816521E-2</v>
      </c>
      <c r="J10" s="22">
        <f>Input!F133/Input!F$27*100</f>
        <v>0.40170791242789938</v>
      </c>
      <c r="K10" s="22">
        <f>Input!G133/Input!G$27*100</f>
        <v>9.2280982389595895E-2</v>
      </c>
      <c r="L10" s="22">
        <f>Input!H133/Input!H$27*100</f>
        <v>-0.30750853403391265</v>
      </c>
      <c r="M10" s="22">
        <f>Input!I133/Input!I$27*100</f>
        <v>0.17333851368795677</v>
      </c>
      <c r="N10" s="22">
        <f>Input!J133/Input!J$27*100</f>
        <v>-0.11931358058284543</v>
      </c>
      <c r="O10" s="22">
        <f>AVERAGE(E10:N10)</f>
        <v>0.16889280146679422</v>
      </c>
    </row>
    <row r="11" spans="1:15" ht="12" customHeight="1" x14ac:dyDescent="0.2">
      <c r="B11" t="s">
        <v>181</v>
      </c>
      <c r="E11" s="22">
        <f>Input!A134/Input!A$27*100</f>
        <v>0.37660339989156838</v>
      </c>
      <c r="F11" s="22">
        <f>Input!B134/Input!B$27*100</f>
        <v>0.60338333415661372</v>
      </c>
      <c r="G11" s="22">
        <f>Input!C134/Input!C$27*100</f>
        <v>0.49351481554262033</v>
      </c>
      <c r="H11" s="22">
        <f>Input!D134/Input!D$27*100</f>
        <v>0.63132014938193004</v>
      </c>
      <c r="I11" s="22">
        <f>Input!E134/Input!E$27*100</f>
        <v>0.34867715731200072</v>
      </c>
      <c r="J11" s="22">
        <f>Input!F134/Input!F$27*100</f>
        <v>0.47234057064808416</v>
      </c>
      <c r="K11" s="22">
        <f>Input!G134/Input!G$27*100</f>
        <v>0.55786262486714833</v>
      </c>
      <c r="L11" s="22">
        <f>Input!H134/Input!H$27*100</f>
        <v>0.531923075929013</v>
      </c>
      <c r="M11" s="22">
        <f>Input!I134/Input!I$27*100</f>
        <v>0.39702195248065775</v>
      </c>
      <c r="N11" s="22">
        <f>Input!J134/Input!J$27*100</f>
        <v>0.36748176204953942</v>
      </c>
      <c r="O11" s="22">
        <f>AVERAGE(E11:N11)</f>
        <v>0.47801288422591759</v>
      </c>
    </row>
    <row r="12" spans="1:15" ht="12" customHeight="1" x14ac:dyDescent="0.2">
      <c r="B12" t="s">
        <v>182</v>
      </c>
      <c r="E12" s="22">
        <f>Input!A135/Input!A$27*100</f>
        <v>-0.21260962366492653</v>
      </c>
      <c r="F12" s="22">
        <f>Input!B135/Input!B$27*100</f>
        <v>-0.12984496503387855</v>
      </c>
      <c r="G12" s="22">
        <f>Input!C135/Input!C$27*100</f>
        <v>-0.15952629908897861</v>
      </c>
      <c r="H12" s="22">
        <f>Input!D135/Input!D$27*100</f>
        <v>-0.31371826606325032</v>
      </c>
      <c r="I12" s="22">
        <f>Input!E135/Input!E$27*100</f>
        <v>-0.16669026055288613</v>
      </c>
      <c r="J12" s="22">
        <f>Input!F135/Input!F$27*100</f>
        <v>-0.21313273171248795</v>
      </c>
      <c r="K12" s="22">
        <f>Input!G135/Input!G$27*100</f>
        <v>-0.25005325519504484</v>
      </c>
      <c r="L12" s="22">
        <f>Input!H135/Input!H$27*100</f>
        <v>-0.74581454804354996</v>
      </c>
      <c r="M12" s="22">
        <f>Input!I135/Input!I$27*100</f>
        <v>-0.38569559817330351</v>
      </c>
      <c r="N12" s="22">
        <f>Input!J135/Input!J$27*100</f>
        <v>-0.21852067970834316</v>
      </c>
      <c r="O12" s="22">
        <f>AVERAGE(E12:N12)</f>
        <v>-0.279560622723665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0.90310203619782281</v>
      </c>
      <c r="F16" s="22">
        <f>Input!B188/Input!B$132*100</f>
        <v>1.3008266671820412</v>
      </c>
      <c r="G16" s="22">
        <f>Input!C188/Input!C$132*100</f>
        <v>0.97140881982637184</v>
      </c>
      <c r="H16" s="22">
        <f>Input!D188/Input!D$132*100</f>
        <v>0.79408056498594759</v>
      </c>
      <c r="I16" s="22">
        <f>Input!E188/Input!E$132*100</f>
        <v>0.98868912620129568</v>
      </c>
      <c r="J16" s="22">
        <f>Input!F188/Input!F$132*100</f>
        <v>0.84662627263677115</v>
      </c>
      <c r="K16" s="22">
        <f>Input!G188/Input!G$132*100</f>
        <v>0.86363149302287745</v>
      </c>
      <c r="L16" s="22">
        <f>Input!H188/Input!H$132*100</f>
        <v>1.1340566912656624</v>
      </c>
      <c r="M16" s="22">
        <f>Input!I188/Input!I$132*100</f>
        <v>1.0715190604534521</v>
      </c>
      <c r="N16" s="22">
        <f>Input!J188/Input!J$132*100</f>
        <v>1.226946426914836</v>
      </c>
      <c r="O16" s="22">
        <f t="shared" ref="O16:O22" si="1">AVERAGE(E16:N16)</f>
        <v>1.0100887158687077</v>
      </c>
    </row>
    <row r="17" spans="1:15" ht="12" customHeight="1" x14ac:dyDescent="0.2">
      <c r="B17" t="s">
        <v>232</v>
      </c>
      <c r="E17" s="22">
        <f>Input!A189/Input!A$132*100</f>
        <v>2.9806636917331174E-2</v>
      </c>
      <c r="F17" s="22">
        <f>Input!B189/Input!B$132*100</f>
        <v>0</v>
      </c>
      <c r="G17" s="22">
        <f>Input!C189/Input!C$132*100</f>
        <v>2.7950264037126814E-2</v>
      </c>
      <c r="H17" s="22">
        <f>Input!D189/Input!D$132*100</f>
        <v>1.2410052511153917E-2</v>
      </c>
      <c r="I17" s="22">
        <f>Input!E189/Input!E$132*100</f>
        <v>2.3926328149541255E-2</v>
      </c>
      <c r="J17" s="22">
        <f>Input!F189/Input!F$132*100</f>
        <v>0.15304625382257298</v>
      </c>
      <c r="K17" s="22">
        <f>Input!G189/Input!G$132*100</f>
        <v>0.19291669590769736</v>
      </c>
      <c r="L17" s="22">
        <f>Input!H189/Input!H$132*100</f>
        <v>0.11274577634741689</v>
      </c>
      <c r="M17" s="22">
        <f>Input!I189/Input!I$132*100</f>
        <v>9.7491319414482691E-2</v>
      </c>
      <c r="N17" s="22">
        <f>Input!J189/Input!J$132*100</f>
        <v>7.1206102645989922E-2</v>
      </c>
      <c r="O17" s="22">
        <f t="shared" si="1"/>
        <v>7.2149942975331297E-2</v>
      </c>
    </row>
    <row r="18" spans="1:15" ht="12" customHeight="1" x14ac:dyDescent="0.2">
      <c r="B18" t="s">
        <v>233</v>
      </c>
      <c r="E18" s="22">
        <f>Input!A190/Input!A$132*100</f>
        <v>96.720943668915922</v>
      </c>
      <c r="F18" s="22">
        <f>Input!B190/Input!B$132*100</f>
        <v>97.961263116453054</v>
      </c>
      <c r="G18" s="22">
        <f>Input!C190/Input!C$132*100</f>
        <v>98.498633709712578</v>
      </c>
      <c r="H18" s="22">
        <f>Input!D190/Input!D$132*100</f>
        <v>98.776658310679849</v>
      </c>
      <c r="I18" s="22">
        <f>Input!E190/Input!E$132*100</f>
        <v>98.657794564784666</v>
      </c>
      <c r="J18" s="22">
        <f>Input!F190/Input!F$132*100</f>
        <v>98.632354514889315</v>
      </c>
      <c r="K18" s="22">
        <f>Input!G190/Input!G$132*100</f>
        <v>98.27517308521864</v>
      </c>
      <c r="L18" s="22">
        <f>Input!H190/Input!H$132*100</f>
        <v>98.092067796681548</v>
      </c>
      <c r="M18" s="22">
        <f>Input!I190/Input!I$132*100</f>
        <v>98.606298784496943</v>
      </c>
      <c r="N18" s="22">
        <f>Input!J190/Input!J$132*100</f>
        <v>98.387043893792381</v>
      </c>
      <c r="O18" s="22">
        <f t="shared" si="1"/>
        <v>98.260823144562494</v>
      </c>
    </row>
    <row r="19" spans="1:15" ht="12" customHeight="1" x14ac:dyDescent="0.2">
      <c r="B19" t="s">
        <v>234</v>
      </c>
      <c r="E19" s="22">
        <f>Input!A191/Input!A$132*100</f>
        <v>0</v>
      </c>
      <c r="F19" s="22">
        <f>Input!B191/Input!B$132*100</f>
        <v>2.5667223404828368E-2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8.6143210933410808E-3</v>
      </c>
      <c r="L19" s="22">
        <f>Input!H191/Input!H$132*100</f>
        <v>3.0874095444983259E-3</v>
      </c>
      <c r="M19" s="22">
        <f>Input!I191/Input!I$132*100</f>
        <v>0</v>
      </c>
      <c r="N19" s="22">
        <f>Input!J191/Input!J$132*100</f>
        <v>0.18499683393270372</v>
      </c>
      <c r="O19" s="22">
        <f t="shared" si="1"/>
        <v>2.2236578797537147E-2</v>
      </c>
    </row>
    <row r="20" spans="1:15" ht="12" customHeight="1" x14ac:dyDescent="0.2">
      <c r="B20" t="s">
        <v>235</v>
      </c>
      <c r="E20" s="22">
        <f>Input!A192/Input!A$132*100</f>
        <v>0.7345769753229352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0</v>
      </c>
      <c r="I20" s="22">
        <f>Input!E192/Input!E$132*100</f>
        <v>0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7.3457697532293517E-2</v>
      </c>
    </row>
    <row r="21" spans="1:15" ht="12" customHeight="1" x14ac:dyDescent="0.2">
      <c r="B21" t="s">
        <v>236</v>
      </c>
      <c r="E21" s="22">
        <f>Input!A193/Input!A$132*100</f>
        <v>1.6115706826459999</v>
      </c>
      <c r="F21" s="22">
        <f>Input!B193/Input!B$132*100</f>
        <v>0.71224299296007743</v>
      </c>
      <c r="G21" s="22">
        <f>Input!C193/Input!C$132*100</f>
        <v>0.50200720642390806</v>
      </c>
      <c r="H21" s="22">
        <f>Input!D193/Input!D$132*100</f>
        <v>0.41685107182302888</v>
      </c>
      <c r="I21" s="22">
        <f>Input!E193/Input!E$132*100</f>
        <v>0.32958998086449937</v>
      </c>
      <c r="J21" s="22">
        <f>Input!F193/Input!F$132*100</f>
        <v>0.36797295865133306</v>
      </c>
      <c r="K21" s="22">
        <f>Input!G193/Input!G$132*100</f>
        <v>0.6596644047574366</v>
      </c>
      <c r="L21" s="22">
        <f>Input!H193/Input!H$132*100</f>
        <v>0.65804232616087233</v>
      </c>
      <c r="M21" s="22">
        <f>Input!I193/Input!I$132*100</f>
        <v>0.22469083563512868</v>
      </c>
      <c r="N21" s="22">
        <f>Input!J193/Input!J$132*100</f>
        <v>0.12980674271408676</v>
      </c>
      <c r="O21" s="22">
        <f t="shared" si="1"/>
        <v>0.56124392026363712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90.075019272387081</v>
      </c>
      <c r="F26" s="22">
        <f>Input!B195/Input!B$132*100</f>
        <v>85.279882205981622</v>
      </c>
      <c r="G26" s="22">
        <f>Input!C195/Input!C$132*100</f>
        <v>88.614631626415814</v>
      </c>
      <c r="H26" s="22">
        <f>Input!D195/Input!D$132*100</f>
        <v>90.221999555345405</v>
      </c>
      <c r="I26" s="22">
        <f>Input!E195/Input!E$132*100</f>
        <v>88.471990571503738</v>
      </c>
      <c r="J26" s="22">
        <f>Input!F195/Input!F$132*100</f>
        <v>85.977210175984027</v>
      </c>
      <c r="K26" s="22">
        <f>Input!G195/Input!G$132*100</f>
        <v>86.893451262826389</v>
      </c>
      <c r="L26" s="22">
        <f>Input!H195/Input!H$132*100</f>
        <v>86.409347886454938</v>
      </c>
      <c r="M26" s="22">
        <f>Input!I195/Input!I$132*100</f>
        <v>87.759562670206876</v>
      </c>
      <c r="N26" s="22">
        <f>Input!J195/Input!J$132*100</f>
        <v>89.390539399318214</v>
      </c>
      <c r="O26" s="22">
        <f>AVERAGE(E26:N26)</f>
        <v>87.909363462642403</v>
      </c>
    </row>
    <row r="27" spans="1:15" ht="12" customHeight="1" x14ac:dyDescent="0.2">
      <c r="B27" t="s">
        <v>239</v>
      </c>
      <c r="E27" s="22">
        <f>Input!A196/Input!A$132*100</f>
        <v>9.9249807276129385</v>
      </c>
      <c r="F27" s="22">
        <f>Input!B196/Input!B$132*100</f>
        <v>14.720117794018384</v>
      </c>
      <c r="G27" s="22">
        <f>Input!C196/Input!C$132*100</f>
        <v>11.385368373584173</v>
      </c>
      <c r="H27" s="22">
        <f>Input!D196/Input!D$132*100</f>
        <v>9.7780004446546016</v>
      </c>
      <c r="I27" s="22">
        <f>Input!E196/Input!E$132*100</f>
        <v>11.528009428496274</v>
      </c>
      <c r="J27" s="22">
        <f>Input!F196/Input!F$132*100</f>
        <v>14.022789824015966</v>
      </c>
      <c r="K27" s="22">
        <f>Input!G196/Input!G$132*100</f>
        <v>13.106548737173599</v>
      </c>
      <c r="L27" s="22">
        <f>Input!H196/Input!H$132*100</f>
        <v>13.59065211354506</v>
      </c>
      <c r="M27" s="22">
        <f>Input!I196/Input!I$132*100</f>
        <v>12.240437329793133</v>
      </c>
      <c r="N27" s="22">
        <f>Input!J196/Input!J$132*100</f>
        <v>10.609460600681798</v>
      </c>
      <c r="O27" s="22">
        <f>AVERAGE(E27:N27)</f>
        <v>12.090636537357593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75.956710263069155</v>
      </c>
      <c r="F31" s="22">
        <f>Input!B197/Input!B$132*100</f>
        <v>71.925343926613948</v>
      </c>
      <c r="G31" s="22">
        <f>Input!C197/Input!C$132*100</f>
        <v>78.364636985587794</v>
      </c>
      <c r="H31" s="22">
        <f>Input!D197/Input!D$132*100</f>
        <v>79.94344370585975</v>
      </c>
      <c r="I31" s="22">
        <f>Input!E197/Input!E$132*100</f>
        <v>75.045872495880616</v>
      </c>
      <c r="J31" s="22">
        <f>Input!F197/Input!F$132*100</f>
        <v>73.860741286712653</v>
      </c>
      <c r="K31" s="22">
        <f>Input!G197/Input!G$132*100</f>
        <v>75.189996442725828</v>
      </c>
      <c r="L31" s="22">
        <f>Input!H197/Input!H$132*100</f>
        <v>75.014998428036833</v>
      </c>
      <c r="M31" s="22">
        <f>Input!I197/Input!I$132*100</f>
        <v>75.235944676538864</v>
      </c>
      <c r="N31" s="22">
        <f>Input!J197/Input!J$132*100</f>
        <v>77.77891682297745</v>
      </c>
      <c r="O31" s="22">
        <f>AVERAGE(E31:N31)</f>
        <v>75.8316605034003</v>
      </c>
    </row>
    <row r="32" spans="1:15" ht="12" customHeight="1" x14ac:dyDescent="0.2">
      <c r="B32" t="s">
        <v>7</v>
      </c>
      <c r="E32" s="22">
        <f>Input!A198/Input!A$132*100</f>
        <v>0.32056431939499608</v>
      </c>
      <c r="F32" s="22">
        <f>Input!B198/Input!B$132*100</f>
        <v>7.5396454831319432E-2</v>
      </c>
      <c r="G32" s="22">
        <f>Input!C198/Input!C$132*100</f>
        <v>0.18669977246500633</v>
      </c>
      <c r="H32" s="22">
        <f>Input!D198/Input!D$132*100</f>
        <v>0.18130997333053317</v>
      </c>
      <c r="I32" s="22">
        <f>Input!E198/Input!E$132*100</f>
        <v>0.13876343937958682</v>
      </c>
      <c r="J32" s="22">
        <f>Input!F198/Input!F$132*100</f>
        <v>0.10723765660550572</v>
      </c>
      <c r="K32" s="22">
        <f>Input!G198/Input!G$132*100</f>
        <v>0.10206658020624257</v>
      </c>
      <c r="L32" s="22">
        <f>Input!H198/Input!H$132*100</f>
        <v>0.13041957960582362</v>
      </c>
      <c r="M32" s="22">
        <f>Input!I198/Input!I$132*100</f>
        <v>0.17366629423681687</v>
      </c>
      <c r="N32" s="22">
        <f>Input!J198/Input!J$132*100</f>
        <v>0.15468532662143505</v>
      </c>
      <c r="O32" s="22">
        <f>AVERAGE(E32:N32)</f>
        <v>0.15708093966772654</v>
      </c>
    </row>
    <row r="33" spans="2:15" ht="12" customHeight="1" x14ac:dyDescent="0.2">
      <c r="B33" s="14" t="s">
        <v>294</v>
      </c>
      <c r="E33" s="32">
        <f>SUM(E31:E32)</f>
        <v>76.277274582464145</v>
      </c>
      <c r="F33" s="32">
        <f t="shared" ref="F33:O33" si="2">SUM(F31:F32)</f>
        <v>72.000740381445269</v>
      </c>
      <c r="G33" s="32">
        <f t="shared" si="2"/>
        <v>78.551336758052798</v>
      </c>
      <c r="H33" s="32">
        <f t="shared" si="2"/>
        <v>80.124753679190277</v>
      </c>
      <c r="I33" s="32">
        <f t="shared" si="2"/>
        <v>75.184635935260204</v>
      </c>
      <c r="J33" s="32">
        <f t="shared" si="2"/>
        <v>73.967978943318158</v>
      </c>
      <c r="K33" s="32">
        <f t="shared" si="2"/>
        <v>75.292063022932069</v>
      </c>
      <c r="L33" s="32">
        <f t="shared" si="2"/>
        <v>75.145418007642661</v>
      </c>
      <c r="M33" s="32">
        <f t="shared" si="2"/>
        <v>75.409610970775674</v>
      </c>
      <c r="N33" s="32">
        <f t="shared" si="2"/>
        <v>77.933602149598883</v>
      </c>
      <c r="O33" s="32">
        <f t="shared" si="2"/>
        <v>75.988741443068022</v>
      </c>
    </row>
    <row r="34" spans="2:15" ht="12" customHeight="1" x14ac:dyDescent="0.2">
      <c r="B34" t="s">
        <v>8</v>
      </c>
      <c r="E34" s="22">
        <f>Input!A199/Input!A$132*100</f>
        <v>14.464881561587264</v>
      </c>
      <c r="F34" s="22">
        <f>Input!B199/Input!B$132*100</f>
        <v>18.376705626471495</v>
      </c>
      <c r="G34" s="22">
        <f>Input!C199/Input!C$132*100</f>
        <v>15.112794759984174</v>
      </c>
      <c r="H34" s="22">
        <f>Input!D199/Input!D$132*100</f>
        <v>14.825103657937467</v>
      </c>
      <c r="I34" s="22">
        <f>Input!E199/Input!E$132*100</f>
        <v>18.493917795025489</v>
      </c>
      <c r="J34" s="22">
        <f>Input!F199/Input!F$132*100</f>
        <v>18.472801517606506</v>
      </c>
      <c r="K34" s="22">
        <f>Input!G199/Input!G$132*100</f>
        <v>17.054793603394796</v>
      </c>
      <c r="L34" s="22">
        <f>Input!H199/Input!H$132*100</f>
        <v>17.751418363555636</v>
      </c>
      <c r="M34" s="22">
        <f>Input!I199/Input!I$132*100</f>
        <v>18.440921529489021</v>
      </c>
      <c r="N34" s="22">
        <f>Input!J199/Input!J$132*100</f>
        <v>15.862226855583383</v>
      </c>
      <c r="O34" s="22">
        <f>AVERAGE(E34:N34)</f>
        <v>16.885556527063521</v>
      </c>
    </row>
    <row r="35" spans="2:15" ht="12" customHeight="1" x14ac:dyDescent="0.2">
      <c r="B35" t="s">
        <v>243</v>
      </c>
      <c r="E35" s="22">
        <f>Input!A200/Input!A$132*100</f>
        <v>9.257843855948602</v>
      </c>
      <c r="F35" s="22">
        <f>Input!B200/Input!B$132*100</f>
        <v>9.6225539920832439</v>
      </c>
      <c r="G35" s="22">
        <f>Input!C200/Input!C$132*100</f>
        <v>6.3358684819630122</v>
      </c>
      <c r="H35" s="22">
        <f>Input!D200/Input!D$132*100</f>
        <v>5.0501426628722497</v>
      </c>
      <c r="I35" s="22">
        <f>Input!E200/Input!E$132*100</f>
        <v>6.3214462697143077</v>
      </c>
      <c r="J35" s="22">
        <f>Input!F200/Input!F$132*100</f>
        <v>7.5592195390753307</v>
      </c>
      <c r="K35" s="22">
        <f>Input!G200/Input!G$132*100</f>
        <v>7.6531433736731351</v>
      </c>
      <c r="L35" s="22">
        <f>Input!H200/Input!H$132*100</f>
        <v>7.1031636288017053</v>
      </c>
      <c r="M35" s="22">
        <f>Input!I200/Input!I$132*100</f>
        <v>6.1494674997352945</v>
      </c>
      <c r="N35" s="22">
        <f>Input!J200/Input!J$132*100</f>
        <v>6.204170994817745</v>
      </c>
      <c r="O35" s="22">
        <f>AVERAGE(E35:N35)</f>
        <v>7.1257020298684619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0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0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245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0</v>
      </c>
      <c r="F7" s="6">
        <f>Input!B8/Input!B$6</f>
        <v>8.34793578789543E-4</v>
      </c>
      <c r="G7" s="6">
        <f>Input!C8/Input!C$6</f>
        <v>1.2352085751801887E-2</v>
      </c>
      <c r="H7" s="6">
        <f>Input!D8/Input!D$6</f>
        <v>7.223359449398944E-4</v>
      </c>
      <c r="I7" s="6">
        <f>Input!E8/Input!E$6</f>
        <v>1.2590199947902621E-2</v>
      </c>
      <c r="J7" s="6">
        <f>Input!F8/Input!F$6</f>
        <v>8.11545632950131E-3</v>
      </c>
      <c r="K7" s="6">
        <f>Input!G8/Input!G$6</f>
        <v>2.7867583773207381E-2</v>
      </c>
      <c r="L7" s="6">
        <f>Input!H8/Input!H$6</f>
        <v>1.6459148859356775E-3</v>
      </c>
      <c r="M7" s="6">
        <f>Input!I8/Input!I$6</f>
        <v>2.0200597130073161E-2</v>
      </c>
      <c r="N7" s="6">
        <f>Input!J8/Input!J$6</f>
        <v>1.7393545066540998E-2</v>
      </c>
      <c r="O7" s="6">
        <f t="shared" ref="O7:O13" si="1">AVERAGE(E7:N7)</f>
        <v>1.0172251240869248E-2</v>
      </c>
    </row>
    <row r="8" spans="1:15" ht="12" customHeight="1" x14ac:dyDescent="0.2">
      <c r="B8" t="s">
        <v>50</v>
      </c>
      <c r="E8" s="6">
        <f>Input!A9/Input!A$6</f>
        <v>3.0485911115110054</v>
      </c>
      <c r="F8" s="6">
        <f>Input!B9/Input!B$6</f>
        <v>3.5771540632329675</v>
      </c>
      <c r="G8" s="6">
        <f>Input!C9/Input!C$6</f>
        <v>3.1842501013265951</v>
      </c>
      <c r="H8" s="6">
        <f>Input!D9/Input!D$6</f>
        <v>2.8000771917689127</v>
      </c>
      <c r="I8" s="6">
        <f>Input!E9/Input!E$6</f>
        <v>2.3639471847009079</v>
      </c>
      <c r="J8" s="6">
        <f>Input!F9/Input!F$6</f>
        <v>2.5142956412815893</v>
      </c>
      <c r="K8" s="6">
        <f>Input!G9/Input!G$6</f>
        <v>2.5799916960885936</v>
      </c>
      <c r="L8" s="6">
        <f>Input!H9/Input!H$6</f>
        <v>2.3620231921207098</v>
      </c>
      <c r="M8" s="6">
        <f>Input!I9/Input!I$6</f>
        <v>2.4685780902970951</v>
      </c>
      <c r="N8" s="6">
        <f>Input!J9/Input!J$6</f>
        <v>1.7757157419699288</v>
      </c>
      <c r="O8" s="6">
        <f t="shared" si="1"/>
        <v>2.6674624014298307</v>
      </c>
    </row>
    <row r="9" spans="1:15" ht="12" customHeight="1" x14ac:dyDescent="0.2">
      <c r="B9" t="s">
        <v>51</v>
      </c>
      <c r="E9" s="6">
        <f>Input!A10/Input!A$6</f>
        <v>2.4559379244273143</v>
      </c>
      <c r="F9" s="6">
        <f>Input!B10/Input!B$6</f>
        <v>2.3785804659030836</v>
      </c>
      <c r="G9" s="6">
        <f>Input!C10/Input!C$6</f>
        <v>1.7759755728005948</v>
      </c>
      <c r="H9" s="6">
        <f>Input!D10/Input!D$6</f>
        <v>1.762542331980866</v>
      </c>
      <c r="I9" s="6">
        <f>Input!E10/Input!E$6</f>
        <v>1.6422886469974263</v>
      </c>
      <c r="J9" s="6">
        <f>Input!F10/Input!F$6</f>
        <v>1.3699316103765431</v>
      </c>
      <c r="K9" s="6">
        <f>Input!G10/Input!G$6</f>
        <v>1.6327458355344895</v>
      </c>
      <c r="L9" s="6">
        <f>Input!H10/Input!H$6</f>
        <v>1.3055518034172657</v>
      </c>
      <c r="M9" s="6">
        <f>Input!I10/Input!I$6</f>
        <v>1.2863347750809597</v>
      </c>
      <c r="N9" s="6">
        <f>Input!J10/Input!J$6</f>
        <v>0.90849158208532843</v>
      </c>
      <c r="O9" s="6">
        <f t="shared" si="1"/>
        <v>1.6518380548603873</v>
      </c>
    </row>
    <row r="10" spans="1:15" ht="12" customHeight="1" x14ac:dyDescent="0.2">
      <c r="B10" t="s">
        <v>52</v>
      </c>
      <c r="E10" s="6">
        <f>Input!A11/Input!A$6</f>
        <v>2.4424488783238365</v>
      </c>
      <c r="F10" s="6">
        <f>Input!B11/Input!B$6</f>
        <v>1.8518891987037638</v>
      </c>
      <c r="G10" s="6">
        <f>Input!C11/Input!C$6</f>
        <v>1.8073097531480791</v>
      </c>
      <c r="H10" s="6">
        <f>Input!D11/Input!D$6</f>
        <v>1.5696576554192476</v>
      </c>
      <c r="I10" s="6">
        <f>Input!E11/Input!E$6</f>
        <v>1.278863295397807</v>
      </c>
      <c r="J10" s="6">
        <f>Input!F11/Input!F$6</f>
        <v>1.1107750016901943</v>
      </c>
      <c r="K10" s="6">
        <f>Input!G11/Input!G$6</f>
        <v>1.0064107043688582</v>
      </c>
      <c r="L10" s="6">
        <f>Input!H11/Input!H$6</f>
        <v>1.1416820332769941</v>
      </c>
      <c r="M10" s="6">
        <f>Input!I11/Input!I$6</f>
        <v>1.2275343957188383</v>
      </c>
      <c r="N10" s="6">
        <f>Input!J11/Input!J$6</f>
        <v>0.86929253882252711</v>
      </c>
      <c r="O10" s="6">
        <f t="shared" si="1"/>
        <v>1.4305863454870147</v>
      </c>
    </row>
    <row r="11" spans="1:15" ht="12" customHeight="1" x14ac:dyDescent="0.2">
      <c r="B11" t="s">
        <v>53</v>
      </c>
      <c r="E11" s="6">
        <f>Input!A12/Input!A$6</f>
        <v>1.115984049057845</v>
      </c>
      <c r="F11" s="6">
        <f>Input!B12/Input!B$6</f>
        <v>1.4635367345224117</v>
      </c>
      <c r="G11" s="6">
        <f>Input!C12/Input!C$6</f>
        <v>1.1209679731310367</v>
      </c>
      <c r="H11" s="6">
        <f>Input!D12/Input!D$6</f>
        <v>1.0459920608387934</v>
      </c>
      <c r="I11" s="6">
        <f>Input!E12/Input!E$6</f>
        <v>0.88110546394025324</v>
      </c>
      <c r="J11" s="6">
        <f>Input!F12/Input!F$6</f>
        <v>0.82944345746056414</v>
      </c>
      <c r="K11" s="6">
        <f>Input!G12/Input!G$6</f>
        <v>0.90267482558149903</v>
      </c>
      <c r="L11" s="6">
        <f>Input!H12/Input!H$6</f>
        <v>0.88177641286902442</v>
      </c>
      <c r="M11" s="6">
        <f>Input!I12/Input!I$6</f>
        <v>1.0726187377935592</v>
      </c>
      <c r="N11" s="6">
        <f>Input!J12/Input!J$6</f>
        <v>0.84900719266320379</v>
      </c>
      <c r="O11" s="6">
        <f t="shared" si="1"/>
        <v>1.016310690785819</v>
      </c>
    </row>
    <row r="12" spans="1:15" ht="12" customHeight="1" x14ac:dyDescent="0.2">
      <c r="B12" t="s">
        <v>54</v>
      </c>
      <c r="E12" s="6">
        <f>Input!A13/Input!A$6</f>
        <v>0.27237445514163383</v>
      </c>
      <c r="F12" s="6">
        <f>Input!B13/Input!B$6</f>
        <v>0.226780592151411</v>
      </c>
      <c r="G12" s="6">
        <f>Input!C13/Input!C$6</f>
        <v>0.26283096553659901</v>
      </c>
      <c r="H12" s="6">
        <f>Input!D13/Input!D$6</f>
        <v>0.19230172634468956</v>
      </c>
      <c r="I12" s="6">
        <f>Input!E13/Input!E$6</f>
        <v>0.16210263932923044</v>
      </c>
      <c r="J12" s="6">
        <f>Input!F13/Input!F$6</f>
        <v>0.15075744864895185</v>
      </c>
      <c r="K12" s="6">
        <f>Input!G13/Input!G$6</f>
        <v>0.13278239451342724</v>
      </c>
      <c r="L12" s="6">
        <f>Input!H13/Input!H$6</f>
        <v>0.15268371050748711</v>
      </c>
      <c r="M12" s="6">
        <f>Input!I13/Input!I$6</f>
        <v>0.14301595930361666</v>
      </c>
      <c r="N12" s="6">
        <f>Input!J13/Input!J$6</f>
        <v>0.12122554680503297</v>
      </c>
      <c r="O12" s="6">
        <f t="shared" si="1"/>
        <v>0.18168554382820795</v>
      </c>
    </row>
    <row r="13" spans="1:15" ht="13.5" customHeight="1" x14ac:dyDescent="0.2">
      <c r="B13" s="4" t="s">
        <v>55</v>
      </c>
      <c r="E13" s="8">
        <f>SUM(E7:E12)</f>
        <v>9.335336418461635</v>
      </c>
      <c r="F13" s="8">
        <f t="shared" ref="F13:N13" si="2">SUM(F7:F12)</f>
        <v>9.4987758480924267</v>
      </c>
      <c r="G13" s="8">
        <f t="shared" si="2"/>
        <v>8.1636864516947067</v>
      </c>
      <c r="H13" s="8">
        <f t="shared" si="2"/>
        <v>7.3712933022974489</v>
      </c>
      <c r="I13" s="8">
        <f t="shared" si="2"/>
        <v>6.340897430313527</v>
      </c>
      <c r="J13" s="8">
        <f t="shared" si="2"/>
        <v>5.9833186157873444</v>
      </c>
      <c r="K13" s="8">
        <f t="shared" si="2"/>
        <v>6.2824730398600748</v>
      </c>
      <c r="L13" s="8">
        <f t="shared" si="2"/>
        <v>5.8453630670774173</v>
      </c>
      <c r="M13" s="8">
        <f t="shared" si="2"/>
        <v>6.2182825553241425</v>
      </c>
      <c r="N13" s="8">
        <f t="shared" si="2"/>
        <v>4.5411261474125624</v>
      </c>
      <c r="O13" s="8">
        <f t="shared" si="1"/>
        <v>6.9580552876321295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31.114553278686849</v>
      </c>
      <c r="F15" s="6">
        <f>Input!B14/Input!B$6</f>
        <v>28.775582625252962</v>
      </c>
      <c r="G15" s="6">
        <f>Input!C14/Input!C$6</f>
        <v>26.869757638540712</v>
      </c>
      <c r="H15" s="6">
        <f>Input!D14/Input!D$6</f>
        <v>24.353186770546827</v>
      </c>
      <c r="I15" s="6">
        <f>Input!E14/Input!E$6</f>
        <v>24.012102507536127</v>
      </c>
      <c r="J15" s="6">
        <f>Input!F14/Input!F$6</f>
        <v>25.575674057189214</v>
      </c>
      <c r="K15" s="6">
        <f>Input!G14/Input!G$6</f>
        <v>24.469531594764696</v>
      </c>
      <c r="L15" s="6">
        <f>Input!H14/Input!H$6</f>
        <v>24.555722109131619</v>
      </c>
      <c r="M15" s="6">
        <f>Input!I14/Input!I$6</f>
        <v>25.227253042550533</v>
      </c>
      <c r="N15" s="6">
        <f>Input!J14/Input!J$6</f>
        <v>25.007105614415899</v>
      </c>
      <c r="O15" s="6">
        <f>AVERAGE(E15:N15)</f>
        <v>25.996046923861542</v>
      </c>
    </row>
    <row r="16" spans="1:15" ht="12" customHeight="1" x14ac:dyDescent="0.2">
      <c r="B16" t="s">
        <v>57</v>
      </c>
      <c r="E16" s="6">
        <f>Input!A15/Input!A$6</f>
        <v>2.9362074954339996</v>
      </c>
      <c r="F16" s="6">
        <f>Input!B15/Input!B$6</f>
        <v>2.6895360853410146</v>
      </c>
      <c r="G16" s="6">
        <f>Input!C15/Input!C$6</f>
        <v>2.9093475101249355</v>
      </c>
      <c r="H16" s="6">
        <f>Input!D15/Input!D$6</f>
        <v>1.8857923871618747</v>
      </c>
      <c r="I16" s="6">
        <f>Input!E15/Input!E$6</f>
        <v>1.7378911997052777</v>
      </c>
      <c r="J16" s="6">
        <f>Input!F15/Input!F$6</f>
        <v>2.1393810478818671</v>
      </c>
      <c r="K16" s="6">
        <f>Input!G15/Input!G$6</f>
        <v>2.2891339114798805</v>
      </c>
      <c r="L16" s="6">
        <f>Input!H15/Input!H$6</f>
        <v>1.8434661091099629</v>
      </c>
      <c r="M16" s="6">
        <f>Input!I15/Input!I$6</f>
        <v>1.8458450171802763</v>
      </c>
      <c r="N16" s="6">
        <f>Input!J15/Input!J$6</f>
        <v>1.8958277589735881</v>
      </c>
      <c r="O16" s="6">
        <f>AVERAGE(E16:N16)</f>
        <v>2.2172428522392678</v>
      </c>
    </row>
    <row r="17" spans="2:15" ht="12" customHeight="1" x14ac:dyDescent="0.2">
      <c r="B17" t="s">
        <v>58</v>
      </c>
      <c r="E17" s="6">
        <f>Input!A16/Input!A$6</f>
        <v>0.69152651768481976</v>
      </c>
      <c r="F17" s="6">
        <f>Input!B16/Input!B$6</f>
        <v>0.61655045513704299</v>
      </c>
      <c r="G17" s="6">
        <f>Input!C16/Input!C$6</f>
        <v>0.50974625176645338</v>
      </c>
      <c r="H17" s="6">
        <f>Input!D16/Input!D$6</f>
        <v>0.39796709917372119</v>
      </c>
      <c r="I17" s="6">
        <f>Input!E16/Input!E$6</f>
        <v>0.46519954841986394</v>
      </c>
      <c r="J17" s="6">
        <f>Input!F16/Input!F$6</f>
        <v>0.49350348234287694</v>
      </c>
      <c r="K17" s="6">
        <f>Input!G16/Input!G$6</f>
        <v>0.60118331459952556</v>
      </c>
      <c r="L17" s="6">
        <f>Input!H16/Input!H$6</f>
        <v>0.59308138508517483</v>
      </c>
      <c r="M17" s="6">
        <f>Input!I16/Input!I$6</f>
        <v>0.34351315953866107</v>
      </c>
      <c r="N17" s="6">
        <f>Input!J16/Input!J$6</f>
        <v>0.31213389081555537</v>
      </c>
      <c r="O17" s="6">
        <f>AVERAGE(E17:N17)</f>
        <v>0.5024405104563695</v>
      </c>
    </row>
    <row r="18" spans="2:15" ht="12" customHeight="1" x14ac:dyDescent="0.2">
      <c r="B18" t="s">
        <v>59</v>
      </c>
      <c r="E18" s="6">
        <f>Input!A17/Input!A$6</f>
        <v>0.3552554800957527</v>
      </c>
      <c r="F18" s="6">
        <f>Input!B17/Input!B$6</f>
        <v>0.32162121923510251</v>
      </c>
      <c r="G18" s="6">
        <f>Input!C17/Input!C$6</f>
        <v>0.29190595225506138</v>
      </c>
      <c r="H18" s="6">
        <f>Input!D17/Input!D$6</f>
        <v>0.22464426999213802</v>
      </c>
      <c r="I18" s="6">
        <f>Input!E17/Input!E$6</f>
        <v>0.19154439782809213</v>
      </c>
      <c r="J18" s="6">
        <f>Input!F17/Input!F$6</f>
        <v>0.1965760337505161</v>
      </c>
      <c r="K18" s="6">
        <f>Input!G17/Input!G$6</f>
        <v>0.26269430957638634</v>
      </c>
      <c r="L18" s="6">
        <f>Input!H17/Input!H$6</f>
        <v>0.25946407140626809</v>
      </c>
      <c r="M18" s="6">
        <f>Input!I17/Input!I$6</f>
        <v>0.26534232593495105</v>
      </c>
      <c r="N18" s="6">
        <f>Input!J17/Input!J$6</f>
        <v>0.2013094613707809</v>
      </c>
      <c r="O18" s="6">
        <f>AVERAGE(E18:N18)</f>
        <v>0.25703575214450491</v>
      </c>
    </row>
    <row r="19" spans="2:15" ht="13.5" customHeight="1" x14ac:dyDescent="0.2">
      <c r="B19" s="4" t="s">
        <v>60</v>
      </c>
      <c r="E19" s="8">
        <f t="shared" ref="E19:N19" si="3">SUM(E15:E18)</f>
        <v>35.097542771901416</v>
      </c>
      <c r="F19" s="8">
        <f t="shared" si="3"/>
        <v>32.403290384966127</v>
      </c>
      <c r="G19" s="8">
        <f t="shared" si="3"/>
        <v>30.580757352687161</v>
      </c>
      <c r="H19" s="8">
        <f t="shared" si="3"/>
        <v>26.861590526874561</v>
      </c>
      <c r="I19" s="8">
        <f t="shared" si="3"/>
        <v>26.406737653489362</v>
      </c>
      <c r="J19" s="8">
        <f t="shared" si="3"/>
        <v>28.405134621164475</v>
      </c>
      <c r="K19" s="8">
        <f t="shared" si="3"/>
        <v>27.622543130420485</v>
      </c>
      <c r="L19" s="8">
        <f t="shared" si="3"/>
        <v>27.251733674733021</v>
      </c>
      <c r="M19" s="8">
        <f t="shared" si="3"/>
        <v>27.681953545204422</v>
      </c>
      <c r="N19" s="8">
        <f t="shared" si="3"/>
        <v>27.416376725575823</v>
      </c>
      <c r="O19" s="8">
        <f>AVERAGE(E19:N19)</f>
        <v>28.972766038701689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6.282151542971631</v>
      </c>
      <c r="F21" s="6">
        <f>Input!B18/Input!B$6</f>
        <v>6.346560823055782</v>
      </c>
      <c r="G21" s="6">
        <f>Input!C18/Input!C$6</f>
        <v>5.6525556193357396</v>
      </c>
      <c r="H21" s="6">
        <f>Input!D18/Input!D$6</f>
        <v>4.5720183464371198</v>
      </c>
      <c r="I21" s="6">
        <f>Input!E18/Input!E$6</f>
        <v>3.7372071790184527</v>
      </c>
      <c r="J21" s="6">
        <f>Input!F18/Input!F$6</f>
        <v>3.5893379073362839</v>
      </c>
      <c r="K21" s="6">
        <f>Input!G18/Input!G$6</f>
        <v>4.2169996699529939</v>
      </c>
      <c r="L21" s="6">
        <f>Input!H18/Input!H$6</f>
        <v>4.5557491731770199</v>
      </c>
      <c r="M21" s="6">
        <f>Input!I18/Input!I$6</f>
        <v>5.2485258532915138</v>
      </c>
      <c r="N21" s="6">
        <f>Input!J18/Input!J$6</f>
        <v>4.3767775508976845</v>
      </c>
      <c r="O21" s="6">
        <f>AVERAGE(E21:N21)</f>
        <v>4.857788366547422</v>
      </c>
    </row>
    <row r="22" spans="2:15" ht="12" customHeight="1" x14ac:dyDescent="0.2">
      <c r="B22" t="s">
        <v>255</v>
      </c>
      <c r="E22" s="6">
        <f>Input!A19/Input!A$6</f>
        <v>6.3265429713210359</v>
      </c>
      <c r="F22" s="6">
        <f>Input!B19/Input!B$6</f>
        <v>4.7791248417192485</v>
      </c>
      <c r="G22" s="6">
        <f>Input!C19/Input!C$6</f>
        <v>4.0691221077163311</v>
      </c>
      <c r="H22" s="6">
        <f>Input!D19/Input!D$6</f>
        <v>3.4181804132754476</v>
      </c>
      <c r="I22" s="6">
        <f>Input!E19/Input!E$6</f>
        <v>2.9100065810620417</v>
      </c>
      <c r="J22" s="6">
        <f>Input!F19/Input!F$6</f>
        <v>2.6718985813488119</v>
      </c>
      <c r="K22" s="6">
        <f>Input!G19/Input!G$6</f>
        <v>3.2498314535230679</v>
      </c>
      <c r="L22" s="6">
        <f>Input!H19/Input!H$6</f>
        <v>4.0351501772139731</v>
      </c>
      <c r="M22" s="6">
        <f>Input!I19/Input!I$6</f>
        <v>4.2187835419857285</v>
      </c>
      <c r="N22" s="6">
        <f>Input!J19/Input!J$6</f>
        <v>3.8984703474979461</v>
      </c>
      <c r="O22" s="6">
        <f>AVERAGE(E22:N22)</f>
        <v>3.9577111016663635</v>
      </c>
    </row>
    <row r="23" spans="2:15" ht="12" customHeight="1" x14ac:dyDescent="0.2">
      <c r="B23" t="s">
        <v>62</v>
      </c>
      <c r="E23" s="6">
        <f>Input!A20/Input!A$6</f>
        <v>1.2522679442739836E-2</v>
      </c>
      <c r="F23" s="6">
        <f>Input!B20/Input!B$6</f>
        <v>1.5831534441534675E-2</v>
      </c>
      <c r="G23" s="6">
        <f>Input!C20/Input!C$6</f>
        <v>1.4282138175080061E-2</v>
      </c>
      <c r="H23" s="6">
        <f>Input!D20/Input!D$6</f>
        <v>1.4265220537255699E-2</v>
      </c>
      <c r="I23" s="6">
        <f>Input!E20/Input!E$6</f>
        <v>3.7535950189506409E-2</v>
      </c>
      <c r="J23" s="6">
        <f>Input!F20/Input!F$6</f>
        <v>2.8448383731959487E-2</v>
      </c>
      <c r="K23" s="6">
        <f>Input!G20/Input!G$6</f>
        <v>2.4719793559040922E-2</v>
      </c>
      <c r="L23" s="6">
        <f>Input!H20/Input!H$6</f>
        <v>2.4241865123289151E-2</v>
      </c>
      <c r="M23" s="6">
        <f>Input!I20/Input!I$6</f>
        <v>1.6344622095952659E-2</v>
      </c>
      <c r="N23" s="6">
        <f>Input!J20/Input!J$6</f>
        <v>1.13602937102943E-2</v>
      </c>
      <c r="O23" s="6">
        <f>AVERAGE(E23:N23)</f>
        <v>1.9955248100665322E-2</v>
      </c>
    </row>
    <row r="24" spans="2:15" ht="13.5" customHeight="1" x14ac:dyDescent="0.2">
      <c r="B24" s="4" t="s">
        <v>63</v>
      </c>
      <c r="E24" s="8">
        <f t="shared" ref="E24:N24" si="4">SUM(E21:E23)</f>
        <v>12.621217193735406</v>
      </c>
      <c r="F24" s="8">
        <f t="shared" si="4"/>
        <v>11.141517199216565</v>
      </c>
      <c r="G24" s="8">
        <f t="shared" si="4"/>
        <v>9.7359598652271515</v>
      </c>
      <c r="H24" s="8">
        <f t="shared" si="4"/>
        <v>8.0044639802498239</v>
      </c>
      <c r="I24" s="8">
        <f t="shared" si="4"/>
        <v>6.6847497102700011</v>
      </c>
      <c r="J24" s="8">
        <f t="shared" si="4"/>
        <v>6.2896848724170553</v>
      </c>
      <c r="K24" s="8">
        <f t="shared" si="4"/>
        <v>7.4915509170351031</v>
      </c>
      <c r="L24" s="8">
        <f t="shared" si="4"/>
        <v>8.6151412155142815</v>
      </c>
      <c r="M24" s="8">
        <f t="shared" si="4"/>
        <v>9.483654017373194</v>
      </c>
      <c r="N24" s="8">
        <f t="shared" si="4"/>
        <v>8.2866081921059251</v>
      </c>
      <c r="O24" s="8">
        <f>AVERAGE(E24:N24)</f>
        <v>8.8354547163144517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1.509224188800028</v>
      </c>
      <c r="F26" s="6">
        <f>Input!B21/Input!B$6</f>
        <v>1.5405384918663096</v>
      </c>
      <c r="G26" s="6">
        <f>Input!C21/Input!C$6</f>
        <v>1.2279459378625885</v>
      </c>
      <c r="H26" s="6">
        <f>Input!D21/Input!D$6</f>
        <v>1.0867426347479958</v>
      </c>
      <c r="I26" s="6">
        <f>Input!E21/Input!E$6</f>
        <v>0.91956732585006618</v>
      </c>
      <c r="J26" s="6">
        <f>Input!F21/Input!F$6</f>
        <v>0.93547198704425272</v>
      </c>
      <c r="K26" s="6">
        <f>Input!G21/Input!G$6</f>
        <v>1.0619304865041213</v>
      </c>
      <c r="L26" s="6">
        <f>Input!H21/Input!H$6</f>
        <v>1.147658618467523</v>
      </c>
      <c r="M26" s="6">
        <f>Input!I21/Input!I$6</f>
        <v>1.2187911402046412</v>
      </c>
      <c r="N26" s="6">
        <f>Input!J21/Input!J$6</f>
        <v>0.98447746054430252</v>
      </c>
      <c r="O26" s="6">
        <f>AVERAGE(E26:N26)</f>
        <v>1.1632348271891826</v>
      </c>
    </row>
    <row r="27" spans="2:15" ht="12" customHeight="1" x14ac:dyDescent="0.2">
      <c r="B27" t="s">
        <v>65</v>
      </c>
      <c r="E27" s="6">
        <f>Input!A22/Input!A$6</f>
        <v>14.849104507043151</v>
      </c>
      <c r="F27" s="6">
        <f>Input!B22/Input!B$6</f>
        <v>15.340305721664219</v>
      </c>
      <c r="G27" s="6">
        <f>Input!C22/Input!C$6</f>
        <v>13.177282511206803</v>
      </c>
      <c r="H27" s="6">
        <f>Input!D22/Input!D$6</f>
        <v>11.609893651781965</v>
      </c>
      <c r="I27" s="6">
        <f>Input!E22/Input!E$6</f>
        <v>10.875319698446953</v>
      </c>
      <c r="J27" s="6">
        <f>Input!F22/Input!F$6</f>
        <v>10.352655649881706</v>
      </c>
      <c r="K27" s="6">
        <f>Input!G22/Input!G$6</f>
        <v>11.273537882851278</v>
      </c>
      <c r="L27" s="6">
        <f>Input!H22/Input!H$6</f>
        <v>12.733867533945757</v>
      </c>
      <c r="M27" s="6">
        <f>Input!I22/Input!I$6</f>
        <v>13.516038468064398</v>
      </c>
      <c r="N27" s="6">
        <f>Input!J22/Input!J$6</f>
        <v>11.152013593116463</v>
      </c>
      <c r="O27" s="6">
        <f>AVERAGE(E27:N27)</f>
        <v>12.488001921800269</v>
      </c>
    </row>
    <row r="28" spans="2:15" ht="12" customHeight="1" x14ac:dyDescent="0.2">
      <c r="B28" t="s">
        <v>66</v>
      </c>
      <c r="E28" s="6">
        <f>Input!A23/Input!A$6</f>
        <v>1.9481819537132117</v>
      </c>
      <c r="F28" s="6">
        <f>Input!B23/Input!B$6</f>
        <v>2.227009767118858</v>
      </c>
      <c r="G28" s="6">
        <f>Input!C23/Input!C$6</f>
        <v>2.0512913398862227</v>
      </c>
      <c r="H28" s="6">
        <f>Input!D23/Input!D$6</f>
        <v>2.1399372196078397</v>
      </c>
      <c r="I28" s="6">
        <f>Input!E23/Input!E$6</f>
        <v>1.9559875146648791</v>
      </c>
      <c r="J28" s="6">
        <f>Input!F23/Input!F$6</f>
        <v>1.757658974669791</v>
      </c>
      <c r="K28" s="6">
        <f>Input!G23/Input!G$6</f>
        <v>2.0225314465734425</v>
      </c>
      <c r="L28" s="6">
        <f>Input!H23/Input!H$6</f>
        <v>2.0715454908846729</v>
      </c>
      <c r="M28" s="6">
        <f>Input!I23/Input!I$6</f>
        <v>2.0008724346441333</v>
      </c>
      <c r="N28" s="6">
        <f>Input!J23/Input!J$6</f>
        <v>1.7126840271237505</v>
      </c>
      <c r="O28" s="6">
        <f>AVERAGE(E28:N28)</f>
        <v>1.9887700168886802</v>
      </c>
    </row>
    <row r="29" spans="2:15" ht="13.5" customHeight="1" x14ac:dyDescent="0.2">
      <c r="B29" s="4" t="s">
        <v>15</v>
      </c>
      <c r="E29" s="8">
        <f t="shared" ref="E29:N29" si="5">SUM(E26:E28)</f>
        <v>18.306510649556394</v>
      </c>
      <c r="F29" s="8">
        <f t="shared" si="5"/>
        <v>19.107853980649388</v>
      </c>
      <c r="G29" s="8">
        <f t="shared" si="5"/>
        <v>16.456519788955614</v>
      </c>
      <c r="H29" s="8">
        <f t="shared" si="5"/>
        <v>14.8365735061378</v>
      </c>
      <c r="I29" s="8">
        <f t="shared" si="5"/>
        <v>13.750874538961899</v>
      </c>
      <c r="J29" s="8">
        <f t="shared" si="5"/>
        <v>13.04578661159575</v>
      </c>
      <c r="K29" s="8">
        <f t="shared" si="5"/>
        <v>14.35799981592884</v>
      </c>
      <c r="L29" s="8">
        <f t="shared" si="5"/>
        <v>15.953071643297953</v>
      </c>
      <c r="M29" s="8">
        <f t="shared" si="5"/>
        <v>16.735702042913172</v>
      </c>
      <c r="N29" s="8">
        <f t="shared" si="5"/>
        <v>13.849175080784516</v>
      </c>
      <c r="O29" s="8">
        <f>AVERAGE(E29:N29)</f>
        <v>15.64000676587813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75.360607033654844</v>
      </c>
      <c r="F31" s="7">
        <f t="shared" si="6"/>
        <v>72.151437412924508</v>
      </c>
      <c r="G31" s="7">
        <f t="shared" si="6"/>
        <v>64.936923458564635</v>
      </c>
      <c r="H31" s="7">
        <f t="shared" si="6"/>
        <v>57.07392131555963</v>
      </c>
      <c r="I31" s="7">
        <f t="shared" si="6"/>
        <v>53.183259333034783</v>
      </c>
      <c r="J31" s="7">
        <f t="shared" si="6"/>
        <v>53.723924720964625</v>
      </c>
      <c r="K31" s="7">
        <f t="shared" si="6"/>
        <v>55.754566903244509</v>
      </c>
      <c r="L31" s="7">
        <f t="shared" si="6"/>
        <v>57.66530960062267</v>
      </c>
      <c r="M31" s="7">
        <f t="shared" si="6"/>
        <v>60.119592160814932</v>
      </c>
      <c r="N31" s="7">
        <f t="shared" si="6"/>
        <v>54.093286145878821</v>
      </c>
      <c r="O31" s="7">
        <f>AVERAGE(E31:N31)</f>
        <v>60.406282808526399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85.729963111134438</v>
      </c>
      <c r="F33" s="6">
        <f>(Input!B27+Input!B203+Input!B207)/Input!B$34</f>
        <v>86.038896637949293</v>
      </c>
      <c r="G33" s="6">
        <f>(Input!C27+Input!C203+Input!C207)/Input!C$34</f>
        <v>85.709494783528299</v>
      </c>
      <c r="H33" s="6">
        <f>(Input!D27+Input!D203+Input!D207)/Input!D$34</f>
        <v>71.070842175192283</v>
      </c>
      <c r="I33" s="6">
        <f>(Input!E27+Input!E203+Input!E207)/Input!E$34</f>
        <v>55.993213936743608</v>
      </c>
      <c r="J33" s="6">
        <f>(Input!F27+Input!F203+Input!F207)/Input!F$34</f>
        <v>58.279354060582151</v>
      </c>
      <c r="K33" s="6">
        <f>(Input!G27+Input!G203+Input!G207)/Input!G$34</f>
        <v>65.863047917372853</v>
      </c>
      <c r="L33" s="6">
        <f>(Input!H27+Input!H203+Input!H207)/Input!H$34</f>
        <v>67.049305656758008</v>
      </c>
      <c r="M33" s="6">
        <f>(Input!I27+Input!I203+Input!I207)/Input!I$34</f>
        <v>66.962058773613251</v>
      </c>
      <c r="N33" s="6">
        <f>(Input!J27+Input!J203+Input!J207)/Input!J$34</f>
        <v>71.089724350099573</v>
      </c>
      <c r="O33" s="6">
        <f>AVERAGE(E33:N33)</f>
        <v>71.378590140297376</v>
      </c>
    </row>
    <row r="34" spans="2:15" ht="12" customHeight="1" x14ac:dyDescent="0.2">
      <c r="B34" t="s">
        <v>69</v>
      </c>
      <c r="E34" s="6">
        <f>Input!A28/Input!A$34</f>
        <v>4.9227718110501237E-2</v>
      </c>
      <c r="F34" s="6">
        <f>Input!B28/Input!B$34</f>
        <v>1.3313054730336886E-2</v>
      </c>
      <c r="G34" s="6">
        <f>Input!C28/Input!C$34</f>
        <v>5.5182418185959065E-2</v>
      </c>
      <c r="H34" s="6">
        <f>Input!D28/Input!D$34</f>
        <v>1.7567176324015367E-2</v>
      </c>
      <c r="I34" s="6">
        <f>Input!E28/Input!E$34</f>
        <v>2.1497611127425088E-2</v>
      </c>
      <c r="J34" s="6">
        <f>Input!F28/Input!F$34</f>
        <v>4.6182315162147741E-2</v>
      </c>
      <c r="K34" s="6">
        <f>Input!G28/Input!G$34</f>
        <v>6.3336323172657513E-2</v>
      </c>
      <c r="L34" s="6">
        <f>Input!H28/Input!H$34</f>
        <v>7.2346707068068519E-2</v>
      </c>
      <c r="M34" s="6">
        <f>Input!I28/Input!I$34</f>
        <v>0.12111586673297374</v>
      </c>
      <c r="N34" s="6">
        <f>Input!J28/Input!J$34</f>
        <v>8.3182488259658058E-2</v>
      </c>
      <c r="O34" s="6">
        <f>AVERAGE(E34:N34)</f>
        <v>5.4295167887374318E-2</v>
      </c>
    </row>
    <row r="35" spans="2:15" ht="12" customHeight="1" x14ac:dyDescent="0.2">
      <c r="B35" t="s">
        <v>75</v>
      </c>
      <c r="E35" s="6">
        <f>(Input!A29-Input!A203-Input!A207)/Input!A$34</f>
        <v>7.1776650264424458</v>
      </c>
      <c r="F35" s="6">
        <f>(Input!B29-Input!B203-Input!B207)/Input!B$34</f>
        <v>7.399184569583098</v>
      </c>
      <c r="G35" s="6">
        <f>(Input!C29-Input!C203-Input!C207)/Input!C$34</f>
        <v>6.2618886524617112</v>
      </c>
      <c r="H35" s="6">
        <f>(Input!D29-Input!D203-Input!D207)/Input!D$34</f>
        <v>5.5519861686444756</v>
      </c>
      <c r="I35" s="6">
        <f>(Input!E29-Input!E203-Input!E207)/Input!E$34</f>
        <v>4.3025511082098049</v>
      </c>
      <c r="J35" s="6">
        <f>(Input!F29-Input!F203-Input!F207)/Input!F$34</f>
        <v>3.3181654347194041</v>
      </c>
      <c r="K35" s="6">
        <f>(Input!G29-Input!G203-Input!G207)/Input!G$34</f>
        <v>3.2324688813223981</v>
      </c>
      <c r="L35" s="6">
        <f>(Input!H29-Input!H203-Input!H207)/Input!H$34</f>
        <v>3.6723933322065223</v>
      </c>
      <c r="M35" s="6">
        <f>(Input!I29-Input!I203-Input!I207)/Input!I$34</f>
        <v>3.6177383508829966</v>
      </c>
      <c r="N35" s="6">
        <f>(Input!J29-Input!J203-Input!J207)/Input!J$34</f>
        <v>2.9442948599533598</v>
      </c>
      <c r="O35" s="6">
        <f>AVERAGE(E35:N35)</f>
        <v>4.7478336384426214</v>
      </c>
    </row>
    <row r="36" spans="2:15" ht="13.5" customHeight="1" x14ac:dyDescent="0.2">
      <c r="B36" s="1" t="s">
        <v>71</v>
      </c>
      <c r="E36" s="7">
        <f t="shared" ref="E36:N36" si="7">SUM(E33:E35)</f>
        <v>92.95685585568738</v>
      </c>
      <c r="F36" s="7">
        <f t="shared" si="7"/>
        <v>93.451394262262724</v>
      </c>
      <c r="G36" s="7">
        <f t="shared" si="7"/>
        <v>92.026565854175971</v>
      </c>
      <c r="H36" s="7">
        <f t="shared" si="7"/>
        <v>76.64039552016078</v>
      </c>
      <c r="I36" s="7">
        <f t="shared" si="7"/>
        <v>60.317262656080835</v>
      </c>
      <c r="J36" s="7">
        <f t="shared" si="7"/>
        <v>61.643701810463703</v>
      </c>
      <c r="K36" s="7">
        <f t="shared" si="7"/>
        <v>69.158853121867921</v>
      </c>
      <c r="L36" s="7">
        <f t="shared" si="7"/>
        <v>70.794045696032597</v>
      </c>
      <c r="M36" s="7">
        <f t="shared" si="7"/>
        <v>70.700912991229231</v>
      </c>
      <c r="N36" s="7">
        <f t="shared" si="7"/>
        <v>74.117201698312584</v>
      </c>
      <c r="O36" s="7">
        <f>AVERAGE(E36:N36)</f>
        <v>76.180718946627366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17.596248822032535</v>
      </c>
      <c r="F38" s="11">
        <f t="shared" si="8"/>
        <v>21.299956849338216</v>
      </c>
      <c r="G38" s="11">
        <f t="shared" si="8"/>
        <v>27.089642395611335</v>
      </c>
      <c r="H38" s="11">
        <f t="shared" si="8"/>
        <v>19.56647420460115</v>
      </c>
      <c r="I38" s="11">
        <f t="shared" si="8"/>
        <v>7.134003323046052</v>
      </c>
      <c r="J38" s="11">
        <f t="shared" si="8"/>
        <v>7.9197770894990782</v>
      </c>
      <c r="K38" s="11">
        <f t="shared" si="8"/>
        <v>13.404286218623412</v>
      </c>
      <c r="L38" s="11">
        <f t="shared" si="8"/>
        <v>13.128736095409927</v>
      </c>
      <c r="M38" s="11">
        <f t="shared" si="8"/>
        <v>10.581320830414299</v>
      </c>
      <c r="N38" s="11">
        <f t="shared" si="8"/>
        <v>20.023915552433763</v>
      </c>
      <c r="O38" s="11">
        <f>AVERAGE(E38:N38)</f>
        <v>15.774436138100981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2.634233731957361</v>
      </c>
      <c r="F40" s="8">
        <f>(Input!B25 + Input!B26) / Input!B$6</f>
        <v>2.9097190820562426</v>
      </c>
      <c r="G40" s="8">
        <f>(Input!C25 + Input!C26) / Input!C$6</f>
        <v>2.6906491116939186</v>
      </c>
      <c r="H40" s="8">
        <f>(Input!D25 + Input!D26) / Input!D$6</f>
        <v>2.5754602194755529</v>
      </c>
      <c r="I40" s="8">
        <f>(Input!E25 + Input!E26) / Input!E$6</f>
        <v>2.3697820274353845</v>
      </c>
      <c r="J40" s="8">
        <f>(Input!F25 + Input!F26) / Input!F$6</f>
        <v>2.1222073388653526</v>
      </c>
      <c r="K40" s="8">
        <f>(Input!G25 + Input!G26) / Input!G$6</f>
        <v>2.3502650802898462</v>
      </c>
      <c r="L40" s="8">
        <f>(Input!H25 + Input!H26) / Input!H$6</f>
        <v>2.6856686794814517</v>
      </c>
      <c r="M40" s="8">
        <f>(Input!I25 + Input!I26) / Input!I$6</f>
        <v>2.7434073402161436</v>
      </c>
      <c r="N40" s="8">
        <f>(Input!J25 + Input!J26) / Input!J$6</f>
        <v>2.3692976810268895</v>
      </c>
      <c r="O40" s="8">
        <f>AVERAGE(E40:N40)</f>
        <v>2.5450690292498144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14.962015090075175</v>
      </c>
      <c r="F42" s="11">
        <f t="shared" si="9"/>
        <v>18.390237767281974</v>
      </c>
      <c r="G42" s="11">
        <f t="shared" si="9"/>
        <v>24.398993283917417</v>
      </c>
      <c r="H42" s="11">
        <f t="shared" si="9"/>
        <v>16.991013985125598</v>
      </c>
      <c r="I42" s="11">
        <f t="shared" si="9"/>
        <v>4.7642212956106675</v>
      </c>
      <c r="J42" s="11">
        <f t="shared" si="9"/>
        <v>5.7975697506337251</v>
      </c>
      <c r="K42" s="11">
        <f t="shared" si="9"/>
        <v>11.054021138333566</v>
      </c>
      <c r="L42" s="11">
        <f t="shared" si="9"/>
        <v>10.443067415928475</v>
      </c>
      <c r="M42" s="11">
        <f t="shared" si="9"/>
        <v>7.8379134901981553</v>
      </c>
      <c r="N42" s="11">
        <f t="shared" si="9"/>
        <v>17.654617871406874</v>
      </c>
      <c r="O42" s="11">
        <f>AVERAGE(E42:N42)</f>
        <v>13.229367108851164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254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0</v>
      </c>
      <c r="F7" s="6">
        <f>Input!B8/Input!B5</f>
        <v>9.6395539029288965E-4</v>
      </c>
      <c r="G7" s="6">
        <f>Input!C8/Input!C5</f>
        <v>1.5632478946887979E-2</v>
      </c>
      <c r="H7" s="6">
        <f>Input!D8/Input!D5</f>
        <v>9.2342851138721795E-4</v>
      </c>
      <c r="I7" s="6">
        <f>Input!E8/Input!E5</f>
        <v>1.6880501760563382E-2</v>
      </c>
      <c r="J7" s="6">
        <f>Input!F8/Input!F5</f>
        <v>1.1779179684520974E-2</v>
      </c>
      <c r="K7" s="6">
        <f>Input!G8/Input!G5</f>
        <v>3.6787134296209743E-2</v>
      </c>
      <c r="L7" s="6">
        <f>Input!H8/Input!H5</f>
        <v>1.9078155379081906E-3</v>
      </c>
      <c r="M7" s="6">
        <f>Input!I8/Input!I5</f>
        <v>2.2053764401853408E-2</v>
      </c>
      <c r="N7" s="6">
        <f>Input!J8/Input!J5</f>
        <v>2.2848110380829668E-2</v>
      </c>
      <c r="O7" s="6">
        <f>AVERAGE(E7:N7)</f>
        <v>1.2977636891045346E-2</v>
      </c>
    </row>
    <row r="8" spans="1:15" ht="12" customHeight="1" x14ac:dyDescent="0.2">
      <c r="B8" t="s">
        <v>50</v>
      </c>
      <c r="E8" s="6">
        <f>Input!A9/Input!A5</f>
        <v>3.7738734775272285</v>
      </c>
      <c r="F8" s="6">
        <f>Input!B9/Input!B5</f>
        <v>4.1306222625256312</v>
      </c>
      <c r="G8" s="6">
        <f>Input!C9/Input!C5</f>
        <v>4.0299042340563807</v>
      </c>
      <c r="H8" s="6">
        <f>Input!D9/Input!D5</f>
        <v>3.5795963513620004</v>
      </c>
      <c r="I8" s="6">
        <f>Input!E9/Input!E5</f>
        <v>3.1694980840927918</v>
      </c>
      <c r="J8" s="6">
        <f>Input!F9/Input!F5</f>
        <v>3.6493745928990338</v>
      </c>
      <c r="K8" s="6">
        <f>Input!G9/Input!G5</f>
        <v>3.405767137169835</v>
      </c>
      <c r="L8" s="6">
        <f>Input!H9/Input!H5</f>
        <v>2.7378721617586126</v>
      </c>
      <c r="M8" s="6">
        <f>Input!I9/Input!I5</f>
        <v>2.6950411049949086</v>
      </c>
      <c r="N8" s="6">
        <f>Input!J9/Input!J5</f>
        <v>2.3325750513937162</v>
      </c>
      <c r="O8" s="6">
        <f t="shared" ref="O8:O42" si="1">AVERAGE(E8:N8)</f>
        <v>3.3504124457780136</v>
      </c>
    </row>
    <row r="9" spans="1:15" ht="12" customHeight="1" x14ac:dyDescent="0.2">
      <c r="B9" t="s">
        <v>51</v>
      </c>
      <c r="E9" s="6">
        <f>Input!A10/Input!A5</f>
        <v>3.0402237152937568</v>
      </c>
      <c r="F9" s="6">
        <f>Input!B10/Input!B5</f>
        <v>2.7466016984429769</v>
      </c>
      <c r="G9" s="6">
        <f>Input!C10/Input!C5</f>
        <v>2.2476285632928552</v>
      </c>
      <c r="H9" s="6">
        <f>Input!D10/Input!D5</f>
        <v>2.2532200609419739</v>
      </c>
      <c r="I9" s="6">
        <f>Input!E10/Input!E5</f>
        <v>2.2019234413835957</v>
      </c>
      <c r="J9" s="6">
        <f>Input!F10/Input!F5</f>
        <v>1.9883873363313467</v>
      </c>
      <c r="K9" s="6">
        <f>Input!G10/Input!G5</f>
        <v>2.155337212303694</v>
      </c>
      <c r="L9" s="6">
        <f>Input!H10/Input!H5</f>
        <v>1.5132933284624646</v>
      </c>
      <c r="M9" s="6">
        <f>Input!I10/Input!I5</f>
        <v>1.4043408662070496</v>
      </c>
      <c r="N9" s="6">
        <f>Input!J10/Input!J5</f>
        <v>1.1933919087874651</v>
      </c>
      <c r="O9" s="6">
        <f t="shared" si="1"/>
        <v>2.0744348131447174</v>
      </c>
    </row>
    <row r="10" spans="1:15" ht="12" customHeight="1" x14ac:dyDescent="0.2">
      <c r="B10" t="s">
        <v>52</v>
      </c>
      <c r="E10" s="6">
        <f>Input!A11/Input!A5</f>
        <v>3.0235255253873294</v>
      </c>
      <c r="F10" s="6">
        <f>Input!B11/Input!B5</f>
        <v>2.1384191501618131</v>
      </c>
      <c r="G10" s="6">
        <f>Input!C11/Input!C5</f>
        <v>2.2872842881997664</v>
      </c>
      <c r="H10" s="6">
        <f>Input!D11/Input!D5</f>
        <v>2.0066378286795028</v>
      </c>
      <c r="I10" s="6">
        <f>Input!E11/Input!E5</f>
        <v>1.7146553826636288</v>
      </c>
      <c r="J10" s="6">
        <f>Input!F11/Input!F5</f>
        <v>1.6122344576508727</v>
      </c>
      <c r="K10" s="6">
        <f>Input!G11/Input!G5</f>
        <v>1.3285316028853231</v>
      </c>
      <c r="L10" s="6">
        <f>Input!H11/Input!H5</f>
        <v>1.3233483341383343</v>
      </c>
      <c r="M10" s="6">
        <f>Input!I11/Input!I5</f>
        <v>1.3401462434024942</v>
      </c>
      <c r="N10" s="6">
        <f>Input!J11/Input!J5</f>
        <v>1.1419001591835123</v>
      </c>
      <c r="O10" s="6">
        <f t="shared" si="1"/>
        <v>1.7916682972352576</v>
      </c>
    </row>
    <row r="11" spans="1:15" ht="12" customHeight="1" x14ac:dyDescent="0.2">
      <c r="B11" t="s">
        <v>53</v>
      </c>
      <c r="E11" s="6">
        <f>Input!A12/Input!A5</f>
        <v>1.3814849056603773</v>
      </c>
      <c r="F11" s="6">
        <f>Input!B12/Input!B5</f>
        <v>1.6899796069109447</v>
      </c>
      <c r="G11" s="6">
        <f>Input!C12/Input!C5</f>
        <v>1.4186679555353914</v>
      </c>
      <c r="H11" s="6">
        <f>Input!D12/Input!D5</f>
        <v>1.3371879087971841</v>
      </c>
      <c r="I11" s="6">
        <f>Input!E12/Input!E5</f>
        <v>1.1813555302402652</v>
      </c>
      <c r="J11" s="6">
        <f>Input!F12/Input!F5</f>
        <v>1.2038957671501245</v>
      </c>
      <c r="K11" s="6">
        <f>Input!G12/Input!G5</f>
        <v>1.1915930819377389</v>
      </c>
      <c r="L11" s="6">
        <f>Input!H12/Input!H5</f>
        <v>1.0220861089521829</v>
      </c>
      <c r="M11" s="6">
        <f>Input!I12/Input!I5</f>
        <v>1.1710188953323708</v>
      </c>
      <c r="N11" s="6">
        <f>Input!J12/Input!J5</f>
        <v>1.1152533872696524</v>
      </c>
      <c r="O11" s="6">
        <f t="shared" si="1"/>
        <v>1.271252314778623</v>
      </c>
    </row>
    <row r="12" spans="1:15" ht="12" customHeight="1" x14ac:dyDescent="0.2">
      <c r="B12" t="s">
        <v>54</v>
      </c>
      <c r="E12" s="6">
        <f>Input!A13/Input!A5</f>
        <v>0.33717435189446232</v>
      </c>
      <c r="F12" s="6">
        <f>Input!B13/Input!B5</f>
        <v>0.26186877783025941</v>
      </c>
      <c r="G12" s="6">
        <f>Input!C13/Input!C5</f>
        <v>0.33263204432836452</v>
      </c>
      <c r="H12" s="6">
        <f>Input!D13/Input!D5</f>
        <v>0.24583699335417267</v>
      </c>
      <c r="I12" s="6">
        <f>Input!E13/Input!E5</f>
        <v>0.21734157518641259</v>
      </c>
      <c r="J12" s="6">
        <f>Input!F13/Input!F5</f>
        <v>0.21881690989581964</v>
      </c>
      <c r="K12" s="6">
        <f>Input!G13/Input!G5</f>
        <v>0.17528192680393101</v>
      </c>
      <c r="L12" s="6">
        <f>Input!H13/Input!H5</f>
        <v>0.17697899070039988</v>
      </c>
      <c r="M12" s="6">
        <f>Input!I13/Input!I5</f>
        <v>0.15613599201439021</v>
      </c>
      <c r="N12" s="6">
        <f>Input!J13/Input!J5</f>
        <v>0.15924152688722951</v>
      </c>
      <c r="O12" s="6">
        <f t="shared" si="1"/>
        <v>0.22813090888954415</v>
      </c>
    </row>
    <row r="13" spans="1:15" ht="13.5" customHeight="1" x14ac:dyDescent="0.2">
      <c r="B13" s="4" t="s">
        <v>55</v>
      </c>
      <c r="E13" s="8">
        <f>SUM(E7:E12)</f>
        <v>11.556281975763156</v>
      </c>
      <c r="F13" s="8">
        <f t="shared" ref="F13:N13" si="2">SUM(F7:F12)</f>
        <v>10.968455451261917</v>
      </c>
      <c r="G13" s="8">
        <f t="shared" si="2"/>
        <v>10.331749564359646</v>
      </c>
      <c r="H13" s="8">
        <f t="shared" si="2"/>
        <v>9.4234025716462213</v>
      </c>
      <c r="I13" s="8">
        <f t="shared" si="2"/>
        <v>8.5016545153272585</v>
      </c>
      <c r="J13" s="8">
        <f t="shared" si="2"/>
        <v>8.6844882436117175</v>
      </c>
      <c r="K13" s="8">
        <f t="shared" si="2"/>
        <v>8.2932980953967324</v>
      </c>
      <c r="L13" s="8">
        <f t="shared" si="2"/>
        <v>6.7754867395499021</v>
      </c>
      <c r="M13" s="8">
        <f t="shared" si="2"/>
        <v>6.7887368663530676</v>
      </c>
      <c r="N13" s="8">
        <f t="shared" si="2"/>
        <v>5.9652101439024046</v>
      </c>
      <c r="O13" s="8">
        <f t="shared" si="1"/>
        <v>8.7288764167172026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31.287536201871454</v>
      </c>
      <c r="F15" s="6">
        <f>Input!B30/Input!B5</f>
        <v>29.100699475946669</v>
      </c>
      <c r="G15" s="6">
        <f>Input!C30/Input!C5</f>
        <v>27.315669210343106</v>
      </c>
      <c r="H15" s="6">
        <f>Input!D30/Input!D5</f>
        <v>24.702860345688091</v>
      </c>
      <c r="I15" s="6">
        <f>Input!E30/Input!E5</f>
        <v>24.820853704950292</v>
      </c>
      <c r="J15" s="6">
        <f>Input!F30/Input!F5</f>
        <v>26.619665155157822</v>
      </c>
      <c r="K15" s="6">
        <f>Input!G30/Input!G5</f>
        <v>24.37460050886056</v>
      </c>
      <c r="L15" s="6">
        <f>Input!H30/Input!H5</f>
        <v>24.680313950380881</v>
      </c>
      <c r="M15" s="6">
        <f>Input!I30/Input!I5</f>
        <v>25.37148048472551</v>
      </c>
      <c r="N15" s="6">
        <f>Input!J30/Input!J5</f>
        <v>25.127143006439987</v>
      </c>
      <c r="O15" s="6">
        <f t="shared" si="1"/>
        <v>26.340082204436442</v>
      </c>
    </row>
    <row r="16" spans="1:15" ht="12" customHeight="1" x14ac:dyDescent="0.2">
      <c r="B16" t="s">
        <v>57</v>
      </c>
      <c r="E16" s="6">
        <f>Input!A31/Input!A5</f>
        <v>3.2272159073477527</v>
      </c>
      <c r="F16" s="6">
        <f>Input!B31/Input!B5</f>
        <v>2.9535947619895246</v>
      </c>
      <c r="G16" s="6">
        <f>Input!C31/Input!C5</f>
        <v>2.9191877129664827</v>
      </c>
      <c r="H16" s="6">
        <f>Input!D31/Input!D5</f>
        <v>2.166225892458431</v>
      </c>
      <c r="I16" s="6">
        <f>Input!E31/Input!E5</f>
        <v>2.0572180768434136</v>
      </c>
      <c r="J16" s="6">
        <f>Input!F31/Input!F5</f>
        <v>2.2801496131212469</v>
      </c>
      <c r="K16" s="6">
        <f>Input!G31/Input!G5</f>
        <v>2.1012634287944887</v>
      </c>
      <c r="L16" s="6">
        <f>Input!H31/Input!H5</f>
        <v>1.890138868797917</v>
      </c>
      <c r="M16" s="6">
        <f>Input!I31/Input!I5</f>
        <v>1.719261180042521</v>
      </c>
      <c r="N16" s="6">
        <f>Input!J31/Input!J5</f>
        <v>1.9696607186326276</v>
      </c>
      <c r="O16" s="6">
        <f t="shared" si="1"/>
        <v>2.3283916160994407</v>
      </c>
    </row>
    <row r="17" spans="2:15" ht="12" customHeight="1" x14ac:dyDescent="0.2">
      <c r="B17" t="s">
        <v>58</v>
      </c>
      <c r="E17" s="6">
        <f>Input!A32/Input!A5</f>
        <v>0.77013580303727569</v>
      </c>
      <c r="F17" s="6">
        <f>Input!B32/Input!B5</f>
        <v>0.66003701590941266</v>
      </c>
      <c r="G17" s="6">
        <f>Input!C32/Input!C5</f>
        <v>0.55187984092144571</v>
      </c>
      <c r="H17" s="6">
        <f>Input!D32/Input!D5</f>
        <v>0.43856099450996877</v>
      </c>
      <c r="I17" s="6">
        <f>Input!E32/Input!E5</f>
        <v>0.59291395246478873</v>
      </c>
      <c r="J17" s="6">
        <f>Input!F32/Input!F5</f>
        <v>0.62683663327344807</v>
      </c>
      <c r="K17" s="6">
        <f>Input!G32/Input!G5</f>
        <v>0.66996573265366588</v>
      </c>
      <c r="L17" s="6">
        <f>Input!H32/Input!H5</f>
        <v>0.59817005298295767</v>
      </c>
      <c r="M17" s="6">
        <f>Input!I32/Input!I5</f>
        <v>0.32843827453428814</v>
      </c>
      <c r="N17" s="6">
        <f>Input!J32/Input!J5</f>
        <v>0.32229902285028977</v>
      </c>
      <c r="O17" s="6">
        <f t="shared" si="1"/>
        <v>0.55592373231375425</v>
      </c>
    </row>
    <row r="18" spans="2:15" ht="12" customHeight="1" x14ac:dyDescent="0.2">
      <c r="B18" t="s">
        <v>59</v>
      </c>
      <c r="E18" s="6">
        <f>Input!A33/Input!A5</f>
        <v>0.38193528148489031</v>
      </c>
      <c r="F18" s="6">
        <f>Input!B33/Input!B5</f>
        <v>0.33391110014758713</v>
      </c>
      <c r="G18" s="6">
        <f>Input!C33/Input!C5</f>
        <v>0.31915915621334184</v>
      </c>
      <c r="H18" s="6">
        <f>Input!D33/Input!D5</f>
        <v>0.24485211064120413</v>
      </c>
      <c r="I18" s="6">
        <f>Input!E33/Input!E5</f>
        <v>0.23966986847555924</v>
      </c>
      <c r="J18" s="6">
        <f>Input!F33/Input!F5</f>
        <v>0.24536306842546785</v>
      </c>
      <c r="K18" s="6">
        <f>Input!G33/Input!G5</f>
        <v>0.28946066121355996</v>
      </c>
      <c r="L18" s="6">
        <f>Input!H33/Input!H5</f>
        <v>0.26247553736879914</v>
      </c>
      <c r="M18" s="6">
        <f>Input!I33/Input!I5</f>
        <v>0.26746377586920922</v>
      </c>
      <c r="N18" s="6">
        <f>Input!J33/Input!J5</f>
        <v>0.21931291094262381</v>
      </c>
      <c r="O18" s="6">
        <f t="shared" si="1"/>
        <v>0.28036034707822421</v>
      </c>
    </row>
    <row r="19" spans="2:15" ht="13.5" customHeight="1" x14ac:dyDescent="0.2">
      <c r="B19" s="4" t="s">
        <v>60</v>
      </c>
      <c r="E19" s="8">
        <f>SUM(E15:E18)</f>
        <v>35.666823193741379</v>
      </c>
      <c r="F19" s="8">
        <f t="shared" ref="F19:N19" si="3">SUM(F15:F18)</f>
        <v>33.048242353993189</v>
      </c>
      <c r="G19" s="8">
        <f t="shared" si="3"/>
        <v>31.105895920444375</v>
      </c>
      <c r="H19" s="8">
        <f t="shared" si="3"/>
        <v>27.552499343297697</v>
      </c>
      <c r="I19" s="8">
        <f t="shared" si="3"/>
        <v>27.71065560273405</v>
      </c>
      <c r="J19" s="8">
        <f t="shared" si="3"/>
        <v>29.772014469977986</v>
      </c>
      <c r="K19" s="8">
        <f t="shared" si="3"/>
        <v>27.435290331522275</v>
      </c>
      <c r="L19" s="8">
        <f t="shared" si="3"/>
        <v>27.431098409530556</v>
      </c>
      <c r="M19" s="8">
        <f t="shared" si="3"/>
        <v>27.686643715171531</v>
      </c>
      <c r="N19" s="8">
        <f t="shared" si="3"/>
        <v>27.638415658865529</v>
      </c>
      <c r="O19" s="8">
        <f t="shared" si="1"/>
        <v>29.504757899927863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7.7767218438410799</v>
      </c>
      <c r="F21" s="6">
        <f>Input!B18/Input!B5</f>
        <v>7.3285200924486711</v>
      </c>
      <c r="G21" s="6">
        <f>Input!C18/Input!C5</f>
        <v>7.1537275963688227</v>
      </c>
      <c r="H21" s="6">
        <f>Input!D18/Input!D5</f>
        <v>5.8448317922719273</v>
      </c>
      <c r="I21" s="6">
        <f>Input!E18/Input!E5</f>
        <v>5.0107172742336372</v>
      </c>
      <c r="J21" s="6">
        <f>Input!F18/Input!F5</f>
        <v>5.2097447687916558</v>
      </c>
      <c r="K21" s="6">
        <f>Input!G18/Input!G5</f>
        <v>5.5667306662869072</v>
      </c>
      <c r="L21" s="6">
        <f>Input!H18/Input!H5</f>
        <v>5.2806673866726159</v>
      </c>
      <c r="M21" s="6">
        <f>Input!I18/Input!I5</f>
        <v>5.730016389129803</v>
      </c>
      <c r="N21" s="6">
        <f>Input!J18/Input!J5</f>
        <v>5.749322303916883</v>
      </c>
      <c r="O21" s="6">
        <f t="shared" si="1"/>
        <v>6.0651000113962006</v>
      </c>
    </row>
    <row r="22" spans="2:15" ht="12" customHeight="1" x14ac:dyDescent="0.2">
      <c r="B22" t="s">
        <v>255</v>
      </c>
      <c r="E22" s="6">
        <f>Input!A19/Input!A5</f>
        <v>7.8316743212149103</v>
      </c>
      <c r="F22" s="6">
        <f>Input!B19/Input!B5</f>
        <v>5.5185656300062931</v>
      </c>
      <c r="G22" s="6">
        <f>Input!C19/Input!C5</f>
        <v>5.1497752654374729</v>
      </c>
      <c r="H22" s="6">
        <f>Input!D19/Input!D5</f>
        <v>4.3697745803672285</v>
      </c>
      <c r="I22" s="6">
        <f>Input!E19/Input!E5</f>
        <v>3.9016355115990056</v>
      </c>
      <c r="J22" s="6">
        <f>Input!F19/Input!F5</f>
        <v>3.8781273918158483</v>
      </c>
      <c r="K22" s="6">
        <f>Input!G19/Input!G5</f>
        <v>4.2900018564128253</v>
      </c>
      <c r="L22" s="6">
        <f>Input!H19/Input!H5</f>
        <v>4.6772298322737562</v>
      </c>
      <c r="M22" s="6">
        <f>Input!I19/Input!I5</f>
        <v>4.6058073282823262</v>
      </c>
      <c r="N22" s="6">
        <f>Input!J19/Input!J5</f>
        <v>5.1210193479975885</v>
      </c>
      <c r="O22" s="6">
        <f t="shared" si="1"/>
        <v>4.9343611065407247</v>
      </c>
    </row>
    <row r="23" spans="2:15" ht="12" customHeight="1" x14ac:dyDescent="0.2">
      <c r="B23" t="s">
        <v>62</v>
      </c>
      <c r="E23" s="6">
        <f>Input!A20/Input!A5</f>
        <v>1.550191747200491E-2</v>
      </c>
      <c r="F23" s="6">
        <f>Input!B20/Input!B5</f>
        <v>1.8281037790986956E-2</v>
      </c>
      <c r="G23" s="6">
        <f>Input!C20/Input!C5</f>
        <v>1.8075103170807804E-2</v>
      </c>
      <c r="H23" s="6">
        <f>Input!D20/Input!D5</f>
        <v>1.8236544169796948E-2</v>
      </c>
      <c r="I23" s="6">
        <f>Input!E20/Input!E5</f>
        <v>5.0326895194697595E-2</v>
      </c>
      <c r="J23" s="6">
        <f>Input!F20/Input!F5</f>
        <v>4.1291408653731952E-2</v>
      </c>
      <c r="K23" s="6">
        <f>Input!G20/Input!G5</f>
        <v>3.2631833919713957E-2</v>
      </c>
      <c r="L23" s="6">
        <f>Input!H20/Input!H5</f>
        <v>2.8099270105205864E-2</v>
      </c>
      <c r="M23" s="6">
        <f>Input!I20/Input!I5</f>
        <v>1.7844048996197268E-2</v>
      </c>
      <c r="N23" s="6">
        <f>Input!J20/Input!J5</f>
        <v>1.492284888781832E-2</v>
      </c>
      <c r="O23" s="6">
        <f t="shared" si="1"/>
        <v>2.5521090836096161E-2</v>
      </c>
    </row>
    <row r="24" spans="2:15" ht="13.5" customHeight="1" x14ac:dyDescent="0.2">
      <c r="B24" s="4" t="s">
        <v>63</v>
      </c>
      <c r="E24" s="8">
        <f>SUM(E21:E23)</f>
        <v>15.623898082527994</v>
      </c>
      <c r="F24" s="8">
        <f t="shared" ref="F24:N24" si="4">SUM(F21:F23)</f>
        <v>12.86536676024595</v>
      </c>
      <c r="G24" s="8">
        <f t="shared" si="4"/>
        <v>12.321577964977104</v>
      </c>
      <c r="H24" s="8">
        <f t="shared" si="4"/>
        <v>10.232842916808954</v>
      </c>
      <c r="I24" s="8">
        <f t="shared" si="4"/>
        <v>8.962679681027339</v>
      </c>
      <c r="J24" s="8">
        <f t="shared" si="4"/>
        <v>9.1291635692612356</v>
      </c>
      <c r="K24" s="8">
        <f t="shared" si="4"/>
        <v>9.8893643566194473</v>
      </c>
      <c r="L24" s="8">
        <f t="shared" si="4"/>
        <v>9.985996489051578</v>
      </c>
      <c r="M24" s="8">
        <f t="shared" si="4"/>
        <v>10.353667766408327</v>
      </c>
      <c r="N24" s="8">
        <f t="shared" si="4"/>
        <v>10.885264500802291</v>
      </c>
      <c r="O24" s="8">
        <f t="shared" si="1"/>
        <v>11.024982208773022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1.8682797821751804</v>
      </c>
      <c r="F26" s="6">
        <f>Input!B21/Input!B5</f>
        <v>1.7788953112714214</v>
      </c>
      <c r="G26" s="6">
        <f>Input!C21/Input!C5</f>
        <v>1.5540564895085267</v>
      </c>
      <c r="H26" s="6">
        <f>Input!D21/Input!D5</f>
        <v>1.389283117497176</v>
      </c>
      <c r="I26" s="6">
        <f>Input!E21/Input!E5</f>
        <v>1.2329238556338029</v>
      </c>
      <c r="J26" s="6">
        <f>Input!F21/Input!F5</f>
        <v>1.3577908841889172</v>
      </c>
      <c r="K26" s="6">
        <f>Input!G21/Input!G5</f>
        <v>1.4018215478668419</v>
      </c>
      <c r="L26" s="6">
        <f>Input!H21/Input!H5</f>
        <v>1.3302759232789121</v>
      </c>
      <c r="M26" s="6">
        <f>Input!I21/Input!I5</f>
        <v>1.3306008969964591</v>
      </c>
      <c r="N26" s="6">
        <f>Input!J21/Input!J5</f>
        <v>1.2932067384713031</v>
      </c>
      <c r="O26" s="6">
        <f t="shared" si="1"/>
        <v>1.4537134546888542</v>
      </c>
    </row>
    <row r="27" spans="2:15" ht="12" customHeight="1" x14ac:dyDescent="0.2">
      <c r="B27" t="s">
        <v>65</v>
      </c>
      <c r="E27" s="6">
        <f>Input!A22/Input!A5</f>
        <v>18.381816260162601</v>
      </c>
      <c r="F27" s="6">
        <f>Input!B22/Input!B5</f>
        <v>17.713804663640175</v>
      </c>
      <c r="G27" s="6">
        <f>Input!C22/Input!C5</f>
        <v>16.676826535436394</v>
      </c>
      <c r="H27" s="6">
        <f>Input!D22/Input!D5</f>
        <v>14.841995455620058</v>
      </c>
      <c r="I27" s="6">
        <f>Input!E22/Input!E5</f>
        <v>14.581250025890638</v>
      </c>
      <c r="J27" s="6">
        <f>Input!F22/Input!F5</f>
        <v>15.026362802129865</v>
      </c>
      <c r="K27" s="6">
        <f>Input!G22/Input!G5</f>
        <v>14.881848224264841</v>
      </c>
      <c r="L27" s="6">
        <f>Input!H22/Input!H5</f>
        <v>14.760101233980684</v>
      </c>
      <c r="M27" s="6">
        <f>Input!I22/Input!I5</f>
        <v>14.755976078416071</v>
      </c>
      <c r="N27" s="6">
        <f>Input!J22/Input!J5</f>
        <v>14.649252729634005</v>
      </c>
      <c r="O27" s="6">
        <f t="shared" si="1"/>
        <v>15.626923400917537</v>
      </c>
    </row>
    <row r="28" spans="2:15" ht="12" customHeight="1" x14ac:dyDescent="0.2">
      <c r="B28" t="s">
        <v>66</v>
      </c>
      <c r="E28" s="6">
        <f>Input!A23/Input!A5</f>
        <v>2.411668844914864</v>
      </c>
      <c r="F28" s="6">
        <f>Input!B23/Input!B5</f>
        <v>2.5715795183306542</v>
      </c>
      <c r="G28" s="6">
        <f>Input!C23/Input!C5</f>
        <v>2.5960610482344815</v>
      </c>
      <c r="H28" s="6">
        <f>Input!D23/Input!D5</f>
        <v>2.7356786755627938</v>
      </c>
      <c r="I28" s="6">
        <f>Input!E23/Input!E5</f>
        <v>2.622519961681856</v>
      </c>
      <c r="J28" s="6">
        <f>Input!F23/Input!F5</f>
        <v>2.5511542476649125</v>
      </c>
      <c r="K28" s="6">
        <f>Input!G23/Input!G5</f>
        <v>2.6698811260033852</v>
      </c>
      <c r="L28" s="6">
        <f>Input!H23/Input!H5</f>
        <v>2.4011731765501989</v>
      </c>
      <c r="M28" s="6">
        <f>Input!I23/Input!I5</f>
        <v>2.1844289546328244</v>
      </c>
      <c r="N28" s="6">
        <f>Input!J23/Input!J5</f>
        <v>2.24977677348148</v>
      </c>
      <c r="O28" s="6">
        <f t="shared" si="1"/>
        <v>2.4993922327057452</v>
      </c>
    </row>
    <row r="29" spans="2:15" ht="13.5" customHeight="1" x14ac:dyDescent="0.2">
      <c r="B29" s="4" t="s">
        <v>15</v>
      </c>
      <c r="E29" s="8">
        <f>SUM(E26:E28)</f>
        <v>22.661764887252644</v>
      </c>
      <c r="F29" s="8">
        <f t="shared" ref="F29:N29" si="5">SUM(F26:F28)</f>
        <v>22.06427949324225</v>
      </c>
      <c r="G29" s="8">
        <f t="shared" si="5"/>
        <v>20.826944073179401</v>
      </c>
      <c r="H29" s="8">
        <f t="shared" si="5"/>
        <v>18.966957248680028</v>
      </c>
      <c r="I29" s="8">
        <f t="shared" si="5"/>
        <v>18.436693843206296</v>
      </c>
      <c r="J29" s="8">
        <f t="shared" si="5"/>
        <v>18.935307933983694</v>
      </c>
      <c r="K29" s="8">
        <f t="shared" si="5"/>
        <v>18.95355089813507</v>
      </c>
      <c r="L29" s="8">
        <f t="shared" si="5"/>
        <v>18.491550333809794</v>
      </c>
      <c r="M29" s="8">
        <f t="shared" si="5"/>
        <v>18.271005930045355</v>
      </c>
      <c r="N29" s="8">
        <f t="shared" si="5"/>
        <v>18.192236241586787</v>
      </c>
      <c r="O29" s="8">
        <f t="shared" si="1"/>
        <v>19.580029088312134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85.508768139285166</v>
      </c>
      <c r="F31" s="7">
        <f t="shared" ref="F31:N31" si="6">SUM(F13,F19,F24,F29)</f>
        <v>78.946344058743307</v>
      </c>
      <c r="G31" s="7">
        <f t="shared" si="6"/>
        <v>74.586167522960523</v>
      </c>
      <c r="H31" s="7">
        <f t="shared" si="6"/>
        <v>66.175702080432899</v>
      </c>
      <c r="I31" s="7">
        <f t="shared" si="6"/>
        <v>63.611683642294949</v>
      </c>
      <c r="J31" s="7">
        <f t="shared" si="6"/>
        <v>66.520974216834631</v>
      </c>
      <c r="K31" s="7">
        <f t="shared" si="6"/>
        <v>64.571503681673519</v>
      </c>
      <c r="L31" s="7">
        <f t="shared" si="6"/>
        <v>62.684131971941838</v>
      </c>
      <c r="M31" s="7">
        <f t="shared" si="6"/>
        <v>63.10005427797828</v>
      </c>
      <c r="N31" s="7">
        <f t="shared" si="6"/>
        <v>62.681126545157014</v>
      </c>
      <c r="O31" s="7">
        <f t="shared" si="1"/>
        <v>68.838645613730222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85.228557421610645</v>
      </c>
      <c r="F33" s="6">
        <f>(Input!B35+Input!B209)/Input!B36</f>
        <v>86.39261294514246</v>
      </c>
      <c r="G33" s="6">
        <f>(Input!C35+Input!C209)/Input!C36</f>
        <v>85.559739537087594</v>
      </c>
      <c r="H33" s="6">
        <f>(Input!D35+Input!D209)/Input!D36</f>
        <v>73.410556227795894</v>
      </c>
      <c r="I33" s="6">
        <f>(Input!E35+Input!E209)/Input!E36</f>
        <v>58.983754095625351</v>
      </c>
      <c r="J33" s="6">
        <f>(Input!F35+Input!F209)/Input!F36</f>
        <v>60.753528476573777</v>
      </c>
      <c r="K33" s="6">
        <f>(Input!G35+Input!G209)/Input!G36</f>
        <v>66.887685833023681</v>
      </c>
      <c r="L33" s="6">
        <f>(Input!H35+Input!H209)/Input!H36</f>
        <v>67.493571924644087</v>
      </c>
      <c r="M33" s="6">
        <f>(Input!I35+Input!I209)/Input!I36</f>
        <v>66.805547692577235</v>
      </c>
      <c r="N33" s="6">
        <f>(Input!J35+Input!J209)/Input!J36</f>
        <v>70.498085402741324</v>
      </c>
      <c r="O33" s="6">
        <f t="shared" si="1"/>
        <v>72.201363955682211</v>
      </c>
    </row>
    <row r="34" spans="2:15" ht="12" customHeight="1" x14ac:dyDescent="0.2">
      <c r="B34" t="s">
        <v>69</v>
      </c>
      <c r="E34" s="6">
        <f>Input!A28/Input!A5*Input!A6/Input!A34</f>
        <v>6.0939356227515777E-2</v>
      </c>
      <c r="F34" s="6">
        <f>Input!B28/Input!B5*Input!B6/Input!B34</f>
        <v>1.5372891208843168E-2</v>
      </c>
      <c r="G34" s="6">
        <f>Input!C28/Input!C5*Input!C6/Input!C34</f>
        <v>6.9837435382484631E-2</v>
      </c>
      <c r="H34" s="6">
        <f>Input!D28/Input!D5*Input!D6/Input!D34</f>
        <v>2.2457738114516963E-2</v>
      </c>
      <c r="I34" s="6">
        <f>Input!E28/Input!E5*Input!E6/Input!E34</f>
        <v>2.882324855729233E-2</v>
      </c>
      <c r="J34" s="6">
        <f>Input!F28/Input!F5*Input!F6/Input!F34</f>
        <v>6.703132472842023E-2</v>
      </c>
      <c r="K34" s="6">
        <f>Input!G28/Input!G5*Input!G6/Input!G34</f>
        <v>8.3608318731270101E-2</v>
      </c>
      <c r="L34" s="6">
        <f>Input!H28/Input!H5*Input!H6/Input!H34</f>
        <v>8.3858632691379303E-2</v>
      </c>
      <c r="M34" s="6">
        <f>Input!I28/Input!I5*Input!I6/Input!I34</f>
        <v>0.13222682344764944</v>
      </c>
      <c r="N34" s="6">
        <f>Input!J28/Input!J5*Input!J6/Input!J34</f>
        <v>0.1092682754572409</v>
      </c>
      <c r="O34" s="6">
        <f t="shared" si="1"/>
        <v>6.7342404454661289E-2</v>
      </c>
    </row>
    <row r="35" spans="2:15" ht="12" customHeight="1" x14ac:dyDescent="0.2">
      <c r="B35" t="s">
        <v>75</v>
      </c>
      <c r="E35" s="6">
        <f>(Input!A29-Input!A203-Input!A207)/Input!A5*Input!A6/Input!A34</f>
        <v>8.8852846062521671</v>
      </c>
      <c r="F35" s="6">
        <f>(Input!B29-Input!B203-Input!B207)/Input!B5*Input!B6/Input!B34</f>
        <v>8.5440089991633101</v>
      </c>
      <c r="G35" s="6">
        <f>(Input!C29-Input!C203-Input!C207)/Input!C5*Input!C6/Input!C34</f>
        <v>7.9248836588658467</v>
      </c>
      <c r="H35" s="6">
        <f>(Input!D29-Input!D203-Input!D207)/Input!D5*Input!D6/Input!D34</f>
        <v>7.0976148409455098</v>
      </c>
      <c r="I35" s="6">
        <f>(Input!E29-Input!E203-Input!E207)/Input!E5*Input!E6/Input!E34</f>
        <v>5.7687107319648812</v>
      </c>
      <c r="J35" s="6">
        <f>(Input!F29-Input!F203-Input!F207)/Input!F5*Input!F6/Input!F34</f>
        <v>4.8161514635281488</v>
      </c>
      <c r="K35" s="6">
        <f>(Input!G29-Input!G203-Input!G207)/Input!G5*Input!G6/Input!G34</f>
        <v>4.2670820625594468</v>
      </c>
      <c r="L35" s="6">
        <f>(Input!H29-Input!H203-Input!H207)/Input!H5*Input!H6/Input!H34</f>
        <v>4.2567505284522005</v>
      </c>
      <c r="M35" s="6">
        <f>(Input!I29-Input!I203-Input!I207)/Input!I5*Input!I6/Input!I34</f>
        <v>3.9496233078746781</v>
      </c>
      <c r="N35" s="6">
        <f>(Input!J29-Input!J203-Input!J207)/Input!J5*Input!J6/Input!J34</f>
        <v>3.8676171934225421</v>
      </c>
      <c r="O35" s="6">
        <f t="shared" si="1"/>
        <v>5.9377727393028739</v>
      </c>
    </row>
    <row r="36" spans="2:15" ht="13.5" customHeight="1" x14ac:dyDescent="0.2">
      <c r="B36" s="1" t="s">
        <v>71</v>
      </c>
      <c r="E36" s="7">
        <f>SUM(E33:E35)</f>
        <v>94.174781384090338</v>
      </c>
      <c r="F36" s="7">
        <f t="shared" ref="F36:N36" si="7">SUM(F33:F35)</f>
        <v>94.951994835514611</v>
      </c>
      <c r="G36" s="7">
        <f t="shared" si="7"/>
        <v>93.554460631335928</v>
      </c>
      <c r="H36" s="7">
        <f t="shared" si="7"/>
        <v>80.530628806855916</v>
      </c>
      <c r="I36" s="7">
        <f t="shared" si="7"/>
        <v>64.781288076147533</v>
      </c>
      <c r="J36" s="7">
        <f t="shared" si="7"/>
        <v>65.636711264830339</v>
      </c>
      <c r="K36" s="7">
        <f t="shared" si="7"/>
        <v>71.2383762143144</v>
      </c>
      <c r="L36" s="7">
        <f t="shared" si="7"/>
        <v>71.834181085787662</v>
      </c>
      <c r="M36" s="7">
        <f t="shared" si="7"/>
        <v>70.887397823899562</v>
      </c>
      <c r="N36" s="7">
        <f t="shared" si="7"/>
        <v>74.47497087162111</v>
      </c>
      <c r="O36" s="7">
        <f t="shared" si="1"/>
        <v>78.206479099439733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8.6660132448051712</v>
      </c>
      <c r="F38" s="11">
        <f t="shared" ref="F38:N38" si="8">F36-F31</f>
        <v>16.005650776771304</v>
      </c>
      <c r="G38" s="11">
        <f t="shared" si="8"/>
        <v>18.968293108375406</v>
      </c>
      <c r="H38" s="11">
        <f t="shared" si="8"/>
        <v>14.354926726423017</v>
      </c>
      <c r="I38" s="11">
        <f t="shared" si="8"/>
        <v>1.1696044338525837</v>
      </c>
      <c r="J38" s="11">
        <f t="shared" si="8"/>
        <v>-0.88426295200429195</v>
      </c>
      <c r="K38" s="11">
        <f t="shared" si="8"/>
        <v>6.6668725326408804</v>
      </c>
      <c r="L38" s="11">
        <f t="shared" si="8"/>
        <v>9.1500491138458244</v>
      </c>
      <c r="M38" s="11">
        <f t="shared" si="8"/>
        <v>7.7873435459212814</v>
      </c>
      <c r="N38" s="11">
        <f t="shared" si="8"/>
        <v>11.793844326464097</v>
      </c>
      <c r="O38" s="11">
        <f t="shared" si="1"/>
        <v>9.3678334857095287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3.2609374137137599</v>
      </c>
      <c r="F40" s="8">
        <f>(Input!B25 + Input!B26) / Input!B5</f>
        <v>3.3599197030878365</v>
      </c>
      <c r="G40" s="8">
        <f>(Input!C25 + Input!C26) / Input!C5</f>
        <v>3.4052156402721065</v>
      </c>
      <c r="H40" s="8">
        <f>(Input!D25 + Input!D26) / Input!D5</f>
        <v>3.2924478053009012</v>
      </c>
      <c r="I40" s="8">
        <f>(Input!E25 + Input!E26) / Input!E5</f>
        <v>3.1773212380903062</v>
      </c>
      <c r="J40" s="8">
        <f>(Input!F25 + Input!F26) / Input!F5</f>
        <v>3.08027799760709</v>
      </c>
      <c r="K40" s="8">
        <f>(Input!G25 + Input!G26) / Input!G5</f>
        <v>3.1025121461530927</v>
      </c>
      <c r="L40" s="8">
        <f>(Input!H25 + Input!H26) / Input!H5</f>
        <v>3.1130166451318688</v>
      </c>
      <c r="M40" s="8">
        <f>(Input!I25 + Input!I26) / Input!I5</f>
        <v>2.9950827072022799</v>
      </c>
      <c r="N40" s="8">
        <f>(Input!J25 + Input!J26) / Input!J5</f>
        <v>3.1123025659260612</v>
      </c>
      <c r="O40" s="8">
        <f t="shared" si="1"/>
        <v>3.1899033862485302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5.4050758310914109</v>
      </c>
      <c r="F42" s="11">
        <f t="shared" ref="F42:N42" si="9">+F38-F40</f>
        <v>12.645731073683468</v>
      </c>
      <c r="G42" s="11">
        <f t="shared" si="9"/>
        <v>15.563077468103298</v>
      </c>
      <c r="H42" s="11">
        <f t="shared" si="9"/>
        <v>11.062478921122116</v>
      </c>
      <c r="I42" s="11">
        <f t="shared" si="9"/>
        <v>-2.0077168042377225</v>
      </c>
      <c r="J42" s="11">
        <f t="shared" si="9"/>
        <v>-3.9645409496113819</v>
      </c>
      <c r="K42" s="11">
        <f t="shared" si="9"/>
        <v>3.5643603864877877</v>
      </c>
      <c r="L42" s="11">
        <f t="shared" si="9"/>
        <v>6.0370324687139556</v>
      </c>
      <c r="M42" s="11">
        <f t="shared" si="9"/>
        <v>4.7922608387190015</v>
      </c>
      <c r="N42" s="11">
        <f t="shared" si="9"/>
        <v>8.6815417605380354</v>
      </c>
      <c r="O42" s="11">
        <f t="shared" si="1"/>
        <v>6.1779300994609958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253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5.4070245091295032E-3</v>
      </c>
      <c r="G7" s="6">
        <f>Input!C8/Input!C$7</f>
        <v>8.6355090668525133E-2</v>
      </c>
      <c r="H7" s="6">
        <f>Input!D8/Input!D$7</f>
        <v>5.2048111856802404E-3</v>
      </c>
      <c r="I7" s="6">
        <f>Input!E8/Input!E$7</f>
        <v>9.6313954604879279E-2</v>
      </c>
      <c r="J7" s="6">
        <f>Input!F8/Input!F$7</f>
        <v>6.6476807452615042E-2</v>
      </c>
      <c r="K7" s="6">
        <f>Input!G8/Input!G$7</f>
        <v>0.20902734945452739</v>
      </c>
      <c r="L7" s="6">
        <f>Input!H8/Input!H$7</f>
        <v>1.0857710047157959E-2</v>
      </c>
      <c r="M7" s="6">
        <f>Input!I8/Input!I$7</f>
        <v>0.12595670016688404</v>
      </c>
      <c r="N7" s="6">
        <f>Input!J8/Input!J$7</f>
        <v>0.13187757615775561</v>
      </c>
      <c r="O7" s="6">
        <f>AVERAGE(E7:N7)</f>
        <v>7.3747702424715428E-2</v>
      </c>
    </row>
    <row r="8" spans="1:15" ht="12" customHeight="1" x14ac:dyDescent="0.2">
      <c r="B8" t="s">
        <v>50</v>
      </c>
      <c r="E8" s="6">
        <f>Input!A9/Input!A$7</f>
        <v>21.423172928126135</v>
      </c>
      <c r="F8" s="6">
        <f>Input!B9/Input!B$7</f>
        <v>23.169511822166317</v>
      </c>
      <c r="G8" s="6">
        <f>Input!C9/Input!C$7</f>
        <v>22.261520178582447</v>
      </c>
      <c r="H8" s="6">
        <f>Input!D9/Input!D$7</f>
        <v>20.176031928882683</v>
      </c>
      <c r="I8" s="6">
        <f>Input!E9/Input!E$7</f>
        <v>18.083994120644956</v>
      </c>
      <c r="J8" s="6">
        <f>Input!F9/Input!F$7</f>
        <v>20.595557469372309</v>
      </c>
      <c r="K8" s="6">
        <f>Input!G9/Input!G$7</f>
        <v>19.351832948164514</v>
      </c>
      <c r="L8" s="6">
        <f>Input!H9/Input!H$7</f>
        <v>15.581706662875034</v>
      </c>
      <c r="M8" s="6">
        <f>Input!I9/Input!I$7</f>
        <v>15.392314809110015</v>
      </c>
      <c r="N8" s="6">
        <f>Input!J9/Input!J$7</f>
        <v>13.463447911296607</v>
      </c>
      <c r="O8" s="6">
        <f t="shared" ref="O8:O42" si="1">AVERAGE(E8:N8)</f>
        <v>18.949909077922104</v>
      </c>
    </row>
    <row r="9" spans="1:15" ht="12" customHeight="1" x14ac:dyDescent="0.2">
      <c r="B9" t="s">
        <v>51</v>
      </c>
      <c r="E9" s="6">
        <f>Input!A10/Input!A$7</f>
        <v>17.258458393153258</v>
      </c>
      <c r="F9" s="6">
        <f>Input!B10/Input!B$7</f>
        <v>15.406255154385896</v>
      </c>
      <c r="G9" s="6">
        <f>Input!C10/Input!C$7</f>
        <v>12.416083785032731</v>
      </c>
      <c r="H9" s="6">
        <f>Input!D10/Input!D$7</f>
        <v>12.700046438215521</v>
      </c>
      <c r="I9" s="6">
        <f>Input!E10/Input!E$7</f>
        <v>12.563367925016065</v>
      </c>
      <c r="J9" s="6">
        <f>Input!F10/Input!F$7</f>
        <v>11.221633903099129</v>
      </c>
      <c r="K9" s="6">
        <f>Input!G10/Input!G$7</f>
        <v>12.246793159829512</v>
      </c>
      <c r="L9" s="6">
        <f>Input!H10/Input!H$7</f>
        <v>8.612415535078167</v>
      </c>
      <c r="M9" s="6">
        <f>Input!I10/Input!I$7</f>
        <v>8.0206779302529387</v>
      </c>
      <c r="N9" s="6">
        <f>Input!J10/Input!J$7</f>
        <v>6.8881684180419906</v>
      </c>
      <c r="O9" s="6">
        <f t="shared" si="1"/>
        <v>11.733390064210521</v>
      </c>
    </row>
    <row r="10" spans="1:15" ht="12" customHeight="1" x14ac:dyDescent="0.2">
      <c r="B10" t="s">
        <v>52</v>
      </c>
      <c r="E10" s="6">
        <f>Input!A11/Input!A$7</f>
        <v>17.163667666309262</v>
      </c>
      <c r="F10" s="6">
        <f>Input!B11/Input!B$7</f>
        <v>11.994833860728393</v>
      </c>
      <c r="G10" s="6">
        <f>Input!C11/Input!C$7</f>
        <v>12.635145248764569</v>
      </c>
      <c r="H10" s="6">
        <f>Input!D11/Input!D$7</f>
        <v>11.3102106849944</v>
      </c>
      <c r="I10" s="6">
        <f>Input!E11/Input!E$7</f>
        <v>9.783195015843237</v>
      </c>
      <c r="J10" s="6">
        <f>Input!F11/Input!F$7</f>
        <v>9.098782978119317</v>
      </c>
      <c r="K10" s="6">
        <f>Input!G11/Input!G$7</f>
        <v>7.5488195786510577</v>
      </c>
      <c r="L10" s="6">
        <f>Input!H11/Input!H$7</f>
        <v>7.5314055357877026</v>
      </c>
      <c r="M10" s="6">
        <f>Input!I11/Input!I$7</f>
        <v>7.654040166758918</v>
      </c>
      <c r="N10" s="6">
        <f>Input!J11/Input!J$7</f>
        <v>6.5909619087637026</v>
      </c>
      <c r="O10" s="6">
        <f t="shared" si="1"/>
        <v>10.131106264472056</v>
      </c>
    </row>
    <row r="11" spans="1:15" ht="12" customHeight="1" x14ac:dyDescent="0.2">
      <c r="B11" t="s">
        <v>53</v>
      </c>
      <c r="E11" s="6">
        <f>Input!A12/Input!A$7</f>
        <v>7.8422846467419101</v>
      </c>
      <c r="F11" s="6">
        <f>Input!B12/Input!B$7</f>
        <v>9.4794440142298395</v>
      </c>
      <c r="G11" s="6">
        <f>Input!C12/Input!C$7</f>
        <v>7.8368376727082243</v>
      </c>
      <c r="H11" s="6">
        <f>Input!D12/Input!D$7</f>
        <v>7.5369240815497411</v>
      </c>
      <c r="I11" s="6">
        <f>Input!E12/Input!E$7</f>
        <v>6.7403815671878808</v>
      </c>
      <c r="J11" s="6">
        <f>Input!F12/Input!F$7</f>
        <v>6.7942886728373857</v>
      </c>
      <c r="K11" s="6">
        <f>Input!G12/Input!G$7</f>
        <v>6.7707242847524514</v>
      </c>
      <c r="L11" s="6">
        <f>Input!H12/Input!H$7</f>
        <v>5.8168698145725788</v>
      </c>
      <c r="M11" s="6">
        <f>Input!I12/Input!I$7</f>
        <v>6.6880952023201719</v>
      </c>
      <c r="N11" s="6">
        <f>Input!J12/Input!J$7</f>
        <v>6.4371587436942246</v>
      </c>
      <c r="O11" s="6">
        <f t="shared" si="1"/>
        <v>7.1943008700594406</v>
      </c>
    </row>
    <row r="12" spans="1:15" ht="12" customHeight="1" x14ac:dyDescent="0.2">
      <c r="B12" t="s">
        <v>54</v>
      </c>
      <c r="E12" s="6">
        <f>Input!A13/Input!A$7</f>
        <v>1.9140399090159494</v>
      </c>
      <c r="F12" s="6">
        <f>Input!B13/Input!B$7</f>
        <v>1.4688759606124335</v>
      </c>
      <c r="G12" s="6">
        <f>Input!C13/Input!C$7</f>
        <v>1.8374865844902406</v>
      </c>
      <c r="H12" s="6">
        <f>Input!D13/Input!D$7</f>
        <v>1.3856352896680857</v>
      </c>
      <c r="I12" s="6">
        <f>Input!E13/Input!E$7</f>
        <v>1.2400713499619613</v>
      </c>
      <c r="J12" s="6">
        <f>Input!F13/Input!F$7</f>
        <v>1.234911935814669</v>
      </c>
      <c r="K12" s="6">
        <f>Input!G13/Input!G$7</f>
        <v>0.99596549902728215</v>
      </c>
      <c r="L12" s="6">
        <f>Input!H13/Input!H$7</f>
        <v>1.0072182175277362</v>
      </c>
      <c r="M12" s="6">
        <f>Input!I13/Input!I$7</f>
        <v>0.89174682258611493</v>
      </c>
      <c r="N12" s="6">
        <f>Input!J13/Input!J$7</f>
        <v>0.9191301267157711</v>
      </c>
      <c r="O12" s="6">
        <f t="shared" si="1"/>
        <v>1.2895081695420243</v>
      </c>
    </row>
    <row r="13" spans="1:15" ht="13.5" customHeight="1" x14ac:dyDescent="0.2">
      <c r="B13" s="4" t="s">
        <v>55</v>
      </c>
      <c r="E13" s="8">
        <f>SUM(E7:E12)</f>
        <v>65.60162354334652</v>
      </c>
      <c r="F13" s="8">
        <f t="shared" ref="F13:N13" si="2">SUM(F7:F12)</f>
        <v>61.524327836632011</v>
      </c>
      <c r="G13" s="8">
        <f t="shared" si="2"/>
        <v>57.073428560246747</v>
      </c>
      <c r="H13" s="8">
        <f t="shared" si="2"/>
        <v>53.114053234496119</v>
      </c>
      <c r="I13" s="8">
        <f t="shared" si="2"/>
        <v>48.507323933258981</v>
      </c>
      <c r="J13" s="8">
        <f t="shared" si="2"/>
        <v>49.011651766695429</v>
      </c>
      <c r="K13" s="8">
        <f t="shared" si="2"/>
        <v>47.123162819879347</v>
      </c>
      <c r="L13" s="8">
        <f t="shared" si="2"/>
        <v>38.560473475888379</v>
      </c>
      <c r="M13" s="8">
        <f t="shared" si="2"/>
        <v>38.772831631195039</v>
      </c>
      <c r="N13" s="8">
        <f t="shared" si="2"/>
        <v>34.430744684670053</v>
      </c>
      <c r="O13" s="8">
        <f t="shared" si="1"/>
        <v>49.371962148630857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218.64934689136518</v>
      </c>
      <c r="F15" s="6">
        <f>Input!B14/Input!B$7</f>
        <v>186.38174091471922</v>
      </c>
      <c r="G15" s="6">
        <f>Input!C14/Input!C$7</f>
        <v>187.85008489590467</v>
      </c>
      <c r="H15" s="6">
        <f>Input!D14/Input!D$7</f>
        <v>175.47754586800934</v>
      </c>
      <c r="I15" s="6">
        <f>Input!E14/Input!E$7</f>
        <v>183.69053394293479</v>
      </c>
      <c r="J15" s="6">
        <f>Input!F14/Input!F$7</f>
        <v>209.50013045971068</v>
      </c>
      <c r="K15" s="6">
        <f>Input!G14/Input!G$7</f>
        <v>183.53946195238433</v>
      </c>
      <c r="L15" s="6">
        <f>Input!H14/Input!H$7</f>
        <v>161.98827347500929</v>
      </c>
      <c r="M15" s="6">
        <f>Input!I14/Input!I$7</f>
        <v>157.29938709505575</v>
      </c>
      <c r="N15" s="6">
        <f>Input!J14/Input!J$7</f>
        <v>189.60346855881113</v>
      </c>
      <c r="O15" s="6">
        <f t="shared" si="1"/>
        <v>185.39799740539041</v>
      </c>
    </row>
    <row r="16" spans="1:15" ht="12" customHeight="1" x14ac:dyDescent="0.2">
      <c r="B16" t="s">
        <v>57</v>
      </c>
      <c r="E16" s="6">
        <f>Input!A15/Input!A$7</f>
        <v>20.633426598283787</v>
      </c>
      <c r="F16" s="6">
        <f>Input!B15/Input!B$7</f>
        <v>17.420339472080819</v>
      </c>
      <c r="G16" s="6">
        <f>Input!C15/Input!C$7</f>
        <v>20.339639237562523</v>
      </c>
      <c r="H16" s="6">
        <f>Input!D15/Input!D$7</f>
        <v>13.588128043922127</v>
      </c>
      <c r="I16" s="6">
        <f>Input!E15/Input!E$7</f>
        <v>13.294719290341165</v>
      </c>
      <c r="J16" s="6">
        <f>Input!F15/Input!F$7</f>
        <v>17.52448860710658</v>
      </c>
      <c r="K16" s="6">
        <f>Input!G15/Input!G$7</f>
        <v>17.170185903348695</v>
      </c>
      <c r="L16" s="6">
        <f>Input!H15/Input!H$7</f>
        <v>12.160908601965616</v>
      </c>
      <c r="M16" s="6">
        <f>Input!I15/Input!I$7</f>
        <v>11.509389840629476</v>
      </c>
      <c r="N16" s="6">
        <f>Input!J15/Input!J$7</f>
        <v>14.374135273146285</v>
      </c>
      <c r="O16" s="6">
        <f t="shared" si="1"/>
        <v>15.801536086838706</v>
      </c>
    </row>
    <row r="17" spans="2:15" ht="12" customHeight="1" x14ac:dyDescent="0.2">
      <c r="B17" t="s">
        <v>58</v>
      </c>
      <c r="E17" s="6">
        <f>Input!A16/Input!A$7</f>
        <v>4.8595208838629746</v>
      </c>
      <c r="F17" s="6">
        <f>Input!B16/Input!B$7</f>
        <v>3.9934464120757092</v>
      </c>
      <c r="G17" s="6">
        <f>Input!C16/Input!C$7</f>
        <v>3.5637045170943322</v>
      </c>
      <c r="H17" s="6">
        <f>Input!D16/Input!D$7</f>
        <v>2.86756269547746</v>
      </c>
      <c r="I17" s="6">
        <f>Input!E16/Input!E$7</f>
        <v>3.5587368250005542</v>
      </c>
      <c r="J17" s="6">
        <f>Input!F16/Input!F$7</f>
        <v>4.0424758190915409</v>
      </c>
      <c r="K17" s="6">
        <f>Input!G16/Input!G$7</f>
        <v>4.5093164807435695</v>
      </c>
      <c r="L17" s="6">
        <f>Input!H16/Input!H$7</f>
        <v>3.9124172025219282</v>
      </c>
      <c r="M17" s="6">
        <f>Input!I16/Input!I$7</f>
        <v>2.141906190237131</v>
      </c>
      <c r="N17" s="6">
        <f>Input!J16/Input!J$7</f>
        <v>2.3665940899321813</v>
      </c>
      <c r="O17" s="6">
        <f t="shared" si="1"/>
        <v>3.5815681116037381</v>
      </c>
    </row>
    <row r="18" spans="2:15" ht="12" customHeight="1" x14ac:dyDescent="0.2">
      <c r="B18" t="s">
        <v>59</v>
      </c>
      <c r="E18" s="6">
        <f>Input!A17/Input!A$7</f>
        <v>2.4964645324258035</v>
      </c>
      <c r="F18" s="6">
        <f>Input!B17/Input!B$7</f>
        <v>2.0831662571984513</v>
      </c>
      <c r="G18" s="6">
        <f>Input!C17/Input!C$7</f>
        <v>2.040753722098374</v>
      </c>
      <c r="H18" s="6">
        <f>Input!D17/Input!D$7</f>
        <v>1.6186803625719386</v>
      </c>
      <c r="I18" s="6">
        <f>Input!E17/Input!E$7</f>
        <v>1.4652982886349704</v>
      </c>
      <c r="J18" s="6">
        <f>Input!F17/Input!F$7</f>
        <v>1.6102294947885969</v>
      </c>
      <c r="K18" s="6">
        <f>Input!G17/Input!G$7</f>
        <v>1.9704002935601219</v>
      </c>
      <c r="L18" s="6">
        <f>Input!H17/Input!H$7</f>
        <v>1.7116229271982193</v>
      </c>
      <c r="M18" s="6">
        <f>Input!I17/Input!I$7</f>
        <v>1.6544879131130517</v>
      </c>
      <c r="N18" s="6">
        <f>Input!J17/Input!J$7</f>
        <v>1.5263250660885246</v>
      </c>
      <c r="O18" s="6">
        <f t="shared" si="1"/>
        <v>1.8177428857678053</v>
      </c>
    </row>
    <row r="19" spans="2:15" ht="13.5" customHeight="1" x14ac:dyDescent="0.2">
      <c r="B19" s="4" t="s">
        <v>60</v>
      </c>
      <c r="E19" s="8">
        <f>SUM(E15:E18)</f>
        <v>246.63875890593775</v>
      </c>
      <c r="F19" s="8">
        <f t="shared" ref="F19:N19" si="3">SUM(F15:F18)</f>
        <v>209.87869305607421</v>
      </c>
      <c r="G19" s="8">
        <f t="shared" si="3"/>
        <v>213.79418237265989</v>
      </c>
      <c r="H19" s="8">
        <f t="shared" si="3"/>
        <v>193.55191696998088</v>
      </c>
      <c r="I19" s="8">
        <f t="shared" si="3"/>
        <v>202.00928834691149</v>
      </c>
      <c r="J19" s="8">
        <f t="shared" si="3"/>
        <v>232.6773243806974</v>
      </c>
      <c r="K19" s="8">
        <f t="shared" si="3"/>
        <v>207.18936463003669</v>
      </c>
      <c r="L19" s="8">
        <f t="shared" si="3"/>
        <v>179.77322220669507</v>
      </c>
      <c r="M19" s="8">
        <f t="shared" si="3"/>
        <v>172.60517103903541</v>
      </c>
      <c r="N19" s="8">
        <f t="shared" si="3"/>
        <v>207.87052298797815</v>
      </c>
      <c r="O19" s="8">
        <f t="shared" si="1"/>
        <v>206.59884448960071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44.14616914600613</v>
      </c>
      <c r="F21" s="6">
        <f>Input!B18/Input!B$7</f>
        <v>41.107180015330492</v>
      </c>
      <c r="G21" s="6">
        <f>Input!C18/Input!C$7</f>
        <v>39.51777560687777</v>
      </c>
      <c r="H21" s="6">
        <f>Input!D18/Input!D$7</f>
        <v>32.943801838147905</v>
      </c>
      <c r="I21" s="6">
        <f>Input!E18/Input!E$7</f>
        <v>28.58931582329436</v>
      </c>
      <c r="J21" s="6">
        <f>Input!F18/Input!F$7</f>
        <v>29.401639939947614</v>
      </c>
      <c r="K21" s="6">
        <f>Input!G18/Input!G$7</f>
        <v>31.630595276378344</v>
      </c>
      <c r="L21" s="6">
        <f>Input!H18/Input!H$7</f>
        <v>30.053196548991412</v>
      </c>
      <c r="M21" s="6">
        <f>Input!I18/Input!I$7</f>
        <v>32.726111657214368</v>
      </c>
      <c r="N21" s="6">
        <f>Input!J18/Input!J$7</f>
        <v>33.18465629553517</v>
      </c>
      <c r="O21" s="6">
        <f t="shared" si="1"/>
        <v>34.33004421477235</v>
      </c>
    </row>
    <row r="22" spans="2:15" ht="12" customHeight="1" x14ac:dyDescent="0.2">
      <c r="B22" t="s">
        <v>255</v>
      </c>
      <c r="E22" s="6">
        <f>Input!A19/Input!A$7</f>
        <v>44.458118243563021</v>
      </c>
      <c r="F22" s="6">
        <f>Input!B19/Input!B$7</f>
        <v>30.954772302914758</v>
      </c>
      <c r="G22" s="6">
        <f>Input!C19/Input!C$7</f>
        <v>28.447779234521924</v>
      </c>
      <c r="H22" s="6">
        <f>Input!D19/Input!D$7</f>
        <v>24.629791407057205</v>
      </c>
      <c r="I22" s="6">
        <f>Input!E19/Input!E$7</f>
        <v>22.261301878291441</v>
      </c>
      <c r="J22" s="6">
        <f>Input!F19/Input!F$7</f>
        <v>21.886543444212563</v>
      </c>
      <c r="K22" s="6">
        <f>Input!G19/Input!G$7</f>
        <v>24.376123184277684</v>
      </c>
      <c r="L22" s="6">
        <f>Input!H19/Input!H$7</f>
        <v>26.618928472732442</v>
      </c>
      <c r="M22" s="6">
        <f>Input!I19/Input!I$7</f>
        <v>26.305363660552192</v>
      </c>
      <c r="N22" s="6">
        <f>Input!J19/Input!J$7</f>
        <v>29.558138848870904</v>
      </c>
      <c r="O22" s="6">
        <f t="shared" si="1"/>
        <v>27.949686067699417</v>
      </c>
    </row>
    <row r="23" spans="2:15" ht="12" customHeight="1" x14ac:dyDescent="0.2">
      <c r="B23" t="s">
        <v>62</v>
      </c>
      <c r="E23" s="6">
        <f>Input!A20/Input!A$7</f>
        <v>8.7999839077250841E-2</v>
      </c>
      <c r="F23" s="6">
        <f>Input!B20/Input!B$7</f>
        <v>0.10254210971127578</v>
      </c>
      <c r="G23" s="6">
        <f>Input!C20/Input!C$7</f>
        <v>9.9848346411416988E-2</v>
      </c>
      <c r="H23" s="6">
        <f>Input!D20/Input!D$7</f>
        <v>0.10278843236118081</v>
      </c>
      <c r="I23" s="6">
        <f>Input!E20/Input!E$7</f>
        <v>0.28714681399522857</v>
      </c>
      <c r="J23" s="6">
        <f>Input!F20/Input!F$7</f>
        <v>0.23303159439264551</v>
      </c>
      <c r="K23" s="6">
        <f>Input!G20/Input!G$7</f>
        <v>0.18541661052355815</v>
      </c>
      <c r="L23" s="6">
        <f>Input!H20/Input!H$7</f>
        <v>0.15991783339474036</v>
      </c>
      <c r="M23" s="6">
        <f>Input!I20/Input!I$7</f>
        <v>0.10191355490259613</v>
      </c>
      <c r="N23" s="6">
        <f>Input!J20/Input!J$7</f>
        <v>8.6133562377444919E-2</v>
      </c>
      <c r="O23" s="6">
        <f t="shared" si="1"/>
        <v>0.14467386971473378</v>
      </c>
    </row>
    <row r="24" spans="2:15" ht="14.25" customHeight="1" x14ac:dyDescent="0.2">
      <c r="B24" s="4" t="s">
        <v>63</v>
      </c>
      <c r="E24" s="8">
        <f>SUM(E21:E23)</f>
        <v>88.692287228646407</v>
      </c>
      <c r="F24" s="8">
        <f t="shared" ref="F24:N24" si="4">SUM(F21:F23)</f>
        <v>72.164494427956527</v>
      </c>
      <c r="G24" s="8">
        <f t="shared" si="4"/>
        <v>68.065403187811114</v>
      </c>
      <c r="H24" s="8">
        <f t="shared" si="4"/>
        <v>57.67638167756629</v>
      </c>
      <c r="I24" s="8">
        <f t="shared" si="4"/>
        <v>51.137764515581033</v>
      </c>
      <c r="J24" s="8">
        <f t="shared" si="4"/>
        <v>51.52121497855282</v>
      </c>
      <c r="K24" s="8">
        <f t="shared" si="4"/>
        <v>56.192135071179592</v>
      </c>
      <c r="L24" s="8">
        <f t="shared" si="4"/>
        <v>56.832042855118601</v>
      </c>
      <c r="M24" s="8">
        <f t="shared" si="4"/>
        <v>59.133388872669158</v>
      </c>
      <c r="N24" s="8">
        <f t="shared" si="4"/>
        <v>62.828928706783522</v>
      </c>
      <c r="O24" s="8">
        <f t="shared" si="1"/>
        <v>62.42440415218649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10.605676393233546</v>
      </c>
      <c r="F26" s="6">
        <f>Input!B21/Input!B$7</f>
        <v>9.9781905304742615</v>
      </c>
      <c r="G26" s="6">
        <f>Input!C21/Input!C$7</f>
        <v>8.5847349938209625</v>
      </c>
      <c r="H26" s="6">
        <f>Input!D21/Input!D$7</f>
        <v>7.830553443886342</v>
      </c>
      <c r="I26" s="6">
        <f>Input!E21/Input!E$7</f>
        <v>7.0346115267857803</v>
      </c>
      <c r="J26" s="6">
        <f>Input!F21/Input!F$7</f>
        <v>7.6628089210452757</v>
      </c>
      <c r="K26" s="6">
        <f>Input!G21/Input!G$7</f>
        <v>7.965258728757223</v>
      </c>
      <c r="L26" s="6">
        <f>Input!H21/Input!H$7</f>
        <v>7.5708316504825781</v>
      </c>
      <c r="M26" s="6">
        <f>Input!I21/Input!I$7</f>
        <v>7.5995233816266268</v>
      </c>
      <c r="N26" s="6">
        <f>Input!J21/Input!J$7</f>
        <v>7.4642921142207435</v>
      </c>
      <c r="O26" s="6">
        <f t="shared" si="1"/>
        <v>8.2296481684333322</v>
      </c>
    </row>
    <row r="27" spans="2:15" ht="12" customHeight="1" x14ac:dyDescent="0.2">
      <c r="B27" t="s">
        <v>65</v>
      </c>
      <c r="E27" s="6">
        <f>Input!A22/Input!A$7</f>
        <v>104.34817987924001</v>
      </c>
      <c r="F27" s="6">
        <f>Input!B22/Input!B$7</f>
        <v>99.360382161599091</v>
      </c>
      <c r="G27" s="6">
        <f>Input!C22/Input!C$7</f>
        <v>92.124152056994646</v>
      </c>
      <c r="H27" s="6">
        <f>Input!D22/Input!D$7</f>
        <v>83.655402678847651</v>
      </c>
      <c r="I27" s="6">
        <f>Input!E22/Input!E$7</f>
        <v>83.195267119189893</v>
      </c>
      <c r="J27" s="6">
        <f>Input!F22/Input!F$7</f>
        <v>84.802562951220224</v>
      </c>
      <c r="K27" s="6">
        <f>Input!G22/Input!G$7</f>
        <v>84.559815511999489</v>
      </c>
      <c r="L27" s="6">
        <f>Input!H22/Input!H$7</f>
        <v>84.002303304950274</v>
      </c>
      <c r="M27" s="6">
        <f>Input!I22/Input!I$7</f>
        <v>84.276499046238442</v>
      </c>
      <c r="N27" s="6">
        <f>Input!J22/Input!J$7</f>
        <v>84.554385912257032</v>
      </c>
      <c r="O27" s="6">
        <f t="shared" si="1"/>
        <v>88.487895062253671</v>
      </c>
    </row>
    <row r="28" spans="2:15" ht="12" customHeight="1" x14ac:dyDescent="0.2">
      <c r="B28" t="s">
        <v>66</v>
      </c>
      <c r="E28" s="6">
        <f>Input!A23/Input!A$7</f>
        <v>13.690336736948167</v>
      </c>
      <c r="F28" s="6">
        <f>Input!B23/Input!B$7</f>
        <v>14.424519664301579</v>
      </c>
      <c r="G28" s="6">
        <f>Input!C23/Input!C$7</f>
        <v>14.340853294156783</v>
      </c>
      <c r="H28" s="6">
        <f>Input!D23/Input!D$7</f>
        <v>15.419375507050459</v>
      </c>
      <c r="I28" s="6">
        <f>Input!E23/Input!E$7</f>
        <v>14.963137477933953</v>
      </c>
      <c r="J28" s="6">
        <f>Input!F23/Input!F$7</f>
        <v>14.397657073421088</v>
      </c>
      <c r="K28" s="6">
        <f>Input!G23/Input!G$7</f>
        <v>15.170471573934387</v>
      </c>
      <c r="L28" s="6">
        <f>Input!H23/Input!H$7</f>
        <v>13.665494176958481</v>
      </c>
      <c r="M28" s="6">
        <f>Input!I23/Input!I$7</f>
        <v>12.476031658859265</v>
      </c>
      <c r="N28" s="6">
        <f>Input!J23/Input!J$7</f>
        <v>12.985542473205605</v>
      </c>
      <c r="O28" s="6">
        <f t="shared" si="1"/>
        <v>14.153341963676976</v>
      </c>
    </row>
    <row r="29" spans="2:15" ht="14.25" customHeight="1" x14ac:dyDescent="0.2">
      <c r="B29" s="4" t="s">
        <v>15</v>
      </c>
      <c r="E29" s="8">
        <f>SUM(E26:E28)</f>
        <v>128.64419300942171</v>
      </c>
      <c r="F29" s="8">
        <f t="shared" ref="F29:N29" si="5">SUM(F26:F28)</f>
        <v>123.76309235637494</v>
      </c>
      <c r="G29" s="8">
        <f t="shared" si="5"/>
        <v>115.04974034497239</v>
      </c>
      <c r="H29" s="8">
        <f t="shared" si="5"/>
        <v>106.90533162978446</v>
      </c>
      <c r="I29" s="8">
        <f t="shared" si="5"/>
        <v>105.19301612390963</v>
      </c>
      <c r="J29" s="8">
        <f t="shared" si="5"/>
        <v>106.86302894568659</v>
      </c>
      <c r="K29" s="8">
        <f t="shared" si="5"/>
        <v>107.6955458146911</v>
      </c>
      <c r="L29" s="8">
        <f t="shared" si="5"/>
        <v>105.23862913239132</v>
      </c>
      <c r="M29" s="8">
        <f t="shared" si="5"/>
        <v>104.35205408672434</v>
      </c>
      <c r="N29" s="8">
        <f t="shared" si="5"/>
        <v>105.00422049968338</v>
      </c>
      <c r="O29" s="8">
        <f t="shared" si="1"/>
        <v>110.87088519436399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529.57686268735233</v>
      </c>
      <c r="F31" s="7">
        <f t="shared" ref="F31:N31" si="6">SUM(F13,F19,F24,F29)</f>
        <v>467.33060767703768</v>
      </c>
      <c r="G31" s="7">
        <f t="shared" si="6"/>
        <v>453.98275446569016</v>
      </c>
      <c r="H31" s="7">
        <f t="shared" si="6"/>
        <v>411.24768351182774</v>
      </c>
      <c r="I31" s="7">
        <f t="shared" si="6"/>
        <v>406.8473929196611</v>
      </c>
      <c r="J31" s="7">
        <f t="shared" si="6"/>
        <v>440.07322007163231</v>
      </c>
      <c r="K31" s="7">
        <f t="shared" si="6"/>
        <v>418.20020833578673</v>
      </c>
      <c r="L31" s="7">
        <f t="shared" si="6"/>
        <v>380.40436767009339</v>
      </c>
      <c r="M31" s="7">
        <f t="shared" si="6"/>
        <v>374.86344562962393</v>
      </c>
      <c r="N31" s="7">
        <f t="shared" si="6"/>
        <v>410.13441687911507</v>
      </c>
      <c r="O31" s="7">
        <f t="shared" si="1"/>
        <v>429.26609598478205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625.20745006148229</v>
      </c>
      <c r="F33" s="6">
        <f>(Input!B27+Input!B203+Input!B207)/Input!B$7</f>
        <v>578.7411700701665</v>
      </c>
      <c r="G33" s="6">
        <f>(Input!C27+Input!C203+Input!C207)/Input!C$7</f>
        <v>622.86806634524635</v>
      </c>
      <c r="H33" s="6">
        <f>(Input!D27+Input!D203+Input!D207)/Input!D$7</f>
        <v>529.8532722655624</v>
      </c>
      <c r="I33" s="6">
        <f>(Input!E27+Input!E203+Input!E207)/Input!E$7</f>
        <v>439.01999889208133</v>
      </c>
      <c r="J33" s="6">
        <f>(Input!F27+Input!F203+Input!F207)/Input!F$7</f>
        <v>492.62739034434463</v>
      </c>
      <c r="K33" s="6">
        <f>(Input!G27+Input!G203+Input!G207)/Input!G$7</f>
        <v>512.91182785319995</v>
      </c>
      <c r="L33" s="6">
        <f>(Input!H27+Input!H203+Input!H207)/Input!H$7</f>
        <v>459.94928515151099</v>
      </c>
      <c r="M33" s="6">
        <f>(Input!I27+Input!I203+Input!I207)/Input!I$7</f>
        <v>434.98662728013295</v>
      </c>
      <c r="N33" s="6">
        <f>(Input!J27+Input!J203+Input!J207)/Input!J$7</f>
        <v>563.15983889230222</v>
      </c>
      <c r="O33" s="6">
        <f t="shared" si="1"/>
        <v>525.93249271560285</v>
      </c>
    </row>
    <row r="34" spans="2:15" ht="12" customHeight="1" x14ac:dyDescent="0.2">
      <c r="B34" t="s">
        <v>69</v>
      </c>
      <c r="E34" s="6">
        <f>Input!A28/Input!A$7</f>
        <v>0.35900559145597727</v>
      </c>
      <c r="F34" s="6">
        <f>Input!B28/Input!B$7</f>
        <v>8.9550344936024692E-2</v>
      </c>
      <c r="G34" s="6">
        <f>Input!C28/Input!C$7</f>
        <v>0.40102168608685573</v>
      </c>
      <c r="H34" s="6">
        <f>Input!D28/Input!D$7</f>
        <v>0.13096827861981744</v>
      </c>
      <c r="I34" s="6">
        <f>Input!E28/Input!E$7</f>
        <v>0.16855401842099432</v>
      </c>
      <c r="J34" s="6">
        <f>Input!F28/Input!F$7</f>
        <v>0.390372778921662</v>
      </c>
      <c r="K34" s="6">
        <f>Input!G28/Input!G$7</f>
        <v>0.49323483068599161</v>
      </c>
      <c r="L34" s="6">
        <f>Input!H28/Input!H$7</f>
        <v>0.49628875158485641</v>
      </c>
      <c r="M34" s="6">
        <f>Input!I28/Input!I$7</f>
        <v>0.78677064811284769</v>
      </c>
      <c r="N34" s="6">
        <f>Input!J28/Input!J$7</f>
        <v>0.65895651045528691</v>
      </c>
      <c r="O34" s="6">
        <f t="shared" si="1"/>
        <v>0.39747234392803138</v>
      </c>
    </row>
    <row r="35" spans="2:15" ht="12" customHeight="1" x14ac:dyDescent="0.2">
      <c r="B35" t="s">
        <v>75</v>
      </c>
      <c r="E35" s="6">
        <f>(Input!A29-Input!A203-Input!A207)/Input!A$7</f>
        <v>52.344938522372146</v>
      </c>
      <c r="F35" s="6">
        <f>(Input!B29-Input!B203-Input!B207)/Input!B$7</f>
        <v>49.770660744118402</v>
      </c>
      <c r="G35" s="6">
        <f>(Input!C29-Input!C203-Input!C207)/Input!C$7</f>
        <v>45.506399104077261</v>
      </c>
      <c r="H35" s="6">
        <f>(Input!D29-Input!D203-Input!D207)/Input!D$7</f>
        <v>41.391630505488088</v>
      </c>
      <c r="I35" s="6">
        <f>(Input!E29-Input!E203-Input!E207)/Input!E$7</f>
        <v>33.734551920761653</v>
      </c>
      <c r="J35" s="6">
        <f>(Input!F29-Input!F203-Input!F207)/Input!F$7</f>
        <v>28.04799753163736</v>
      </c>
      <c r="K35" s="6">
        <f>(Input!G29-Input!G203-Input!G207)/Input!G$7</f>
        <v>25.173015443768016</v>
      </c>
      <c r="L35" s="6">
        <f>(Input!H29-Input!H203-Input!H207)/Input!H$7</f>
        <v>25.192127963122562</v>
      </c>
      <c r="M35" s="6">
        <f>(Input!I29-Input!I203-Input!I207)/Input!I$7</f>
        <v>23.500887404804477</v>
      </c>
      <c r="N35" s="6">
        <f>(Input!J29-Input!J203-Input!J207)/Input!J$7</f>
        <v>23.324167228683947</v>
      </c>
      <c r="O35" s="6">
        <f t="shared" si="1"/>
        <v>34.798637636883392</v>
      </c>
    </row>
    <row r="36" spans="2:15" ht="13.5" customHeight="1" x14ac:dyDescent="0.2">
      <c r="B36" s="1" t="s">
        <v>71</v>
      </c>
      <c r="E36" s="7">
        <f>SUM(E33:E35)</f>
        <v>677.91139417531042</v>
      </c>
      <c r="F36" s="7">
        <f t="shared" ref="F36:N36" si="7">SUM(F33:F35)</f>
        <v>628.60138115922086</v>
      </c>
      <c r="G36" s="7">
        <f t="shared" si="7"/>
        <v>668.77548713541046</v>
      </c>
      <c r="H36" s="7">
        <f t="shared" si="7"/>
        <v>571.37587104967031</v>
      </c>
      <c r="I36" s="7">
        <f t="shared" si="7"/>
        <v>472.92310483126397</v>
      </c>
      <c r="J36" s="7">
        <f t="shared" si="7"/>
        <v>521.06576065490367</v>
      </c>
      <c r="K36" s="7">
        <f t="shared" si="7"/>
        <v>538.57807812765395</v>
      </c>
      <c r="L36" s="7">
        <f t="shared" si="7"/>
        <v>485.63770186621844</v>
      </c>
      <c r="M36" s="7">
        <f t="shared" si="7"/>
        <v>459.27428533305027</v>
      </c>
      <c r="N36" s="7">
        <f t="shared" si="7"/>
        <v>587.14296263144138</v>
      </c>
      <c r="O36" s="7">
        <f t="shared" si="1"/>
        <v>561.1286026964143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148.33453148795809</v>
      </c>
      <c r="F38" s="11">
        <f t="shared" ref="F38:N38" si="8">F36-F31</f>
        <v>161.27077348218319</v>
      </c>
      <c r="G38" s="11">
        <f t="shared" si="8"/>
        <v>214.79273266972029</v>
      </c>
      <c r="H38" s="11">
        <f t="shared" si="8"/>
        <v>160.12818753784256</v>
      </c>
      <c r="I38" s="11">
        <f t="shared" si="8"/>
        <v>66.075711911602866</v>
      </c>
      <c r="J38" s="11">
        <f t="shared" si="8"/>
        <v>80.992540583271364</v>
      </c>
      <c r="K38" s="11">
        <f t="shared" si="8"/>
        <v>120.37786979186723</v>
      </c>
      <c r="L38" s="11">
        <f t="shared" si="8"/>
        <v>105.23333419612504</v>
      </c>
      <c r="M38" s="11">
        <f t="shared" si="8"/>
        <v>84.410839703426348</v>
      </c>
      <c r="N38" s="11">
        <f t="shared" si="8"/>
        <v>177.00854575232631</v>
      </c>
      <c r="O38" s="11">
        <f t="shared" si="1"/>
        <v>131.86250671163231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18.511385328042504</v>
      </c>
      <c r="F40" s="8">
        <f>(Input!B25 + Input!B26) / Input!B$7</f>
        <v>18.846482281491383</v>
      </c>
      <c r="G40" s="8">
        <f>(Input!C25 + Input!C26) / Input!C$7</f>
        <v>18.810689357756459</v>
      </c>
      <c r="H40" s="8">
        <f>(Input!D25 + Input!D26) / Input!D$7</f>
        <v>18.557548260617516</v>
      </c>
      <c r="I40" s="8">
        <f>(Input!E25 + Input!E26) / Input!E$7</f>
        <v>18.128630169363831</v>
      </c>
      <c r="J40" s="8">
        <f>(Input!F25 + Input!F26) / Input!F$7</f>
        <v>17.383812186559787</v>
      </c>
      <c r="K40" s="8">
        <f>(Input!G25 + Input!G26) / Input!G$7</f>
        <v>17.62871457556496</v>
      </c>
      <c r="L40" s="8">
        <f>(Input!H25 + Input!H26) / Input!H$7</f>
        <v>17.716719165563699</v>
      </c>
      <c r="M40" s="8">
        <f>(Input!I25 + Input!I26) / Input!I$7</f>
        <v>17.105956500305798</v>
      </c>
      <c r="N40" s="8">
        <f>(Input!J25 + Input!J26) / Input!J$7</f>
        <v>17.963976531217554</v>
      </c>
      <c r="O40" s="8">
        <f t="shared" si="1"/>
        <v>18.065391435648348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129.82314615991558</v>
      </c>
      <c r="F42" s="11">
        <f t="shared" ref="F42:N42" si="9">+F38-F40</f>
        <v>142.42429120069181</v>
      </c>
      <c r="G42" s="11">
        <f t="shared" si="9"/>
        <v>195.98204331196382</v>
      </c>
      <c r="H42" s="11">
        <f t="shared" si="9"/>
        <v>141.57063927722504</v>
      </c>
      <c r="I42" s="11">
        <f t="shared" si="9"/>
        <v>47.947081742239035</v>
      </c>
      <c r="J42" s="11">
        <f t="shared" si="9"/>
        <v>63.608728396711577</v>
      </c>
      <c r="K42" s="11">
        <f t="shared" si="9"/>
        <v>102.74915521630227</v>
      </c>
      <c r="L42" s="11">
        <f t="shared" si="9"/>
        <v>87.51661503056134</v>
      </c>
      <c r="M42" s="11">
        <f t="shared" si="9"/>
        <v>67.304883203120554</v>
      </c>
      <c r="N42" s="11">
        <f t="shared" si="9"/>
        <v>159.04456922110876</v>
      </c>
      <c r="O42" s="11">
        <f t="shared" si="1"/>
        <v>113.79711527598397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252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5.4070245091295032E-3</v>
      </c>
      <c r="G7" s="6">
        <f>Input!C8/Input!C$7</f>
        <v>8.6355090668525133E-2</v>
      </c>
      <c r="H7" s="6">
        <f>Input!D8/Input!D$7</f>
        <v>5.2048111856802404E-3</v>
      </c>
      <c r="I7" s="6">
        <f>Input!E8/Input!E$7</f>
        <v>9.6313954604879279E-2</v>
      </c>
      <c r="J7" s="6">
        <f>Input!F8/Input!F$7</f>
        <v>6.6476807452615042E-2</v>
      </c>
      <c r="K7" s="6">
        <f>Input!G8/Input!G$7</f>
        <v>0.20902734945452739</v>
      </c>
      <c r="L7" s="6">
        <f>Input!H8/Input!H$7</f>
        <v>1.0857710047157959E-2</v>
      </c>
      <c r="M7" s="6">
        <f>Input!I8/Input!I$7</f>
        <v>0.12595670016688404</v>
      </c>
      <c r="N7" s="6">
        <f>Input!J8/Input!J$7</f>
        <v>0.13187757615775561</v>
      </c>
      <c r="O7" s="6">
        <f>AVERAGE(E7:N7)</f>
        <v>7.3747702424715428E-2</v>
      </c>
    </row>
    <row r="8" spans="1:15" ht="12" customHeight="1" x14ac:dyDescent="0.2">
      <c r="B8" t="s">
        <v>50</v>
      </c>
      <c r="E8" s="6">
        <f>Input!A9/Input!A$7</f>
        <v>21.423172928126135</v>
      </c>
      <c r="F8" s="6">
        <f>Input!B9/Input!B$7</f>
        <v>23.169511822166317</v>
      </c>
      <c r="G8" s="6">
        <f>Input!C9/Input!C$7</f>
        <v>22.261520178582447</v>
      </c>
      <c r="H8" s="6">
        <f>Input!D9/Input!D$7</f>
        <v>20.176031928882683</v>
      </c>
      <c r="I8" s="6">
        <f>Input!E9/Input!E$7</f>
        <v>18.083994120644956</v>
      </c>
      <c r="J8" s="6">
        <f>Input!F9/Input!F$7</f>
        <v>20.595557469372309</v>
      </c>
      <c r="K8" s="6">
        <f>Input!G9/Input!G$7</f>
        <v>19.351832948164514</v>
      </c>
      <c r="L8" s="6">
        <f>Input!H9/Input!H$7</f>
        <v>15.581706662875034</v>
      </c>
      <c r="M8" s="6">
        <f>Input!I9/Input!I$7</f>
        <v>15.392314809110015</v>
      </c>
      <c r="N8" s="6">
        <f>Input!J9/Input!J$7</f>
        <v>13.463447911296607</v>
      </c>
      <c r="O8" s="6">
        <f t="shared" ref="O8:O42" si="1">AVERAGE(E8:N8)</f>
        <v>18.949909077922104</v>
      </c>
    </row>
    <row r="9" spans="1:15" ht="12" customHeight="1" x14ac:dyDescent="0.2">
      <c r="B9" t="s">
        <v>51</v>
      </c>
      <c r="E9" s="6">
        <f>Input!A10/Input!A$7</f>
        <v>17.258458393153258</v>
      </c>
      <c r="F9" s="6">
        <f>Input!B10/Input!B$7</f>
        <v>15.406255154385896</v>
      </c>
      <c r="G9" s="6">
        <f>Input!C10/Input!C$7</f>
        <v>12.416083785032731</v>
      </c>
      <c r="H9" s="6">
        <f>Input!D10/Input!D$7</f>
        <v>12.700046438215521</v>
      </c>
      <c r="I9" s="6">
        <f>Input!E10/Input!E$7</f>
        <v>12.563367925016065</v>
      </c>
      <c r="J9" s="6">
        <f>Input!F10/Input!F$7</f>
        <v>11.221633903099129</v>
      </c>
      <c r="K9" s="6">
        <f>Input!G10/Input!G$7</f>
        <v>12.246793159829512</v>
      </c>
      <c r="L9" s="6">
        <f>Input!H10/Input!H$7</f>
        <v>8.612415535078167</v>
      </c>
      <c r="M9" s="6">
        <f>Input!I10/Input!I$7</f>
        <v>8.0206779302529387</v>
      </c>
      <c r="N9" s="6">
        <f>Input!J10/Input!J$7</f>
        <v>6.8881684180419906</v>
      </c>
      <c r="O9" s="6">
        <f t="shared" si="1"/>
        <v>11.733390064210521</v>
      </c>
    </row>
    <row r="10" spans="1:15" ht="12" customHeight="1" x14ac:dyDescent="0.2">
      <c r="B10" t="s">
        <v>52</v>
      </c>
      <c r="E10" s="6">
        <f>Input!A11/Input!A$7</f>
        <v>17.163667666309262</v>
      </c>
      <c r="F10" s="6">
        <f>Input!B11/Input!B$7</f>
        <v>11.994833860728393</v>
      </c>
      <c r="G10" s="6">
        <f>Input!C11/Input!C$7</f>
        <v>12.635145248764569</v>
      </c>
      <c r="H10" s="6">
        <f>Input!D11/Input!D$7</f>
        <v>11.3102106849944</v>
      </c>
      <c r="I10" s="6">
        <f>Input!E11/Input!E$7</f>
        <v>9.783195015843237</v>
      </c>
      <c r="J10" s="6">
        <f>Input!F11/Input!F$7</f>
        <v>9.098782978119317</v>
      </c>
      <c r="K10" s="6">
        <f>Input!G11/Input!G$7</f>
        <v>7.5488195786510577</v>
      </c>
      <c r="L10" s="6">
        <f>Input!H11/Input!H$7</f>
        <v>7.5314055357877026</v>
      </c>
      <c r="M10" s="6">
        <f>Input!I11/Input!I$7</f>
        <v>7.654040166758918</v>
      </c>
      <c r="N10" s="6">
        <f>Input!J11/Input!J$7</f>
        <v>6.5909619087637026</v>
      </c>
      <c r="O10" s="6">
        <f t="shared" si="1"/>
        <v>10.131106264472056</v>
      </c>
    </row>
    <row r="11" spans="1:15" ht="12" customHeight="1" x14ac:dyDescent="0.2">
      <c r="B11" t="s">
        <v>53</v>
      </c>
      <c r="E11" s="6">
        <f>Input!A12/Input!A$7</f>
        <v>7.8422846467419101</v>
      </c>
      <c r="F11" s="6">
        <f>Input!B12/Input!B$7</f>
        <v>9.4794440142298395</v>
      </c>
      <c r="G11" s="6">
        <f>Input!C12/Input!C$7</f>
        <v>7.8368376727082243</v>
      </c>
      <c r="H11" s="6">
        <f>Input!D12/Input!D$7</f>
        <v>7.5369240815497411</v>
      </c>
      <c r="I11" s="6">
        <f>Input!E12/Input!E$7</f>
        <v>6.7403815671878808</v>
      </c>
      <c r="J11" s="6">
        <f>Input!F12/Input!F$7</f>
        <v>6.7942886728373857</v>
      </c>
      <c r="K11" s="6">
        <f>Input!G12/Input!G$7</f>
        <v>6.7707242847524514</v>
      </c>
      <c r="L11" s="6">
        <f>Input!H12/Input!H$7</f>
        <v>5.8168698145725788</v>
      </c>
      <c r="M11" s="6">
        <f>Input!I12/Input!I$7</f>
        <v>6.6880952023201719</v>
      </c>
      <c r="N11" s="6">
        <f>Input!J12/Input!J$7</f>
        <v>6.4371587436942246</v>
      </c>
      <c r="O11" s="6">
        <f t="shared" si="1"/>
        <v>7.1943008700594406</v>
      </c>
    </row>
    <row r="12" spans="1:15" ht="12" customHeight="1" x14ac:dyDescent="0.2">
      <c r="B12" t="s">
        <v>54</v>
      </c>
      <c r="E12" s="6">
        <f>Input!A13/Input!A$7</f>
        <v>1.9140399090159494</v>
      </c>
      <c r="F12" s="6">
        <f>Input!B13/Input!B$7</f>
        <v>1.4688759606124335</v>
      </c>
      <c r="G12" s="6">
        <f>Input!C13/Input!C$7</f>
        <v>1.8374865844902406</v>
      </c>
      <c r="H12" s="6">
        <f>Input!D13/Input!D$7</f>
        <v>1.3856352896680857</v>
      </c>
      <c r="I12" s="6">
        <f>Input!E13/Input!E$7</f>
        <v>1.2400713499619613</v>
      </c>
      <c r="J12" s="6">
        <f>Input!F13/Input!F$7</f>
        <v>1.234911935814669</v>
      </c>
      <c r="K12" s="6">
        <f>Input!G13/Input!G$7</f>
        <v>0.99596549902728215</v>
      </c>
      <c r="L12" s="6">
        <f>Input!H13/Input!H$7</f>
        <v>1.0072182175277362</v>
      </c>
      <c r="M12" s="6">
        <f>Input!I13/Input!I$7</f>
        <v>0.89174682258611493</v>
      </c>
      <c r="N12" s="6">
        <f>Input!J13/Input!J$7</f>
        <v>0.9191301267157711</v>
      </c>
      <c r="O12" s="6">
        <f t="shared" si="1"/>
        <v>1.2895081695420243</v>
      </c>
    </row>
    <row r="13" spans="1:15" ht="13.5" customHeight="1" x14ac:dyDescent="0.2">
      <c r="B13" s="4" t="s">
        <v>55</v>
      </c>
      <c r="E13" s="8">
        <f>SUM(E7:E12)</f>
        <v>65.60162354334652</v>
      </c>
      <c r="F13" s="8">
        <f t="shared" ref="F13:N13" si="2">SUM(F7:F12)</f>
        <v>61.524327836632011</v>
      </c>
      <c r="G13" s="8">
        <f t="shared" si="2"/>
        <v>57.073428560246747</v>
      </c>
      <c r="H13" s="8">
        <f t="shared" si="2"/>
        <v>53.114053234496119</v>
      </c>
      <c r="I13" s="8">
        <f t="shared" si="2"/>
        <v>48.507323933258981</v>
      </c>
      <c r="J13" s="8">
        <f t="shared" si="2"/>
        <v>49.011651766695429</v>
      </c>
      <c r="K13" s="8">
        <f t="shared" si="2"/>
        <v>47.123162819879347</v>
      </c>
      <c r="L13" s="8">
        <f t="shared" si="2"/>
        <v>38.560473475888379</v>
      </c>
      <c r="M13" s="8">
        <f t="shared" si="2"/>
        <v>38.772831631195039</v>
      </c>
      <c r="N13" s="8">
        <f t="shared" si="2"/>
        <v>34.430744684670053</v>
      </c>
      <c r="O13" s="8">
        <f t="shared" si="1"/>
        <v>49.371962148630857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177.61016699131324</v>
      </c>
      <c r="F15" s="6">
        <f>Input!B30/Input!B$7</f>
        <v>163.23182263802357</v>
      </c>
      <c r="G15" s="6">
        <f>Input!C30/Input!C$7</f>
        <v>150.89398804533201</v>
      </c>
      <c r="H15" s="6">
        <f>Input!D30/Input!D$7</f>
        <v>139.23516792045407</v>
      </c>
      <c r="I15" s="6">
        <f>Input!E30/Input!E$7</f>
        <v>141.6186918435028</v>
      </c>
      <c r="J15" s="6">
        <f>Input!F30/Input!F$7</f>
        <v>150.23035579446437</v>
      </c>
      <c r="K15" s="6">
        <f>Input!G30/Input!G$7</f>
        <v>138.4983700376205</v>
      </c>
      <c r="L15" s="6">
        <f>Input!H30/Input!H$7</f>
        <v>140.45995926832566</v>
      </c>
      <c r="M15" s="6">
        <f>Input!I30/Input!I$7</f>
        <v>144.90532781496259</v>
      </c>
      <c r="N15" s="6">
        <f>Input!J30/Input!J$7</f>
        <v>145.03198121096776</v>
      </c>
      <c r="O15" s="6">
        <f t="shared" si="1"/>
        <v>149.17158315649667</v>
      </c>
    </row>
    <row r="16" spans="1:15" ht="12" customHeight="1" x14ac:dyDescent="0.2">
      <c r="B16" t="s">
        <v>57</v>
      </c>
      <c r="E16" s="6">
        <f>Input!A31/Input!A$7</f>
        <v>18.31995822626557</v>
      </c>
      <c r="F16" s="6">
        <f>Input!B31/Input!B$7</f>
        <v>16.567321920635234</v>
      </c>
      <c r="G16" s="6">
        <f>Input!C31/Input!C$7</f>
        <v>16.125831385293441</v>
      </c>
      <c r="H16" s="6">
        <f>Input!D31/Input!D$7</f>
        <v>12.209712627174863</v>
      </c>
      <c r="I16" s="6">
        <f>Input!E31/Input!E$7</f>
        <v>11.737732164356041</v>
      </c>
      <c r="J16" s="6">
        <f>Input!F31/Input!F$7</f>
        <v>12.868219252466565</v>
      </c>
      <c r="K16" s="6">
        <f>Input!G31/Input!G$7</f>
        <v>11.939541729182693</v>
      </c>
      <c r="L16" s="6">
        <f>Input!H31/Input!H$7</f>
        <v>10.757109048798682</v>
      </c>
      <c r="M16" s="6">
        <f>Input!I31/Input!I$7</f>
        <v>9.8192971058029386</v>
      </c>
      <c r="N16" s="6">
        <f>Input!J31/Input!J$7</f>
        <v>11.368733654418808</v>
      </c>
      <c r="O16" s="6">
        <f t="shared" si="1"/>
        <v>13.171345711439482</v>
      </c>
    </row>
    <row r="17" spans="2:15" ht="12" customHeight="1" x14ac:dyDescent="0.2">
      <c r="B17" t="s">
        <v>58</v>
      </c>
      <c r="E17" s="6">
        <f>Input!A32/Input!A$7</f>
        <v>4.3718350879689263</v>
      </c>
      <c r="F17" s="6">
        <f>Input!B32/Input!B$7</f>
        <v>3.7022836926826392</v>
      </c>
      <c r="G17" s="6">
        <f>Input!C32/Input!C$7</f>
        <v>3.0486293225035861</v>
      </c>
      <c r="H17" s="6">
        <f>Input!D32/Input!D$7</f>
        <v>2.4719045834955491</v>
      </c>
      <c r="I17" s="6">
        <f>Input!E32/Input!E$7</f>
        <v>3.3829496487897832</v>
      </c>
      <c r="J17" s="6">
        <f>Input!F32/Input!F$7</f>
        <v>3.5376061228714573</v>
      </c>
      <c r="K17" s="6">
        <f>Input!G32/Input!G$7</f>
        <v>3.8067972404250319</v>
      </c>
      <c r="L17" s="6">
        <f>Input!H32/Input!H$7</f>
        <v>3.4042898095395504</v>
      </c>
      <c r="M17" s="6">
        <f>Input!I32/Input!I$7</f>
        <v>1.8758249392274913</v>
      </c>
      <c r="N17" s="6">
        <f>Input!J32/Input!J$7</f>
        <v>1.8602857401797042</v>
      </c>
      <c r="O17" s="6">
        <f t="shared" si="1"/>
        <v>3.1462406187683718</v>
      </c>
    </row>
    <row r="18" spans="2:15" ht="12" customHeight="1" x14ac:dyDescent="0.2">
      <c r="B18" t="s">
        <v>59</v>
      </c>
      <c r="E18" s="6">
        <f>Input!A33/Input!A$7</f>
        <v>2.168134578789493</v>
      </c>
      <c r="F18" s="6">
        <f>Input!B33/Input!B$7</f>
        <v>1.8729761984315731</v>
      </c>
      <c r="G18" s="6">
        <f>Input!C33/Input!C$7</f>
        <v>1.763061249986829</v>
      </c>
      <c r="H18" s="6">
        <f>Input!D33/Input!D$7</f>
        <v>1.3800840981055238</v>
      </c>
      <c r="I18" s="6">
        <f>Input!E33/Input!E$7</f>
        <v>1.3674684058527649</v>
      </c>
      <c r="J18" s="6">
        <f>Input!F33/Input!F$7</f>
        <v>1.3847274506846066</v>
      </c>
      <c r="K18" s="6">
        <f>Input!G33/Input!G$7</f>
        <v>1.6447379210796353</v>
      </c>
      <c r="L18" s="6">
        <f>Input!H33/Input!H$7</f>
        <v>1.4937939347884372</v>
      </c>
      <c r="M18" s="6">
        <f>Input!I33/Input!I$7</f>
        <v>1.527578421932785</v>
      </c>
      <c r="N18" s="6">
        <f>Input!J33/Input!J$7</f>
        <v>1.2658576413164504</v>
      </c>
      <c r="O18" s="6">
        <f t="shared" si="1"/>
        <v>1.5868419900968098</v>
      </c>
    </row>
    <row r="19" spans="2:15" ht="13.5" customHeight="1" x14ac:dyDescent="0.2">
      <c r="B19" s="4" t="s">
        <v>60</v>
      </c>
      <c r="E19" s="8">
        <f>SUM(E15:E18)</f>
        <v>202.47009488433721</v>
      </c>
      <c r="F19" s="8">
        <f t="shared" ref="F19:N19" si="3">SUM(F15:F18)</f>
        <v>185.37440444977304</v>
      </c>
      <c r="G19" s="8">
        <f t="shared" si="3"/>
        <v>171.83151000311588</v>
      </c>
      <c r="H19" s="8">
        <f t="shared" si="3"/>
        <v>155.29686922923003</v>
      </c>
      <c r="I19" s="8">
        <f t="shared" si="3"/>
        <v>158.10684206250139</v>
      </c>
      <c r="J19" s="8">
        <f t="shared" si="3"/>
        <v>168.02090862048701</v>
      </c>
      <c r="K19" s="8">
        <f t="shared" si="3"/>
        <v>155.88944692830788</v>
      </c>
      <c r="L19" s="8">
        <f t="shared" si="3"/>
        <v>156.11515206145236</v>
      </c>
      <c r="M19" s="8">
        <f t="shared" si="3"/>
        <v>158.12802828192582</v>
      </c>
      <c r="N19" s="8">
        <f t="shared" si="3"/>
        <v>159.52685824688271</v>
      </c>
      <c r="O19" s="8">
        <f t="shared" si="1"/>
        <v>167.07601147680131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44.14616914600613</v>
      </c>
      <c r="F21" s="6">
        <f>Input!B18/Input!B$7</f>
        <v>41.107180015330492</v>
      </c>
      <c r="G21" s="6">
        <f>Input!C18/Input!C$7</f>
        <v>39.51777560687777</v>
      </c>
      <c r="H21" s="6">
        <f>Input!D18/Input!D$7</f>
        <v>32.943801838147905</v>
      </c>
      <c r="I21" s="6">
        <f>Input!E18/Input!E$7</f>
        <v>28.58931582329436</v>
      </c>
      <c r="J21" s="6">
        <f>Input!F18/Input!F$7</f>
        <v>29.401639939947614</v>
      </c>
      <c r="K21" s="6">
        <f>Input!G18/Input!G$7</f>
        <v>31.630595276378344</v>
      </c>
      <c r="L21" s="6">
        <f>Input!H18/Input!H$7</f>
        <v>30.053196548991412</v>
      </c>
      <c r="M21" s="6">
        <f>Input!I18/Input!I$7</f>
        <v>32.726111657214368</v>
      </c>
      <c r="N21" s="6">
        <f>Input!J18/Input!J$7</f>
        <v>33.18465629553517</v>
      </c>
      <c r="O21" s="6">
        <f t="shared" si="1"/>
        <v>34.33004421477235</v>
      </c>
    </row>
    <row r="22" spans="2:15" ht="12" customHeight="1" x14ac:dyDescent="0.2">
      <c r="B22" t="s">
        <v>255</v>
      </c>
      <c r="E22" s="6">
        <f>Input!A19/Input!A$7</f>
        <v>44.458118243563021</v>
      </c>
      <c r="F22" s="6">
        <f>Input!B19/Input!B$7</f>
        <v>30.954772302914758</v>
      </c>
      <c r="G22" s="6">
        <f>Input!C19/Input!C$7</f>
        <v>28.447779234521924</v>
      </c>
      <c r="H22" s="6">
        <f>Input!D19/Input!D$7</f>
        <v>24.629791407057205</v>
      </c>
      <c r="I22" s="6">
        <f>Input!E19/Input!E$7</f>
        <v>22.261301878291441</v>
      </c>
      <c r="J22" s="6">
        <f>Input!F19/Input!F$7</f>
        <v>21.886543444212563</v>
      </c>
      <c r="K22" s="6">
        <f>Input!G19/Input!G$7</f>
        <v>24.376123184277684</v>
      </c>
      <c r="L22" s="6">
        <f>Input!H19/Input!H$7</f>
        <v>26.618928472732442</v>
      </c>
      <c r="M22" s="6">
        <f>Input!I19/Input!I$7</f>
        <v>26.305363660552192</v>
      </c>
      <c r="N22" s="6">
        <f>Input!J19/Input!J$7</f>
        <v>29.558138848870904</v>
      </c>
      <c r="O22" s="6">
        <f t="shared" si="1"/>
        <v>27.949686067699417</v>
      </c>
    </row>
    <row r="23" spans="2:15" ht="12" customHeight="1" x14ac:dyDescent="0.2">
      <c r="B23" t="s">
        <v>62</v>
      </c>
      <c r="E23" s="6">
        <f>Input!A20/Input!A$7</f>
        <v>8.7999839077250841E-2</v>
      </c>
      <c r="F23" s="6">
        <f>Input!B20/Input!B$7</f>
        <v>0.10254210971127578</v>
      </c>
      <c r="G23" s="6">
        <f>Input!C20/Input!C$7</f>
        <v>9.9848346411416988E-2</v>
      </c>
      <c r="H23" s="6">
        <f>Input!D20/Input!D$7</f>
        <v>0.10278843236118081</v>
      </c>
      <c r="I23" s="6">
        <f>Input!E20/Input!E$7</f>
        <v>0.28714681399522857</v>
      </c>
      <c r="J23" s="6">
        <f>Input!F20/Input!F$7</f>
        <v>0.23303159439264551</v>
      </c>
      <c r="K23" s="6">
        <f>Input!G20/Input!G$7</f>
        <v>0.18541661052355815</v>
      </c>
      <c r="L23" s="6">
        <f>Input!H20/Input!H$7</f>
        <v>0.15991783339474036</v>
      </c>
      <c r="M23" s="6">
        <f>Input!I20/Input!I$7</f>
        <v>0.10191355490259613</v>
      </c>
      <c r="N23" s="6">
        <f>Input!J20/Input!J$7</f>
        <v>8.6133562377444919E-2</v>
      </c>
      <c r="O23" s="6">
        <f t="shared" si="1"/>
        <v>0.14467386971473378</v>
      </c>
    </row>
    <row r="24" spans="2:15" ht="13.5" customHeight="1" x14ac:dyDescent="0.2">
      <c r="B24" s="4" t="s">
        <v>63</v>
      </c>
      <c r="E24" s="8">
        <f>SUM(E21:E23)</f>
        <v>88.692287228646407</v>
      </c>
      <c r="F24" s="8">
        <f t="shared" ref="F24:N24" si="4">SUM(F21:F23)</f>
        <v>72.164494427956527</v>
      </c>
      <c r="G24" s="8">
        <f t="shared" si="4"/>
        <v>68.065403187811114</v>
      </c>
      <c r="H24" s="8">
        <f t="shared" si="4"/>
        <v>57.67638167756629</v>
      </c>
      <c r="I24" s="8">
        <f t="shared" si="4"/>
        <v>51.137764515581033</v>
      </c>
      <c r="J24" s="8">
        <f t="shared" si="4"/>
        <v>51.52121497855282</v>
      </c>
      <c r="K24" s="8">
        <f t="shared" si="4"/>
        <v>56.192135071179592</v>
      </c>
      <c r="L24" s="8">
        <f t="shared" si="4"/>
        <v>56.832042855118601</v>
      </c>
      <c r="M24" s="8">
        <f t="shared" si="4"/>
        <v>59.133388872669158</v>
      </c>
      <c r="N24" s="8">
        <f t="shared" si="4"/>
        <v>62.828928706783522</v>
      </c>
      <c r="O24" s="8">
        <f t="shared" si="1"/>
        <v>62.42440415218649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10.605676393233546</v>
      </c>
      <c r="F26" s="6">
        <f>Input!B21/Input!B$7</f>
        <v>9.9781905304742615</v>
      </c>
      <c r="G26" s="6">
        <f>Input!C21/Input!C$7</f>
        <v>8.5847349938209625</v>
      </c>
      <c r="H26" s="6">
        <f>Input!D21/Input!D$7</f>
        <v>7.830553443886342</v>
      </c>
      <c r="I26" s="6">
        <f>Input!E21/Input!E$7</f>
        <v>7.0346115267857803</v>
      </c>
      <c r="J26" s="6">
        <f>Input!F21/Input!F$7</f>
        <v>7.6628089210452757</v>
      </c>
      <c r="K26" s="6">
        <f>Input!G21/Input!G$7</f>
        <v>7.965258728757223</v>
      </c>
      <c r="L26" s="6">
        <f>Input!H21/Input!H$7</f>
        <v>7.5708316504825781</v>
      </c>
      <c r="M26" s="6">
        <f>Input!I21/Input!I$7</f>
        <v>7.5995233816266268</v>
      </c>
      <c r="N26" s="6">
        <f>Input!J21/Input!J$7</f>
        <v>7.4642921142207435</v>
      </c>
      <c r="O26" s="6">
        <f t="shared" si="1"/>
        <v>8.2296481684333322</v>
      </c>
    </row>
    <row r="27" spans="2:15" ht="12" customHeight="1" x14ac:dyDescent="0.2">
      <c r="B27" t="s">
        <v>65</v>
      </c>
      <c r="E27" s="6">
        <f>Input!A22/Input!A$7</f>
        <v>104.34817987924001</v>
      </c>
      <c r="F27" s="6">
        <f>Input!B22/Input!B$7</f>
        <v>99.360382161599091</v>
      </c>
      <c r="G27" s="6">
        <f>Input!C22/Input!C$7</f>
        <v>92.124152056994646</v>
      </c>
      <c r="H27" s="6">
        <f>Input!D22/Input!D$7</f>
        <v>83.655402678847651</v>
      </c>
      <c r="I27" s="6">
        <f>Input!E22/Input!E$7</f>
        <v>83.195267119189893</v>
      </c>
      <c r="J27" s="6">
        <f>Input!F22/Input!F$7</f>
        <v>84.802562951220224</v>
      </c>
      <c r="K27" s="6">
        <f>Input!G22/Input!G$7</f>
        <v>84.559815511999489</v>
      </c>
      <c r="L27" s="6">
        <f>Input!H22/Input!H$7</f>
        <v>84.002303304950274</v>
      </c>
      <c r="M27" s="6">
        <f>Input!I22/Input!I$7</f>
        <v>84.276499046238442</v>
      </c>
      <c r="N27" s="6">
        <f>Input!J22/Input!J$7</f>
        <v>84.554385912257032</v>
      </c>
      <c r="O27" s="6">
        <f t="shared" si="1"/>
        <v>88.487895062253671</v>
      </c>
    </row>
    <row r="28" spans="2:15" ht="12" customHeight="1" x14ac:dyDescent="0.2">
      <c r="B28" t="s">
        <v>66</v>
      </c>
      <c r="E28" s="6">
        <f>Input!A23/Input!A$7</f>
        <v>13.690336736948167</v>
      </c>
      <c r="F28" s="6">
        <f>Input!B23/Input!B$7</f>
        <v>14.424519664301579</v>
      </c>
      <c r="G28" s="6">
        <f>Input!C23/Input!C$7</f>
        <v>14.340853294156783</v>
      </c>
      <c r="H28" s="6">
        <f>Input!D23/Input!D$7</f>
        <v>15.419375507050459</v>
      </c>
      <c r="I28" s="6">
        <f>Input!E23/Input!E$7</f>
        <v>14.963137477933953</v>
      </c>
      <c r="J28" s="6">
        <f>Input!F23/Input!F$7</f>
        <v>14.397657073421088</v>
      </c>
      <c r="K28" s="6">
        <f>Input!G23/Input!G$7</f>
        <v>15.170471573934387</v>
      </c>
      <c r="L28" s="6">
        <f>Input!H23/Input!H$7</f>
        <v>13.665494176958481</v>
      </c>
      <c r="M28" s="6">
        <f>Input!I23/Input!I$7</f>
        <v>12.476031658859265</v>
      </c>
      <c r="N28" s="6">
        <f>Input!J23/Input!J$7</f>
        <v>12.985542473205605</v>
      </c>
      <c r="O28" s="6">
        <f t="shared" si="1"/>
        <v>14.153341963676976</v>
      </c>
    </row>
    <row r="29" spans="2:15" ht="13.5" customHeight="1" x14ac:dyDescent="0.2">
      <c r="B29" s="4" t="s">
        <v>15</v>
      </c>
      <c r="E29" s="8">
        <f>SUM(E26:E28)</f>
        <v>128.64419300942171</v>
      </c>
      <c r="F29" s="8">
        <f t="shared" ref="F29:N29" si="5">SUM(F26:F28)</f>
        <v>123.76309235637494</v>
      </c>
      <c r="G29" s="8">
        <f t="shared" si="5"/>
        <v>115.04974034497239</v>
      </c>
      <c r="H29" s="8">
        <f t="shared" si="5"/>
        <v>106.90533162978446</v>
      </c>
      <c r="I29" s="8">
        <f t="shared" si="5"/>
        <v>105.19301612390963</v>
      </c>
      <c r="J29" s="8">
        <f t="shared" si="5"/>
        <v>106.86302894568659</v>
      </c>
      <c r="K29" s="8">
        <f t="shared" si="5"/>
        <v>107.6955458146911</v>
      </c>
      <c r="L29" s="8">
        <f t="shared" si="5"/>
        <v>105.23862913239132</v>
      </c>
      <c r="M29" s="8">
        <f t="shared" si="5"/>
        <v>104.35205408672434</v>
      </c>
      <c r="N29" s="8">
        <f t="shared" si="5"/>
        <v>105.00422049968338</v>
      </c>
      <c r="O29" s="8">
        <f t="shared" si="1"/>
        <v>110.87088519436399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485.40819866575185</v>
      </c>
      <c r="F31" s="7">
        <f t="shared" ref="F31:N31" si="6">SUM(F13,F19,F24,F29)</f>
        <v>442.82631907073653</v>
      </c>
      <c r="G31" s="7">
        <f t="shared" si="6"/>
        <v>412.02008209614615</v>
      </c>
      <c r="H31" s="7">
        <f t="shared" si="6"/>
        <v>372.99263577107683</v>
      </c>
      <c r="I31" s="7">
        <f t="shared" si="6"/>
        <v>362.94494663525103</v>
      </c>
      <c r="J31" s="7">
        <f t="shared" si="6"/>
        <v>375.41680431142186</v>
      </c>
      <c r="K31" s="7">
        <f t="shared" si="6"/>
        <v>366.90029063405797</v>
      </c>
      <c r="L31" s="7">
        <f t="shared" si="6"/>
        <v>356.74629752485066</v>
      </c>
      <c r="M31" s="7">
        <f t="shared" si="6"/>
        <v>360.38630287251431</v>
      </c>
      <c r="N31" s="7">
        <f t="shared" si="6"/>
        <v>361.79075213801968</v>
      </c>
      <c r="O31" s="7">
        <f t="shared" si="1"/>
        <v>389.74326297198274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504.05824114744189</v>
      </c>
      <c r="F33" s="6">
        <f>(Input!B35+Input!B209)/Input!B$7</f>
        <v>503.41434532911416</v>
      </c>
      <c r="G33" s="6">
        <f>(Input!C35+Input!C209)/Input!C$7</f>
        <v>490.32635235111979</v>
      </c>
      <c r="H33" s="6">
        <f>(Input!D35+Input!D209)/Input!D$7</f>
        <v>425.27102646963482</v>
      </c>
      <c r="I33" s="6">
        <f>(Input!E35+Input!E209)/Input!E$7</f>
        <v>345.57056666346602</v>
      </c>
      <c r="J33" s="6">
        <f>(Input!F35+Input!F209)/Input!F$7</f>
        <v>354.44766759345515</v>
      </c>
      <c r="K33" s="6">
        <f>(Input!G35+Input!G209)/Input!G$7</f>
        <v>393.34572910553385</v>
      </c>
      <c r="L33" s="6">
        <f>(Input!H35+Input!H209)/Input!H$7</f>
        <v>398.54004498749305</v>
      </c>
      <c r="M33" s="6">
        <f>(Input!I35+Input!I209)/Input!I$7</f>
        <v>397.86041485842111</v>
      </c>
      <c r="N33" s="6">
        <f>(Input!J35+Input!J209)/Input!J$7</f>
        <v>424.45817156945827</v>
      </c>
      <c r="O33" s="6">
        <f t="shared" si="1"/>
        <v>423.72925600751375</v>
      </c>
    </row>
    <row r="34" spans="2:15" ht="12" customHeight="1" x14ac:dyDescent="0.2">
      <c r="B34" t="s">
        <v>69</v>
      </c>
      <c r="E34" s="6">
        <f>Input!A28/Input!A$7</f>
        <v>0.35900559145597727</v>
      </c>
      <c r="F34" s="6">
        <f>Input!B28/Input!B$7</f>
        <v>8.9550344936024692E-2</v>
      </c>
      <c r="G34" s="6">
        <f>Input!C28/Input!C$7</f>
        <v>0.40102168608685573</v>
      </c>
      <c r="H34" s="6">
        <f>Input!D28/Input!D$7</f>
        <v>0.13096827861981744</v>
      </c>
      <c r="I34" s="6">
        <f>Input!E28/Input!E$7</f>
        <v>0.16855401842099432</v>
      </c>
      <c r="J34" s="6">
        <f>Input!F28/Input!F$7</f>
        <v>0.390372778921662</v>
      </c>
      <c r="K34" s="6">
        <f>Input!G28/Input!G$7</f>
        <v>0.49323483068599161</v>
      </c>
      <c r="L34" s="6">
        <f>Input!H28/Input!H$7</f>
        <v>0.49628875158485641</v>
      </c>
      <c r="M34" s="6">
        <f>Input!I28/Input!I$7</f>
        <v>0.78677064811284769</v>
      </c>
      <c r="N34" s="6">
        <f>Input!J28/Input!J$7</f>
        <v>0.65895651045528691</v>
      </c>
      <c r="O34" s="6">
        <f t="shared" si="1"/>
        <v>0.39747234392803138</v>
      </c>
    </row>
    <row r="35" spans="2:15" ht="12" customHeight="1" x14ac:dyDescent="0.2">
      <c r="B35" t="s">
        <v>75</v>
      </c>
      <c r="E35" s="6">
        <f>(Input!A29-Input!A203-Input!A207)/Input!A$7</f>
        <v>52.344938522372146</v>
      </c>
      <c r="F35" s="6">
        <f>(Input!B29-Input!B203-Input!B207)/Input!B$7</f>
        <v>49.770660744118402</v>
      </c>
      <c r="G35" s="6">
        <f>(Input!C29-Input!C203-Input!C207)/Input!C$7</f>
        <v>45.506399104077261</v>
      </c>
      <c r="H35" s="6">
        <f>(Input!D29-Input!D203-Input!D207)/Input!D$7</f>
        <v>41.391630505488088</v>
      </c>
      <c r="I35" s="6">
        <f>(Input!E29-Input!E203-Input!E207)/Input!E$7</f>
        <v>33.734551920761653</v>
      </c>
      <c r="J35" s="6">
        <f>(Input!F29-Input!F203-Input!F207)/Input!F$7</f>
        <v>28.04799753163736</v>
      </c>
      <c r="K35" s="6">
        <f>(Input!G29-Input!G203-Input!G207)/Input!G$7</f>
        <v>25.173015443768016</v>
      </c>
      <c r="L35" s="6">
        <f>(Input!H29-Input!H203-Input!H207)/Input!H$7</f>
        <v>25.192127963122562</v>
      </c>
      <c r="M35" s="6">
        <f>(Input!I29-Input!I203-Input!I207)/Input!I$7</f>
        <v>23.500887404804477</v>
      </c>
      <c r="N35" s="6">
        <f>(Input!J29-Input!J203-Input!J207)/Input!J$7</f>
        <v>23.324167228683947</v>
      </c>
      <c r="O35" s="6">
        <f t="shared" si="1"/>
        <v>34.798637636883392</v>
      </c>
    </row>
    <row r="36" spans="2:15" ht="13.5" customHeight="1" x14ac:dyDescent="0.2">
      <c r="B36" s="1" t="s">
        <v>71</v>
      </c>
      <c r="E36" s="7">
        <f>SUM(E33:E35)</f>
        <v>556.76218526127002</v>
      </c>
      <c r="F36" s="7">
        <f t="shared" ref="F36:N36" si="7">SUM(F33:F35)</f>
        <v>553.27455641816857</v>
      </c>
      <c r="G36" s="7">
        <f t="shared" si="7"/>
        <v>536.2337731412839</v>
      </c>
      <c r="H36" s="7">
        <f t="shared" si="7"/>
        <v>466.79362525374273</v>
      </c>
      <c r="I36" s="7">
        <f t="shared" si="7"/>
        <v>379.47367260264866</v>
      </c>
      <c r="J36" s="7">
        <f t="shared" si="7"/>
        <v>382.88603790401419</v>
      </c>
      <c r="K36" s="7">
        <f t="shared" si="7"/>
        <v>419.01197937998785</v>
      </c>
      <c r="L36" s="7">
        <f t="shared" si="7"/>
        <v>424.22846170220049</v>
      </c>
      <c r="M36" s="7">
        <f t="shared" si="7"/>
        <v>422.14807291133843</v>
      </c>
      <c r="N36" s="7">
        <f t="shared" si="7"/>
        <v>448.44129530859755</v>
      </c>
      <c r="O36" s="7">
        <f t="shared" si="1"/>
        <v>458.92536598832521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71.353986595518165</v>
      </c>
      <c r="F38" s="11">
        <f t="shared" ref="F38:N38" si="8">F36-F31</f>
        <v>110.44823734743204</v>
      </c>
      <c r="G38" s="11">
        <f t="shared" si="8"/>
        <v>124.21369104513775</v>
      </c>
      <c r="H38" s="11">
        <f t="shared" si="8"/>
        <v>93.800989482665898</v>
      </c>
      <c r="I38" s="11">
        <f t="shared" si="8"/>
        <v>16.528725967397634</v>
      </c>
      <c r="J38" s="11">
        <f t="shared" si="8"/>
        <v>7.4692335925923317</v>
      </c>
      <c r="K38" s="11">
        <f t="shared" si="8"/>
        <v>52.111688745929882</v>
      </c>
      <c r="L38" s="11">
        <f t="shared" si="8"/>
        <v>67.48216417734983</v>
      </c>
      <c r="M38" s="11">
        <f t="shared" si="8"/>
        <v>61.761770038824125</v>
      </c>
      <c r="N38" s="11">
        <f t="shared" si="8"/>
        <v>86.650543170577862</v>
      </c>
      <c r="O38" s="11">
        <f t="shared" si="1"/>
        <v>69.182103016342552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18.511385328042504</v>
      </c>
      <c r="F40" s="8">
        <f>(Input!B25 + Input!B26) / Input!B$7</f>
        <v>18.846482281491383</v>
      </c>
      <c r="G40" s="8">
        <f>(Input!C25 + Input!C26) / Input!C$7</f>
        <v>18.810689357756459</v>
      </c>
      <c r="H40" s="8">
        <f>(Input!D25 + Input!D26) / Input!D$7</f>
        <v>18.557548260617516</v>
      </c>
      <c r="I40" s="8">
        <f>(Input!E25 + Input!E26) / Input!E$7</f>
        <v>18.128630169363831</v>
      </c>
      <c r="J40" s="8">
        <f>(Input!F25 + Input!F26) / Input!F$7</f>
        <v>17.383812186559787</v>
      </c>
      <c r="K40" s="8">
        <f>(Input!G25 + Input!G26) / Input!G$7</f>
        <v>17.62871457556496</v>
      </c>
      <c r="L40" s="8">
        <f>(Input!H25 + Input!H26) / Input!H$7</f>
        <v>17.716719165563699</v>
      </c>
      <c r="M40" s="8">
        <f>(Input!I25 + Input!I26) / Input!I$7</f>
        <v>17.105956500305798</v>
      </c>
      <c r="N40" s="8">
        <f>(Input!J25 + Input!J26) / Input!J$7</f>
        <v>17.963976531217554</v>
      </c>
      <c r="O40" s="8">
        <f t="shared" si="1"/>
        <v>18.065391435648348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52.842601267475658</v>
      </c>
      <c r="F42" s="11">
        <f t="shared" ref="F42:N42" si="9">+F38-F40</f>
        <v>91.601755065940665</v>
      </c>
      <c r="G42" s="11">
        <f t="shared" si="9"/>
        <v>105.40300168738129</v>
      </c>
      <c r="H42" s="11">
        <f t="shared" si="9"/>
        <v>75.243441222048375</v>
      </c>
      <c r="I42" s="11">
        <f t="shared" si="9"/>
        <v>-1.5999042019661971</v>
      </c>
      <c r="J42" s="11">
        <f t="shared" si="9"/>
        <v>-9.9145785939674553</v>
      </c>
      <c r="K42" s="11">
        <f t="shared" si="9"/>
        <v>34.482974170364926</v>
      </c>
      <c r="L42" s="11">
        <f t="shared" si="9"/>
        <v>49.765445011786127</v>
      </c>
      <c r="M42" s="11">
        <f t="shared" si="9"/>
        <v>44.655813538518331</v>
      </c>
      <c r="N42" s="11">
        <f t="shared" si="9"/>
        <v>68.686566639360308</v>
      </c>
      <c r="O42" s="11">
        <f t="shared" si="1"/>
        <v>51.116711580694201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251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2.9105777068399816</v>
      </c>
      <c r="F7" s="6">
        <f>Input!B37/Input!B$6</f>
        <v>2.8688897548848642</v>
      </c>
      <c r="G7" s="6">
        <f>Input!C37/Input!C$6</f>
        <v>2.7021735968918925</v>
      </c>
      <c r="H7" s="6">
        <f>Input!D37/Input!D$6</f>
        <v>2.6543558908146299</v>
      </c>
      <c r="I7" s="6">
        <f>Input!E37/Input!E$6</f>
        <v>2.4707528173624023</v>
      </c>
      <c r="J7" s="6">
        <f>Input!F37/Input!F$6</f>
        <v>2.3748353573329122</v>
      </c>
      <c r="K7" s="6">
        <f>Input!G37/Input!G$6</f>
        <v>2.8091876070888882</v>
      </c>
      <c r="L7" s="6">
        <f>Input!H37/Input!H$6</f>
        <v>3.2307467290578753</v>
      </c>
      <c r="M7" s="6">
        <f>Input!I37/Input!I$6</f>
        <v>3.4103086638650795</v>
      </c>
      <c r="N7" s="6">
        <f>Input!J37/Input!J$6</f>
        <v>3.0329060426703225</v>
      </c>
      <c r="O7" s="6">
        <f>AVERAGE(E7:N7)</f>
        <v>2.8464734166808849</v>
      </c>
    </row>
    <row r="8" spans="1:15" ht="12" customHeight="1" x14ac:dyDescent="0.2">
      <c r="B8" t="s">
        <v>121</v>
      </c>
      <c r="E8" s="6">
        <f>Input!A38/Input!A$6</f>
        <v>2.8245284218057076</v>
      </c>
      <c r="F8" s="6">
        <f>Input!B38/Input!B$6</f>
        <v>2.7509668717212752</v>
      </c>
      <c r="G8" s="6">
        <f>Input!C38/Input!C$6</f>
        <v>2.5390283216350982</v>
      </c>
      <c r="H8" s="6">
        <f>Input!D38/Input!D$6</f>
        <v>2.3366018414984446</v>
      </c>
      <c r="I8" s="6">
        <f>Input!E38/Input!E$6</f>
        <v>2.4347732326836971</v>
      </c>
      <c r="J8" s="6">
        <f>Input!F38/Input!F$6</f>
        <v>2.3569774307963316</v>
      </c>
      <c r="K8" s="6">
        <f>Input!G38/Input!G$6</f>
        <v>2.7056588878220169</v>
      </c>
      <c r="L8" s="6">
        <f>Input!H38/Input!H$6</f>
        <v>3.0237740664300374</v>
      </c>
      <c r="M8" s="6">
        <f>Input!I38/Input!I$6</f>
        <v>3.1364839123222268</v>
      </c>
      <c r="N8" s="6">
        <f>Input!J38/Input!J$6</f>
        <v>2.7923370055593439</v>
      </c>
      <c r="O8" s="6">
        <f t="shared" ref="O8:O40" si="1">AVERAGE(E8:N8)</f>
        <v>2.6901129992274178</v>
      </c>
    </row>
    <row r="9" spans="1:15" ht="12" customHeight="1" x14ac:dyDescent="0.2">
      <c r="B9" t="s">
        <v>122</v>
      </c>
      <c r="E9" s="6">
        <f>Input!A39/Input!A$6</f>
        <v>0.10142329445887947</v>
      </c>
      <c r="F9" s="6">
        <f>Input!B39/Input!B$6</f>
        <v>0.12052408762302967</v>
      </c>
      <c r="G9" s="6">
        <f>Input!C39/Input!C$6</f>
        <v>0.12522930427242057</v>
      </c>
      <c r="H9" s="6">
        <f>Input!D39/Input!D$6</f>
        <v>0.12031638988354885</v>
      </c>
      <c r="I9" s="6">
        <f>Input!E39/Input!E$6</f>
        <v>0.1072028561081261</v>
      </c>
      <c r="J9" s="6">
        <f>Input!F39/Input!F$6</f>
        <v>6.2115951315892808E-2</v>
      </c>
      <c r="K9" s="6">
        <f>Input!G39/Input!G$6</f>
        <v>8.1340313524910224E-2</v>
      </c>
      <c r="L9" s="6">
        <f>Input!H39/Input!H$6</f>
        <v>8.8942278303164091E-2</v>
      </c>
      <c r="M9" s="6">
        <f>Input!I39/Input!I$6</f>
        <v>8.3786113389039463E-2</v>
      </c>
      <c r="N9" s="6">
        <f>Input!J39/Input!J$6</f>
        <v>9.4579905091983454E-2</v>
      </c>
      <c r="O9" s="6">
        <f t="shared" si="1"/>
        <v>9.8546049397099461E-2</v>
      </c>
    </row>
    <row r="10" spans="1:15" ht="13.5" customHeight="1" x14ac:dyDescent="0.2">
      <c r="B10" s="4" t="s">
        <v>123</v>
      </c>
      <c r="E10" s="8">
        <f>SUM(E7:E9)</f>
        <v>5.8365294231045688</v>
      </c>
      <c r="F10" s="8">
        <f t="shared" ref="F10:N10" si="2">SUM(F7:F9)</f>
        <v>5.7403807142291692</v>
      </c>
      <c r="G10" s="8">
        <f t="shared" si="2"/>
        <v>5.3664312227994113</v>
      </c>
      <c r="H10" s="8">
        <f t="shared" si="2"/>
        <v>5.1112741221966225</v>
      </c>
      <c r="I10" s="8">
        <f t="shared" si="2"/>
        <v>5.0127289061542246</v>
      </c>
      <c r="J10" s="8">
        <f t="shared" si="2"/>
        <v>4.7939287394451364</v>
      </c>
      <c r="K10" s="8">
        <f t="shared" si="2"/>
        <v>5.5961868084358155</v>
      </c>
      <c r="L10" s="8">
        <f t="shared" si="2"/>
        <v>6.3434630737910771</v>
      </c>
      <c r="M10" s="8">
        <f t="shared" si="2"/>
        <v>6.6305786895763452</v>
      </c>
      <c r="N10" s="8">
        <f t="shared" si="2"/>
        <v>5.9198229533216491</v>
      </c>
      <c r="O10" s="8">
        <f t="shared" si="1"/>
        <v>5.6351324653054018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7.9646042884969486</v>
      </c>
      <c r="F12" s="6">
        <f>Input!B40/Input!B$6</f>
        <v>8.2506879072449859</v>
      </c>
      <c r="G12" s="6">
        <f>Input!C40/Input!C$6</f>
        <v>6.9032310214176151</v>
      </c>
      <c r="H12" s="6">
        <f>Input!D40/Input!D$6</f>
        <v>6.2321383256279921</v>
      </c>
      <c r="I12" s="6">
        <f>Input!E40/Input!E$6</f>
        <v>5.70589664259629</v>
      </c>
      <c r="J12" s="6">
        <f>Input!F40/Input!F$6</f>
        <v>5.5429803550456267</v>
      </c>
      <c r="K12" s="6">
        <f>Input!G40/Input!G$6</f>
        <v>5.9178008033150542</v>
      </c>
      <c r="L12" s="6">
        <f>Input!H40/Input!H$6</f>
        <v>6.9781862419211329</v>
      </c>
      <c r="M12" s="6">
        <f>Input!I40/Input!I$6</f>
        <v>7.3328666943108081</v>
      </c>
      <c r="N12" s="6">
        <f>Input!J40/Input!J$6</f>
        <v>5.9194579053232461</v>
      </c>
      <c r="O12" s="6">
        <f t="shared" si="1"/>
        <v>6.6747850185299695</v>
      </c>
    </row>
    <row r="13" spans="1:15" ht="12" customHeight="1" x14ac:dyDescent="0.2">
      <c r="B13" t="s">
        <v>125</v>
      </c>
      <c r="E13" s="6">
        <f>Input!A41/Input!A$6</f>
        <v>2.0704823988118939</v>
      </c>
      <c r="F13" s="6">
        <f>Input!B41/Input!B$6</f>
        <v>2.2293283171920408</v>
      </c>
      <c r="G13" s="6">
        <f>Input!C41/Input!C$6</f>
        <v>1.9433535001848363</v>
      </c>
      <c r="H13" s="6">
        <f>Input!D41/Input!D$6</f>
        <v>1.7761551611472437</v>
      </c>
      <c r="I13" s="6">
        <f>Input!E41/Input!E$6</f>
        <v>1.6386544594262575</v>
      </c>
      <c r="J13" s="6">
        <f>Input!F41/Input!F$6</f>
        <v>1.5740139414304806</v>
      </c>
      <c r="K13" s="6">
        <f>Input!G41/Input!G$6</f>
        <v>1.6687490467141493</v>
      </c>
      <c r="L13" s="6">
        <f>Input!H41/Input!H$6</f>
        <v>1.9747244448676733</v>
      </c>
      <c r="M13" s="6">
        <f>Input!I41/Input!I$6</f>
        <v>2.0582876437095301</v>
      </c>
      <c r="N13" s="6">
        <f>Input!J41/Input!J$6</f>
        <v>1.6873704685997695</v>
      </c>
      <c r="O13" s="6">
        <f t="shared" si="1"/>
        <v>1.8621119382083875</v>
      </c>
    </row>
    <row r="14" spans="1:15" ht="12" customHeight="1" x14ac:dyDescent="0.2">
      <c r="B14" t="s">
        <v>126</v>
      </c>
      <c r="E14" s="6">
        <f>Input!A42/Input!A$6</f>
        <v>0.53401735182374777</v>
      </c>
      <c r="F14" s="6">
        <f>Input!B42/Input!B$6</f>
        <v>0.5359470543557967</v>
      </c>
      <c r="G14" s="6">
        <f>Input!C42/Input!C$6</f>
        <v>0.43098418441734176</v>
      </c>
      <c r="H14" s="6">
        <f>Input!D42/Input!D$6</f>
        <v>0.4015678680380132</v>
      </c>
      <c r="I14" s="6">
        <f>Input!E42/Input!E$6</f>
        <v>0.4041498162586904</v>
      </c>
      <c r="J14" s="6">
        <f>Input!F42/Input!F$6</f>
        <v>0.39467222164985172</v>
      </c>
      <c r="K14" s="6">
        <f>Input!G42/Input!G$6</f>
        <v>0.41804479151581253</v>
      </c>
      <c r="L14" s="6">
        <f>Input!H42/Input!H$6</f>
        <v>0.45274842942870897</v>
      </c>
      <c r="M14" s="6">
        <f>Input!I42/Input!I$6</f>
        <v>0.49490533080431398</v>
      </c>
      <c r="N14" s="6">
        <f>Input!J42/Input!J$6</f>
        <v>0.38307035744471563</v>
      </c>
      <c r="O14" s="6">
        <f t="shared" si="1"/>
        <v>0.44501074057369927</v>
      </c>
    </row>
    <row r="15" spans="1:15" ht="13.5" customHeight="1" x14ac:dyDescent="0.2">
      <c r="B15" s="4" t="s">
        <v>130</v>
      </c>
      <c r="E15" s="8">
        <f>SUM(E12:E14)</f>
        <v>10.56910403913259</v>
      </c>
      <c r="F15" s="8">
        <f t="shared" ref="F15:N15" si="3">SUM(F12:F14)</f>
        <v>11.015963278792823</v>
      </c>
      <c r="G15" s="8">
        <f t="shared" si="3"/>
        <v>9.2775687060197942</v>
      </c>
      <c r="H15" s="8">
        <f t="shared" si="3"/>
        <v>8.4098613548132484</v>
      </c>
      <c r="I15" s="8">
        <f t="shared" si="3"/>
        <v>7.7487009182812381</v>
      </c>
      <c r="J15" s="8">
        <f t="shared" si="3"/>
        <v>7.5116665181259599</v>
      </c>
      <c r="K15" s="8">
        <f t="shared" si="3"/>
        <v>8.0045946415450153</v>
      </c>
      <c r="L15" s="8">
        <f t="shared" si="3"/>
        <v>9.4056591162175156</v>
      </c>
      <c r="M15" s="8">
        <f t="shared" si="3"/>
        <v>9.8860596688246538</v>
      </c>
      <c r="N15" s="8">
        <f t="shared" si="3"/>
        <v>7.989898731367731</v>
      </c>
      <c r="O15" s="8">
        <f t="shared" si="1"/>
        <v>8.9819076973120566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1.4946499272489537</v>
      </c>
      <c r="F17" s="6">
        <f>Input!B43/Input!B$6</f>
        <v>1.710991455260922</v>
      </c>
      <c r="G17" s="6">
        <f>Input!C43/Input!C$6</f>
        <v>1.5142265510547863</v>
      </c>
      <c r="H17" s="6">
        <f>Input!D43/Input!D$6</f>
        <v>1.1244197980459327</v>
      </c>
      <c r="I17" s="6">
        <f>Input!E43/Input!E$6</f>
        <v>0.95739483327974551</v>
      </c>
      <c r="J17" s="6">
        <f>Input!F43/Input!F$6</f>
        <v>0.9622987575958718</v>
      </c>
      <c r="K17" s="6">
        <f>Input!G43/Input!G$6</f>
        <v>1.0490770988940368</v>
      </c>
      <c r="L17" s="6">
        <f>Input!H43/Input!H$6</f>
        <v>1.1888455690245685</v>
      </c>
      <c r="M17" s="6">
        <f>Input!I43/Input!I$6</f>
        <v>1.164780844076108</v>
      </c>
      <c r="N17" s="6">
        <f>Input!J43/Input!J$6</f>
        <v>1.0079578232129156</v>
      </c>
      <c r="O17" s="6">
        <f t="shared" si="1"/>
        <v>1.2174642657693842</v>
      </c>
    </row>
    <row r="18" spans="2:15" ht="12" customHeight="1" x14ac:dyDescent="0.2">
      <c r="B18" t="s">
        <v>128</v>
      </c>
      <c r="E18" s="6">
        <f>Input!A44/Input!A$6</f>
        <v>2.7328445072362135</v>
      </c>
      <c r="F18" s="6">
        <f>Input!B44/Input!B$6</f>
        <v>3.1310443608016301</v>
      </c>
      <c r="G18" s="6">
        <f>Input!C44/Input!C$6</f>
        <v>2.6942186692780359</v>
      </c>
      <c r="H18" s="6">
        <f>Input!D44/Input!D$6</f>
        <v>2.5100602345247323</v>
      </c>
      <c r="I18" s="6">
        <f>Input!E44/Input!E$6</f>
        <v>2.3357152965418675</v>
      </c>
      <c r="J18" s="6">
        <f>Input!F44/Input!F$6</f>
        <v>2.1880500641360792</v>
      </c>
      <c r="K18" s="6">
        <f>Input!G44/Input!G$6</f>
        <v>2.1337887272452143</v>
      </c>
      <c r="L18" s="6">
        <f>Input!H44/Input!H$6</f>
        <v>2.175428740379044</v>
      </c>
      <c r="M18" s="6">
        <f>Input!I44/Input!I$6</f>
        <v>2.5497689795552798</v>
      </c>
      <c r="N18" s="6">
        <f>Input!J44/Input!J$6</f>
        <v>2.055889668397481</v>
      </c>
      <c r="O18" s="6">
        <f t="shared" si="1"/>
        <v>2.4506809248095576</v>
      </c>
    </row>
    <row r="19" spans="2:15" ht="13.5" customHeight="1" x14ac:dyDescent="0.2">
      <c r="B19" s="4" t="s">
        <v>129</v>
      </c>
      <c r="E19" s="8">
        <f>SUM(E17:E18)</f>
        <v>4.227494434485167</v>
      </c>
      <c r="F19" s="8">
        <f t="shared" ref="F19:N19" si="4">SUM(F17:F18)</f>
        <v>4.8420358160625518</v>
      </c>
      <c r="G19" s="8">
        <f t="shared" si="4"/>
        <v>4.2084452203328224</v>
      </c>
      <c r="H19" s="8">
        <f t="shared" si="4"/>
        <v>3.6344800325706652</v>
      </c>
      <c r="I19" s="8">
        <f t="shared" si="4"/>
        <v>3.293110129821613</v>
      </c>
      <c r="J19" s="8">
        <f t="shared" si="4"/>
        <v>3.1503488217319511</v>
      </c>
      <c r="K19" s="8">
        <f t="shared" si="4"/>
        <v>3.1828658261392508</v>
      </c>
      <c r="L19" s="8">
        <f t="shared" si="4"/>
        <v>3.3642743094036125</v>
      </c>
      <c r="M19" s="8">
        <f t="shared" si="4"/>
        <v>3.7145498236313879</v>
      </c>
      <c r="N19" s="8">
        <f t="shared" si="4"/>
        <v>3.0638474916103968</v>
      </c>
      <c r="O19" s="8">
        <f t="shared" si="1"/>
        <v>3.6681451905789415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37.216367518863237</v>
      </c>
      <c r="F21" s="6">
        <f>Input!B45/Input!B$6</f>
        <v>34.559350575360135</v>
      </c>
      <c r="G21" s="6">
        <f>Input!C45/Input!C$6</f>
        <v>31.907005186110922</v>
      </c>
      <c r="H21" s="6">
        <f>Input!D45/Input!D$6</f>
        <v>27.499605072058319</v>
      </c>
      <c r="I21" s="6">
        <f>Input!E45/Input!E$6</f>
        <v>26.461705843606733</v>
      </c>
      <c r="J21" s="6">
        <f>Input!F45/Input!F$6</f>
        <v>28.352131971747792</v>
      </c>
      <c r="K21" s="6">
        <f>Input!G45/Input!G$6</f>
        <v>27.036411028492068</v>
      </c>
      <c r="L21" s="6">
        <f>Input!H45/Input!H$6</f>
        <v>25.829737932894112</v>
      </c>
      <c r="M21" s="6">
        <f>Input!I45/Input!I$6</f>
        <v>26.178863180082676</v>
      </c>
      <c r="N21" s="6">
        <f>Input!J45/Input!J$6</f>
        <v>25.56323636487755</v>
      </c>
      <c r="O21" s="6">
        <f t="shared" si="1"/>
        <v>29.060441467409351</v>
      </c>
    </row>
    <row r="22" spans="2:15" ht="12" customHeight="1" x14ac:dyDescent="0.2">
      <c r="B22" t="s">
        <v>132</v>
      </c>
      <c r="E22" s="6">
        <f>Input!A46/Input!A$6</f>
        <v>8.2984217820396022</v>
      </c>
      <c r="F22" s="6">
        <f>Input!B46/Input!B$6</f>
        <v>6.3215741728830128</v>
      </c>
      <c r="G22" s="6">
        <f>Input!C46/Input!C$6</f>
        <v>5.4371779363690411</v>
      </c>
      <c r="H22" s="6">
        <f>Input!D46/Input!D$6</f>
        <v>4.2698018863089988</v>
      </c>
      <c r="I22" s="6">
        <f>Input!E46/Input!E$6</f>
        <v>3.2462765382912693</v>
      </c>
      <c r="J22" s="6">
        <f>Input!F46/Input!F$6</f>
        <v>2.9510648335959475</v>
      </c>
      <c r="K22" s="6">
        <f>Input!G46/Input!G$6</f>
        <v>3.8121548226282695</v>
      </c>
      <c r="L22" s="6">
        <f>Input!H46/Input!H$6</f>
        <v>3.9930230392760113</v>
      </c>
      <c r="M22" s="6">
        <f>Input!I46/Input!I$6</f>
        <v>4.4298574514176341</v>
      </c>
      <c r="N22" s="6">
        <f>Input!J46/Input!J$6</f>
        <v>3.7953299334371722</v>
      </c>
      <c r="O22" s="6">
        <f t="shared" si="1"/>
        <v>4.6554682396246951</v>
      </c>
    </row>
    <row r="23" spans="2:15" ht="12" customHeight="1" x14ac:dyDescent="0.2">
      <c r="B23" t="s">
        <v>133</v>
      </c>
      <c r="E23" s="6">
        <f>Input!A47/Input!A$6</f>
        <v>0.7377136519461418</v>
      </c>
      <c r="F23" s="6">
        <f>Input!B47/Input!B$6</f>
        <v>0.61298289481545076</v>
      </c>
      <c r="G23" s="6">
        <f>Input!C47/Input!C$6</f>
        <v>0.57646318708912991</v>
      </c>
      <c r="H23" s="6">
        <f>Input!D47/Input!D$6</f>
        <v>0.38645788800344938</v>
      </c>
      <c r="I23" s="6">
        <f>Input!E47/Input!E$6</f>
        <v>0.36954151709155231</v>
      </c>
      <c r="J23" s="6">
        <f>Input!F47/Input!F$6</f>
        <v>0.32938167675731389</v>
      </c>
      <c r="K23" s="6">
        <f>Input!G47/Input!G$6</f>
        <v>0.38502081684924405</v>
      </c>
      <c r="L23" s="6">
        <f>Input!H47/Input!H$6</f>
        <v>0.49289885560228702</v>
      </c>
      <c r="M23" s="6">
        <f>Input!I47/Input!I$6</f>
        <v>0.75522031076092733</v>
      </c>
      <c r="N23" s="6">
        <f>Input!J47/Input!J$6</f>
        <v>0.54250362753410986</v>
      </c>
      <c r="O23" s="6">
        <f t="shared" si="1"/>
        <v>0.51881844264496069</v>
      </c>
    </row>
    <row r="24" spans="2:15" ht="12" customHeight="1" x14ac:dyDescent="0.2">
      <c r="B24" t="s">
        <v>134</v>
      </c>
      <c r="E24" s="6">
        <f>Input!A48/Input!A$6</f>
        <v>0.45561147750405356</v>
      </c>
      <c r="F24" s="6">
        <f>Input!B48/Input!B$6</f>
        <v>0.4566967217116269</v>
      </c>
      <c r="G24" s="6">
        <f>Input!C48/Input!C$6</f>
        <v>0.41196022319808623</v>
      </c>
      <c r="H24" s="6">
        <f>Input!D48/Input!D$6</f>
        <v>0.34372420870885562</v>
      </c>
      <c r="I24" s="6">
        <f>Input!E48/Input!E$6</f>
        <v>0.26545349683260622</v>
      </c>
      <c r="J24" s="6">
        <f>Input!F48/Input!F$6</f>
        <v>0.2752007881469184</v>
      </c>
      <c r="K24" s="6">
        <f>Input!G48/Input!G$6</f>
        <v>0.27778184523776556</v>
      </c>
      <c r="L24" s="6">
        <f>Input!H48/Input!H$6</f>
        <v>0.29375239784903978</v>
      </c>
      <c r="M24" s="6">
        <f>Input!I48/Input!I$6</f>
        <v>0.21857056125771712</v>
      </c>
      <c r="N24" s="6">
        <f>Input!J48/Input!J$6</f>
        <v>0.18887509700089369</v>
      </c>
      <c r="O24" s="6">
        <f t="shared" si="1"/>
        <v>0.31876268174475636</v>
      </c>
    </row>
    <row r="25" spans="2:15" ht="12" customHeight="1" x14ac:dyDescent="0.2">
      <c r="B25" t="s">
        <v>135</v>
      </c>
      <c r="E25" s="6">
        <f>Input!A49/Input!A$6</f>
        <v>0.80468919988942145</v>
      </c>
      <c r="F25" s="6">
        <f>Input!B49/Input!B$6</f>
        <v>0.89072695765927845</v>
      </c>
      <c r="G25" s="6">
        <f>Input!C49/Input!C$6</f>
        <v>0.79324624939268362</v>
      </c>
      <c r="H25" s="6">
        <f>Input!D49/Input!D$6</f>
        <v>0.74982521048200401</v>
      </c>
      <c r="I25" s="6">
        <f>Input!E49/Input!E$6</f>
        <v>0.67389414893561039</v>
      </c>
      <c r="J25" s="6">
        <f>Input!F49/Input!F$6</f>
        <v>0.59336165073077685</v>
      </c>
      <c r="K25" s="6">
        <f>Input!G49/Input!G$6</f>
        <v>0.95119038703537995</v>
      </c>
      <c r="L25" s="6">
        <f>Input!H49/Input!H$6</f>
        <v>0.6185045603603937</v>
      </c>
      <c r="M25" s="6">
        <f>Input!I49/Input!I$6</f>
        <v>0.68365728725920971</v>
      </c>
      <c r="N25" s="6">
        <f>Input!J49/Input!J$6</f>
        <v>0.55734458235491569</v>
      </c>
      <c r="O25" s="6">
        <f t="shared" si="1"/>
        <v>0.73164402340996726</v>
      </c>
    </row>
    <row r="26" spans="2:15" ht="14.25" customHeight="1" x14ac:dyDescent="0.2">
      <c r="B26" s="4" t="s">
        <v>136</v>
      </c>
      <c r="E26" s="8">
        <f>SUM(E21:E25)</f>
        <v>47.512803630242466</v>
      </c>
      <c r="F26" s="8">
        <f t="shared" ref="F26:N26" si="5">SUM(F21:F25)</f>
        <v>42.841331322429504</v>
      </c>
      <c r="G26" s="8">
        <f t="shared" si="5"/>
        <v>39.125852782159861</v>
      </c>
      <c r="H26" s="8">
        <f t="shared" si="5"/>
        <v>33.249414265561626</v>
      </c>
      <c r="I26" s="8">
        <f t="shared" si="5"/>
        <v>31.01687154475777</v>
      </c>
      <c r="J26" s="8">
        <f t="shared" si="5"/>
        <v>32.501140920978749</v>
      </c>
      <c r="K26" s="8">
        <f t="shared" si="5"/>
        <v>32.462558900242726</v>
      </c>
      <c r="L26" s="8">
        <f t="shared" si="5"/>
        <v>31.227916785981844</v>
      </c>
      <c r="M26" s="8">
        <f t="shared" si="5"/>
        <v>32.266168790778167</v>
      </c>
      <c r="N26" s="8">
        <f t="shared" si="5"/>
        <v>30.647289605204641</v>
      </c>
      <c r="O26" s="8">
        <f t="shared" si="1"/>
        <v>35.285134854833743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1.9389403607716822</v>
      </c>
      <c r="F28" s="6">
        <f>Input!B50/Input!B$6</f>
        <v>2.1576041385447584</v>
      </c>
      <c r="G28" s="6">
        <f>Input!C50/Input!C$6</f>
        <v>1.9369211655353653</v>
      </c>
      <c r="H28" s="6">
        <f>Input!D50/Input!D$6</f>
        <v>1.8780224573041184</v>
      </c>
      <c r="I28" s="6">
        <f>Input!E50/Input!E$6</f>
        <v>1.8153199373159175</v>
      </c>
      <c r="J28" s="6">
        <f>Input!F50/Input!F$6</f>
        <v>1.629186336036154</v>
      </c>
      <c r="K28" s="6">
        <f>Input!G50/Input!G$6</f>
        <v>1.8747696570010688</v>
      </c>
      <c r="L28" s="6">
        <f>Input!H50/Input!H$6</f>
        <v>1.9377415696080267</v>
      </c>
      <c r="M28" s="6">
        <f>Input!I50/Input!I$6</f>
        <v>1.871174561965562</v>
      </c>
      <c r="N28" s="6">
        <f>Input!J50/Input!J$6</f>
        <v>1.5977447184273454</v>
      </c>
      <c r="O28" s="6">
        <f t="shared" si="1"/>
        <v>1.8637424902510003</v>
      </c>
    </row>
    <row r="29" spans="2:15" ht="12" customHeight="1" x14ac:dyDescent="0.2">
      <c r="B29" t="s">
        <v>138</v>
      </c>
      <c r="E29" s="6">
        <f>Input!A51/Input!A$6</f>
        <v>0.15577388187436794</v>
      </c>
      <c r="F29" s="6">
        <f>Input!B51/Input!B$6</f>
        <v>0.14290604977003973</v>
      </c>
      <c r="G29" s="6">
        <f>Input!C51/Input!C$6</f>
        <v>0.10929784289569419</v>
      </c>
      <c r="H29" s="6">
        <f>Input!D51/Input!D$6</f>
        <v>0.10891812634184576</v>
      </c>
      <c r="I29" s="6">
        <f>Input!E51/Input!E$6</f>
        <v>9.4969636848401498E-2</v>
      </c>
      <c r="J29" s="6">
        <f>Input!F51/Input!F$6</f>
        <v>0.10284609767452954</v>
      </c>
      <c r="K29" s="6">
        <f>Input!G51/Input!G$6</f>
        <v>9.9133887881013946E-2</v>
      </c>
      <c r="L29" s="6">
        <f>Input!H51/Input!H$6</f>
        <v>0.13501374438926064</v>
      </c>
      <c r="M29" s="6">
        <f>Input!I51/Input!I$6</f>
        <v>0.14081042349266901</v>
      </c>
      <c r="N29" s="6">
        <f>Input!J51/Input!J$6</f>
        <v>0.12135152110965122</v>
      </c>
      <c r="O29" s="6">
        <f t="shared" si="1"/>
        <v>0.12110212122774736</v>
      </c>
    </row>
    <row r="30" spans="2:15" ht="13.5" customHeight="1" x14ac:dyDescent="0.2">
      <c r="B30" s="4" t="s">
        <v>139</v>
      </c>
      <c r="E30" s="8">
        <f>SUM(E28:E29)</f>
        <v>2.0947142426460501</v>
      </c>
      <c r="F30" s="8">
        <f t="shared" ref="F30:N30" si="6">SUM(F28:F29)</f>
        <v>2.300510188314798</v>
      </c>
      <c r="G30" s="8">
        <f t="shared" si="6"/>
        <v>2.0462190084310596</v>
      </c>
      <c r="H30" s="8">
        <f t="shared" si="6"/>
        <v>1.9869405836459642</v>
      </c>
      <c r="I30" s="8">
        <f t="shared" si="6"/>
        <v>1.9102895741643189</v>
      </c>
      <c r="J30" s="8">
        <f t="shared" si="6"/>
        <v>1.7320324337106836</v>
      </c>
      <c r="K30" s="8">
        <f t="shared" si="6"/>
        <v>1.9739035448820828</v>
      </c>
      <c r="L30" s="8">
        <f t="shared" si="6"/>
        <v>2.0727553139972872</v>
      </c>
      <c r="M30" s="8">
        <f t="shared" si="6"/>
        <v>2.011984985458231</v>
      </c>
      <c r="N30" s="8">
        <f t="shared" si="6"/>
        <v>1.7190962395369966</v>
      </c>
      <c r="O30" s="8">
        <f t="shared" si="1"/>
        <v>1.9848446114787468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7.0070387205778781E-2</v>
      </c>
      <c r="F32" s="6">
        <f>Input!B52/Input!B$6</f>
        <v>8.7895184805863516E-2</v>
      </c>
      <c r="G32" s="6">
        <f>Input!C52/Input!C$6</f>
        <v>7.3002236198743978E-2</v>
      </c>
      <c r="H32" s="6">
        <f>Input!D52/Input!D$6</f>
        <v>7.7410746387919588E-2</v>
      </c>
      <c r="I32" s="6">
        <f>Input!E52/Input!E$6</f>
        <v>8.8436609289227822E-2</v>
      </c>
      <c r="J32" s="6">
        <f>Input!F52/Input!F$6</f>
        <v>0.10068866986520592</v>
      </c>
      <c r="K32" s="6">
        <f>Input!G52/Input!G$6</f>
        <v>0.1052325381751401</v>
      </c>
      <c r="L32" s="6">
        <f>Input!H52/Input!H$6</f>
        <v>0.12275145797893958</v>
      </c>
      <c r="M32" s="6">
        <f>Input!I52/Input!I$6</f>
        <v>0.1458957188613805</v>
      </c>
      <c r="N32" s="6">
        <f>Input!J52/Input!J$6</f>
        <v>0.12309638747724599</v>
      </c>
      <c r="O32" s="6">
        <f t="shared" si="1"/>
        <v>9.9447993624544567E-2</v>
      </c>
    </row>
    <row r="33" spans="2:15" ht="12" customHeight="1" x14ac:dyDescent="0.2">
      <c r="B33" t="s">
        <v>141</v>
      </c>
      <c r="E33" s="6">
        <f>Input!A53/Input!A$6</f>
        <v>0.77511768613568255</v>
      </c>
      <c r="F33" s="6">
        <f>Input!B53/Input!B$6</f>
        <v>0.78055882084266037</v>
      </c>
      <c r="G33" s="6">
        <f>Input!C53/Input!C$6</f>
        <v>0.6792389119358665</v>
      </c>
      <c r="H33" s="6">
        <f>Input!D53/Input!D$6</f>
        <v>0.57649208687280484</v>
      </c>
      <c r="I33" s="6">
        <f>Input!E53/Input!E$6</f>
        <v>0.53429394123740437</v>
      </c>
      <c r="J33" s="6">
        <f>Input!F53/Input!F$6</f>
        <v>0.51189130599807031</v>
      </c>
      <c r="K33" s="6">
        <f>Input!G53/Input!G$6</f>
        <v>0.54088164113646553</v>
      </c>
      <c r="L33" s="6">
        <f>Input!H53/Input!H$6</f>
        <v>0.60942339390278677</v>
      </c>
      <c r="M33" s="6">
        <f>Input!I53/Input!I$6</f>
        <v>0.63345138129163081</v>
      </c>
      <c r="N33" s="6">
        <f>Input!J53/Input!J$6</f>
        <v>0.50478563615054273</v>
      </c>
      <c r="O33" s="6">
        <f t="shared" si="1"/>
        <v>0.61461348055039156</v>
      </c>
    </row>
    <row r="34" spans="2:15" ht="12" customHeight="1" x14ac:dyDescent="0.2">
      <c r="B34" t="s">
        <v>142</v>
      </c>
      <c r="E34" s="6">
        <f>Input!A54/Input!A$6</f>
        <v>0.17739389009675602</v>
      </c>
      <c r="F34" s="6">
        <f>Input!B54/Input!B$6</f>
        <v>0.18803008014605829</v>
      </c>
      <c r="G34" s="6">
        <f>Input!C54/Input!C$6</f>
        <v>0.1624141757093209</v>
      </c>
      <c r="H34" s="6">
        <f>Input!D54/Input!D$6</f>
        <v>0.14671326460217299</v>
      </c>
      <c r="I34" s="6">
        <f>Input!E54/Input!E$6</f>
        <v>0.14502646284816637</v>
      </c>
      <c r="J34" s="6">
        <f>Input!F54/Input!F$6</f>
        <v>0.13768182659608413</v>
      </c>
      <c r="K34" s="6">
        <f>Input!G54/Input!G$6</f>
        <v>0.14605026491172654</v>
      </c>
      <c r="L34" s="6">
        <f>Input!H54/Input!H$6</f>
        <v>0.17174234030404714</v>
      </c>
      <c r="M34" s="6">
        <f>Input!I54/Input!I$6</f>
        <v>0.18986829507912595</v>
      </c>
      <c r="N34" s="6">
        <f>Input!J54/Input!J$6</f>
        <v>0.16367262949569586</v>
      </c>
      <c r="O34" s="6">
        <f t="shared" si="1"/>
        <v>0.16285932297891542</v>
      </c>
    </row>
    <row r="35" spans="2:15" ht="12" customHeight="1" x14ac:dyDescent="0.2">
      <c r="B35" t="s">
        <v>143</v>
      </c>
      <c r="E35" s="6">
        <f>Input!A55/Input!A$6</f>
        <v>0.92967926329563955</v>
      </c>
      <c r="F35" s="6">
        <f>Input!B55/Input!B$6</f>
        <v>1.0661812298795217</v>
      </c>
      <c r="G35" s="6">
        <f>Input!C55/Input!C$6</f>
        <v>0.97205140739085105</v>
      </c>
      <c r="H35" s="6">
        <f>Input!D55/Input!D$6</f>
        <v>0.88489004256797188</v>
      </c>
      <c r="I35" s="6">
        <f>Input!E55/Input!E$6</f>
        <v>0.81229884353531512</v>
      </c>
      <c r="J35" s="6">
        <f>Input!F55/Input!F$6</f>
        <v>0.84318299489093185</v>
      </c>
      <c r="K35" s="6">
        <f>Input!G55/Input!G$6</f>
        <v>0.91638422595885938</v>
      </c>
      <c r="L35" s="6">
        <f>Input!H55/Input!H$6</f>
        <v>0.94732128983665664</v>
      </c>
      <c r="M35" s="6">
        <f>Input!I55/Input!I$6</f>
        <v>0.9522413661980399</v>
      </c>
      <c r="N35" s="6">
        <f>Input!J55/Input!J$6</f>
        <v>0.89377407897832128</v>
      </c>
      <c r="O35" s="6">
        <f t="shared" si="1"/>
        <v>0.92180047425321088</v>
      </c>
    </row>
    <row r="36" spans="2:15" ht="13.5" customHeight="1" x14ac:dyDescent="0.2">
      <c r="B36" s="4" t="s">
        <v>144</v>
      </c>
      <c r="E36" s="8">
        <f>SUM(E32:E35)</f>
        <v>1.952261226733857</v>
      </c>
      <c r="F36" s="8">
        <f t="shared" ref="F36:N36" si="7">SUM(F32:F35)</f>
        <v>2.1226653156741042</v>
      </c>
      <c r="G36" s="8">
        <f t="shared" si="7"/>
        <v>1.8867067312347825</v>
      </c>
      <c r="H36" s="8">
        <f t="shared" si="7"/>
        <v>1.6855061404308693</v>
      </c>
      <c r="I36" s="8">
        <f t="shared" si="7"/>
        <v>1.5800558569101137</v>
      </c>
      <c r="J36" s="8">
        <f t="shared" si="7"/>
        <v>1.5934447973502923</v>
      </c>
      <c r="K36" s="8">
        <f t="shared" si="7"/>
        <v>1.7085486701821915</v>
      </c>
      <c r="L36" s="8">
        <f t="shared" si="7"/>
        <v>1.8512384820224301</v>
      </c>
      <c r="M36" s="8">
        <f t="shared" si="7"/>
        <v>1.9214567614301772</v>
      </c>
      <c r="N36" s="8">
        <f t="shared" si="7"/>
        <v>1.6853287321018058</v>
      </c>
      <c r="O36" s="8">
        <f t="shared" si="1"/>
        <v>1.7987212714070622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3.1677000373101669</v>
      </c>
      <c r="F38" s="8">
        <f>Input!B56/Input!B$6</f>
        <v>3.2885507774215479</v>
      </c>
      <c r="G38" s="8">
        <f>Input!C56/Input!C$6</f>
        <v>3.0256997875869023</v>
      </c>
      <c r="H38" s="8">
        <f>Input!D56/Input!D$6</f>
        <v>2.996444816340631</v>
      </c>
      <c r="I38" s="8">
        <f>Input!E56/Input!E$6</f>
        <v>2.6215024029455072</v>
      </c>
      <c r="J38" s="8">
        <f>Input!F56/Input!F$6</f>
        <v>2.441362489621854</v>
      </c>
      <c r="K38" s="8">
        <f>Input!G56/Input!G$6</f>
        <v>2.8259085118174219</v>
      </c>
      <c r="L38" s="8">
        <f>Input!H56/Input!H$6</f>
        <v>3.4000025192089147</v>
      </c>
      <c r="M38" s="8">
        <f>Input!I56/Input!I$6</f>
        <v>3.6887934411159709</v>
      </c>
      <c r="N38" s="8">
        <f>Input!J56/Input!J$6</f>
        <v>3.0680023927356057</v>
      </c>
      <c r="O38" s="8">
        <f t="shared" si="1"/>
        <v>3.0523967176104518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75.360607033654858</v>
      </c>
      <c r="F40" s="11">
        <f t="shared" ref="F40:N40" si="8">SUM(F10,F15,F19,F26,F30,F36,F38)</f>
        <v>72.151437412924494</v>
      </c>
      <c r="G40" s="11">
        <f t="shared" si="8"/>
        <v>64.936923458564635</v>
      </c>
      <c r="H40" s="11">
        <f t="shared" si="8"/>
        <v>57.07392131555963</v>
      </c>
      <c r="I40" s="11">
        <f t="shared" si="8"/>
        <v>53.183259333034783</v>
      </c>
      <c r="J40" s="11">
        <f t="shared" si="8"/>
        <v>53.723924720964625</v>
      </c>
      <c r="K40" s="11">
        <f t="shared" si="8"/>
        <v>55.754566903244502</v>
      </c>
      <c r="L40" s="11">
        <f t="shared" si="8"/>
        <v>57.665309600622678</v>
      </c>
      <c r="M40" s="11">
        <f t="shared" si="8"/>
        <v>60.119592160814932</v>
      </c>
      <c r="N40" s="11">
        <f t="shared" si="8"/>
        <v>54.093286145878828</v>
      </c>
      <c r="O40" s="11">
        <f t="shared" si="1"/>
        <v>60.406282808526399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250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3.3253622181316151</v>
      </c>
      <c r="F7" s="6">
        <f>(Input!B37-Input!B57+Input!B77)/Input!B$5</f>
        <v>3.1757187828058924</v>
      </c>
      <c r="G7" s="6">
        <f>(Input!C37-Input!C57+Input!C77)/Input!C$5</f>
        <v>3.163100001771173</v>
      </c>
      <c r="H7" s="6">
        <f>(Input!D37-Input!D57+Input!D77)/Input!D$5</f>
        <v>3.175012582416139</v>
      </c>
      <c r="I7" s="6">
        <f>(Input!E37-Input!E57+Input!E77)/Input!E$5</f>
        <v>3.1226051418806962</v>
      </c>
      <c r="J7" s="6">
        <f>(Input!F37-Input!F57+Input!F77)/Input!F$5</f>
        <v>3.1530013764857228</v>
      </c>
      <c r="K7" s="6">
        <f>(Input!G37-Input!G57+Input!G77)/Input!G$5</f>
        <v>3.3993901811019724</v>
      </c>
      <c r="L7" s="6">
        <f>(Input!H37-Input!H57+Input!H77)/Input!H$5</f>
        <v>3.5489000948838711</v>
      </c>
      <c r="M7" s="6">
        <f>(Input!I37-Input!I57+Input!I77)/Input!I$5</f>
        <v>3.5970910553366</v>
      </c>
      <c r="N7" s="6">
        <f>(Input!J37-Input!J57+Input!J77)/Input!J$5</f>
        <v>3.5980718530668643</v>
      </c>
      <c r="O7" s="6">
        <f>AVERAGE(E7:N7)</f>
        <v>3.3258253287880541</v>
      </c>
    </row>
    <row r="8" spans="1:15" ht="12" customHeight="1" x14ac:dyDescent="0.2">
      <c r="B8" t="s">
        <v>121</v>
      </c>
      <c r="E8" s="6">
        <f>(Input!A38-Input!A58+Input!A78)/Input!A$5</f>
        <v>3.2575585826046938</v>
      </c>
      <c r="F8" s="6">
        <f>(Input!B38-Input!B58+Input!B78)/Input!B$5</f>
        <v>3.0384759424620551</v>
      </c>
      <c r="G8" s="6">
        <f>(Input!C38-Input!C58+Input!C78)/Input!C$5</f>
        <v>2.9825470007915773</v>
      </c>
      <c r="H8" s="6">
        <f>(Input!D38-Input!D58+Input!D78)/Input!D$5</f>
        <v>2.7619746250229849</v>
      </c>
      <c r="I8" s="6">
        <f>(Input!E38-Input!E58+Input!E78)/Input!E$5</f>
        <v>3.0450301625932066</v>
      </c>
      <c r="J8" s="6">
        <f>(Input!F38-Input!F58+Input!F78)/Input!F$5</f>
        <v>3.1018949870165269</v>
      </c>
      <c r="K8" s="6">
        <f>(Input!G38-Input!G58+Input!G78)/Input!G$5</f>
        <v>3.2593041249238683</v>
      </c>
      <c r="L8" s="6">
        <f>(Input!H38-Input!H58+Input!H78)/Input!H$5</f>
        <v>3.3143959795717723</v>
      </c>
      <c r="M8" s="6">
        <f>(Input!I38-Input!I58+Input!I78)/Input!I$5</f>
        <v>3.3013180284204129</v>
      </c>
      <c r="N8" s="6">
        <f>(Input!J38-Input!J58+Input!J78)/Input!J$5</f>
        <v>3.2920174120507908</v>
      </c>
      <c r="O8" s="6">
        <f t="shared" ref="O8:O40" si="1">AVERAGE(E8:N8)</f>
        <v>3.1354516845457887</v>
      </c>
    </row>
    <row r="9" spans="1:15" ht="12" customHeight="1" x14ac:dyDescent="0.2">
      <c r="B9" t="s">
        <v>122</v>
      </c>
      <c r="E9" s="6">
        <f>(Input!A39-Input!A59+Input!A79)/Input!A$5</f>
        <v>0.10386978064120264</v>
      </c>
      <c r="F9" s="6">
        <f>(Input!B39-Input!B59+Input!B79)/Input!B$5</f>
        <v>0.12599831529257427</v>
      </c>
      <c r="G9" s="6">
        <f>(Input!C39-Input!C59+Input!C79)/Input!C$5</f>
        <v>0.12836146091771269</v>
      </c>
      <c r="H9" s="6">
        <f>(Input!D39-Input!D59+Input!D79)/Input!D$5</f>
        <v>0.12745744569071946</v>
      </c>
      <c r="I9" s="6">
        <f>(Input!E39-Input!E59+Input!E79)/Input!E$5</f>
        <v>0.12668230892709198</v>
      </c>
      <c r="J9" s="6">
        <f>(Input!F39-Input!F59+Input!F79)/Input!F$5</f>
        <v>6.8544488243611729E-2</v>
      </c>
      <c r="K9" s="6">
        <f>(Input!G39-Input!G59+Input!G79)/Input!G$5</f>
        <v>8.3300180682371577E-2</v>
      </c>
      <c r="L9" s="6">
        <f>(Input!H39-Input!H59+Input!H79)/Input!H$5</f>
        <v>8.7423179614923491E-2</v>
      </c>
      <c r="M9" s="6">
        <f>(Input!I39-Input!I59+Input!I79)/Input!I$5</f>
        <v>8.7673851281864071E-2</v>
      </c>
      <c r="N9" s="6">
        <f>(Input!J39-Input!J59+Input!J79)/Input!J$5</f>
        <v>9.8563741589974371E-2</v>
      </c>
      <c r="O9" s="6">
        <f t="shared" si="1"/>
        <v>0.10378747528820462</v>
      </c>
    </row>
    <row r="10" spans="1:15" ht="13.5" customHeight="1" x14ac:dyDescent="0.2">
      <c r="B10" s="4" t="s">
        <v>123</v>
      </c>
      <c r="E10" s="8">
        <f>SUM(E7:E9)</f>
        <v>6.6867905813775117</v>
      </c>
      <c r="F10" s="8">
        <f t="shared" ref="F10:N10" si="2">SUM(F7:F9)</f>
        <v>6.3401930405605222</v>
      </c>
      <c r="G10" s="8">
        <f t="shared" si="2"/>
        <v>6.2740084634804631</v>
      </c>
      <c r="H10" s="8">
        <f t="shared" si="2"/>
        <v>6.0644446531298435</v>
      </c>
      <c r="I10" s="8">
        <f t="shared" si="2"/>
        <v>6.2943176134009944</v>
      </c>
      <c r="J10" s="8">
        <f t="shared" si="2"/>
        <v>6.3234408517458611</v>
      </c>
      <c r="K10" s="8">
        <f t="shared" si="2"/>
        <v>6.7419944867082124</v>
      </c>
      <c r="L10" s="8">
        <f t="shared" si="2"/>
        <v>6.9507192540705667</v>
      </c>
      <c r="M10" s="8">
        <f t="shared" si="2"/>
        <v>6.9860829350388771</v>
      </c>
      <c r="N10" s="8">
        <f t="shared" si="2"/>
        <v>6.9886530067076302</v>
      </c>
      <c r="O10" s="8">
        <f t="shared" si="1"/>
        <v>6.5650644886220491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9.8578859027458208</v>
      </c>
      <c r="F12" s="6">
        <f>(Input!B40-Input!B60+Input!B80)/Input!B$5</f>
        <v>9.5247038517008953</v>
      </c>
      <c r="G12" s="6">
        <f>(Input!C40-Input!C60+Input!C80)/Input!C$5</f>
        <v>8.73962982491277</v>
      </c>
      <c r="H12" s="6">
        <f>(Input!D40-Input!D60+Input!D80)/Input!D$5</f>
        <v>7.9460163124852246</v>
      </c>
      <c r="I12" s="6">
        <f>(Input!E40-Input!E60+Input!E80)/Input!E$5</f>
        <v>7.624966885874068</v>
      </c>
      <c r="J12" s="6">
        <f>(Input!F40-Input!F60+Input!F80)/Input!F$5</f>
        <v>8.012605821246888</v>
      </c>
      <c r="K12" s="6">
        <f>(Input!G40-Input!G60+Input!G80)/Input!G$5</f>
        <v>7.7995844305453659</v>
      </c>
      <c r="L12" s="6">
        <f>(Input!H40-Input!H60+Input!H80)/Input!H$5</f>
        <v>8.0807436737956237</v>
      </c>
      <c r="M12" s="6">
        <f>(Input!I40-Input!I60+Input!I80)/Input!I$5</f>
        <v>8.0051806014130911</v>
      </c>
      <c r="N12" s="6">
        <f>(Input!J40-Input!J60+Input!J80)/Input!J$5</f>
        <v>7.7673083967072332</v>
      </c>
      <c r="O12" s="6">
        <f t="shared" si="1"/>
        <v>8.335862570142698</v>
      </c>
    </row>
    <row r="13" spans="1:15" ht="12" customHeight="1" x14ac:dyDescent="0.2">
      <c r="B13" t="s">
        <v>125</v>
      </c>
      <c r="E13" s="6">
        <f>(Input!A41-Input!A61+Input!A81)/Input!A$5</f>
        <v>2.5609257094646414</v>
      </c>
      <c r="F13" s="6">
        <f>(Input!B41-Input!B61+Input!B81)/Input!B$5</f>
        <v>2.5708938059671156</v>
      </c>
      <c r="G13" s="6">
        <f>(Input!C41-Input!C61+Input!C81)/Input!C$5</f>
        <v>2.4571707560318647</v>
      </c>
      <c r="H13" s="6">
        <f>(Input!D41-Input!D61+Input!D81)/Input!D$5</f>
        <v>2.2645317843914996</v>
      </c>
      <c r="I13" s="6">
        <f>(Input!E41-Input!E61+Input!E81)/Input!E$5</f>
        <v>2.189455183305717</v>
      </c>
      <c r="J13" s="6">
        <f>(Input!F41-Input!F61+Input!F81)/Input!F$5</f>
        <v>2.2757284810023712</v>
      </c>
      <c r="K13" s="6">
        <f>(Input!G41-Input!G61+Input!G81)/Input!G$5</f>
        <v>2.1996352911707224</v>
      </c>
      <c r="L13" s="6">
        <f>(Input!H41-Input!H61+Input!H81)/Input!H$5</f>
        <v>2.2870818428556365</v>
      </c>
      <c r="M13" s="6">
        <f>(Input!I41-Input!I61+Input!I81)/Input!I$5</f>
        <v>2.2466807354716409</v>
      </c>
      <c r="N13" s="6">
        <f>(Input!J41-Input!J61+Input!J81)/Input!J$5</f>
        <v>2.21446226178232</v>
      </c>
      <c r="O13" s="6">
        <f t="shared" si="1"/>
        <v>2.3266565851443528</v>
      </c>
    </row>
    <row r="14" spans="1:15" ht="12" customHeight="1" x14ac:dyDescent="0.2">
      <c r="B14" t="s">
        <v>126</v>
      </c>
      <c r="E14" s="6">
        <f>(Input!A42-Input!A62+Input!A82)/Input!A$5</f>
        <v>0.66106402822518795</v>
      </c>
      <c r="F14" s="6">
        <f>(Input!B42-Input!B62+Input!B82)/Input!B$5</f>
        <v>0.61887041908849194</v>
      </c>
      <c r="G14" s="6">
        <f>(Input!C42-Input!C62+Input!C82)/Input!C$5</f>
        <v>0.54544239124659222</v>
      </c>
      <c r="H14" s="6">
        <f>(Input!D42-Input!D62+Input!D82)/Input!D$5</f>
        <v>0.51336115999894927</v>
      </c>
      <c r="I14" s="6">
        <f>(Input!E42-Input!E62+Input!E82)/Input!E$5</f>
        <v>0.5418700031068765</v>
      </c>
      <c r="J14" s="6">
        <f>(Input!F42-Input!F62+Input!F82)/Input!F$5</f>
        <v>0.5728470250530403</v>
      </c>
      <c r="K14" s="6">
        <f>(Input!G42-Input!G62+Input!G82)/Input!G$5</f>
        <v>0.55184798267687107</v>
      </c>
      <c r="L14" s="6">
        <f>(Input!H42-Input!H62+Input!H82)/Input!H$5</f>
        <v>0.52479049543110867</v>
      </c>
      <c r="M14" s="6">
        <f>(Input!I42-Input!I62+Input!I82)/Input!I$5</f>
        <v>0.54030707589979721</v>
      </c>
      <c r="N14" s="6">
        <f>(Input!J42-Input!J62+Input!J82)/Input!J$5</f>
        <v>0.50320011113532637</v>
      </c>
      <c r="O14" s="6">
        <f t="shared" si="1"/>
        <v>0.55736006918622416</v>
      </c>
    </row>
    <row r="15" spans="1:15" ht="13.5" customHeight="1" x14ac:dyDescent="0.2">
      <c r="B15" s="4" t="s">
        <v>130</v>
      </c>
      <c r="E15" s="8">
        <f>SUM(E12:E14)</f>
        <v>13.079875640435649</v>
      </c>
      <c r="F15" s="8">
        <f t="shared" ref="F15:N15" si="3">SUM(F12:F14)</f>
        <v>12.714468076756502</v>
      </c>
      <c r="G15" s="8">
        <f t="shared" si="3"/>
        <v>11.742242972191226</v>
      </c>
      <c r="H15" s="8">
        <f t="shared" si="3"/>
        <v>10.723909256875674</v>
      </c>
      <c r="I15" s="8">
        <f t="shared" si="3"/>
        <v>10.35629207228666</v>
      </c>
      <c r="J15" s="8">
        <f t="shared" si="3"/>
        <v>10.861181327302299</v>
      </c>
      <c r="K15" s="8">
        <f t="shared" si="3"/>
        <v>10.55106770439296</v>
      </c>
      <c r="L15" s="8">
        <f t="shared" si="3"/>
        <v>10.892616012082369</v>
      </c>
      <c r="M15" s="8">
        <f t="shared" si="3"/>
        <v>10.792168412784529</v>
      </c>
      <c r="N15" s="8">
        <f t="shared" si="3"/>
        <v>10.48497076962488</v>
      </c>
      <c r="O15" s="8">
        <f t="shared" si="1"/>
        <v>11.219879224473276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1.7998596257094646</v>
      </c>
      <c r="F17" s="6">
        <f>(Input!B43-Input!B63+Input!B83)/Input!B$5</f>
        <v>1.9843022970607318</v>
      </c>
      <c r="G17" s="6">
        <f>(Input!C43-Input!C63+Input!C83)/Input!C$5</f>
        <v>1.8695273966350443</v>
      </c>
      <c r="H17" s="6">
        <f>(Input!D43-Input!D63+Input!D83)/Input!D$5</f>
        <v>1.4036357272321309</v>
      </c>
      <c r="I17" s="6">
        <f>(Input!E43-Input!E63+Input!E83)/Input!E$5</f>
        <v>1.2555299036868268</v>
      </c>
      <c r="J17" s="6">
        <f>(Input!F43-Input!F63+Input!F83)/Input!F$5</f>
        <v>1.3398771039540522</v>
      </c>
      <c r="K17" s="6">
        <f>(Input!G43-Input!G63+Input!G83)/Input!G$5</f>
        <v>1.3248395665148902</v>
      </c>
      <c r="L17" s="6">
        <f>(Input!H43-Input!H63+Input!H83)/Input!H$5</f>
        <v>1.3564279409709536</v>
      </c>
      <c r="M17" s="6">
        <f>(Input!I43-Input!I63+Input!I83)/Input!I$5</f>
        <v>1.2616025220630163</v>
      </c>
      <c r="N17" s="6">
        <f>(Input!J43-Input!J63+Input!J83)/Input!J$5</f>
        <v>1.3041754000935475</v>
      </c>
      <c r="O17" s="6">
        <f t="shared" si="1"/>
        <v>1.4899777483920658</v>
      </c>
    </row>
    <row r="18" spans="2:15" ht="12" customHeight="1" x14ac:dyDescent="0.2">
      <c r="B18" t="s">
        <v>128</v>
      </c>
      <c r="E18" s="6">
        <f>(Input!A44-Input!A64+Input!A84)/Input!A$5</f>
        <v>3.3369555146494858</v>
      </c>
      <c r="F18" s="6">
        <f>(Input!B44-Input!B64+Input!B84)/Input!B$5</f>
        <v>3.6030852150805144</v>
      </c>
      <c r="G18" s="6">
        <f>(Input!C44-Input!C64+Input!C84)/Input!C$5</f>
        <v>3.3748816516048872</v>
      </c>
      <c r="H18" s="6">
        <f>(Input!D44-Input!D64+Input!D84)/Input!D$5</f>
        <v>3.1787696813680424</v>
      </c>
      <c r="I18" s="6">
        <f>(Input!E44-Input!E64+Input!E84)/Input!E$5</f>
        <v>3.1072703370961059</v>
      </c>
      <c r="J18" s="6">
        <f>(Input!F44-Input!F64+Input!F84)/Input!F$5</f>
        <v>3.13563566510765</v>
      </c>
      <c r="K18" s="6">
        <f>(Input!G44-Input!G64+Input!G84)/Input!G$5</f>
        <v>2.7937778763908794</v>
      </c>
      <c r="L18" s="6">
        <f>(Input!H44-Input!H64+Input!H84)/Input!H$5</f>
        <v>2.4964613709861303</v>
      </c>
      <c r="M18" s="6">
        <f>(Input!I44-Input!I64+Input!I84)/Input!I$5</f>
        <v>2.7685243992855244</v>
      </c>
      <c r="N18" s="6">
        <f>(Input!J44-Input!J64+Input!J84)/Input!J$5</f>
        <v>2.6812866717901067</v>
      </c>
      <c r="O18" s="6">
        <f t="shared" si="1"/>
        <v>3.0476648383359328</v>
      </c>
    </row>
    <row r="19" spans="2:15" ht="13.5" customHeight="1" x14ac:dyDescent="0.2">
      <c r="B19" s="4" t="s">
        <v>129</v>
      </c>
      <c r="E19" s="8">
        <f>SUM(E17:E18)</f>
        <v>5.1368151403589506</v>
      </c>
      <c r="F19" s="8">
        <f t="shared" ref="F19:N19" si="4">SUM(F17:F18)</f>
        <v>5.5873875121412464</v>
      </c>
      <c r="G19" s="8">
        <f t="shared" si="4"/>
        <v>5.2444090482399313</v>
      </c>
      <c r="H19" s="8">
        <f t="shared" si="4"/>
        <v>4.5824054086001738</v>
      </c>
      <c r="I19" s="8">
        <f t="shared" si="4"/>
        <v>4.3628002407829332</v>
      </c>
      <c r="J19" s="8">
        <f t="shared" si="4"/>
        <v>4.4755127690617025</v>
      </c>
      <c r="K19" s="8">
        <f t="shared" si="4"/>
        <v>4.1186174429057694</v>
      </c>
      <c r="L19" s="8">
        <f t="shared" si="4"/>
        <v>3.852889311957084</v>
      </c>
      <c r="M19" s="8">
        <f t="shared" si="4"/>
        <v>4.0301269213485407</v>
      </c>
      <c r="N19" s="8">
        <f t="shared" si="4"/>
        <v>3.9854620718836542</v>
      </c>
      <c r="O19" s="8">
        <f t="shared" si="1"/>
        <v>4.5376425867279986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39.089889461573854</v>
      </c>
      <c r="F21" s="6">
        <f>(Input!B45-Input!B65+Input!B85)/Input!B$5</f>
        <v>35.820915894976288</v>
      </c>
      <c r="G21" s="6">
        <f>(Input!C45-Input!C65+Input!C85)/Input!C$5</f>
        <v>33.453015026356411</v>
      </c>
      <c r="H21" s="6">
        <f>(Input!D45-Input!D65+Input!D85)/Input!D$5</f>
        <v>29.015488783524656</v>
      </c>
      <c r="I21" s="6">
        <f>(Input!E45-Input!E65+Input!E85)/Input!E$5</f>
        <v>28.356531159382765</v>
      </c>
      <c r="J21" s="6">
        <f>(Input!F45-Input!F65+Input!F85)/Input!F$5</f>
        <v>30.600058372496292</v>
      </c>
      <c r="K21" s="6">
        <f>(Input!G45-Input!G65+Input!G85)/Input!G$5</f>
        <v>27.559019089264211</v>
      </c>
      <c r="L21" s="6">
        <f>(Input!H45-Input!H65+Input!H85)/Input!H$5</f>
        <v>26.315117219583836</v>
      </c>
      <c r="M21" s="6">
        <f>(Input!I45-Input!I65+Input!I85)/Input!I$5</f>
        <v>26.34683527414029</v>
      </c>
      <c r="N21" s="6">
        <f>(Input!J45-Input!J65+Input!J85)/Input!J$5</f>
        <v>26.12351771346713</v>
      </c>
      <c r="O21" s="6">
        <f t="shared" si="1"/>
        <v>30.268038799476574</v>
      </c>
    </row>
    <row r="22" spans="2:15" ht="12" customHeight="1" x14ac:dyDescent="0.2">
      <c r="B22" t="s">
        <v>132</v>
      </c>
      <c r="E22" s="6">
        <f>(Input!A46-Input!A66+Input!A86)/Input!A$5</f>
        <v>10.232493158459887</v>
      </c>
      <c r="F22" s="6">
        <f>(Input!B46-Input!B66+Input!B86)/Input!B$5</f>
        <v>7.3053398637937885</v>
      </c>
      <c r="G22" s="6">
        <f>(Input!C46-Input!C66+Input!C86)/Input!C$5</f>
        <v>6.8600580399658302</v>
      </c>
      <c r="H22" s="6">
        <f>(Input!D46-Input!D66+Input!D86)/Input!D$5</f>
        <v>5.4342685387060339</v>
      </c>
      <c r="I22" s="6">
        <f>(Input!E46-Input!E66+Input!E86)/Input!E$5</f>
        <v>4.3425648819386913</v>
      </c>
      <c r="J22" s="6">
        <f>(Input!F46-Input!F66+Input!F86)/Input!F$5</f>
        <v>4.2245697825752657</v>
      </c>
      <c r="K22" s="6">
        <f>(Input!G46-Input!G66+Input!G86)/Input!G$5</f>
        <v>4.9658317937398193</v>
      </c>
      <c r="L22" s="6">
        <f>(Input!H46-Input!H66+Input!H86)/Input!H$5</f>
        <v>4.6033917306376839</v>
      </c>
      <c r="M22" s="6">
        <f>(Input!I46-Input!I66+Input!I86)/Input!I$5</f>
        <v>4.8327429889895761</v>
      </c>
      <c r="N22" s="6">
        <f>(Input!J46-Input!J66+Input!J86)/Input!J$5</f>
        <v>4.9525847375001435</v>
      </c>
      <c r="O22" s="6">
        <f t="shared" si="1"/>
        <v>5.7753845516306725</v>
      </c>
    </row>
    <row r="23" spans="2:15" ht="12" customHeight="1" x14ac:dyDescent="0.2">
      <c r="B23" t="s">
        <v>133</v>
      </c>
      <c r="E23" s="6">
        <f>(Input!A47-Input!A67+Input!A87)/Input!A$5</f>
        <v>0.91267922994324291</v>
      </c>
      <c r="F23" s="6">
        <f>(Input!B47-Input!B67+Input!B87)/Input!B$5</f>
        <v>0.70782548000846557</v>
      </c>
      <c r="G23" s="6">
        <f>(Input!C47-Input!C67+Input!C87)/Input!C$5</f>
        <v>0.72955683897451817</v>
      </c>
      <c r="H23" s="6">
        <f>(Input!D47-Input!D67+Input!D87)/Input!D$5</f>
        <v>0.48746537865454836</v>
      </c>
      <c r="I23" s="6">
        <f>(Input!E47-Input!E67+Input!E87)/Input!E$5</f>
        <v>0.49544940969345486</v>
      </c>
      <c r="J23" s="6">
        <f>(Input!F47-Input!F67+Input!F87)/Input!F$5</f>
        <v>0.4780810588813334</v>
      </c>
      <c r="K23" s="6">
        <f>(Input!G47-Input!G67+Input!G87)/Input!G$5</f>
        <v>0.50825405645275112</v>
      </c>
      <c r="L23" s="6">
        <f>(Input!H47-Input!H67+Input!H87)/Input!H$5</f>
        <v>0.57132972267920668</v>
      </c>
      <c r="M23" s="6">
        <f>(Input!I47-Input!I67+Input!I87)/Input!I$5</f>
        <v>0.82450133366229084</v>
      </c>
      <c r="N23" s="6">
        <f>(Input!J47-Input!J67+Input!J87)/Input!J$5</f>
        <v>0.71263119257636409</v>
      </c>
      <c r="O23" s="6">
        <f t="shared" si="1"/>
        <v>0.6427773701526176</v>
      </c>
    </row>
    <row r="24" spans="2:15" ht="12" customHeight="1" x14ac:dyDescent="0.2">
      <c r="B24" t="s">
        <v>134</v>
      </c>
      <c r="E24" s="6">
        <f>(Input!A48-Input!A68+Input!A88)/Input!A$5</f>
        <v>0.54679944776806255</v>
      </c>
      <c r="F24" s="6">
        <f>(Input!B48-Input!B68+Input!B88)/Input!B$5</f>
        <v>0.52727478250875637</v>
      </c>
      <c r="G24" s="6">
        <f>(Input!C48-Input!C68+Input!C88)/Input!C$5</f>
        <v>0.51933025149289425</v>
      </c>
      <c r="H24" s="6">
        <f>(Input!D48-Input!D68+Input!D88)/Input!D$5</f>
        <v>0.43524868002836947</v>
      </c>
      <c r="I24" s="6">
        <f>(Input!E48-Input!E68+Input!E88)/Input!E$5</f>
        <v>0.35411907104391049</v>
      </c>
      <c r="J24" s="6">
        <f>(Input!F48-Input!F68+Input!F88)/Input!F$5</f>
        <v>0.39737381276543615</v>
      </c>
      <c r="K24" s="6">
        <f>(Input!G48-Input!G68+Input!G88)/Input!G$5</f>
        <v>0.36409238578292946</v>
      </c>
      <c r="L24" s="6">
        <f>(Input!H48-Input!H68+Input!H88)/Input!H$5</f>
        <v>0.33604420068306579</v>
      </c>
      <c r="M24" s="6">
        <f>(Input!I48-Input!I68+Input!I88)/Input!I$5</f>
        <v>0.22929057222231311</v>
      </c>
      <c r="N24" s="6">
        <f>(Input!J48-Input!J68+Input!J88)/Input!J$5</f>
        <v>0.235493500750036</v>
      </c>
      <c r="O24" s="6">
        <f t="shared" si="1"/>
        <v>0.39450667050457744</v>
      </c>
    </row>
    <row r="25" spans="2:15" ht="12" customHeight="1" x14ac:dyDescent="0.2">
      <c r="B25" t="s">
        <v>135</v>
      </c>
      <c r="E25" s="6">
        <f>(Input!A49-Input!A69+Input!A89)/Input!A$5</f>
        <v>0.9961162908421537</v>
      </c>
      <c r="F25" s="6">
        <f>(Input!B49-Input!B69+Input!B89)/Input!B$5</f>
        <v>1.0284481489942914</v>
      </c>
      <c r="G25" s="6">
        <f>(Input!C49-Input!C69+Input!C89)/Input!C$5</f>
        <v>1.0037204571805383</v>
      </c>
      <c r="H25" s="6">
        <f>(Input!D49-Input!D69+Input!D89)/Input!D$5</f>
        <v>0.9582792692216765</v>
      </c>
      <c r="I25" s="6">
        <f>(Input!E49-Input!E69+Input!E89)/Input!E$5</f>
        <v>0.90349031690140857</v>
      </c>
      <c r="J25" s="6">
        <f>(Input!F49-Input!F69+Input!F89)/Input!F$5</f>
        <v>0.86039433002901744</v>
      </c>
      <c r="K25" s="6">
        <f>(Input!G49-Input!G69+Input!G89)/Input!G$5</f>
        <v>1.2549474419012718</v>
      </c>
      <c r="L25" s="6">
        <f>(Input!H49-Input!H69+Input!H89)/Input!H$5</f>
        <v>0.71721479060576121</v>
      </c>
      <c r="M25" s="6">
        <f>(Input!I49-Input!I69+Input!I89)/Input!I$5</f>
        <v>0.74612169243569915</v>
      </c>
      <c r="N25" s="6">
        <f>(Input!J49-Input!J69+Input!J89)/Input!J$5</f>
        <v>0.73204343708937603</v>
      </c>
      <c r="O25" s="6">
        <f t="shared" si="1"/>
        <v>0.9200776175201193</v>
      </c>
    </row>
    <row r="26" spans="2:15" ht="13.5" customHeight="1" x14ac:dyDescent="0.2">
      <c r="B26" s="4" t="s">
        <v>136</v>
      </c>
      <c r="E26" s="8">
        <f>SUM(E21:E25)</f>
        <v>51.777977588587198</v>
      </c>
      <c r="F26" s="8">
        <f t="shared" ref="F26:N26" si="5">SUM(F21:F25)</f>
        <v>45.389804170281593</v>
      </c>
      <c r="G26" s="8">
        <f t="shared" si="5"/>
        <v>42.565680613970187</v>
      </c>
      <c r="H26" s="8">
        <f t="shared" si="5"/>
        <v>36.330750650135286</v>
      </c>
      <c r="I26" s="8">
        <f t="shared" si="5"/>
        <v>34.452154838960233</v>
      </c>
      <c r="J26" s="8">
        <f t="shared" si="5"/>
        <v>36.560477356747349</v>
      </c>
      <c r="K26" s="8">
        <f t="shared" si="5"/>
        <v>34.652144767140982</v>
      </c>
      <c r="L26" s="8">
        <f t="shared" si="5"/>
        <v>32.543097664189553</v>
      </c>
      <c r="M26" s="8">
        <f t="shared" si="5"/>
        <v>32.979491861450171</v>
      </c>
      <c r="N26" s="8">
        <f t="shared" si="5"/>
        <v>32.756270581383049</v>
      </c>
      <c r="O26" s="8">
        <f t="shared" si="1"/>
        <v>38.000785009284563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2.4002286086823132</v>
      </c>
      <c r="F28" s="6">
        <f>(Input!B50-Input!B70+Input!B90)/Input!B$5</f>
        <v>2.4914352389775702</v>
      </c>
      <c r="G28" s="6">
        <f>(Input!C50-Input!C70+Input!C90)/Input!C$5</f>
        <v>2.4513171257409971</v>
      </c>
      <c r="H28" s="6">
        <f>(Input!D50-Input!D70+Input!D90)/Input!D$5</f>
        <v>2.4008489322020541</v>
      </c>
      <c r="I28" s="6">
        <f>(Input!E50-Input!E70+Input!E90)/Input!E$5</f>
        <v>2.4339177713338858</v>
      </c>
      <c r="J28" s="6">
        <f>(Input!F50-Input!F70+Input!F90)/Input!F$5</f>
        <v>2.3646826268998566</v>
      </c>
      <c r="K28" s="6">
        <f>(Input!G50-Input!G70+Input!G90)/Input!G$5</f>
        <v>2.4748253636852593</v>
      </c>
      <c r="L28" s="6">
        <f>(Input!H50-Input!H70+Input!H90)/Input!H$5</f>
        <v>2.2460781578308615</v>
      </c>
      <c r="M28" s="6">
        <f>(Input!I50-Input!I70+Input!I90)/Input!I$5</f>
        <v>2.0428328270997156</v>
      </c>
      <c r="N28" s="6">
        <f>(Input!J50-Input!J70+Input!J90)/Input!J$5</f>
        <v>2.0987928307518584</v>
      </c>
      <c r="O28" s="6">
        <f t="shared" si="1"/>
        <v>2.3404959483204371</v>
      </c>
    </row>
    <row r="29" spans="2:15" ht="12" customHeight="1" x14ac:dyDescent="0.2">
      <c r="B29" t="s">
        <v>138</v>
      </c>
      <c r="E29" s="6">
        <f>(Input!A51-Input!A71+Input!A91)/Input!A$5</f>
        <v>0.1849602393005062</v>
      </c>
      <c r="F29" s="6">
        <f>(Input!B51-Input!B71+Input!B91)/Input!B$5</f>
        <v>0.17301313146744746</v>
      </c>
      <c r="G29" s="6">
        <f>(Input!C51-Input!C71+Input!C91)/Input!C$5</f>
        <v>0.13507792478510908</v>
      </c>
      <c r="H29" s="6">
        <f>(Input!D51-Input!D71+Input!D91)/Input!D$5</f>
        <v>0.13490167853108828</v>
      </c>
      <c r="I29" s="6">
        <f>(Input!E51-Input!E71+Input!E91)/Input!E$5</f>
        <v>0.12835765327257664</v>
      </c>
      <c r="J29" s="6">
        <f>(Input!F51-Input!F71+Input!F91)/Input!F$5</f>
        <v>0.14638824398678274</v>
      </c>
      <c r="K29" s="6">
        <f>(Input!G51-Input!G71+Input!G91)/Input!G$5</f>
        <v>0.12610571635283541</v>
      </c>
      <c r="L29" s="6">
        <f>(Input!H51-Input!H71+Input!H91)/Input!H$5</f>
        <v>0.1538276080192808</v>
      </c>
      <c r="M29" s="6">
        <f>(Input!I51-Input!I71+Input!I91)/Input!I$5</f>
        <v>0.1522136402372018</v>
      </c>
      <c r="N29" s="6">
        <f>(Input!J51-Input!J71+Input!J91)/Input!J$5</f>
        <v>0.16540614736391338</v>
      </c>
      <c r="O29" s="6">
        <f t="shared" si="1"/>
        <v>0.15002519833167421</v>
      </c>
    </row>
    <row r="30" spans="2:15" ht="13.5" customHeight="1" x14ac:dyDescent="0.2">
      <c r="B30" s="4" t="s">
        <v>139</v>
      </c>
      <c r="E30" s="8">
        <f>SUM(E28:E29)</f>
        <v>2.5851888479828196</v>
      </c>
      <c r="F30" s="8">
        <f t="shared" ref="F30:N30" si="6">SUM(F28:F29)</f>
        <v>2.6644483704450179</v>
      </c>
      <c r="G30" s="8">
        <f t="shared" si="6"/>
        <v>2.5863950505261064</v>
      </c>
      <c r="H30" s="8">
        <f t="shared" si="6"/>
        <v>2.5357506107331425</v>
      </c>
      <c r="I30" s="8">
        <f t="shared" si="6"/>
        <v>2.5622754246064625</v>
      </c>
      <c r="J30" s="8">
        <f t="shared" si="6"/>
        <v>2.5110708708866394</v>
      </c>
      <c r="K30" s="8">
        <f t="shared" si="6"/>
        <v>2.6009310800380945</v>
      </c>
      <c r="L30" s="8">
        <f t="shared" si="6"/>
        <v>2.3999057658501424</v>
      </c>
      <c r="M30" s="8">
        <f t="shared" si="6"/>
        <v>2.1950464673369172</v>
      </c>
      <c r="N30" s="8">
        <f t="shared" si="6"/>
        <v>2.2641989781157719</v>
      </c>
      <c r="O30" s="8">
        <f t="shared" si="1"/>
        <v>2.4905211466521111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8.6444147875441024E-2</v>
      </c>
      <c r="F32" s="6">
        <f>(Input!B52-Input!B72+Input!B92)/Input!B$5</f>
        <v>0.10149445602310937</v>
      </c>
      <c r="G32" s="6">
        <f>(Input!C52-Input!C72+Input!C92)/Input!C$5</f>
        <v>9.1998264250787151E-2</v>
      </c>
      <c r="H32" s="6">
        <f>(Input!D52-Input!D72+Input!D92)/Input!D$5</f>
        <v>9.8861225669179639E-2</v>
      </c>
      <c r="I32" s="6">
        <f>(Input!E52-Input!E72+Input!E92)/Input!E$5</f>
        <v>0.11857627381938692</v>
      </c>
      <c r="J32" s="6">
        <f>(Input!F52-Input!F72+Input!F92)/Input!F$5</f>
        <v>0.14607068960559497</v>
      </c>
      <c r="K32" s="6">
        <f>(Input!G52-Input!G72+Input!G92)/Input!G$5</f>
        <v>0.1389120785084613</v>
      </c>
      <c r="L32" s="6">
        <f>(Input!H52-Input!H72+Input!H92)/Input!H$5</f>
        <v>0.14227850009929707</v>
      </c>
      <c r="M32" s="6">
        <f>(Input!I52-Input!I72+Input!I92)/Input!I$5</f>
        <v>0.1591041112547503</v>
      </c>
      <c r="N32" s="6">
        <f>(Input!J52-Input!J72+Input!J92)/Input!J$5</f>
        <v>0.1614695352835544</v>
      </c>
      <c r="O32" s="6">
        <f t="shared" si="1"/>
        <v>0.12452092823895622</v>
      </c>
    </row>
    <row r="33" spans="2:15" ht="12" customHeight="1" x14ac:dyDescent="0.2">
      <c r="B33" t="s">
        <v>141</v>
      </c>
      <c r="E33" s="6">
        <f>(Input!A53-Input!A73+Input!A93)/Input!A$5</f>
        <v>0.94929121030832964</v>
      </c>
      <c r="F33" s="6">
        <f>(Input!B53-Input!B73+Input!B93)/Input!B$5</f>
        <v>0.90312576298885594</v>
      </c>
      <c r="G33" s="6">
        <f>(Input!C53-Input!C73+Input!C93)/Input!C$5</f>
        <v>0.85636207946570531</v>
      </c>
      <c r="H33" s="6">
        <f>(Input!D53-Input!D73+Input!D93)/Input!D$5</f>
        <v>0.73093175549659839</v>
      </c>
      <c r="I33" s="6">
        <f>(Input!E53-Input!E73+Input!E93)/Input!E$5</f>
        <v>0.71185033916735707</v>
      </c>
      <c r="J33" s="6">
        <f>(Input!F53-Input!F73+Input!F93)/Input!F$5</f>
        <v>0.73572561801208447</v>
      </c>
      <c r="K33" s="6">
        <f>(Input!G53-Input!G73+Input!G93)/Input!G$5</f>
        <v>0.70378287344732038</v>
      </c>
      <c r="L33" s="6">
        <f>(Input!H53-Input!H73+Input!H93)/Input!H$5</f>
        <v>0.69970714718278249</v>
      </c>
      <c r="M33" s="6">
        <f>(Input!I53-Input!I73+Input!I93)/Input!I$5</f>
        <v>0.68759519101140576</v>
      </c>
      <c r="N33" s="6">
        <f>(Input!J53-Input!J73+Input!J93)/Input!J$5</f>
        <v>0.65542141572641333</v>
      </c>
      <c r="O33" s="6">
        <f t="shared" si="1"/>
        <v>0.76337933928068524</v>
      </c>
    </row>
    <row r="34" spans="2:15" ht="12" customHeight="1" x14ac:dyDescent="0.2">
      <c r="B34" t="s">
        <v>142</v>
      </c>
      <c r="E34" s="6">
        <f>(Input!A54-Input!A74+Input!A94)/Input!A$5</f>
        <v>0.21953219818990644</v>
      </c>
      <c r="F34" s="6">
        <f>(Input!B54-Input!B74+Input!B94)/Input!B$5</f>
        <v>0.21700545357453707</v>
      </c>
      <c r="G34" s="6">
        <f>(Input!C54-Input!C74+Input!C94)/Input!C$5</f>
        <v>0.20538071356459403</v>
      </c>
      <c r="H34" s="6">
        <f>(Input!D54-Input!D74+Input!D94)/Input!D$5</f>
        <v>0.18753585594578268</v>
      </c>
      <c r="I34" s="6">
        <f>(Input!E54-Input!E74+Input!E94)/Input!E$5</f>
        <v>0.19459499275062137</v>
      </c>
      <c r="J34" s="6">
        <f>(Input!F54-Input!F74+Input!F94)/Input!F$5</f>
        <v>0.19976535981786883</v>
      </c>
      <c r="K34" s="6">
        <f>(Input!G54-Input!G74+Input!G94)/Input!G$5</f>
        <v>0.19269796544783419</v>
      </c>
      <c r="L34" s="6">
        <f>(Input!H54-Input!H74+Input!H94)/Input!H$5</f>
        <v>0.19906432734200119</v>
      </c>
      <c r="M34" s="6">
        <f>(Input!I54-Input!I74+Input!I94)/Input!I$5</f>
        <v>0.20721839207783202</v>
      </c>
      <c r="N34" s="6">
        <f>(Input!J54-Input!J74+Input!J94)/Input!J$5</f>
        <v>0.21498568113082739</v>
      </c>
      <c r="O34" s="6">
        <f t="shared" si="1"/>
        <v>0.20377809398418054</v>
      </c>
    </row>
    <row r="35" spans="2:15" ht="12" customHeight="1" x14ac:dyDescent="0.2">
      <c r="B35" t="s">
        <v>143</v>
      </c>
      <c r="E35" s="6">
        <f>(Input!A55-Input!A75+Input!A95)/Input!A$5</f>
        <v>1.1503940481668966</v>
      </c>
      <c r="F35" s="6">
        <f>(Input!B55-Input!B75+Input!B95)/Input!B$5</f>
        <v>1.22908703434028</v>
      </c>
      <c r="G35" s="6">
        <f>(Input!C55-Input!C75+Input!C95)/Input!C$5</f>
        <v>1.2273787053272787</v>
      </c>
      <c r="H35" s="6">
        <f>(Input!D55-Input!D75+Input!D95)/Input!D$5</f>
        <v>1.1292375554913447</v>
      </c>
      <c r="I35" s="6">
        <f>(Input!E55-Input!E75+Input!E95)/Input!E$5</f>
        <v>1.085744252278376</v>
      </c>
      <c r="J35" s="6">
        <f>(Input!F55-Input!F75+Input!F95)/Input!F$5</f>
        <v>1.2182606771409603</v>
      </c>
      <c r="K35" s="6">
        <f>(Input!G55-Input!G75+Input!G95)/Input!G$5</f>
        <v>1.2059958701172211</v>
      </c>
      <c r="L35" s="6">
        <f>(Input!H55-Input!H75+Input!H95)/Input!H$5</f>
        <v>1.0963082941252908</v>
      </c>
      <c r="M35" s="6">
        <f>(Input!I55-Input!I75+Input!I95)/Input!I$5</f>
        <v>1.0397958407862753</v>
      </c>
      <c r="N35" s="6">
        <f>(Input!J55-Input!J75+Input!J95)/Input!J$5</f>
        <v>1.1730798122424739</v>
      </c>
      <c r="O35" s="6">
        <f t="shared" si="1"/>
        <v>1.1555282090016399</v>
      </c>
    </row>
    <row r="36" spans="2:15" ht="13.5" customHeight="1" x14ac:dyDescent="0.2">
      <c r="B36" s="4" t="s">
        <v>144</v>
      </c>
      <c r="E36" s="8">
        <f>SUM(E32:E35)</f>
        <v>2.4056616045405739</v>
      </c>
      <c r="F36" s="8">
        <f t="shared" ref="F36:N36" si="7">SUM(F32:F35)</f>
        <v>2.4507127069267822</v>
      </c>
      <c r="G36" s="8">
        <f t="shared" si="7"/>
        <v>2.3811197626083649</v>
      </c>
      <c r="H36" s="8">
        <f t="shared" si="7"/>
        <v>2.1465663926029057</v>
      </c>
      <c r="I36" s="8">
        <f t="shared" si="7"/>
        <v>2.1107658580157413</v>
      </c>
      <c r="J36" s="8">
        <f t="shared" si="7"/>
        <v>2.2998223445765085</v>
      </c>
      <c r="K36" s="8">
        <f t="shared" si="7"/>
        <v>2.2413887875208367</v>
      </c>
      <c r="L36" s="8">
        <f t="shared" si="7"/>
        <v>2.1373582687493715</v>
      </c>
      <c r="M36" s="8">
        <f t="shared" si="7"/>
        <v>2.0937135351302634</v>
      </c>
      <c r="N36" s="8">
        <f t="shared" si="7"/>
        <v>2.204956444383269</v>
      </c>
      <c r="O36" s="8">
        <f t="shared" si="1"/>
        <v>2.2472065705054609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3.8364587513422297</v>
      </c>
      <c r="F38" s="8">
        <f>(Input!B56-Input!B76+Input!B96)/Input!B$5</f>
        <v>3.7993301956475127</v>
      </c>
      <c r="G38" s="8">
        <f>(Input!C56-Input!C76+Input!C96)/Input!C$5</f>
        <v>3.7923115846954332</v>
      </c>
      <c r="H38" s="8">
        <f>(Input!D56-Input!D76+Input!D96)/Input!D$5</f>
        <v>3.7918751346239725</v>
      </c>
      <c r="I38" s="8">
        <f>(Input!E56-Input!E76+Input!E96)/Input!E$5</f>
        <v>3.4730776071872413</v>
      </c>
      <c r="J38" s="8">
        <f>(Input!F56-Input!F76+Input!F96)/Input!F$5</f>
        <v>3.4894686965142778</v>
      </c>
      <c r="K38" s="8">
        <f>(Input!G56-Input!G76+Input!G96)/Input!G$5</f>
        <v>3.6653594002515062</v>
      </c>
      <c r="L38" s="8">
        <f>(Input!H56-Input!H76+Input!H96)/Input!H$5</f>
        <v>3.9075456705249505</v>
      </c>
      <c r="M38" s="8">
        <f>(Input!I56-Input!I76+Input!I96)/Input!I$5</f>
        <v>4.0234241323013133</v>
      </c>
      <c r="N38" s="8">
        <f>(Input!J56-Input!J76+Input!J96)/Input!J$5</f>
        <v>3.9966146930587572</v>
      </c>
      <c r="O38" s="8">
        <f t="shared" si="1"/>
        <v>3.77754658661472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85.508768154624931</v>
      </c>
      <c r="F40" s="11">
        <f t="shared" ref="F40:N40" si="8">SUM(F10,F15,F19,F26,F30,F36,F38)</f>
        <v>78.946344072759175</v>
      </c>
      <c r="G40" s="11">
        <f t="shared" si="8"/>
        <v>74.58616749571172</v>
      </c>
      <c r="H40" s="11">
        <f t="shared" si="8"/>
        <v>66.17570210670101</v>
      </c>
      <c r="I40" s="11">
        <f t="shared" si="8"/>
        <v>63.611683655240263</v>
      </c>
      <c r="J40" s="11">
        <f t="shared" si="8"/>
        <v>66.520974216834645</v>
      </c>
      <c r="K40" s="11">
        <f t="shared" si="8"/>
        <v>64.571503668958357</v>
      </c>
      <c r="L40" s="11">
        <f t="shared" si="8"/>
        <v>62.684131947424042</v>
      </c>
      <c r="M40" s="11">
        <f t="shared" si="8"/>
        <v>63.100054265390611</v>
      </c>
      <c r="N40" s="11">
        <f t="shared" si="8"/>
        <v>62.681126545157014</v>
      </c>
      <c r="O40" s="11">
        <f t="shared" si="1"/>
        <v>68.838645612880171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249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20.453319993928822</v>
      </c>
      <c r="F7" s="6">
        <f>Input!B37/Input!B$7</f>
        <v>18.58202747695513</v>
      </c>
      <c r="G7" s="6">
        <f>Input!C37/Input!C$7</f>
        <v>18.891258581786818</v>
      </c>
      <c r="H7" s="6">
        <f>Input!D37/Input!D$7</f>
        <v>19.126033154057986</v>
      </c>
      <c r="I7" s="6">
        <f>Input!E37/Input!E$7</f>
        <v>18.901048091056143</v>
      </c>
      <c r="J7" s="6">
        <f>Input!F37/Input!F$7</f>
        <v>19.453184931473022</v>
      </c>
      <c r="K7" s="6">
        <f>Input!G37/Input!G$7</f>
        <v>21.070970644926994</v>
      </c>
      <c r="L7" s="6">
        <f>Input!H37/Input!H$7</f>
        <v>21.31246975141902</v>
      </c>
      <c r="M7" s="6">
        <f>Input!I37/Input!I$7</f>
        <v>21.264283579592629</v>
      </c>
      <c r="N7" s="6">
        <f>Input!J37/Input!J$7</f>
        <v>22.995444349695983</v>
      </c>
      <c r="O7" s="6">
        <f>AVERAGE(E7:N7)</f>
        <v>20.205004055489255</v>
      </c>
    </row>
    <row r="8" spans="1:15" ht="12" customHeight="1" x14ac:dyDescent="0.2">
      <c r="B8" t="s">
        <v>121</v>
      </c>
      <c r="E8" s="6">
        <f>Input!A38/Input!A$7</f>
        <v>19.848631255360278</v>
      </c>
      <c r="F8" s="6">
        <f>Input!B38/Input!B$7</f>
        <v>17.818231569016685</v>
      </c>
      <c r="G8" s="6">
        <f>Input!C38/Input!C$7</f>
        <v>17.750688048191972</v>
      </c>
      <c r="H8" s="6">
        <f>Input!D38/Input!D$7</f>
        <v>16.836447758562144</v>
      </c>
      <c r="I8" s="6">
        <f>Input!E38/Input!E$7</f>
        <v>18.625807340330457</v>
      </c>
      <c r="J8" s="6">
        <f>Input!F38/Input!F$7</f>
        <v>19.306903823464378</v>
      </c>
      <c r="K8" s="6">
        <f>Input!G38/Input!G$7</f>
        <v>20.294429199608672</v>
      </c>
      <c r="L8" s="6">
        <f>Input!H38/Input!H$7</f>
        <v>19.94712019555557</v>
      </c>
      <c r="M8" s="6">
        <f>Input!I38/Input!I$7</f>
        <v>19.556905232988786</v>
      </c>
      <c r="N8" s="6">
        <f>Input!J38/Input!J$7</f>
        <v>21.171453818068827</v>
      </c>
      <c r="O8" s="6">
        <f t="shared" ref="O8:O40" si="1">AVERAGE(E8:N8)</f>
        <v>19.115661824114778</v>
      </c>
    </row>
    <row r="9" spans="1:15" ht="12" customHeight="1" x14ac:dyDescent="0.2">
      <c r="B9" t="s">
        <v>122</v>
      </c>
      <c r="E9" s="6">
        <f>Input!A39/Input!A$7</f>
        <v>0.71272554982156988</v>
      </c>
      <c r="F9" s="6">
        <f>Input!B39/Input!B$7</f>
        <v>0.78064411643310594</v>
      </c>
      <c r="G9" s="6">
        <f>Input!C39/Input!C$7</f>
        <v>0.8754948874301377</v>
      </c>
      <c r="H9" s="6">
        <f>Input!D39/Input!D$7</f>
        <v>0.86694300106949296</v>
      </c>
      <c r="I9" s="6">
        <f>Input!E39/Input!E$7</f>
        <v>0.82009269586155442</v>
      </c>
      <c r="J9" s="6">
        <f>Input!F39/Input!F$7</f>
        <v>0.50881552037337596</v>
      </c>
      <c r="K9" s="6">
        <f>Input!G39/Input!G$7</f>
        <v>0.61011210294660467</v>
      </c>
      <c r="L9" s="6">
        <f>Input!H39/Input!H$7</f>
        <v>0.58673111046103277</v>
      </c>
      <c r="M9" s="6">
        <f>Input!I39/Input!I$7</f>
        <v>0.52243120806466825</v>
      </c>
      <c r="N9" s="6">
        <f>Input!J39/Input!J$7</f>
        <v>0.71710330407312461</v>
      </c>
      <c r="O9" s="6">
        <f t="shared" si="1"/>
        <v>0.70010934965346672</v>
      </c>
    </row>
    <row r="10" spans="1:15" ht="13.5" customHeight="1" x14ac:dyDescent="0.2">
      <c r="B10" s="4" t="s">
        <v>123</v>
      </c>
      <c r="E10" s="8">
        <f>SUM(E7:E9)</f>
        <v>41.014676799110674</v>
      </c>
      <c r="F10" s="8">
        <f t="shared" ref="F10:N10" si="2">SUM(F7:F9)</f>
        <v>37.180903162404924</v>
      </c>
      <c r="G10" s="8">
        <f t="shared" si="2"/>
        <v>37.517441517408926</v>
      </c>
      <c r="H10" s="8">
        <f t="shared" si="2"/>
        <v>36.829423913689624</v>
      </c>
      <c r="I10" s="8">
        <f t="shared" si="2"/>
        <v>38.346948127248154</v>
      </c>
      <c r="J10" s="8">
        <f t="shared" si="2"/>
        <v>39.268904275310774</v>
      </c>
      <c r="K10" s="8">
        <f t="shared" si="2"/>
        <v>41.975511947482268</v>
      </c>
      <c r="L10" s="8">
        <f t="shared" si="2"/>
        <v>41.846321057435617</v>
      </c>
      <c r="M10" s="8">
        <f t="shared" si="2"/>
        <v>41.343620020646078</v>
      </c>
      <c r="N10" s="8">
        <f t="shared" si="2"/>
        <v>44.884001471837941</v>
      </c>
      <c r="O10" s="8">
        <f t="shared" si="1"/>
        <v>40.020775229257495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55.969163700669398</v>
      </c>
      <c r="F12" s="6">
        <f>Input!B40/Input!B$7</f>
        <v>53.440362821596338</v>
      </c>
      <c r="G12" s="6">
        <f>Input!C40/Input!C$7</f>
        <v>48.261415338161164</v>
      </c>
      <c r="H12" s="6">
        <f>Input!D40/Input!D$7</f>
        <v>44.905841243487053</v>
      </c>
      <c r="I12" s="6">
        <f>Input!E40/Input!E$7</f>
        <v>43.649622125874338</v>
      </c>
      <c r="J12" s="6">
        <f>Input!F40/Input!F$7</f>
        <v>45.404672616683122</v>
      </c>
      <c r="K12" s="6">
        <f>Input!G40/Input!G$7</f>
        <v>44.38785316242901</v>
      </c>
      <c r="L12" s="6">
        <f>Input!H40/Input!H$7</f>
        <v>46.033439224151664</v>
      </c>
      <c r="M12" s="6">
        <f>Input!I40/Input!I$7</f>
        <v>45.722593526901917</v>
      </c>
      <c r="N12" s="6">
        <f>Input!J40/Input!J$7</f>
        <v>44.881233683843796</v>
      </c>
      <c r="O12" s="6">
        <f t="shared" si="1"/>
        <v>47.265619744379777</v>
      </c>
    </row>
    <row r="13" spans="1:15" ht="12" customHeight="1" x14ac:dyDescent="0.2">
      <c r="B13" t="s">
        <v>125</v>
      </c>
      <c r="E13" s="6">
        <f>Input!A41/Input!A$7</f>
        <v>14.549770976798474</v>
      </c>
      <c r="F13" s="6">
        <f>Input!B41/Input!B$7</f>
        <v>14.439537097820319</v>
      </c>
      <c r="G13" s="6">
        <f>Input!C41/Input!C$7</f>
        <v>13.58624535819599</v>
      </c>
      <c r="H13" s="6">
        <f>Input!D41/Input!D$7</f>
        <v>12.798134046910963</v>
      </c>
      <c r="I13" s="6">
        <f>Input!E41/Input!E$7</f>
        <v>12.535566700396636</v>
      </c>
      <c r="J13" s="6">
        <f>Input!F41/Input!F$7</f>
        <v>12.89335035071719</v>
      </c>
      <c r="K13" s="6">
        <f>Input!G41/Input!G$7</f>
        <v>12.51684369115585</v>
      </c>
      <c r="L13" s="6">
        <f>Input!H41/Input!H$7</f>
        <v>13.026788704945266</v>
      </c>
      <c r="M13" s="6">
        <f>Input!I41/Input!I$7</f>
        <v>12.834032475701601</v>
      </c>
      <c r="N13" s="6">
        <f>Input!J41/Input!J$7</f>
        <v>12.793615483664423</v>
      </c>
      <c r="O13" s="6">
        <f t="shared" si="1"/>
        <v>13.19738848863067</v>
      </c>
    </row>
    <row r="14" spans="1:15" ht="12" customHeight="1" x14ac:dyDescent="0.2">
      <c r="B14" t="s">
        <v>126</v>
      </c>
      <c r="E14" s="6">
        <f>Input!A42/Input!A$7</f>
        <v>3.7526666109938973</v>
      </c>
      <c r="F14" s="6">
        <f>Input!B42/Input!B$7</f>
        <v>3.4713717643821616</v>
      </c>
      <c r="G14" s="6">
        <f>Input!C42/Input!C$7</f>
        <v>3.0130683246455519</v>
      </c>
      <c r="H14" s="6">
        <f>Input!D42/Input!D$7</f>
        <v>2.8935081329061285</v>
      </c>
      <c r="I14" s="6">
        <f>Input!E42/Input!E$7</f>
        <v>3.0917115866133882</v>
      </c>
      <c r="J14" s="6">
        <f>Input!F42/Input!F$7</f>
        <v>3.2329111537619744</v>
      </c>
      <c r="K14" s="6">
        <f>Input!G42/Input!G$7</f>
        <v>3.1356430264985113</v>
      </c>
      <c r="L14" s="6">
        <f>Input!H42/Input!H$7</f>
        <v>2.9866739848145407</v>
      </c>
      <c r="M14" s="6">
        <f>Input!I42/Input!I$7</f>
        <v>3.0858811728050024</v>
      </c>
      <c r="N14" s="6">
        <f>Input!J42/Input!J$7</f>
        <v>2.9044332276387741</v>
      </c>
      <c r="O14" s="6">
        <f t="shared" si="1"/>
        <v>3.156786898505993</v>
      </c>
    </row>
    <row r="15" spans="1:15" ht="13.5" customHeight="1" x14ac:dyDescent="0.2">
      <c r="B15" s="4" t="s">
        <v>130</v>
      </c>
      <c r="E15" s="8">
        <f>SUM(E12:E14)</f>
        <v>74.271601288461767</v>
      </c>
      <c r="F15" s="8">
        <f t="shared" ref="F15:N15" si="3">SUM(F12:F14)</f>
        <v>71.351271683798814</v>
      </c>
      <c r="G15" s="8">
        <f t="shared" si="3"/>
        <v>64.860729021002697</v>
      </c>
      <c r="H15" s="8">
        <f t="shared" si="3"/>
        <v>60.597483423304148</v>
      </c>
      <c r="I15" s="8">
        <f t="shared" si="3"/>
        <v>59.276900412884359</v>
      </c>
      <c r="J15" s="8">
        <f t="shared" si="3"/>
        <v>61.530934121162289</v>
      </c>
      <c r="K15" s="8">
        <f t="shared" si="3"/>
        <v>60.040339880083373</v>
      </c>
      <c r="L15" s="8">
        <f t="shared" si="3"/>
        <v>62.046901913911469</v>
      </c>
      <c r="M15" s="8">
        <f t="shared" si="3"/>
        <v>61.642507175408525</v>
      </c>
      <c r="N15" s="8">
        <f t="shared" si="3"/>
        <v>60.579282395146997</v>
      </c>
      <c r="O15" s="8">
        <f t="shared" si="1"/>
        <v>63.619795131516433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10.503259600004215</v>
      </c>
      <c r="F17" s="6">
        <f>Input!B43/Input!B$7</f>
        <v>11.082227952593408</v>
      </c>
      <c r="G17" s="6">
        <f>Input!C43/Input!C$7</f>
        <v>10.586161214914585</v>
      </c>
      <c r="H17" s="6">
        <f>Input!D43/Input!D$7</f>
        <v>8.1020372629480111</v>
      </c>
      <c r="I17" s="6">
        <f>Input!E43/Input!E$7</f>
        <v>7.3239887287741254</v>
      </c>
      <c r="J17" s="6">
        <f>Input!F43/Input!F$7</f>
        <v>7.8825572615116766</v>
      </c>
      <c r="K17" s="6">
        <f>Input!G43/Input!G$7</f>
        <v>7.86884887975443</v>
      </c>
      <c r="L17" s="6">
        <f>Input!H43/Input!H$7</f>
        <v>7.8425321926529632</v>
      </c>
      <c r="M17" s="6">
        <f>Input!I43/Input!I$7</f>
        <v>7.2627532044095116</v>
      </c>
      <c r="N17" s="6">
        <f>Input!J43/Input!J$7</f>
        <v>7.6423198425645404</v>
      </c>
      <c r="O17" s="6">
        <f t="shared" si="1"/>
        <v>8.6096686140127474</v>
      </c>
    </row>
    <row r="18" spans="2:15" ht="12" customHeight="1" x14ac:dyDescent="0.2">
      <c r="B18" t="s">
        <v>128</v>
      </c>
      <c r="E18" s="6">
        <f>Input!A44/Input!A$7</f>
        <v>19.204346638399528</v>
      </c>
      <c r="F18" s="6">
        <f>Input!B44/Input!B$7</f>
        <v>20.280023742605003</v>
      </c>
      <c r="G18" s="6">
        <f>Input!C44/Input!C$7</f>
        <v>18.835644614303153</v>
      </c>
      <c r="H18" s="6">
        <f>Input!D44/Input!D$7</f>
        <v>18.08630690041679</v>
      </c>
      <c r="I18" s="6">
        <f>Input!E44/Input!E$7</f>
        <v>17.868022586768497</v>
      </c>
      <c r="J18" s="6">
        <f>Input!F44/Input!F$7</f>
        <v>17.923155138115842</v>
      </c>
      <c r="K18" s="6">
        <f>Input!G44/Input!G$7</f>
        <v>16.00498290708763</v>
      </c>
      <c r="L18" s="6">
        <f>Input!H44/Input!H$7</f>
        <v>14.350787329966957</v>
      </c>
      <c r="M18" s="6">
        <f>Input!I44/Input!I$7</f>
        <v>15.898564026829986</v>
      </c>
      <c r="N18" s="6">
        <f>Input!J44/Input!J$7</f>
        <v>15.58772207038928</v>
      </c>
      <c r="O18" s="6">
        <f t="shared" si="1"/>
        <v>17.403955595488263</v>
      </c>
    </row>
    <row r="19" spans="2:15" ht="13.5" customHeight="1" x14ac:dyDescent="0.2">
      <c r="B19" s="4" t="s">
        <v>129</v>
      </c>
      <c r="E19" s="8">
        <f>SUM(E17:E18)</f>
        <v>29.707606238403741</v>
      </c>
      <c r="F19" s="8">
        <f t="shared" ref="F19:N19" si="4">SUM(F17:F18)</f>
        <v>31.36225169519841</v>
      </c>
      <c r="G19" s="8">
        <f t="shared" si="4"/>
        <v>29.421805829217739</v>
      </c>
      <c r="H19" s="8">
        <f t="shared" si="4"/>
        <v>26.188344163364803</v>
      </c>
      <c r="I19" s="8">
        <f t="shared" si="4"/>
        <v>25.192011315542622</v>
      </c>
      <c r="J19" s="8">
        <f t="shared" si="4"/>
        <v>25.805712399627517</v>
      </c>
      <c r="K19" s="8">
        <f t="shared" si="4"/>
        <v>23.873831786842061</v>
      </c>
      <c r="L19" s="8">
        <f t="shared" si="4"/>
        <v>22.19331952261992</v>
      </c>
      <c r="M19" s="8">
        <f t="shared" si="4"/>
        <v>23.161317231239497</v>
      </c>
      <c r="N19" s="8">
        <f t="shared" si="4"/>
        <v>23.230041912953819</v>
      </c>
      <c r="O19" s="8">
        <f t="shared" si="1"/>
        <v>26.01362420950101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261.52824303096952</v>
      </c>
      <c r="F21" s="6">
        <f>Input!B45/Input!B$7</f>
        <v>223.84366666011516</v>
      </c>
      <c r="G21" s="6">
        <f>Input!C45/Input!C$7</f>
        <v>223.06615912262188</v>
      </c>
      <c r="H21" s="6">
        <f>Input!D45/Input!D$7</f>
        <v>198.14914802938139</v>
      </c>
      <c r="I21" s="6">
        <f>Input!E45/Input!E$7</f>
        <v>202.42979030792753</v>
      </c>
      <c r="J21" s="6">
        <f>Input!F45/Input!F$7</f>
        <v>232.243159402575</v>
      </c>
      <c r="K21" s="6">
        <f>Input!G45/Input!G$7</f>
        <v>202.7929433007466</v>
      </c>
      <c r="L21" s="6">
        <f>Input!H45/Input!H$7</f>
        <v>170.392653633489</v>
      </c>
      <c r="M21" s="6">
        <f>Input!I45/Input!I$7</f>
        <v>163.23295787007319</v>
      </c>
      <c r="N21" s="6">
        <f>Input!J45/Input!J$7</f>
        <v>193.82004287515096</v>
      </c>
      <c r="O21" s="6">
        <f t="shared" si="1"/>
        <v>207.14987642330507</v>
      </c>
    </row>
    <row r="22" spans="2:15" ht="12" customHeight="1" x14ac:dyDescent="0.2">
      <c r="B22" t="s">
        <v>132</v>
      </c>
      <c r="E22" s="6">
        <f>Input!A46/Input!A$7</f>
        <v>58.314978416062111</v>
      </c>
      <c r="F22" s="6">
        <f>Input!B46/Input!B$7</f>
        <v>40.945339491735297</v>
      </c>
      <c r="G22" s="6">
        <f>Input!C46/Input!C$7</f>
        <v>38.012041294933489</v>
      </c>
      <c r="H22" s="6">
        <f>Input!D46/Input!D$7</f>
        <v>30.766172961735816</v>
      </c>
      <c r="I22" s="6">
        <f>Input!E46/Input!E$7</f>
        <v>24.83373833915606</v>
      </c>
      <c r="J22" s="6">
        <f>Input!F46/Input!F$7</f>
        <v>24.173301014509462</v>
      </c>
      <c r="K22" s="6">
        <f>Input!G46/Input!G$7</f>
        <v>28.593961527815996</v>
      </c>
      <c r="L22" s="6">
        <f>Input!H46/Input!H$7</f>
        <v>26.341025737447932</v>
      </c>
      <c r="M22" s="6">
        <f>Input!I46/Input!I$7</f>
        <v>27.621471939539003</v>
      </c>
      <c r="N22" s="6">
        <f>Input!J46/Input!J$7</f>
        <v>28.776129904851356</v>
      </c>
      <c r="O22" s="6">
        <f t="shared" si="1"/>
        <v>32.83781606277865</v>
      </c>
    </row>
    <row r="23" spans="2:15" ht="12" customHeight="1" x14ac:dyDescent="0.2">
      <c r="B23" t="s">
        <v>133</v>
      </c>
      <c r="E23" s="6">
        <f>Input!A47/Input!A$7</f>
        <v>5.1840888328407102</v>
      </c>
      <c r="F23" s="6">
        <f>Input!B47/Input!B$7</f>
        <v>3.9703390396823837</v>
      </c>
      <c r="G23" s="6">
        <f>Input!C47/Input!C$7</f>
        <v>4.0301315735997818</v>
      </c>
      <c r="H23" s="6">
        <f>Input!D47/Input!D$7</f>
        <v>2.7846327631419299</v>
      </c>
      <c r="I23" s="6">
        <f>Input!E47/Input!E$7</f>
        <v>2.8269610529658982</v>
      </c>
      <c r="J23" s="6">
        <f>Input!F47/Input!F$7</f>
        <v>2.6980913229263788</v>
      </c>
      <c r="K23" s="6">
        <f>Input!G47/Input!G$7</f>
        <v>2.8879389575277772</v>
      </c>
      <c r="L23" s="6">
        <f>Input!H47/Input!H$7</f>
        <v>3.2515368215187035</v>
      </c>
      <c r="M23" s="6">
        <f>Input!I47/Input!I$7</f>
        <v>4.7090220962250635</v>
      </c>
      <c r="N23" s="6">
        <f>Input!J47/Input!J$7</f>
        <v>4.1132536916590743</v>
      </c>
      <c r="O23" s="6">
        <f t="shared" si="1"/>
        <v>3.64559961520877</v>
      </c>
    </row>
    <row r="24" spans="2:15" ht="12" customHeight="1" x14ac:dyDescent="0.2">
      <c r="B24" t="s">
        <v>134</v>
      </c>
      <c r="E24" s="6">
        <f>Input!A48/Input!A$7</f>
        <v>3.2016899326884869</v>
      </c>
      <c r="F24" s="6">
        <f>Input!B48/Input!B$7</f>
        <v>2.9580610467973032</v>
      </c>
      <c r="G24" s="6">
        <f>Input!C48/Input!C$7</f>
        <v>2.8800692563931585</v>
      </c>
      <c r="H24" s="6">
        <f>Input!D48/Input!D$7</f>
        <v>2.4767140813209925</v>
      </c>
      <c r="I24" s="6">
        <f>Input!E48/Input!E$7</f>
        <v>2.0306965853946775</v>
      </c>
      <c r="J24" s="6">
        <f>Input!F48/Input!F$7</f>
        <v>2.2542749368198227</v>
      </c>
      <c r="K24" s="6">
        <f>Input!G48/Input!G$7</f>
        <v>2.083567894122996</v>
      </c>
      <c r="L24" s="6">
        <f>Input!H48/Input!H$7</f>
        <v>1.9378148826262616</v>
      </c>
      <c r="M24" s="6">
        <f>Input!I48/Input!I$7</f>
        <v>1.3628521212702451</v>
      </c>
      <c r="N24" s="6">
        <f>Input!J48/Input!J$7</f>
        <v>1.4320479174170038</v>
      </c>
      <c r="O24" s="6">
        <f t="shared" si="1"/>
        <v>2.2617788654850948</v>
      </c>
    </row>
    <row r="25" spans="2:15" ht="12" customHeight="1" x14ac:dyDescent="0.2">
      <c r="B25" t="s">
        <v>135</v>
      </c>
      <c r="E25" s="6">
        <f>Input!A49/Input!A$7</f>
        <v>5.6547418961942029</v>
      </c>
      <c r="F25" s="6">
        <f>Input!B49/Input!B$7</f>
        <v>5.7693094596985004</v>
      </c>
      <c r="G25" s="6">
        <f>Input!C49/Input!C$7</f>
        <v>5.5456910812637439</v>
      </c>
      <c r="H25" s="6">
        <f>Input!D49/Input!D$7</f>
        <v>5.4028858319469606</v>
      </c>
      <c r="I25" s="6">
        <f>Input!E49/Input!E$7</f>
        <v>5.1552326998500622</v>
      </c>
      <c r="J25" s="6">
        <f>Input!F49/Input!F$7</f>
        <v>4.8604522782047335</v>
      </c>
      <c r="K25" s="6">
        <f>Input!G49/Input!G$7</f>
        <v>7.134626634541128</v>
      </c>
      <c r="L25" s="6">
        <f>Input!H49/Input!H$7</f>
        <v>4.0801278587503509</v>
      </c>
      <c r="M25" s="6">
        <f>Input!I49/Input!I$7</f>
        <v>4.262805470241152</v>
      </c>
      <c r="N25" s="6">
        <f>Input!J49/Input!J$7</f>
        <v>4.2257775700373577</v>
      </c>
      <c r="O25" s="6">
        <f t="shared" si="1"/>
        <v>5.2091650780728198</v>
      </c>
    </row>
    <row r="26" spans="2:15" ht="13.5" customHeight="1" x14ac:dyDescent="0.2">
      <c r="B26" s="4" t="s">
        <v>136</v>
      </c>
      <c r="E26" s="8">
        <f>SUM(E21:E25)</f>
        <v>333.88374210875503</v>
      </c>
      <c r="F26" s="8">
        <f t="shared" ref="F26:N26" si="5">SUM(F21:F25)</f>
        <v>277.4867156980286</v>
      </c>
      <c r="G26" s="8">
        <f t="shared" si="5"/>
        <v>273.53409232881199</v>
      </c>
      <c r="H26" s="8">
        <f t="shared" si="5"/>
        <v>239.57955366752708</v>
      </c>
      <c r="I26" s="8">
        <f t="shared" si="5"/>
        <v>237.27641898529424</v>
      </c>
      <c r="J26" s="8">
        <f t="shared" si="5"/>
        <v>266.22927895503534</v>
      </c>
      <c r="K26" s="8">
        <f t="shared" si="5"/>
        <v>243.4930383147545</v>
      </c>
      <c r="L26" s="8">
        <f t="shared" si="5"/>
        <v>206.00315893383225</v>
      </c>
      <c r="M26" s="8">
        <f t="shared" si="5"/>
        <v>201.18910949734862</v>
      </c>
      <c r="N26" s="8">
        <f t="shared" si="5"/>
        <v>232.36725195911578</v>
      </c>
      <c r="O26" s="8">
        <f t="shared" si="1"/>
        <v>251.10423604485035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13.625393871055074</v>
      </c>
      <c r="F28" s="6">
        <f>Input!B50/Input!B$7</f>
        <v>13.974973879203601</v>
      </c>
      <c r="G28" s="6">
        <f>Input!C50/Input!C$7</f>
        <v>13.541276042646643</v>
      </c>
      <c r="H28" s="6">
        <f>Input!D50/Input!D$7</f>
        <v>13.532141604206787</v>
      </c>
      <c r="I28" s="6">
        <f>Input!E50/Input!E$7</f>
        <v>13.887042521918325</v>
      </c>
      <c r="J28" s="6">
        <f>Input!F50/Input!F$7</f>
        <v>13.345288541742663</v>
      </c>
      <c r="K28" s="6">
        <f>Input!G50/Input!G$7</f>
        <v>14.062149608301121</v>
      </c>
      <c r="L28" s="6">
        <f>Input!H50/Input!H$7</f>
        <v>12.782821450191884</v>
      </c>
      <c r="M28" s="6">
        <f>Input!I50/Input!I$7</f>
        <v>11.667327047007113</v>
      </c>
      <c r="N28" s="6">
        <f>Input!J50/Input!J$7</f>
        <v>12.114074501717242</v>
      </c>
      <c r="O28" s="6">
        <f t="shared" si="1"/>
        <v>13.253248906799048</v>
      </c>
    </row>
    <row r="29" spans="2:15" ht="12" customHeight="1" x14ac:dyDescent="0.2">
      <c r="B29" t="s">
        <v>138</v>
      </c>
      <c r="E29" s="6">
        <f>Input!A51/Input!A$7</f>
        <v>1.0946600206500112</v>
      </c>
      <c r="F29" s="6">
        <f>Input!B51/Input!B$7</f>
        <v>0.92561386819709512</v>
      </c>
      <c r="G29" s="6">
        <f>Input!C51/Input!C$7</f>
        <v>0.76411590097284077</v>
      </c>
      <c r="H29" s="6">
        <f>Input!D51/Input!D$7</f>
        <v>0.78481250487201515</v>
      </c>
      <c r="I29" s="6">
        <f>Input!E51/Input!E$7</f>
        <v>0.7265096130409413</v>
      </c>
      <c r="J29" s="6">
        <f>Input!F51/Input!F$7</f>
        <v>0.84245173096540615</v>
      </c>
      <c r="K29" s="6">
        <f>Input!G51/Input!G$7</f>
        <v>0.74357698153985685</v>
      </c>
      <c r="L29" s="6">
        <f>Input!H51/Input!H$7</f>
        <v>0.89065364283787207</v>
      </c>
      <c r="M29" s="6">
        <f>Input!I51/Input!I$7</f>
        <v>0.87799465421910727</v>
      </c>
      <c r="N29" s="6">
        <f>Input!J51/Input!J$7</f>
        <v>0.92008526184708894</v>
      </c>
      <c r="O29" s="6">
        <f t="shared" si="1"/>
        <v>0.85704741791422345</v>
      </c>
    </row>
    <row r="30" spans="2:15" ht="13.5" customHeight="1" x14ac:dyDescent="0.2">
      <c r="B30" s="4" t="s">
        <v>139</v>
      </c>
      <c r="E30" s="8">
        <f>SUM(E28:E29)</f>
        <v>14.720053891705085</v>
      </c>
      <c r="F30" s="8">
        <f t="shared" ref="F30:N30" si="6">SUM(F28:F29)</f>
        <v>14.900587747400696</v>
      </c>
      <c r="G30" s="8">
        <f t="shared" si="6"/>
        <v>14.305391943619485</v>
      </c>
      <c r="H30" s="8">
        <f t="shared" si="6"/>
        <v>14.316954109078802</v>
      </c>
      <c r="I30" s="8">
        <f t="shared" si="6"/>
        <v>14.613552134959265</v>
      </c>
      <c r="J30" s="8">
        <f t="shared" si="6"/>
        <v>14.187740272708069</v>
      </c>
      <c r="K30" s="8">
        <f t="shared" si="6"/>
        <v>14.805726589840978</v>
      </c>
      <c r="L30" s="8">
        <f t="shared" si="6"/>
        <v>13.673475093029756</v>
      </c>
      <c r="M30" s="8">
        <f t="shared" si="6"/>
        <v>12.54532170122622</v>
      </c>
      <c r="N30" s="8">
        <f t="shared" si="6"/>
        <v>13.034159763564331</v>
      </c>
      <c r="O30" s="8">
        <f t="shared" si="1"/>
        <v>14.11029632471327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0.49240123300960981</v>
      </c>
      <c r="F32" s="6">
        <f>Input!B52/Input!B$7</f>
        <v>0.5693041136814796</v>
      </c>
      <c r="G32" s="6">
        <f>Input!C52/Input!C$7</f>
        <v>0.51036843919481356</v>
      </c>
      <c r="H32" s="6">
        <f>Input!D52/Input!D$7</f>
        <v>0.55778522654749818</v>
      </c>
      <c r="I32" s="6">
        <f>Input!E52/Input!E$7</f>
        <v>0.67653251002666392</v>
      </c>
      <c r="J32" s="6">
        <f>Input!F52/Input!F$7</f>
        <v>0.82477941443134184</v>
      </c>
      <c r="K32" s="6">
        <f>Input!G52/Input!G$7</f>
        <v>0.78932133873299382</v>
      </c>
      <c r="L32" s="6">
        <f>Input!H52/Input!H$7</f>
        <v>0.80976224833372468</v>
      </c>
      <c r="M32" s="6">
        <f>Input!I52/Input!I$7</f>
        <v>0.90970297550745494</v>
      </c>
      <c r="N32" s="6">
        <f>Input!J52/Input!J$7</f>
        <v>0.93331481030298324</v>
      </c>
      <c r="O32" s="6">
        <f t="shared" si="1"/>
        <v>0.70732723097685635</v>
      </c>
    </row>
    <row r="33" spans="2:15" ht="12" customHeight="1" x14ac:dyDescent="0.2">
      <c r="B33" t="s">
        <v>141</v>
      </c>
      <c r="E33" s="6">
        <f>Input!A53/Input!A$7</f>
        <v>5.446935854084864</v>
      </c>
      <c r="F33" s="6">
        <f>Input!B53/Input!B$7</f>
        <v>5.0557416615892601</v>
      </c>
      <c r="G33" s="6">
        <f>Input!C53/Input!C$7</f>
        <v>4.7486504712174282</v>
      </c>
      <c r="H33" s="6">
        <f>Input!D53/Input!D$7</f>
        <v>4.1539293222648555</v>
      </c>
      <c r="I33" s="6">
        <f>Input!E53/Input!E$7</f>
        <v>4.0873030305268525</v>
      </c>
      <c r="J33" s="6">
        <f>Input!F53/Input!F$7</f>
        <v>4.1930975171167519</v>
      </c>
      <c r="K33" s="6">
        <f>Input!G53/Input!G$7</f>
        <v>4.0570096329653156</v>
      </c>
      <c r="L33" s="6">
        <f>Input!H53/Input!H$7</f>
        <v>4.0202215579268907</v>
      </c>
      <c r="M33" s="6">
        <f>Input!I53/Input!I$7</f>
        <v>3.9497567913409255</v>
      </c>
      <c r="N33" s="6">
        <f>Input!J53/Input!J$7</f>
        <v>3.8272764936712731</v>
      </c>
      <c r="O33" s="6">
        <f t="shared" si="1"/>
        <v>4.353992233270441</v>
      </c>
    </row>
    <row r="34" spans="2:15" ht="12" customHeight="1" x14ac:dyDescent="0.2">
      <c r="B34" t="s">
        <v>142</v>
      </c>
      <c r="E34" s="6">
        <f>Input!A54/Input!A$7</f>
        <v>1.2465889471324358</v>
      </c>
      <c r="F34" s="6">
        <f>Input!B54/Input!B$7</f>
        <v>1.2178858075040784</v>
      </c>
      <c r="G34" s="6">
        <f>Input!C54/Input!C$7</f>
        <v>1.1354593184544732</v>
      </c>
      <c r="H34" s="6">
        <f>Input!D54/Input!D$7</f>
        <v>1.0571463957156324</v>
      </c>
      <c r="I34" s="6">
        <f>Input!E54/Input!E$7</f>
        <v>1.1094400579072157</v>
      </c>
      <c r="J34" s="6">
        <f>Input!F54/Input!F$7</f>
        <v>1.1278045133556456</v>
      </c>
      <c r="K34" s="6">
        <f>Input!G54/Input!G$7</f>
        <v>1.0954842734152164</v>
      </c>
      <c r="L34" s="6">
        <f>Input!H54/Input!H$7</f>
        <v>1.132943477075125</v>
      </c>
      <c r="M34" s="6">
        <f>Input!I54/Input!I$7</f>
        <v>1.1838849990664764</v>
      </c>
      <c r="N34" s="6">
        <f>Input!J54/Input!J$7</f>
        <v>1.2409632181756978</v>
      </c>
      <c r="O34" s="6">
        <f t="shared" si="1"/>
        <v>1.1547601007801997</v>
      </c>
    </row>
    <row r="35" spans="2:15" ht="12" customHeight="1" x14ac:dyDescent="0.2">
      <c r="B35" t="s">
        <v>143</v>
      </c>
      <c r="E35" s="6">
        <f>Input!A55/Input!A$7</f>
        <v>6.5330767219234858</v>
      </c>
      <c r="F35" s="6">
        <f>Input!B55/Input!B$7</f>
        <v>6.9057407574834411</v>
      </c>
      <c r="G35" s="6">
        <f>Input!C55/Input!C$7</f>
        <v>6.7957419585966878</v>
      </c>
      <c r="H35" s="6">
        <f>Input!D55/Input!D$7</f>
        <v>6.3760991321539233</v>
      </c>
      <c r="I35" s="6">
        <f>Input!E55/Input!E$7</f>
        <v>6.2140167960469466</v>
      </c>
      <c r="J35" s="6">
        <f>Input!F55/Input!F$7</f>
        <v>6.9068344801416899</v>
      </c>
      <c r="K35" s="6">
        <f>Input!G55/Input!G$7</f>
        <v>6.8735548583253792</v>
      </c>
      <c r="L35" s="6">
        <f>Input!H55/Input!H$7</f>
        <v>6.2492538189171416</v>
      </c>
      <c r="M35" s="6">
        <f>Input!I55/Input!I$7</f>
        <v>5.937506672520632</v>
      </c>
      <c r="N35" s="6">
        <f>Input!J55/Input!J$7</f>
        <v>6.776580548552408</v>
      </c>
      <c r="O35" s="6">
        <f t="shared" si="1"/>
        <v>6.5568405744661735</v>
      </c>
    </row>
    <row r="36" spans="2:15" ht="13.5" customHeight="1" x14ac:dyDescent="0.2">
      <c r="B36" s="4" t="s">
        <v>144</v>
      </c>
      <c r="E36" s="8">
        <f>SUM(E32:E35)</f>
        <v>13.719002756150395</v>
      </c>
      <c r="F36" s="8">
        <f t="shared" ref="F36:N36" si="7">SUM(F32:F35)</f>
        <v>13.74867234025826</v>
      </c>
      <c r="G36" s="8">
        <f t="shared" si="7"/>
        <v>13.190220187463403</v>
      </c>
      <c r="H36" s="8">
        <f t="shared" si="7"/>
        <v>12.144960076681908</v>
      </c>
      <c r="I36" s="8">
        <f t="shared" si="7"/>
        <v>12.08729239450768</v>
      </c>
      <c r="J36" s="8">
        <f t="shared" si="7"/>
        <v>13.05251592504543</v>
      </c>
      <c r="K36" s="8">
        <f t="shared" si="7"/>
        <v>12.815370103438905</v>
      </c>
      <c r="L36" s="8">
        <f t="shared" si="7"/>
        <v>12.212181102252881</v>
      </c>
      <c r="M36" s="8">
        <f t="shared" si="7"/>
        <v>11.98085143843549</v>
      </c>
      <c r="N36" s="8">
        <f t="shared" si="7"/>
        <v>12.778135070702362</v>
      </c>
      <c r="O36" s="8">
        <f t="shared" si="1"/>
        <v>12.772920139493673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22.260179604765714</v>
      </c>
      <c r="F38" s="8">
        <f>Input!B56/Input!B$7</f>
        <v>21.300205349947916</v>
      </c>
      <c r="G38" s="8">
        <f>Input!C56/Input!C$7</f>
        <v>21.153073638165825</v>
      </c>
      <c r="H38" s="8">
        <f>Input!D56/Input!D$7</f>
        <v>21.590964158181311</v>
      </c>
      <c r="I38" s="8">
        <f>Input!E56/Input!E$7</f>
        <v>20.054269549224827</v>
      </c>
      <c r="J38" s="8">
        <f>Input!F56/Input!F$7</f>
        <v>19.998134122742762</v>
      </c>
      <c r="K38" s="8">
        <f>Input!G56/Input!G$7</f>
        <v>21.196389713344665</v>
      </c>
      <c r="L38" s="8">
        <f>Input!H56/Input!H$7</f>
        <v>22.429010047011445</v>
      </c>
      <c r="M38" s="8">
        <f>Input!I56/Input!I$7</f>
        <v>23.00071856531946</v>
      </c>
      <c r="N38" s="8">
        <f>Input!J56/Input!J$7</f>
        <v>23.261544305793894</v>
      </c>
      <c r="O38" s="8">
        <f t="shared" si="1"/>
        <v>21.624448905449782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529.57686268735245</v>
      </c>
      <c r="F40" s="11">
        <f t="shared" ref="F40:N40" si="8">SUM(F10,F15,F19,F26,F30,F36,F38)</f>
        <v>467.33060767703768</v>
      </c>
      <c r="G40" s="11">
        <f t="shared" si="8"/>
        <v>453.98275446569011</v>
      </c>
      <c r="H40" s="11">
        <f t="shared" si="8"/>
        <v>411.24768351182763</v>
      </c>
      <c r="I40" s="11">
        <f t="shared" si="8"/>
        <v>406.84739291966116</v>
      </c>
      <c r="J40" s="11">
        <f t="shared" si="8"/>
        <v>440.07322007163219</v>
      </c>
      <c r="K40" s="11">
        <f t="shared" si="8"/>
        <v>418.20020833578673</v>
      </c>
      <c r="L40" s="11">
        <f t="shared" si="8"/>
        <v>380.40436767009334</v>
      </c>
      <c r="M40" s="11">
        <f t="shared" si="8"/>
        <v>374.86344562962387</v>
      </c>
      <c r="N40" s="11">
        <f t="shared" si="8"/>
        <v>410.13441687911518</v>
      </c>
      <c r="O40" s="11">
        <f t="shared" si="1"/>
        <v>429.26609598478205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258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259</v>
      </c>
    </row>
    <row r="2" spans="1:15" ht="15.75" customHeight="1" x14ac:dyDescent="0.2">
      <c r="D2" s="37" t="str">
        <f>Input!O9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43</v>
      </c>
      <c r="F7" s="20">
        <f>Input!B1</f>
        <v>48</v>
      </c>
      <c r="G7" s="20">
        <f>Input!C1</f>
        <v>49</v>
      </c>
      <c r="H7" s="20">
        <f>Input!D1</f>
        <v>50</v>
      </c>
      <c r="I7" s="20">
        <f>Input!E1</f>
        <v>50</v>
      </c>
      <c r="J7" s="20">
        <f>Input!F1</f>
        <v>53</v>
      </c>
      <c r="K7" s="20">
        <f>Input!G1</f>
        <v>51</v>
      </c>
      <c r="L7" s="20">
        <f>Input!H1</f>
        <v>52</v>
      </c>
      <c r="M7" s="20">
        <f>Input!I1</f>
        <v>51</v>
      </c>
      <c r="N7" s="20">
        <f>Input!J1</f>
        <v>50</v>
      </c>
      <c r="O7" s="6">
        <f>AVERAGE(E7:N7)</f>
        <v>49.7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129655.11</v>
      </c>
      <c r="F9" s="20">
        <f>IF(Input!B123=0,"***",Input!B123)</f>
        <v>142181.51</v>
      </c>
      <c r="G9" s="20">
        <f>IF(Input!C123=0,"***",Input!C123)</f>
        <v>149046.60999999999</v>
      </c>
      <c r="H9" s="20">
        <f>IF(Input!D123=0,"***",Input!D123)</f>
        <v>151297</v>
      </c>
      <c r="I9" s="20">
        <f>IF(Input!E123=0,"***",Input!E123)</f>
        <v>151697</v>
      </c>
      <c r="J9" s="20">
        <f>IF(Input!F123=0,"***",Input!F123)</f>
        <v>159375.69</v>
      </c>
      <c r="K9" s="20">
        <f>IF(Input!G123=0,"***",Input!G123)</f>
        <v>154641.15</v>
      </c>
      <c r="L9" s="20">
        <f>IF(Input!H123=0,"***",Input!H123)</f>
        <v>162278.15</v>
      </c>
      <c r="M9" s="20">
        <f>IF(Input!I123=0,"***",Input!I123)</f>
        <v>157453.06</v>
      </c>
      <c r="N9" s="20">
        <f>IF(Input!J123=0,"***",Input!J123)</f>
        <v>151778.74</v>
      </c>
      <c r="O9" s="20">
        <f>AVERAGE(E9:N9)</f>
        <v>150940.402</v>
      </c>
    </row>
    <row r="10" spans="1:15" ht="12" customHeight="1" x14ac:dyDescent="0.2">
      <c r="B10" t="s">
        <v>262</v>
      </c>
      <c r="E10" s="20">
        <f>IF(Input!A123=0,"***",E9/E7)</f>
        <v>3015.2351162790696</v>
      </c>
      <c r="F10" s="20">
        <f>IF(Input!B123=0,"***",F9/F7)</f>
        <v>2962.1147916666669</v>
      </c>
      <c r="G10" s="20">
        <f>IF(Input!C123=0,"***",G9/G7)</f>
        <v>3041.7675510204081</v>
      </c>
      <c r="H10" s="20">
        <f>IF(Input!D123=0,"***",H9/H7)</f>
        <v>3025.94</v>
      </c>
      <c r="I10" s="20">
        <f>IF(Input!E123=0,"***",I9/I7)</f>
        <v>3033.94</v>
      </c>
      <c r="J10" s="20">
        <f>IF(Input!F123=0,"***",J9/J7)</f>
        <v>3007.0884905660378</v>
      </c>
      <c r="K10" s="20">
        <f>IF(Input!G123=0,"***",K9/K7)</f>
        <v>3032.1794117647059</v>
      </c>
      <c r="L10" s="20">
        <f>IF(Input!H123=0,"***",L9/L7)</f>
        <v>3120.7336538461536</v>
      </c>
      <c r="M10" s="20">
        <f>IF(Input!I123=0,"***",M9/M7)</f>
        <v>3087.3149019607845</v>
      </c>
      <c r="N10" s="20">
        <f>IF(Input!J123=0,"***",N9/N7)</f>
        <v>3035.5747999999999</v>
      </c>
      <c r="O10" s="20">
        <f>AVERAGE(E10:N10)</f>
        <v>3036.188871710382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114837.71</v>
      </c>
      <c r="F12" s="20">
        <f>Input!B7</f>
        <v>127197.5</v>
      </c>
      <c r="G12" s="20">
        <f>Input!C7</f>
        <v>132868.6</v>
      </c>
      <c r="H12" s="20">
        <f>Input!D7</f>
        <v>135082.71</v>
      </c>
      <c r="I12" s="20">
        <f>Input!E7</f>
        <v>135389</v>
      </c>
      <c r="J12" s="20">
        <f>Input!F7</f>
        <v>141729.57999999999</v>
      </c>
      <c r="K12" s="20">
        <f>Input!G7</f>
        <v>138411.17000000001</v>
      </c>
      <c r="L12" s="20">
        <f>Input!H7</f>
        <v>143333.17000000001</v>
      </c>
      <c r="M12" s="20">
        <f>Input!I7</f>
        <v>139096.60999999999</v>
      </c>
      <c r="N12" s="20">
        <f>Input!J7</f>
        <v>135938.88</v>
      </c>
      <c r="O12" s="20">
        <f>AVERAGE(E12:N12)</f>
        <v>134388.49299999996</v>
      </c>
    </row>
    <row r="13" spans="1:15" ht="12" customHeight="1" x14ac:dyDescent="0.2">
      <c r="B13" t="s">
        <v>264</v>
      </c>
      <c r="E13" s="20">
        <f t="shared" ref="E13:N13" si="1">+E12/E7</f>
        <v>2670.6444186046515</v>
      </c>
      <c r="F13" s="20">
        <f t="shared" si="1"/>
        <v>2649.9479166666665</v>
      </c>
      <c r="G13" s="20">
        <f t="shared" si="1"/>
        <v>2711.6040816326531</v>
      </c>
      <c r="H13" s="20">
        <f t="shared" si="1"/>
        <v>2701.6541999999999</v>
      </c>
      <c r="I13" s="20">
        <f t="shared" si="1"/>
        <v>2707.78</v>
      </c>
      <c r="J13" s="20">
        <f t="shared" si="1"/>
        <v>2674.1430188679242</v>
      </c>
      <c r="K13" s="20">
        <f t="shared" si="1"/>
        <v>2713.9445098039218</v>
      </c>
      <c r="L13" s="20">
        <f t="shared" si="1"/>
        <v>2756.4071153846157</v>
      </c>
      <c r="M13" s="20">
        <f t="shared" si="1"/>
        <v>2727.3845098039214</v>
      </c>
      <c r="N13" s="20">
        <f t="shared" si="1"/>
        <v>2718.7775999999999</v>
      </c>
      <c r="O13" s="20">
        <f>AVERAGE(E13:N13)</f>
        <v>2703.2287370764357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651900</v>
      </c>
      <c r="F15" s="20">
        <f>Input!B5</f>
        <v>713477</v>
      </c>
      <c r="G15" s="20">
        <f>Input!C5</f>
        <v>733977</v>
      </c>
      <c r="H15" s="20">
        <f>Input!D5</f>
        <v>761380</v>
      </c>
      <c r="I15" s="20">
        <f>Input!E5</f>
        <v>772480</v>
      </c>
      <c r="J15" s="20">
        <f>Input!F5</f>
        <v>799863</v>
      </c>
      <c r="K15" s="20">
        <f>Input!G5</f>
        <v>786463</v>
      </c>
      <c r="L15" s="20">
        <f>Input!H5</f>
        <v>815734</v>
      </c>
      <c r="M15" s="20">
        <f>Input!I5</f>
        <v>794429</v>
      </c>
      <c r="N15" s="20">
        <f>Input!J5</f>
        <v>784629</v>
      </c>
      <c r="O15" s="20">
        <f>AVERAGE(E15:N15)</f>
        <v>761433.2</v>
      </c>
    </row>
    <row r="16" spans="1:15" ht="12" customHeight="1" x14ac:dyDescent="0.2">
      <c r="B16" t="s">
        <v>266</v>
      </c>
      <c r="E16" s="20">
        <f t="shared" ref="E16:N16" si="2">+E15/E7</f>
        <v>15160.465116279071</v>
      </c>
      <c r="F16" s="20">
        <f t="shared" si="2"/>
        <v>14864.104166666666</v>
      </c>
      <c r="G16" s="20">
        <f t="shared" si="2"/>
        <v>14979.122448979591</v>
      </c>
      <c r="H16" s="20">
        <f t="shared" si="2"/>
        <v>15227.6</v>
      </c>
      <c r="I16" s="20">
        <f t="shared" si="2"/>
        <v>15449.6</v>
      </c>
      <c r="J16" s="20">
        <f t="shared" si="2"/>
        <v>15091.754716981131</v>
      </c>
      <c r="K16" s="20">
        <f t="shared" si="2"/>
        <v>15420.843137254902</v>
      </c>
      <c r="L16" s="20">
        <f t="shared" si="2"/>
        <v>15687.192307692309</v>
      </c>
      <c r="M16" s="20">
        <f t="shared" si="2"/>
        <v>15577.039215686274</v>
      </c>
      <c r="N16" s="20">
        <f t="shared" si="2"/>
        <v>15692.58</v>
      </c>
      <c r="O16" s="20">
        <f>AVERAGE(E16:N16)</f>
        <v>15315.030110953992</v>
      </c>
    </row>
    <row r="17" spans="2:15" ht="12" customHeight="1" x14ac:dyDescent="0.2">
      <c r="B17" t="s">
        <v>267</v>
      </c>
      <c r="E17" s="6">
        <f>+E15/E12</f>
        <v>5.6767067194216949</v>
      </c>
      <c r="F17" s="6">
        <f t="shared" ref="F17:N17" si="3">+F15/F12</f>
        <v>5.6092061557813633</v>
      </c>
      <c r="G17" s="6">
        <f t="shared" si="3"/>
        <v>5.5240816867190592</v>
      </c>
      <c r="H17" s="6">
        <f t="shared" si="3"/>
        <v>5.636398618298375</v>
      </c>
      <c r="I17" s="6">
        <f t="shared" si="3"/>
        <v>5.7056333971002076</v>
      </c>
      <c r="J17" s="6">
        <f t="shared" si="3"/>
        <v>5.64358548159107</v>
      </c>
      <c r="K17" s="6">
        <f t="shared" si="3"/>
        <v>5.6820775375282206</v>
      </c>
      <c r="L17" s="6">
        <f t="shared" si="3"/>
        <v>5.6911739271516844</v>
      </c>
      <c r="M17" s="6">
        <f t="shared" si="3"/>
        <v>5.7113469551846023</v>
      </c>
      <c r="N17" s="6">
        <f t="shared" si="3"/>
        <v>5.7719248532870067</v>
      </c>
      <c r="O17" s="6">
        <f>AVERAGE(E17:N17)</f>
        <v>5.6652135332063285</v>
      </c>
    </row>
    <row r="18" spans="2:15" ht="12" customHeight="1" x14ac:dyDescent="0.2">
      <c r="B18" t="s">
        <v>268</v>
      </c>
      <c r="E18" s="6">
        <f t="shared" ref="E18:M18" si="4">+(E17-F17)/F17*100</f>
        <v>1.2033888890098887</v>
      </c>
      <c r="F18" s="6">
        <f t="shared" si="4"/>
        <v>1.5409704977201817</v>
      </c>
      <c r="G18" s="6">
        <f t="shared" si="4"/>
        <v>-1.9927073861433913</v>
      </c>
      <c r="H18" s="6">
        <f t="shared" si="4"/>
        <v>-1.2134459749380326</v>
      </c>
      <c r="I18" s="6">
        <f t="shared" si="4"/>
        <v>1.0994414049637942</v>
      </c>
      <c r="J18" s="6">
        <f t="shared" si="4"/>
        <v>-0.67742926214792942</v>
      </c>
      <c r="K18" s="6">
        <f t="shared" si="4"/>
        <v>-0.15983327411707243</v>
      </c>
      <c r="L18" s="6">
        <f t="shared" si="4"/>
        <v>-0.35320964023391138</v>
      </c>
      <c r="M18" s="6">
        <f t="shared" si="4"/>
        <v>-1.0495267981166856</v>
      </c>
      <c r="N18" s="6">
        <f>+(N17-(Input!K5/Input!K7))/(Input!K5/Input!K7)*100</f>
        <v>-0.40329106943771997</v>
      </c>
      <c r="O18" s="6">
        <f>AVERAGE(E18:N18)</f>
        <v>-0.20056426134408781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806991.83</v>
      </c>
      <c r="F20" s="20">
        <f>Input!B6</f>
        <v>823868.34</v>
      </c>
      <c r="G20" s="20">
        <f>Input!C6</f>
        <v>928902.23</v>
      </c>
      <c r="H20" s="20">
        <f>Input!D6</f>
        <v>973342.12</v>
      </c>
      <c r="I20" s="20">
        <f>Input!E6</f>
        <v>1035714.29</v>
      </c>
      <c r="J20" s="20">
        <f>Input!F6</f>
        <v>1160961.21</v>
      </c>
      <c r="K20" s="20">
        <f>Input!G6</f>
        <v>1038185.45</v>
      </c>
      <c r="L20" s="20">
        <f>Input!H6</f>
        <v>945534.92</v>
      </c>
      <c r="M20" s="20">
        <f>Input!I6</f>
        <v>867308.52</v>
      </c>
      <c r="N20" s="20">
        <f>Input!J6</f>
        <v>1030686.38</v>
      </c>
      <c r="O20" s="20">
        <f>AVERAGE(E20:N20)</f>
        <v>961149.5290000001</v>
      </c>
    </row>
    <row r="21" spans="2:15" ht="12" customHeight="1" x14ac:dyDescent="0.2">
      <c r="B21" t="s">
        <v>270</v>
      </c>
      <c r="E21" s="20">
        <f t="shared" ref="E21:N21" si="5">+E20/E7</f>
        <v>18767.251860465116</v>
      </c>
      <c r="F21" s="20">
        <f t="shared" si="5"/>
        <v>17163.923749999998</v>
      </c>
      <c r="G21" s="20">
        <f t="shared" si="5"/>
        <v>18957.188367346938</v>
      </c>
      <c r="H21" s="20">
        <f t="shared" si="5"/>
        <v>19466.842400000001</v>
      </c>
      <c r="I21" s="20">
        <f t="shared" si="5"/>
        <v>20714.285800000001</v>
      </c>
      <c r="J21" s="20">
        <f t="shared" si="5"/>
        <v>21904.928490566039</v>
      </c>
      <c r="K21" s="20">
        <f t="shared" si="5"/>
        <v>20356.577450980392</v>
      </c>
      <c r="L21" s="20">
        <f t="shared" si="5"/>
        <v>18183.363846153847</v>
      </c>
      <c r="M21" s="20">
        <f t="shared" si="5"/>
        <v>17006.049411764707</v>
      </c>
      <c r="N21" s="20">
        <f t="shared" si="5"/>
        <v>20613.727599999998</v>
      </c>
      <c r="O21" s="20">
        <f>AVERAGE(E21:N21)</f>
        <v>19313.413897727703</v>
      </c>
    </row>
    <row r="22" spans="2:15" ht="12" customHeight="1" x14ac:dyDescent="0.2">
      <c r="B22" t="s">
        <v>271</v>
      </c>
      <c r="E22" s="6">
        <f>+E20/E12</f>
        <v>7.0272372202475992</v>
      </c>
      <c r="F22" s="6">
        <f t="shared" ref="F22:N22" si="6">+F20/F12</f>
        <v>6.4770796595845042</v>
      </c>
      <c r="G22" s="6">
        <f t="shared" si="6"/>
        <v>6.9911343236852046</v>
      </c>
      <c r="H22" s="6">
        <f t="shared" si="6"/>
        <v>7.205527043394377</v>
      </c>
      <c r="I22" s="6">
        <f t="shared" si="6"/>
        <v>7.6499146164016283</v>
      </c>
      <c r="J22" s="6">
        <f t="shared" si="6"/>
        <v>8.1913825610715847</v>
      </c>
      <c r="K22" s="6">
        <f t="shared" si="6"/>
        <v>7.5007345866666677</v>
      </c>
      <c r="L22" s="6">
        <f t="shared" si="6"/>
        <v>6.5967627730552527</v>
      </c>
      <c r="M22" s="6">
        <f t="shared" si="6"/>
        <v>6.235295885356229</v>
      </c>
      <c r="N22" s="6">
        <f t="shared" si="6"/>
        <v>7.5819837562292696</v>
      </c>
      <c r="O22" s="6">
        <f>AVERAGE(E22:N22)</f>
        <v>7.1457052425692309</v>
      </c>
    </row>
    <row r="23" spans="2:15" ht="12" customHeight="1" x14ac:dyDescent="0.2">
      <c r="B23" t="s">
        <v>272</v>
      </c>
      <c r="E23" s="6">
        <f t="shared" ref="E23:M23" si="7">+(E22-F22)/F22*100</f>
        <v>8.4939137632651409</v>
      </c>
      <c r="F23" s="6">
        <f t="shared" si="7"/>
        <v>-7.3529507559186635</v>
      </c>
      <c r="G23" s="6">
        <f t="shared" si="7"/>
        <v>-2.9753926176117211</v>
      </c>
      <c r="H23" s="6">
        <f t="shared" si="7"/>
        <v>-5.8090527187646259</v>
      </c>
      <c r="I23" s="6">
        <f t="shared" si="7"/>
        <v>-6.6102143396794588</v>
      </c>
      <c r="J23" s="6">
        <f t="shared" si="7"/>
        <v>9.2077378078757164</v>
      </c>
      <c r="K23" s="6">
        <f t="shared" si="7"/>
        <v>13.703263929752405</v>
      </c>
      <c r="L23" s="6">
        <f t="shared" si="7"/>
        <v>5.7971088196141425</v>
      </c>
      <c r="M23" s="6">
        <f t="shared" si="7"/>
        <v>-17.761682353468743</v>
      </c>
      <c r="N23" s="6">
        <f>+(N22-(Input!K6/Input!K7))/(Input!K6/Input!K7)*100</f>
        <v>18.263158140338938</v>
      </c>
      <c r="O23" s="6">
        <f>AVERAGE(E23:N23)</f>
        <v>1.4955889675403131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155091.82999999996</v>
      </c>
      <c r="F25" s="20">
        <f t="shared" ref="F25:N25" si="8">+F20-F15</f>
        <v>110391.33999999997</v>
      </c>
      <c r="G25" s="20">
        <f t="shared" si="8"/>
        <v>194925.22999999998</v>
      </c>
      <c r="H25" s="20">
        <f t="shared" si="8"/>
        <v>211962.12</v>
      </c>
      <c r="I25" s="20">
        <f t="shared" si="8"/>
        <v>263234.29000000004</v>
      </c>
      <c r="J25" s="20">
        <f t="shared" si="8"/>
        <v>361098.20999999996</v>
      </c>
      <c r="K25" s="20">
        <f t="shared" si="8"/>
        <v>251722.44999999995</v>
      </c>
      <c r="L25" s="20">
        <f t="shared" si="8"/>
        <v>129800.92000000004</v>
      </c>
      <c r="M25" s="20">
        <f t="shared" si="8"/>
        <v>72879.520000000019</v>
      </c>
      <c r="N25" s="20">
        <f t="shared" si="8"/>
        <v>246057.38</v>
      </c>
      <c r="O25" s="20">
        <f>AVERAGE(E25:N25)</f>
        <v>199716.329</v>
      </c>
    </row>
    <row r="26" spans="2:15" ht="12" customHeight="1" x14ac:dyDescent="0.2">
      <c r="B26" t="s">
        <v>274</v>
      </c>
      <c r="E26" s="20">
        <f t="shared" ref="E26:N26" si="9">+E25/E7</f>
        <v>3606.7867441860453</v>
      </c>
      <c r="F26" s="20">
        <f t="shared" si="9"/>
        <v>2299.8195833333325</v>
      </c>
      <c r="G26" s="20">
        <f t="shared" si="9"/>
        <v>3978.0659183673465</v>
      </c>
      <c r="H26" s="20">
        <f t="shared" si="9"/>
        <v>4239.2424000000001</v>
      </c>
      <c r="I26" s="20">
        <f t="shared" si="9"/>
        <v>5264.6858000000011</v>
      </c>
      <c r="J26" s="20">
        <f t="shared" si="9"/>
        <v>6813.1737735849047</v>
      </c>
      <c r="K26" s="20">
        <f t="shared" si="9"/>
        <v>4935.7343137254893</v>
      </c>
      <c r="L26" s="20">
        <f t="shared" si="9"/>
        <v>2496.1715384615391</v>
      </c>
      <c r="M26" s="20">
        <f t="shared" si="9"/>
        <v>1429.0101960784318</v>
      </c>
      <c r="N26" s="20">
        <f t="shared" si="9"/>
        <v>4921.1476000000002</v>
      </c>
      <c r="O26" s="20">
        <f>AVERAGE(E26:N26)</f>
        <v>3998.3837867737093</v>
      </c>
    </row>
    <row r="27" spans="2:15" ht="12" customHeight="1" x14ac:dyDescent="0.2">
      <c r="B27" t="s">
        <v>275</v>
      </c>
      <c r="E27" s="6">
        <f>+E25/E12</f>
        <v>1.3505305008259043</v>
      </c>
      <c r="F27" s="6">
        <f t="shared" ref="F27:N27" si="10">+F25/F12</f>
        <v>0.86787350380314054</v>
      </c>
      <c r="G27" s="6">
        <f t="shared" si="10"/>
        <v>1.4670526369661452</v>
      </c>
      <c r="H27" s="6">
        <f t="shared" si="10"/>
        <v>1.5691284250960023</v>
      </c>
      <c r="I27" s="6">
        <f t="shared" si="10"/>
        <v>1.9442812193014207</v>
      </c>
      <c r="J27" s="6">
        <f t="shared" si="10"/>
        <v>2.5477970794805147</v>
      </c>
      <c r="K27" s="6">
        <f t="shared" si="10"/>
        <v>1.8186570491384468</v>
      </c>
      <c r="L27" s="6">
        <f t="shared" si="10"/>
        <v>0.90558884590356881</v>
      </c>
      <c r="M27" s="6">
        <f t="shared" si="10"/>
        <v>0.52394893017162691</v>
      </c>
      <c r="N27" s="6">
        <f t="shared" si="10"/>
        <v>1.8100589029422633</v>
      </c>
      <c r="O27" s="6">
        <f>AVERAGE(E27:N27)</f>
        <v>1.4804917093629033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123.79073937720509</v>
      </c>
      <c r="F29" s="6">
        <f t="shared" ref="F29:N29" si="11">+F20/F15*100</f>
        <v>115.47230534411059</v>
      </c>
      <c r="G29" s="6">
        <f t="shared" si="11"/>
        <v>126.55740302489042</v>
      </c>
      <c r="H29" s="6">
        <f t="shared" si="11"/>
        <v>127.83920250072238</v>
      </c>
      <c r="I29" s="6">
        <f t="shared" si="11"/>
        <v>134.0765184859155</v>
      </c>
      <c r="J29" s="6">
        <f t="shared" si="11"/>
        <v>145.14500733250568</v>
      </c>
      <c r="K29" s="6">
        <f t="shared" si="11"/>
        <v>132.00690305837654</v>
      </c>
      <c r="L29" s="6">
        <f t="shared" si="11"/>
        <v>115.91216254318198</v>
      </c>
      <c r="M29" s="6">
        <f t="shared" si="11"/>
        <v>109.1738242184009</v>
      </c>
      <c r="N29" s="6">
        <f t="shared" si="11"/>
        <v>131.35971013052028</v>
      </c>
      <c r="O29" s="6">
        <f>AVERAGE(E29:N29)</f>
        <v>126.13337760158292</v>
      </c>
    </row>
    <row r="30" spans="2:15" ht="12" customHeight="1" x14ac:dyDescent="0.2">
      <c r="B30" t="s">
        <v>277</v>
      </c>
      <c r="E30" s="6">
        <f>+E25/E20*100</f>
        <v>19.218513030051366</v>
      </c>
      <c r="F30" s="6">
        <f t="shared" ref="F30:N30" si="12">+F25/F20*100</f>
        <v>13.399148218269922</v>
      </c>
      <c r="G30" s="6">
        <f t="shared" si="12"/>
        <v>20.984472176366719</v>
      </c>
      <c r="H30" s="6">
        <f t="shared" si="12"/>
        <v>21.776733549761516</v>
      </c>
      <c r="I30" s="6">
        <f t="shared" si="12"/>
        <v>25.415724446555625</v>
      </c>
      <c r="J30" s="6">
        <f t="shared" si="12"/>
        <v>31.103382859794255</v>
      </c>
      <c r="K30" s="6">
        <f t="shared" si="12"/>
        <v>24.246385845611684</v>
      </c>
      <c r="L30" s="6">
        <f t="shared" si="12"/>
        <v>13.727776442143464</v>
      </c>
      <c r="M30" s="6">
        <f t="shared" si="12"/>
        <v>8.4029521582469879</v>
      </c>
      <c r="N30" s="6">
        <f t="shared" si="12"/>
        <v>23.873157225576222</v>
      </c>
      <c r="O30" s="16">
        <f>AVERAGE(E30:N30)</f>
        <v>20.214824595237779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248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18.877106048178771</v>
      </c>
      <c r="F7" s="6">
        <f>(Input!B37-Input!B57+Input!B77)/Input!B$7</f>
        <v>17.81326134554531</v>
      </c>
      <c r="G7" s="6">
        <f>(Input!C37-Input!C57+Input!C77)/Input!C$7</f>
        <v>17.47322279304516</v>
      </c>
      <c r="H7" s="6">
        <f>(Input!D37-Input!D57+Input!D77)/Input!D$7</f>
        <v>17.895636532610283</v>
      </c>
      <c r="I7" s="6">
        <f>(Input!E37-Input!E57+Input!E77)/Input!E$7</f>
        <v>17.816440183471332</v>
      </c>
      <c r="J7" s="6">
        <f>(Input!F37-Input!F57+Input!F77)/Input!F$7</f>
        <v>17.794232791771485</v>
      </c>
      <c r="K7" s="6">
        <f>(Input!G37-Input!G57+Input!G77)/Input!G$7</f>
        <v>19.315598589333508</v>
      </c>
      <c r="L7" s="6">
        <f>(Input!H37-Input!H57+Input!H77)/Input!H$7</f>
        <v>20.197407690069223</v>
      </c>
      <c r="M7" s="6">
        <f>(Input!I37-Input!I57+Input!I77)/Input!I$7</f>
        <v>20.544235046418457</v>
      </c>
      <c r="N7" s="6">
        <f>(Input!J37-Input!J57+Input!J77)/Input!J$7</f>
        <v>20.767800352629067</v>
      </c>
      <c r="O7" s="6">
        <f>AVERAGE(E7:N7)</f>
        <v>18.849494137307261</v>
      </c>
    </row>
    <row r="8" spans="1:15" ht="12" customHeight="1" x14ac:dyDescent="0.2">
      <c r="B8" t="s">
        <v>121</v>
      </c>
      <c r="E8" s="6">
        <f>(Input!A38-Input!A58+Input!A78)/Input!A$7</f>
        <v>18.492204694781879</v>
      </c>
      <c r="F8" s="6">
        <f>(Input!B38-Input!B58+Input!B78)/Input!B$7</f>
        <v>17.04343796065174</v>
      </c>
      <c r="G8" s="6">
        <f>(Input!C38-Input!C58+Input!C78)/Input!C$7</f>
        <v>16.475833266851605</v>
      </c>
      <c r="H8" s="6">
        <f>(Input!D38-Input!D58+Input!D78)/Input!D$7</f>
        <v>15.567589960254724</v>
      </c>
      <c r="I8" s="6">
        <f>(Input!E38-Input!E58+Input!E78)/Input!E$7</f>
        <v>17.373825790869276</v>
      </c>
      <c r="J8" s="6">
        <f>(Input!F38-Input!F58+Input!F78)/Input!F$7</f>
        <v>17.505809514146591</v>
      </c>
      <c r="K8" s="6">
        <f>(Input!G38-Input!G58+Input!G78)/Input!G$7</f>
        <v>18.519618756202984</v>
      </c>
      <c r="L8" s="6">
        <f>(Input!H38-Input!H58+Input!H78)/Input!H$7</f>
        <v>18.862803983195235</v>
      </c>
      <c r="M8" s="6">
        <f>(Input!I38-Input!I58+Input!I78)/Input!I$7</f>
        <v>18.854972669714961</v>
      </c>
      <c r="N8" s="6">
        <f>(Input!J38-Input!J58+Input!J78)/Input!J$7</f>
        <v>19.001277118069531</v>
      </c>
      <c r="O8" s="6">
        <f t="shared" ref="O8:O40" si="1">AVERAGE(E8:N8)</f>
        <v>17.769737371473852</v>
      </c>
    </row>
    <row r="9" spans="1:15" ht="12" customHeight="1" x14ac:dyDescent="0.2">
      <c r="B9" t="s">
        <v>122</v>
      </c>
      <c r="E9" s="6">
        <f>(Input!A39-Input!A59+Input!A79)/Input!A$7</f>
        <v>0.58963828171077259</v>
      </c>
      <c r="F9" s="6">
        <f>(Input!B39-Input!B59+Input!B79)/Input!B$7</f>
        <v>0.70675052575718866</v>
      </c>
      <c r="G9" s="6">
        <f>(Input!C39-Input!C59+Input!C79)/Input!C$7</f>
        <v>0.70907919553604082</v>
      </c>
      <c r="H9" s="6">
        <f>(Input!D39-Input!D59+Input!D79)/Input!D$7</f>
        <v>0.71840097078301135</v>
      </c>
      <c r="I9" s="6">
        <f>(Input!E39-Input!E59+Input!E79)/Input!E$7</f>
        <v>0.72280281263618174</v>
      </c>
      <c r="J9" s="6">
        <f>(Input!F39-Input!F59+Input!F79)/Input!F$7</f>
        <v>0.38683667869473692</v>
      </c>
      <c r="K9" s="6">
        <f>(Input!G39-Input!G59+Input!G79)/Input!G$7</f>
        <v>0.47331808552734578</v>
      </c>
      <c r="L9" s="6">
        <f>(Input!H39-Input!H59+Input!H79)/Input!H$7</f>
        <v>0.49754052045315117</v>
      </c>
      <c r="M9" s="6">
        <f>(Input!I39-Input!I59+Input!I79)/Input!I$7</f>
        <v>0.50073578356798198</v>
      </c>
      <c r="N9" s="6">
        <f>(Input!J39-Input!J59+Input!J79)/Input!J$7</f>
        <v>0.56890250971613121</v>
      </c>
      <c r="O9" s="6">
        <f t="shared" si="1"/>
        <v>0.58740053643825418</v>
      </c>
    </row>
    <row r="10" spans="1:15" ht="13.5" customHeight="1" x14ac:dyDescent="0.2">
      <c r="B10" s="4" t="s">
        <v>123</v>
      </c>
      <c r="E10" s="8">
        <f>SUM(E7:E9)</f>
        <v>37.958949024671419</v>
      </c>
      <c r="F10" s="8">
        <f t="shared" ref="F10:N10" si="2">SUM(F7:F9)</f>
        <v>35.563449831954237</v>
      </c>
      <c r="G10" s="8">
        <f t="shared" si="2"/>
        <v>34.658135255432803</v>
      </c>
      <c r="H10" s="8">
        <f t="shared" si="2"/>
        <v>34.181627463648013</v>
      </c>
      <c r="I10" s="8">
        <f t="shared" si="2"/>
        <v>35.913068786976787</v>
      </c>
      <c r="J10" s="8">
        <f t="shared" si="2"/>
        <v>35.686878984612811</v>
      </c>
      <c r="K10" s="8">
        <f t="shared" si="2"/>
        <v>38.308535431063838</v>
      </c>
      <c r="L10" s="8">
        <f t="shared" si="2"/>
        <v>39.557752193717612</v>
      </c>
      <c r="M10" s="8">
        <f t="shared" si="2"/>
        <v>39.899943499701401</v>
      </c>
      <c r="N10" s="8">
        <f t="shared" si="2"/>
        <v>40.33797998041473</v>
      </c>
      <c r="O10" s="8">
        <f t="shared" si="1"/>
        <v>37.206632045219365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55.9603271434096</v>
      </c>
      <c r="F12" s="6">
        <f>(Input!B40-Input!B60+Input!B80)/Input!B$7</f>
        <v>53.426027476955127</v>
      </c>
      <c r="G12" s="6">
        <f>(Input!C40-Input!C60+Input!C80)/Input!C$7</f>
        <v>48.27842906450433</v>
      </c>
      <c r="H12" s="6">
        <f>(Input!D40-Input!D60+Input!D80)/Input!D$7</f>
        <v>44.786915364668069</v>
      </c>
      <c r="I12" s="6">
        <f>(Input!E40-Input!E60+Input!E80)/Input!E$7</f>
        <v>43.505265715826248</v>
      </c>
      <c r="J12" s="6">
        <f>(Input!F40-Input!F60+Input!F80)/Input!F$7</f>
        <v>45.219825882501027</v>
      </c>
      <c r="K12" s="6">
        <f>(Input!G40-Input!G60+Input!G80)/Input!G$7</f>
        <v>44.31784349485666</v>
      </c>
      <c r="L12" s="6">
        <f>(Input!H40-Input!H60+Input!H80)/Input!H$7</f>
        <v>45.988917708301564</v>
      </c>
      <c r="M12" s="6">
        <f>(Input!I40-Input!I60+Input!I80)/Input!I$7</f>
        <v>45.7203638535835</v>
      </c>
      <c r="N12" s="6">
        <f>(Input!J40-Input!J60+Input!J80)/Input!J$7</f>
        <v>44.832320378099332</v>
      </c>
      <c r="O12" s="6">
        <f t="shared" si="1"/>
        <v>47.203623608270547</v>
      </c>
    </row>
    <row r="13" spans="1:15" ht="12" customHeight="1" x14ac:dyDescent="0.2">
      <c r="B13" t="s">
        <v>125</v>
      </c>
      <c r="E13" s="6">
        <f>(Input!A41-Input!A61+Input!A81)/Input!A$7</f>
        <v>14.537624182857702</v>
      </c>
      <c r="F13" s="6">
        <f>(Input!B41-Input!B61+Input!B81)/Input!B$7</f>
        <v>14.420673362290925</v>
      </c>
      <c r="G13" s="6">
        <f>(Input!C41-Input!C61+Input!C81)/Input!C$7</f>
        <v>13.573611974537247</v>
      </c>
      <c r="H13" s="6">
        <f>(Input!D41-Input!D61+Input!D81)/Input!D$7</f>
        <v>12.763803820637001</v>
      </c>
      <c r="I13" s="6">
        <f>(Input!E41-Input!E61+Input!E81)/Input!E$7</f>
        <v>12.492228615323254</v>
      </c>
      <c r="J13" s="6">
        <f>(Input!F41-Input!F61+Input!F81)/Input!F$7</f>
        <v>12.843268215428282</v>
      </c>
      <c r="K13" s="6">
        <f>(Input!G41-Input!G61+Input!G81)/Input!G$7</f>
        <v>12.498498278715511</v>
      </c>
      <c r="L13" s="6">
        <f>(Input!H41-Input!H61+Input!H81)/Input!H$7</f>
        <v>13.016180553322025</v>
      </c>
      <c r="M13" s="6">
        <f>(Input!I41-Input!I61+Input!I81)/Input!I$7</f>
        <v>12.831573177807858</v>
      </c>
      <c r="N13" s="6">
        <f>(Input!J41-Input!J61+Input!J81)/Input!J$7</f>
        <v>12.781709765447529</v>
      </c>
      <c r="O13" s="6">
        <f t="shared" si="1"/>
        <v>13.175917194636733</v>
      </c>
    </row>
    <row r="14" spans="1:15" ht="12" customHeight="1" x14ac:dyDescent="0.2">
      <c r="B14" t="s">
        <v>126</v>
      </c>
      <c r="E14" s="6">
        <f>(Input!A42-Input!A62+Input!A82)/Input!A$7</f>
        <v>3.7526666109938973</v>
      </c>
      <c r="F14" s="6">
        <f>(Input!B42-Input!B62+Input!B82)/Input!B$7</f>
        <v>3.4713717643821616</v>
      </c>
      <c r="G14" s="6">
        <f>(Input!C42-Input!C62+Input!C82)/Input!C$7</f>
        <v>3.0130683246455519</v>
      </c>
      <c r="H14" s="6">
        <f>(Input!D42-Input!D62+Input!D82)/Input!D$7</f>
        <v>2.8935081329061285</v>
      </c>
      <c r="I14" s="6">
        <f>(Input!E42-Input!E62+Input!E82)/Input!E$7</f>
        <v>3.0917115866133882</v>
      </c>
      <c r="J14" s="6">
        <f>(Input!F42-Input!F62+Input!F82)/Input!F$7</f>
        <v>3.2329111537619744</v>
      </c>
      <c r="K14" s="6">
        <f>(Input!G42-Input!G62+Input!G82)/Input!G$7</f>
        <v>3.1356430264985113</v>
      </c>
      <c r="L14" s="6">
        <f>(Input!H42-Input!H62+Input!H82)/Input!H$7</f>
        <v>2.9866739848145407</v>
      </c>
      <c r="M14" s="6">
        <f>(Input!I42-Input!I62+Input!I82)/Input!I$7</f>
        <v>3.0858811728050024</v>
      </c>
      <c r="N14" s="6">
        <f>(Input!J42-Input!J62+Input!J82)/Input!J$7</f>
        <v>2.9044332276387741</v>
      </c>
      <c r="O14" s="6">
        <f t="shared" si="1"/>
        <v>3.156786898505993</v>
      </c>
    </row>
    <row r="15" spans="1:15" ht="13.5" customHeight="1" x14ac:dyDescent="0.2">
      <c r="B15" s="4" t="s">
        <v>130</v>
      </c>
      <c r="E15" s="8">
        <f>SUM(E12:E14)</f>
        <v>74.250617937261197</v>
      </c>
      <c r="F15" s="8">
        <f t="shared" ref="F15:N15" si="3">SUM(F12:F14)</f>
        <v>71.31807260362821</v>
      </c>
      <c r="G15" s="8">
        <f t="shared" si="3"/>
        <v>64.865109363687139</v>
      </c>
      <c r="H15" s="8">
        <f t="shared" si="3"/>
        <v>60.444227318211198</v>
      </c>
      <c r="I15" s="8">
        <f t="shared" si="3"/>
        <v>59.089205917762889</v>
      </c>
      <c r="J15" s="8">
        <f t="shared" si="3"/>
        <v>61.296005251691284</v>
      </c>
      <c r="K15" s="8">
        <f t="shared" si="3"/>
        <v>59.951984800070683</v>
      </c>
      <c r="L15" s="8">
        <f t="shared" si="3"/>
        <v>61.991772246438131</v>
      </c>
      <c r="M15" s="8">
        <f t="shared" si="3"/>
        <v>61.637818204196364</v>
      </c>
      <c r="N15" s="8">
        <f t="shared" si="3"/>
        <v>60.518463371185639</v>
      </c>
      <c r="O15" s="8">
        <f t="shared" si="1"/>
        <v>63.536327701413271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10.217275231280734</v>
      </c>
      <c r="F17" s="6">
        <f>(Input!B43-Input!B63+Input!B83)/Input!B$7</f>
        <v>11.130360659604158</v>
      </c>
      <c r="G17" s="6">
        <f>(Input!C43-Input!C63+Input!C83)/Input!C$7</f>
        <v>10.327422054571207</v>
      </c>
      <c r="H17" s="6">
        <f>(Input!D43-Input!D63+Input!D83)/Input!D$7</f>
        <v>7.9114504735654174</v>
      </c>
      <c r="I17" s="6">
        <f>(Input!E43-Input!E63+Input!E83)/Input!E$7</f>
        <v>7.1635933495335662</v>
      </c>
      <c r="J17" s="6">
        <f>(Input!F43-Input!F63+Input!F83)/Input!F$7</f>
        <v>7.5617109709913786</v>
      </c>
      <c r="K17" s="6">
        <f>(Input!G43-Input!G63+Input!G83)/Input!G$7</f>
        <v>7.5278411417228819</v>
      </c>
      <c r="L17" s="6">
        <f>(Input!H43-Input!H63+Input!H83)/Input!H$7</f>
        <v>7.7196673317139348</v>
      </c>
      <c r="M17" s="6">
        <f>(Input!I43-Input!I63+Input!I83)/Input!I$7</f>
        <v>7.2054497230378232</v>
      </c>
      <c r="N17" s="6">
        <f>(Input!J43-Input!J63+Input!J83)/Input!J$7</f>
        <v>7.5276024048454717</v>
      </c>
      <c r="O17" s="6">
        <f t="shared" si="1"/>
        <v>8.429237334086654</v>
      </c>
    </row>
    <row r="18" spans="2:15" ht="12" customHeight="1" x14ac:dyDescent="0.2">
      <c r="B18" t="s">
        <v>128</v>
      </c>
      <c r="E18" s="6">
        <f>(Input!A44-Input!A64+Input!A84)/Input!A$7</f>
        <v>18.942917792422016</v>
      </c>
      <c r="F18" s="6">
        <f>(Input!B44-Input!B64+Input!B84)/Input!B$7</f>
        <v>20.210447768234438</v>
      </c>
      <c r="G18" s="6">
        <f>(Input!C44-Input!C64+Input!C84)/Input!C$7</f>
        <v>18.643121926474727</v>
      </c>
      <c r="H18" s="6">
        <f>(Input!D44-Input!D64+Input!D84)/Input!D$7</f>
        <v>17.916813039951599</v>
      </c>
      <c r="I18" s="6">
        <f>(Input!E44-Input!E64+Input!E84)/Input!E$7</f>
        <v>17.728945409154363</v>
      </c>
      <c r="J18" s="6">
        <f>(Input!F44-Input!F64+Input!F84)/Input!F$7</f>
        <v>17.696227915160691</v>
      </c>
      <c r="K18" s="6">
        <f>(Input!G44-Input!G64+Input!G84)/Input!G$7</f>
        <v>15.874462516283909</v>
      </c>
      <c r="L18" s="6">
        <f>(Input!H44-Input!H64+Input!H84)/Input!H$7</f>
        <v>14.207795864697612</v>
      </c>
      <c r="M18" s="6">
        <f>(Input!I44-Input!I64+Input!I84)/Input!I$7</f>
        <v>15.81200339821366</v>
      </c>
      <c r="N18" s="6">
        <f>(Input!J44-Input!J64+Input!J84)/Input!J$7</f>
        <v>15.476185179692518</v>
      </c>
      <c r="O18" s="6">
        <f t="shared" si="1"/>
        <v>17.250892081028553</v>
      </c>
    </row>
    <row r="19" spans="2:15" ht="13.5" customHeight="1" x14ac:dyDescent="0.2">
      <c r="B19" s="4" t="s">
        <v>129</v>
      </c>
      <c r="E19" s="8">
        <f>SUM(E17:E18)</f>
        <v>29.16019302370275</v>
      </c>
      <c r="F19" s="8">
        <f t="shared" ref="F19:N19" si="4">SUM(F17:F18)</f>
        <v>31.340808427838596</v>
      </c>
      <c r="G19" s="8">
        <f t="shared" si="4"/>
        <v>28.970543981045935</v>
      </c>
      <c r="H19" s="8">
        <f t="shared" si="4"/>
        <v>25.828263513517015</v>
      </c>
      <c r="I19" s="8">
        <f t="shared" si="4"/>
        <v>24.89253875868793</v>
      </c>
      <c r="J19" s="8">
        <f t="shared" si="4"/>
        <v>25.257938886152068</v>
      </c>
      <c r="K19" s="8">
        <f t="shared" si="4"/>
        <v>23.40230365800679</v>
      </c>
      <c r="L19" s="8">
        <f t="shared" si="4"/>
        <v>21.927463196411548</v>
      </c>
      <c r="M19" s="8">
        <f t="shared" si="4"/>
        <v>23.017453121251485</v>
      </c>
      <c r="N19" s="8">
        <f t="shared" si="4"/>
        <v>23.003787584537989</v>
      </c>
      <c r="O19" s="8">
        <f t="shared" si="1"/>
        <v>25.680129415115211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221.90183816796761</v>
      </c>
      <c r="F21" s="6">
        <f>(Input!B45-Input!B65+Input!B85)/Input!B$7</f>
        <v>200.92690194382752</v>
      </c>
      <c r="G21" s="6">
        <f>(Input!C45-Input!C65+Input!C85)/Input!C$7</f>
        <v>184.79718767263296</v>
      </c>
      <c r="H21" s="6">
        <f>(Input!D45-Input!D65+Input!D85)/Input!D$7</f>
        <v>163.54286088871035</v>
      </c>
      <c r="I21" s="6">
        <f>(Input!E45-Input!E65+Input!E85)/Input!E$7</f>
        <v>161.79197120888696</v>
      </c>
      <c r="J21" s="6">
        <f>(Input!F45-Input!F65+Input!F85)/Input!F$7</f>
        <v>172.69404516685935</v>
      </c>
      <c r="K21" s="6">
        <f>(Input!G45-Input!G65+Input!G85)/Input!G$7</f>
        <v>156.5924833234196</v>
      </c>
      <c r="L21" s="6">
        <f>(Input!H45-Input!H65+Input!H85)/Input!H$7</f>
        <v>149.76390901003586</v>
      </c>
      <c r="M21" s="6">
        <f>(Input!I45-Input!I65+Input!I85)/Input!I$7</f>
        <v>150.47591742171142</v>
      </c>
      <c r="N21" s="6">
        <f>(Input!J45-Input!J65+Input!J85)/Input!J$7</f>
        <v>150.7829811456443</v>
      </c>
      <c r="O21" s="6">
        <f t="shared" si="1"/>
        <v>171.32700959496958</v>
      </c>
    </row>
    <row r="22" spans="2:15" ht="12" customHeight="1" x14ac:dyDescent="0.2">
      <c r="B22" t="s">
        <v>132</v>
      </c>
      <c r="E22" s="6">
        <f>(Input!A46-Input!A66+Input!A86)/Input!A$7</f>
        <v>58.086862669065759</v>
      </c>
      <c r="F22" s="6">
        <f>(Input!B46-Input!B66+Input!B86)/Input!B$7</f>
        <v>40.977157334067108</v>
      </c>
      <c r="G22" s="6">
        <f>(Input!C46-Input!C66+Input!C86)/Input!C$7</f>
        <v>37.895520988405089</v>
      </c>
      <c r="H22" s="6">
        <f>(Input!D46-Input!D66+Input!D86)/Input!D$7</f>
        <v>30.629703683025017</v>
      </c>
      <c r="I22" s="6">
        <f>(Input!E46-Input!E66+Input!E86)/Input!E$7</f>
        <v>24.777083219463915</v>
      </c>
      <c r="J22" s="6">
        <f>(Input!F46-Input!F66+Input!F86)/Input!F$7</f>
        <v>23.841720690910112</v>
      </c>
      <c r="K22" s="6">
        <f>(Input!G46-Input!G66+Input!G86)/Input!G$7</f>
        <v>28.2162412903525</v>
      </c>
      <c r="L22" s="6">
        <f>(Input!H46-Input!H66+Input!H86)/Input!H$7</f>
        <v>26.198702993870853</v>
      </c>
      <c r="M22" s="6">
        <f>(Input!I46-Input!I66+Input!I86)/Input!I$7</f>
        <v>27.60147195535535</v>
      </c>
      <c r="N22" s="6">
        <f>(Input!J46-Input!J66+Input!J86)/Input!J$7</f>
        <v>28.585946934386982</v>
      </c>
      <c r="O22" s="6">
        <f t="shared" si="1"/>
        <v>32.681041175890272</v>
      </c>
    </row>
    <row r="23" spans="2:15" ht="12" customHeight="1" x14ac:dyDescent="0.2">
      <c r="B23" t="s">
        <v>133</v>
      </c>
      <c r="E23" s="6">
        <f>(Input!A47-Input!A67+Input!A87)/Input!A$7</f>
        <v>5.1810123172954254</v>
      </c>
      <c r="F23" s="6">
        <f>(Input!B47-Input!B67+Input!B87)/Input!B$7</f>
        <v>3.9703390396823837</v>
      </c>
      <c r="G23" s="6">
        <f>(Input!C47-Input!C67+Input!C87)/Input!C$7</f>
        <v>4.0301315735997818</v>
      </c>
      <c r="H23" s="6">
        <f>(Input!D47-Input!D67+Input!D87)/Input!D$7</f>
        <v>2.7475491867167903</v>
      </c>
      <c r="I23" s="6">
        <f>(Input!E47-Input!E67+Input!E87)/Input!E$7</f>
        <v>2.8268526985205593</v>
      </c>
      <c r="J23" s="6">
        <f>(Input!F47-Input!F67+Input!F87)/Input!F$7</f>
        <v>2.6980913229263788</v>
      </c>
      <c r="K23" s="6">
        <f>(Input!G47-Input!G67+Input!G87)/Input!G$7</f>
        <v>2.8879389575277772</v>
      </c>
      <c r="L23" s="6">
        <f>(Input!H47-Input!H67+Input!H87)/Input!H$7</f>
        <v>3.2515368215187035</v>
      </c>
      <c r="M23" s="6">
        <f>(Input!I47-Input!I67+Input!I87)/Input!I$7</f>
        <v>4.7090131815577685</v>
      </c>
      <c r="N23" s="6">
        <f>(Input!J47-Input!J67+Input!J87)/Input!J$7</f>
        <v>4.1132536916590743</v>
      </c>
      <c r="O23" s="6">
        <f t="shared" si="1"/>
        <v>3.6415718791004643</v>
      </c>
    </row>
    <row r="24" spans="2:15" ht="12" customHeight="1" x14ac:dyDescent="0.2">
      <c r="B24" t="s">
        <v>134</v>
      </c>
      <c r="E24" s="6">
        <f>(Input!A48-Input!A68+Input!A88)/Input!A$7</f>
        <v>3.104020099321033</v>
      </c>
      <c r="F24" s="6">
        <f>(Input!B48-Input!B68+Input!B88)/Input!B$7</f>
        <v>2.9575929558363963</v>
      </c>
      <c r="G24" s="6">
        <f>(Input!C48-Input!C68+Input!C88)/Input!C$7</f>
        <v>2.8688227316311004</v>
      </c>
      <c r="H24" s="6">
        <f>(Input!D48-Input!D68+Input!D88)/Input!D$7</f>
        <v>2.4532350587280933</v>
      </c>
      <c r="I24" s="6">
        <f>(Input!E48-Input!E68+Input!E88)/Input!E$7</f>
        <v>2.0204735982982367</v>
      </c>
      <c r="J24" s="6">
        <f>(Input!F48-Input!F68+Input!F88)/Input!F$7</f>
        <v>2.2426130804875037</v>
      </c>
      <c r="K24" s="6">
        <f>(Input!G48-Input!G68+Input!G88)/Input!G$7</f>
        <v>2.0688011668422428</v>
      </c>
      <c r="L24" s="6">
        <f>(Input!H48-Input!H68+Input!H88)/Input!H$7</f>
        <v>1.9124859932979921</v>
      </c>
      <c r="M24" s="6">
        <f>(Input!I48-Input!I68+Input!I88)/Input!I$7</f>
        <v>1.3095580115144432</v>
      </c>
      <c r="N24" s="6">
        <f>(Input!J48-Input!J68+Input!J88)/Input!J$7</f>
        <v>1.359250789766695</v>
      </c>
      <c r="O24" s="6">
        <f t="shared" si="1"/>
        <v>2.2296853485723735</v>
      </c>
    </row>
    <row r="25" spans="2:15" ht="12" customHeight="1" x14ac:dyDescent="0.2">
      <c r="B25" t="s">
        <v>135</v>
      </c>
      <c r="E25" s="6">
        <f>(Input!A49-Input!A69+Input!A89)/Input!A$7</f>
        <v>5.6546600415490689</v>
      </c>
      <c r="F25" s="6">
        <f>(Input!B49-Input!B69+Input!B89)/Input!B$7</f>
        <v>5.7687776882407276</v>
      </c>
      <c r="G25" s="6">
        <f>(Input!C49-Input!C69+Input!C89)/Input!C$7</f>
        <v>5.544633796096293</v>
      </c>
      <c r="H25" s="6">
        <f>(Input!D49-Input!D69+Input!D89)/Input!D$7</f>
        <v>5.4012439489850337</v>
      </c>
      <c r="I25" s="6">
        <f>(Input!E49-Input!E69+Input!E89)/Input!E$7</f>
        <v>5.1549845260693266</v>
      </c>
      <c r="J25" s="6">
        <f>(Input!F49-Input!F69+Input!F89)/Input!F$7</f>
        <v>4.8557089493950381</v>
      </c>
      <c r="K25" s="6">
        <f>(Input!G49-Input!G69+Input!G89)/Input!G$7</f>
        <v>7.1307086704057188</v>
      </c>
      <c r="L25" s="6">
        <f>(Input!H49-Input!H69+Input!H89)/Input!H$7</f>
        <v>4.0817941164630627</v>
      </c>
      <c r="M25" s="6">
        <f>(Input!I49-Input!I69+Input!I89)/Input!I$7</f>
        <v>4.261359856289813</v>
      </c>
      <c r="N25" s="6">
        <f>(Input!J49-Input!J69+Input!J89)/Input!J$7</f>
        <v>4.2252997082218124</v>
      </c>
      <c r="O25" s="6">
        <f t="shared" si="1"/>
        <v>5.2079171301715892</v>
      </c>
    </row>
    <row r="26" spans="2:15" ht="13.5" customHeight="1" x14ac:dyDescent="0.2">
      <c r="B26" s="4" t="s">
        <v>136</v>
      </c>
      <c r="E26" s="8">
        <f>SUM(E21:E25)</f>
        <v>293.92839329519887</v>
      </c>
      <c r="F26" s="8">
        <f t="shared" ref="F26:N26" si="5">SUM(F21:F25)</f>
        <v>254.60076896165413</v>
      </c>
      <c r="G26" s="8">
        <f t="shared" si="5"/>
        <v>235.13629676236522</v>
      </c>
      <c r="H26" s="8">
        <f t="shared" si="5"/>
        <v>204.77459276616528</v>
      </c>
      <c r="I26" s="8">
        <f t="shared" si="5"/>
        <v>196.57136525123897</v>
      </c>
      <c r="J26" s="8">
        <f t="shared" si="5"/>
        <v>206.3321792105784</v>
      </c>
      <c r="K26" s="8">
        <f t="shared" si="5"/>
        <v>196.89617340854781</v>
      </c>
      <c r="L26" s="8">
        <f t="shared" si="5"/>
        <v>185.20842893518648</v>
      </c>
      <c r="M26" s="8">
        <f t="shared" si="5"/>
        <v>188.35732042642877</v>
      </c>
      <c r="N26" s="8">
        <f t="shared" si="5"/>
        <v>189.06673226967888</v>
      </c>
      <c r="O26" s="8">
        <f t="shared" si="1"/>
        <v>215.08722512870426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13.625393871055074</v>
      </c>
      <c r="F28" s="6">
        <f>(Input!B50-Input!B70+Input!B90)/Input!B$7</f>
        <v>13.974973879203601</v>
      </c>
      <c r="G28" s="6">
        <f>(Input!C50-Input!C70+Input!C90)/Input!C$7</f>
        <v>13.541276042646643</v>
      </c>
      <c r="H28" s="6">
        <f>(Input!D50-Input!D70+Input!D90)/Input!D$7</f>
        <v>13.532141604206787</v>
      </c>
      <c r="I28" s="6">
        <f>(Input!E50-Input!E70+Input!E90)/Input!E$7</f>
        <v>13.887042521918325</v>
      </c>
      <c r="J28" s="6">
        <f>(Input!F50-Input!F70+Input!F90)/Input!F$7</f>
        <v>13.345288541742663</v>
      </c>
      <c r="K28" s="6">
        <f>(Input!G50-Input!G70+Input!G90)/Input!G$7</f>
        <v>14.062149608301121</v>
      </c>
      <c r="L28" s="6">
        <f>(Input!H50-Input!H70+Input!H90)/Input!H$7</f>
        <v>12.782821450191884</v>
      </c>
      <c r="M28" s="6">
        <f>(Input!I50-Input!I70+Input!I90)/Input!I$7</f>
        <v>11.667327047007113</v>
      </c>
      <c r="N28" s="6">
        <f>(Input!J50-Input!J70+Input!J90)/Input!J$7</f>
        <v>12.114074501717242</v>
      </c>
      <c r="O28" s="6">
        <f t="shared" si="1"/>
        <v>13.253248906799048</v>
      </c>
    </row>
    <row r="29" spans="2:15" ht="12" customHeight="1" x14ac:dyDescent="0.2">
      <c r="B29" t="s">
        <v>138</v>
      </c>
      <c r="E29" s="6">
        <f>(Input!A51-Input!A71+Input!A91)/Input!A$7</f>
        <v>1.0499650332630284</v>
      </c>
      <c r="F29" s="6">
        <f>(Input!B51-Input!B71+Input!B91)/Input!B$7</f>
        <v>0.97046632205821659</v>
      </c>
      <c r="G29" s="6">
        <f>(Input!C51-Input!C71+Input!C91)/Input!C$7</f>
        <v>0.74618149058543548</v>
      </c>
      <c r="H29" s="6">
        <f>(Input!D51-Input!D71+Input!D91)/Input!D$7</f>
        <v>0.76035963447875754</v>
      </c>
      <c r="I29" s="6">
        <f>(Input!E51-Input!E71+Input!E91)/Input!E$7</f>
        <v>0.73236171328542199</v>
      </c>
      <c r="J29" s="6">
        <f>(Input!F51-Input!F71+Input!F91)/Input!F$7</f>
        <v>0.82615456843941837</v>
      </c>
      <c r="K29" s="6">
        <f>(Input!G51-Input!G71+Input!G91)/Input!G$7</f>
        <v>0.7165424582423513</v>
      </c>
      <c r="L29" s="6">
        <f>(Input!H51-Input!H71+Input!H91)/Input!H$7</f>
        <v>0.87545967203544017</v>
      </c>
      <c r="M29" s="6">
        <f>(Input!I51-Input!I71+Input!I91)/Input!I$7</f>
        <v>0.86934491070630693</v>
      </c>
      <c r="N29" s="6">
        <f>(Input!J51-Input!J71+Input!J91)/Input!J$7</f>
        <v>0.95471185285622473</v>
      </c>
      <c r="O29" s="6">
        <f t="shared" si="1"/>
        <v>0.85015476559506009</v>
      </c>
    </row>
    <row r="30" spans="2:15" ht="14.25" customHeight="1" x14ac:dyDescent="0.2">
      <c r="B30" s="4" t="s">
        <v>139</v>
      </c>
      <c r="E30" s="8">
        <f>SUM(E28:E29)</f>
        <v>14.675358904318102</v>
      </c>
      <c r="F30" s="8">
        <f t="shared" ref="F30:N30" si="6">SUM(F28:F29)</f>
        <v>14.945440201261817</v>
      </c>
      <c r="G30" s="8">
        <f t="shared" si="6"/>
        <v>14.287457533232079</v>
      </c>
      <c r="H30" s="8">
        <f t="shared" si="6"/>
        <v>14.292501238685544</v>
      </c>
      <c r="I30" s="8">
        <f t="shared" si="6"/>
        <v>14.619404235203747</v>
      </c>
      <c r="J30" s="8">
        <f t="shared" si="6"/>
        <v>14.171443110182082</v>
      </c>
      <c r="K30" s="8">
        <f t="shared" si="6"/>
        <v>14.778692066543472</v>
      </c>
      <c r="L30" s="8">
        <f t="shared" si="6"/>
        <v>13.658281122227324</v>
      </c>
      <c r="M30" s="8">
        <f t="shared" si="6"/>
        <v>12.53667195771342</v>
      </c>
      <c r="N30" s="8">
        <f t="shared" si="6"/>
        <v>13.068786354573467</v>
      </c>
      <c r="O30" s="8">
        <f t="shared" si="1"/>
        <v>14.103403672394105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0.49071807509919868</v>
      </c>
      <c r="F32" s="6">
        <f>(Input!B52-Input!B72+Input!B92)/Input!B$7</f>
        <v>0.56930332750250601</v>
      </c>
      <c r="G32" s="6">
        <f>(Input!C52-Input!C72+Input!C92)/Input!C$7</f>
        <v>0.50820592675771403</v>
      </c>
      <c r="H32" s="6">
        <f>(Input!D52-Input!D72+Input!D92)/Input!D$7</f>
        <v>0.55722127576504787</v>
      </c>
      <c r="I32" s="6">
        <f>(Input!E52-Input!E72+Input!E92)/Input!E$7</f>
        <v>0.67655274800759291</v>
      </c>
      <c r="J32" s="6">
        <f>(Input!F52-Input!F72+Input!F92)/Input!F$7</f>
        <v>0.82436242314413133</v>
      </c>
      <c r="K32" s="6">
        <f>(Input!G52-Input!G72+Input!G92)/Input!G$7</f>
        <v>0.7893092009842847</v>
      </c>
      <c r="L32" s="6">
        <f>(Input!H52-Input!H72+Input!H92)/Input!H$7</f>
        <v>0.80973169015936775</v>
      </c>
      <c r="M32" s="6">
        <f>(Input!I52-Input!I72+Input!I92)/Input!I$7</f>
        <v>0.90869878137217019</v>
      </c>
      <c r="N32" s="6">
        <f>(Input!J52-Input!J72+Input!J92)/Input!J$7</f>
        <v>0.9319900237518508</v>
      </c>
      <c r="O32" s="6">
        <f t="shared" si="1"/>
        <v>0.7066093472543864</v>
      </c>
    </row>
    <row r="33" spans="2:15" ht="12" customHeight="1" x14ac:dyDescent="0.2">
      <c r="B33" t="s">
        <v>141</v>
      </c>
      <c r="E33" s="6">
        <f>(Input!A53-Input!A73+Input!A93)/Input!A$7</f>
        <v>5.3888477922452482</v>
      </c>
      <c r="F33" s="6">
        <f>(Input!B53-Input!B73+Input!B93)/Input!B$7</f>
        <v>5.0658185892018315</v>
      </c>
      <c r="G33" s="6">
        <f>(Input!C53-Input!C73+Input!C93)/Input!C$7</f>
        <v>4.7306140803771539</v>
      </c>
      <c r="H33" s="6">
        <f>(Input!D53-Input!D73+Input!D93)/Input!D$7</f>
        <v>4.1198227367514324</v>
      </c>
      <c r="I33" s="6">
        <f>(Input!E53-Input!E73+Input!E93)/Input!E$7</f>
        <v>4.0615570688903828</v>
      </c>
      <c r="J33" s="6">
        <f>(Input!F53-Input!F73+Input!F93)/Input!F$7</f>
        <v>4.1521304162476174</v>
      </c>
      <c r="K33" s="6">
        <f>(Input!G53-Input!G73+Input!G93)/Input!G$7</f>
        <v>3.9989488565120856</v>
      </c>
      <c r="L33" s="6">
        <f>(Input!H53-Input!H73+Input!H93)/Input!H$7</f>
        <v>3.9821550726883377</v>
      </c>
      <c r="M33" s="6">
        <f>(Input!I53-Input!I73+Input!I93)/Input!I$7</f>
        <v>3.9270947005825669</v>
      </c>
      <c r="N33" s="6">
        <f>(Input!J53-Input!J73+Input!J93)/Input!J$7</f>
        <v>3.7830431588078404</v>
      </c>
      <c r="O33" s="6">
        <f t="shared" si="1"/>
        <v>4.3210032472304496</v>
      </c>
    </row>
    <row r="34" spans="2:15" ht="12" customHeight="1" x14ac:dyDescent="0.2">
      <c r="B34" t="s">
        <v>142</v>
      </c>
      <c r="E34" s="6">
        <f>(Input!A54-Input!A74+Input!A94)/Input!A$7</f>
        <v>1.2462199045940572</v>
      </c>
      <c r="F34" s="6">
        <f>(Input!B54-Input!B74+Input!B94)/Input!B$7</f>
        <v>1.2172283260284202</v>
      </c>
      <c r="G34" s="6">
        <f>(Input!C54-Input!C74+Input!C94)/Input!C$7</f>
        <v>1.1345398386074665</v>
      </c>
      <c r="H34" s="6">
        <f>(Input!D54-Input!D74+Input!D94)/Input!D$7</f>
        <v>1.0570268393342126</v>
      </c>
      <c r="I34" s="6">
        <f>(Input!E54-Input!E74+Input!E94)/Input!E$7</f>
        <v>1.110287689546418</v>
      </c>
      <c r="J34" s="6">
        <f>(Input!F54-Input!F74+Input!F94)/Input!F$7</f>
        <v>1.1273928843929406</v>
      </c>
      <c r="K34" s="6">
        <f>(Input!G54-Input!G74+Input!G94)/Input!G$7</f>
        <v>1.0949247809985276</v>
      </c>
      <c r="L34" s="6">
        <f>(Input!H54-Input!H74+Input!H94)/Input!H$7</f>
        <v>1.1329097095947853</v>
      </c>
      <c r="M34" s="6">
        <f>(Input!I54-Input!I74+Input!I94)/Input!I$7</f>
        <v>1.1834961326519751</v>
      </c>
      <c r="N34" s="6">
        <f>(Input!J54-Input!J74+Input!J94)/Input!J$7</f>
        <v>1.240881196019858</v>
      </c>
      <c r="O34" s="6">
        <f t="shared" si="1"/>
        <v>1.1544907301768661</v>
      </c>
    </row>
    <row r="35" spans="2:15" ht="12" customHeight="1" x14ac:dyDescent="0.2">
      <c r="B35" t="s">
        <v>143</v>
      </c>
      <c r="E35" s="6">
        <f>(Input!A55-Input!A75+Input!A95)/Input!A$7</f>
        <v>6.530449623211747</v>
      </c>
      <c r="F35" s="6">
        <f>(Input!B55-Input!B75+Input!B95)/Input!B$7</f>
        <v>6.8942025590125589</v>
      </c>
      <c r="G35" s="6">
        <f>(Input!C55-Input!C75+Input!C95)/Input!C$7</f>
        <v>6.780140228767368</v>
      </c>
      <c r="H35" s="6">
        <f>(Input!D55-Input!D75+Input!D95)/Input!D$7</f>
        <v>6.3648329975020497</v>
      </c>
      <c r="I35" s="6">
        <f>(Input!E55-Input!E75+Input!E95)/Input!E$7</f>
        <v>6.1948586665090959</v>
      </c>
      <c r="J35" s="6">
        <f>(Input!F55-Input!F75+Input!F95)/Input!F$7</f>
        <v>6.8753582703060303</v>
      </c>
      <c r="K35" s="6">
        <f>(Input!G55-Input!G75+Input!G95)/Input!G$7</f>
        <v>6.8525620439448627</v>
      </c>
      <c r="L35" s="6">
        <f>(Input!H55-Input!H75+Input!H95)/Input!H$7</f>
        <v>6.2392811796459942</v>
      </c>
      <c r="M35" s="6">
        <f>(Input!I55-Input!I75+Input!I95)/Input!I$7</f>
        <v>5.938634809288307</v>
      </c>
      <c r="N35" s="6">
        <f>(Input!J55-Input!J75+Input!J95)/Input!J$7</f>
        <v>6.7709285231715901</v>
      </c>
      <c r="O35" s="6">
        <f t="shared" si="1"/>
        <v>6.5441248901359597</v>
      </c>
    </row>
    <row r="36" spans="2:15" ht="13.5" customHeight="1" x14ac:dyDescent="0.2">
      <c r="B36" s="4" t="s">
        <v>144</v>
      </c>
      <c r="E36" s="8">
        <f>SUM(E32:E35)</f>
        <v>13.656235395150251</v>
      </c>
      <c r="F36" s="8">
        <f t="shared" ref="F36:N36" si="7">SUM(F32:F35)</f>
        <v>13.746552801745317</v>
      </c>
      <c r="G36" s="8">
        <f t="shared" si="7"/>
        <v>13.153500074509703</v>
      </c>
      <c r="H36" s="8">
        <f t="shared" si="7"/>
        <v>12.098903849352743</v>
      </c>
      <c r="I36" s="8">
        <f t="shared" si="7"/>
        <v>12.043256172953489</v>
      </c>
      <c r="J36" s="8">
        <f t="shared" si="7"/>
        <v>12.979243994090719</v>
      </c>
      <c r="K36" s="8">
        <f t="shared" si="7"/>
        <v>12.735744882439761</v>
      </c>
      <c r="L36" s="8">
        <f t="shared" si="7"/>
        <v>12.164077652088485</v>
      </c>
      <c r="M36" s="8">
        <f t="shared" si="7"/>
        <v>11.957924423895019</v>
      </c>
      <c r="N36" s="8">
        <f t="shared" si="7"/>
        <v>12.726842901751139</v>
      </c>
      <c r="O36" s="8">
        <f t="shared" si="1"/>
        <v>12.726228214797663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21.778451172528602</v>
      </c>
      <c r="F38" s="8">
        <f>(Input!B56-Input!B76+Input!B96)/Input!B$7</f>
        <v>21.311226321272041</v>
      </c>
      <c r="G38" s="8">
        <f>(Input!C56-Input!C76+Input!C96)/Input!C$7</f>
        <v>20.949038975348575</v>
      </c>
      <c r="H38" s="8">
        <f>(Input!D56-Input!D76+Input!D96)/Input!D$7</f>
        <v>21.372519769554522</v>
      </c>
      <c r="I38" s="8">
        <f>(Input!E56-Input!E76+Input!E96)/Input!E$7</f>
        <v>19.8161075862884</v>
      </c>
      <c r="J38" s="8">
        <f>(Input!F56-Input!F76+Input!F96)/Input!F$7</f>
        <v>19.693114874114496</v>
      </c>
      <c r="K38" s="8">
        <f>(Input!G56-Input!G76+Input!G96)/Input!G$7</f>
        <v>20.826856315136993</v>
      </c>
      <c r="L38" s="8">
        <f>(Input!H56-Input!H76+Input!H96)/Input!H$7</f>
        <v>22.238522039246043</v>
      </c>
      <c r="M38" s="8">
        <f>(Input!I56-Input!I76+Input!I96)/Input!I$7</f>
        <v>22.979171167435357</v>
      </c>
      <c r="N38" s="8">
        <f>(Input!J56-Input!J76+Input!J96)/Input!J$7</f>
        <v>23.068159675877862</v>
      </c>
      <c r="O38" s="8">
        <f t="shared" si="1"/>
        <v>21.403316789680289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485.4081987528312</v>
      </c>
      <c r="F40" s="11">
        <f t="shared" ref="F40:N40" si="8">SUM(F10,F15,F19,F26,F30,F36,F38)</f>
        <v>442.82631914935433</v>
      </c>
      <c r="G40" s="11">
        <f t="shared" si="8"/>
        <v>412.02008194562143</v>
      </c>
      <c r="H40" s="11">
        <f t="shared" si="8"/>
        <v>372.99263591913427</v>
      </c>
      <c r="I40" s="11">
        <f t="shared" si="8"/>
        <v>362.94494670911223</v>
      </c>
      <c r="J40" s="11">
        <f t="shared" si="8"/>
        <v>375.4168043114218</v>
      </c>
      <c r="K40" s="11">
        <f t="shared" si="8"/>
        <v>366.90029056180936</v>
      </c>
      <c r="L40" s="11">
        <f t="shared" si="8"/>
        <v>356.74629738531564</v>
      </c>
      <c r="M40" s="11">
        <f t="shared" si="8"/>
        <v>360.38630280062176</v>
      </c>
      <c r="N40" s="11">
        <f t="shared" si="8"/>
        <v>361.79075213801968</v>
      </c>
      <c r="O40" s="11">
        <f t="shared" si="1"/>
        <v>389.7432629673242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247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12.387554699887996</v>
      </c>
      <c r="F9" s="16">
        <f>'Kst-ha-ES'!F13/'Kst-ha-ES'!F31*100</f>
        <v>13.165054209149977</v>
      </c>
      <c r="G9" s="16">
        <f>'Kst-ha-ES'!G13/'Kst-ha-ES'!G31*100</f>
        <v>12.57171731719604</v>
      </c>
      <c r="H9" s="16">
        <f>'Kst-ha-ES'!H13/'Kst-ha-ES'!H31*100</f>
        <v>12.915344052744926</v>
      </c>
      <c r="I9" s="16">
        <f>'Kst-ha-ES'!I13/'Kst-ha-ES'!I31*100</f>
        <v>11.922731908186904</v>
      </c>
      <c r="J9" s="16">
        <f>'Kst-ha-ES'!J13/'Kst-ha-ES'!J31*100</f>
        <v>11.137158438933783</v>
      </c>
      <c r="K9" s="16">
        <f>'Kst-ha-ES'!K13/'Kst-ha-ES'!K31*100</f>
        <v>11.268086882932064</v>
      </c>
      <c r="L9" s="16">
        <f>'Kst-ha-ES'!L13/'Kst-ha-ES'!L31*100</f>
        <v>10.136706292849414</v>
      </c>
      <c r="M9" s="16">
        <f>'Kst-ha-ES'!M13/'Kst-ha-ES'!M31*100</f>
        <v>10.343188188454025</v>
      </c>
      <c r="N9" s="16">
        <f>'Kst-ha-ES'!N13/'Kst-ha-ES'!N31*100</f>
        <v>8.3949903416221545</v>
      </c>
      <c r="O9" s="16">
        <f t="shared" ref="O9:O28" si="1">AVERAGE(E9:N9)</f>
        <v>11.424253233195728</v>
      </c>
    </row>
    <row r="10" spans="1:15" s="13" customFormat="1" ht="13.5" customHeight="1" x14ac:dyDescent="0.2">
      <c r="B10" s="13" t="s">
        <v>60</v>
      </c>
      <c r="E10" s="16">
        <f>'Kst-ha-ES'!E19/'Kst-ha-ES'!E31*100</f>
        <v>46.57279731866732</v>
      </c>
      <c r="F10" s="16">
        <f>'Kst-ha-ES'!F19/'Kst-ha-ES'!F31*100</f>
        <v>44.910110660056944</v>
      </c>
      <c r="G10" s="16">
        <f>'Kst-ha-ES'!G19/'Kst-ha-ES'!G31*100</f>
        <v>47.093018461523393</v>
      </c>
      <c r="H10" s="16">
        <f>'Kst-ha-ES'!H19/'Kst-ha-ES'!H31*100</f>
        <v>47.064561024916799</v>
      </c>
      <c r="I10" s="16">
        <f>'Kst-ha-ES'!I19/'Kst-ha-ES'!I31*100</f>
        <v>49.652349225401487</v>
      </c>
      <c r="J10" s="16">
        <f>'Kst-ha-ES'!J19/'Kst-ha-ES'!J31*100</f>
        <v>52.872411627961291</v>
      </c>
      <c r="K10" s="16">
        <f>'Kst-ha-ES'!K19/'Kst-ha-ES'!K31*100</f>
        <v>49.54310411621735</v>
      </c>
      <c r="L10" s="16">
        <f>'Kst-ha-ES'!L19/'Kst-ha-ES'!L31*100</f>
        <v>47.258453762708591</v>
      </c>
      <c r="M10" s="16">
        <f>'Kst-ha-ES'!M19/'Kst-ha-ES'!M31*100</f>
        <v>46.044812598125233</v>
      </c>
      <c r="N10" s="16">
        <f>'Kst-ha-ES'!N19/'Kst-ha-ES'!N31*100</f>
        <v>50.683511169277672</v>
      </c>
      <c r="O10" s="16">
        <f t="shared" si="1"/>
        <v>48.169512996485608</v>
      </c>
    </row>
    <row r="11" spans="1:15" s="13" customFormat="1" ht="13.5" customHeight="1" x14ac:dyDescent="0.2">
      <c r="B11" s="13" t="s">
        <v>63</v>
      </c>
      <c r="E11" s="16">
        <f>'Kst-ha-ES'!E24/'Kst-ha-ES'!E31*100</f>
        <v>16.747764768002696</v>
      </c>
      <c r="F11" s="16">
        <f>'Kst-ha-ES'!F24/'Kst-ha-ES'!F31*100</f>
        <v>15.441850639029381</v>
      </c>
      <c r="G11" s="16">
        <f>'Kst-ha-ES'!G24/'Kst-ha-ES'!G31*100</f>
        <v>14.992949075327743</v>
      </c>
      <c r="H11" s="16">
        <f>'Kst-ha-ES'!H24/'Kst-ha-ES'!H31*100</f>
        <v>14.024731078128367</v>
      </c>
      <c r="I11" s="16">
        <f>'Kst-ha-ES'!I24/'Kst-ha-ES'!I31*100</f>
        <v>12.569274230467798</v>
      </c>
      <c r="J11" s="16">
        <f>'Kst-ha-ES'!J24/'Kst-ha-ES'!J31*100</f>
        <v>11.707418817751856</v>
      </c>
      <c r="K11" s="16">
        <f>'Kst-ha-ES'!K24/'Kst-ha-ES'!K31*100</f>
        <v>13.436658794311521</v>
      </c>
      <c r="L11" s="16">
        <f>'Kst-ha-ES'!L24/'Kst-ha-ES'!L31*100</f>
        <v>14.939902820570747</v>
      </c>
      <c r="M11" s="16">
        <f>'Kst-ha-ES'!M24/'Kst-ha-ES'!M31*100</f>
        <v>15.774647958364731</v>
      </c>
      <c r="N11" s="16">
        <f>'Kst-ha-ES'!N24/'Kst-ha-ES'!N31*100</f>
        <v>15.319106644322906</v>
      </c>
      <c r="O11" s="16">
        <f t="shared" si="1"/>
        <v>14.495430482627777</v>
      </c>
    </row>
    <row r="12" spans="1:15" s="13" customFormat="1" ht="13.5" customHeight="1" x14ac:dyDescent="0.2">
      <c r="B12" s="13" t="s">
        <v>15</v>
      </c>
      <c r="E12" s="16">
        <f>'Kst-ha-ES'!E29/'Kst-ha-ES'!E31*100</f>
        <v>24.291883213441999</v>
      </c>
      <c r="F12" s="16">
        <f>'Kst-ha-ES'!F29/'Kst-ha-ES'!F31*100</f>
        <v>26.482984491763702</v>
      </c>
      <c r="G12" s="16">
        <f>'Kst-ha-ES'!G29/'Kst-ha-ES'!G31*100</f>
        <v>25.342315145952821</v>
      </c>
      <c r="H12" s="16">
        <f>'Kst-ha-ES'!H29/'Kst-ha-ES'!H31*100</f>
        <v>25.995363844209905</v>
      </c>
      <c r="I12" s="16">
        <f>'Kst-ha-ES'!I29/'Kst-ha-ES'!I31*100</f>
        <v>25.855644635943818</v>
      </c>
      <c r="J12" s="16">
        <f>'Kst-ha-ES'!J29/'Kst-ha-ES'!J31*100</f>
        <v>24.283011115353055</v>
      </c>
      <c r="K12" s="16">
        <f>'Kst-ha-ES'!K29/'Kst-ha-ES'!K31*100</f>
        <v>25.752150206539064</v>
      </c>
      <c r="L12" s="16">
        <f>'Kst-ha-ES'!L29/'Kst-ha-ES'!L31*100</f>
        <v>27.66493712387124</v>
      </c>
      <c r="M12" s="16">
        <f>'Kst-ha-ES'!M29/'Kst-ha-ES'!M31*100</f>
        <v>27.837351255056014</v>
      </c>
      <c r="N12" s="16">
        <f>'Kst-ha-ES'!N29/'Kst-ha-ES'!N31*100</f>
        <v>25.602391844777273</v>
      </c>
      <c r="O12" s="16">
        <f t="shared" si="1"/>
        <v>25.910803287690886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7.7448014988760194</v>
      </c>
      <c r="F16" s="16">
        <f>'KOA-ha-ES'!F10/'KOA-ha-ES'!F40*100</f>
        <v>7.9560171218444689</v>
      </c>
      <c r="G16" s="16">
        <f>'KOA-ha-ES'!G10/'KOA-ha-ES'!G40*100</f>
        <v>8.2640675550692801</v>
      </c>
      <c r="H16" s="16">
        <f>'KOA-ha-ES'!H10/'KOA-ha-ES'!H40*100</f>
        <v>8.9555334632372219</v>
      </c>
      <c r="I16" s="16">
        <f>'KOA-ha-ES'!I10/'KOA-ha-ES'!I40*100</f>
        <v>9.4253886824882276</v>
      </c>
      <c r="J16" s="16">
        <f>'KOA-ha-ES'!J10/'KOA-ha-ES'!J40*100</f>
        <v>8.9232660576162406</v>
      </c>
      <c r="K16" s="16">
        <f>'KOA-ha-ES'!K10/'KOA-ha-ES'!K40*100</f>
        <v>10.037181022583027</v>
      </c>
      <c r="L16" s="16">
        <f>'KOA-ha-ES'!L10/'KOA-ha-ES'!L40*100</f>
        <v>11.000483857148282</v>
      </c>
      <c r="M16" s="16">
        <f>'KOA-ha-ES'!M10/'KOA-ha-ES'!M40*100</f>
        <v>11.028981487166607</v>
      </c>
      <c r="N16" s="16">
        <f>'KOA-ha-ES'!N10/'KOA-ha-ES'!N40*100</f>
        <v>10.94372957367956</v>
      </c>
      <c r="O16" s="16">
        <f t="shared" si="1"/>
        <v>9.4279450319708928</v>
      </c>
    </row>
    <row r="17" spans="1:15" s="13" customFormat="1" ht="13.5" customHeight="1" x14ac:dyDescent="0.2">
      <c r="B17" s="13" t="s">
        <v>130</v>
      </c>
      <c r="E17" s="16">
        <f>'KOA-ha-ES'!E15/'KOA-ha-ES'!E40*100</f>
        <v>14.024706614176546</v>
      </c>
      <c r="F17" s="16">
        <f>'KOA-ha-ES'!F15/'KOA-ha-ES'!F40*100</f>
        <v>15.267836198117838</v>
      </c>
      <c r="G17" s="16">
        <f>'KOA-ha-ES'!G15/'KOA-ha-ES'!G40*100</f>
        <v>14.287046893959618</v>
      </c>
      <c r="H17" s="16">
        <f>'KOA-ha-ES'!H15/'KOA-ha-ES'!H40*100</f>
        <v>14.735033375953677</v>
      </c>
      <c r="I17" s="16">
        <f>'KOA-ha-ES'!I15/'KOA-ha-ES'!I40*100</f>
        <v>14.569812033818188</v>
      </c>
      <c r="J17" s="16">
        <f>'KOA-ha-ES'!J15/'KOA-ha-ES'!J40*100</f>
        <v>13.981976479083796</v>
      </c>
      <c r="K17" s="16">
        <f>'KOA-ha-ES'!K15/'KOA-ha-ES'!K40*100</f>
        <v>14.356841217036173</v>
      </c>
      <c r="L17" s="16">
        <f>'KOA-ha-ES'!L15/'KOA-ha-ES'!L40*100</f>
        <v>16.310775371465187</v>
      </c>
      <c r="M17" s="16">
        <f>'KOA-ha-ES'!M15/'KOA-ha-ES'!M40*100</f>
        <v>16.44398990994527</v>
      </c>
      <c r="N17" s="16">
        <f>'KOA-ha-ES'!N15/'KOA-ha-ES'!N40*100</f>
        <v>14.770592250248143</v>
      </c>
      <c r="O17" s="16">
        <f t="shared" si="1"/>
        <v>14.874861034380444</v>
      </c>
    </row>
    <row r="18" spans="1:15" s="13" customFormat="1" ht="13.5" customHeight="1" x14ac:dyDescent="0.2">
      <c r="B18" s="13" t="s">
        <v>129</v>
      </c>
      <c r="E18" s="16">
        <f>'KOA-ha-ES'!E19/'KOA-ha-ES'!E40*100</f>
        <v>5.6096873431463132</v>
      </c>
      <c r="F18" s="16">
        <f>'KOA-ha-ES'!F19/'KOA-ha-ES'!F40*100</f>
        <v>6.7109346531122567</v>
      </c>
      <c r="G18" s="16">
        <f>'KOA-ha-ES'!G19/'KOA-ha-ES'!G40*100</f>
        <v>6.480820150061736</v>
      </c>
      <c r="H18" s="16">
        <f>'KOA-ha-ES'!H19/'KOA-ha-ES'!H40*100</f>
        <v>6.3680222924858407</v>
      </c>
      <c r="I18" s="16">
        <f>'KOA-ha-ES'!I19/'KOA-ha-ES'!I40*100</f>
        <v>6.1920050991987576</v>
      </c>
      <c r="J18" s="16">
        <f>'KOA-ha-ES'!J19/'KOA-ha-ES'!J40*100</f>
        <v>5.8639588192680829</v>
      </c>
      <c r="K18" s="16">
        <f>'KOA-ha-ES'!K19/'KOA-ha-ES'!K40*100</f>
        <v>5.7087087263411824</v>
      </c>
      <c r="L18" s="16">
        <f>'KOA-ha-ES'!L19/'KOA-ha-ES'!L40*100</f>
        <v>5.8341389870336959</v>
      </c>
      <c r="M18" s="16">
        <f>'KOA-ha-ES'!M19/'KOA-ha-ES'!M40*100</f>
        <v>6.1786011683101165</v>
      </c>
      <c r="N18" s="16">
        <f>'KOA-ha-ES'!N19/'KOA-ha-ES'!N40*100</f>
        <v>5.6640069589187254</v>
      </c>
      <c r="O18" s="16">
        <f t="shared" si="1"/>
        <v>6.0610884197876711</v>
      </c>
    </row>
    <row r="19" spans="1:15" s="13" customFormat="1" ht="13.5" customHeight="1" x14ac:dyDescent="0.2">
      <c r="B19" s="13" t="s">
        <v>136</v>
      </c>
      <c r="E19" s="16">
        <f>'KOA-ha-ES'!E26/'KOA-ha-ES'!E40*100</f>
        <v>63.047267664688512</v>
      </c>
      <c r="F19" s="16">
        <f>'KOA-ha-ES'!F26/'KOA-ha-ES'!F40*100</f>
        <v>59.376961649769321</v>
      </c>
      <c r="G19" s="16">
        <f>'KOA-ha-ES'!G26/'KOA-ha-ES'!G40*100</f>
        <v>60.252088793713064</v>
      </c>
      <c r="H19" s="16">
        <f>'KOA-ha-ES'!H26/'KOA-ha-ES'!H40*100</f>
        <v>58.256754572244709</v>
      </c>
      <c r="I19" s="16">
        <f>'KOA-ha-ES'!I26/'KOA-ha-ES'!I40*100</f>
        <v>58.320742154085394</v>
      </c>
      <c r="J19" s="16">
        <f>'KOA-ha-ES'!J26/'KOA-ha-ES'!J40*100</f>
        <v>60.496587116048616</v>
      </c>
      <c r="K19" s="16">
        <f>'KOA-ha-ES'!K26/'KOA-ha-ES'!K40*100</f>
        <v>58.224035632054473</v>
      </c>
      <c r="L19" s="16">
        <f>'KOA-ha-ES'!L26/'KOA-ha-ES'!L40*100</f>
        <v>54.153731250659312</v>
      </c>
      <c r="M19" s="16">
        <f>'KOA-ha-ES'!M26/'KOA-ha-ES'!M40*100</f>
        <v>53.669972850894986</v>
      </c>
      <c r="N19" s="16">
        <f>'KOA-ha-ES'!N26/'KOA-ha-ES'!N40*100</f>
        <v>56.656364936962774</v>
      </c>
      <c r="O19" s="16">
        <f t="shared" si="1"/>
        <v>58.245450662112113</v>
      </c>
    </row>
    <row r="20" spans="1:15" s="13" customFormat="1" ht="13.5" customHeight="1" x14ac:dyDescent="0.2">
      <c r="B20" s="13" t="s">
        <v>139</v>
      </c>
      <c r="E20" s="16">
        <f>'KOA-ha-ES'!E30/'KOA-ha-ES'!E40*100</f>
        <v>2.7795878046876452</v>
      </c>
      <c r="F20" s="16">
        <f>'KOA-ha-ES'!F30/'KOA-ha-ES'!F40*100</f>
        <v>3.1884467874824449</v>
      </c>
      <c r="G20" s="16">
        <f>'KOA-ha-ES'!G30/'KOA-ha-ES'!G40*100</f>
        <v>3.1510870848951198</v>
      </c>
      <c r="H20" s="16">
        <f>'KOA-ha-ES'!H30/'KOA-ha-ES'!H40*100</f>
        <v>3.4813458368494468</v>
      </c>
      <c r="I20" s="16">
        <f>'KOA-ha-ES'!I30/'KOA-ha-ES'!I40*100</f>
        <v>3.5919001545242684</v>
      </c>
      <c r="J20" s="16">
        <f>'KOA-ha-ES'!J30/'KOA-ha-ES'!J40*100</f>
        <v>3.2239499305135366</v>
      </c>
      <c r="K20" s="16">
        <f>'KOA-ha-ES'!K30/'KOA-ha-ES'!K40*100</f>
        <v>3.5403441449156268</v>
      </c>
      <c r="L20" s="16">
        <f>'KOA-ha-ES'!L30/'KOA-ha-ES'!L40*100</f>
        <v>3.5944579650273925</v>
      </c>
      <c r="M20" s="16">
        <f>'KOA-ha-ES'!M30/'KOA-ha-ES'!M40*100</f>
        <v>3.346637781700744</v>
      </c>
      <c r="N20" s="16">
        <f>'KOA-ha-ES'!N30/'KOA-ha-ES'!N40*100</f>
        <v>3.1780214551967423</v>
      </c>
      <c r="O20" s="16">
        <f t="shared" si="1"/>
        <v>3.3075778945792962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2.5905593168351304</v>
      </c>
      <c r="F21" s="16">
        <f>'KOA-ha-ES'!F36/'KOA-ha-ES'!F40*100</f>
        <v>2.9419584581884859</v>
      </c>
      <c r="G21" s="16">
        <f>'KOA-ha-ES'!G36/'KOA-ha-ES'!G40*100</f>
        <v>2.9054452085933273</v>
      </c>
      <c r="H21" s="16">
        <f>'KOA-ha-ES'!H36/'KOA-ha-ES'!H40*100</f>
        <v>2.9531984163340863</v>
      </c>
      <c r="I21" s="16">
        <f>'KOA-ha-ES'!I36/'KOA-ha-ES'!I40*100</f>
        <v>2.9709646921332289</v>
      </c>
      <c r="J21" s="16">
        <f>'KOA-ha-ES'!J36/'KOA-ha-ES'!J40*100</f>
        <v>2.9659873243186277</v>
      </c>
      <c r="K21" s="16">
        <f>'KOA-ha-ES'!K36/'KOA-ha-ES'!K40*100</f>
        <v>3.0644102628349295</v>
      </c>
      <c r="L21" s="16">
        <f>'KOA-ha-ES'!L36/'KOA-ha-ES'!L40*100</f>
        <v>3.2103156903928944</v>
      </c>
      <c r="M21" s="16">
        <f>'KOA-ha-ES'!M36/'KOA-ha-ES'!M40*100</f>
        <v>3.1960575452515378</v>
      </c>
      <c r="N21" s="16">
        <f>'KOA-ha-ES'!N36/'KOA-ha-ES'!N40*100</f>
        <v>3.1155968738094577</v>
      </c>
      <c r="O21" s="16">
        <f t="shared" si="1"/>
        <v>2.9914493788691705</v>
      </c>
    </row>
    <row r="22" spans="1:15" s="13" customFormat="1" ht="13.5" customHeight="1" x14ac:dyDescent="0.2">
      <c r="B22" s="13" t="s">
        <v>145</v>
      </c>
      <c r="E22" s="16">
        <f>'KOA-ha-ES'!E38/'KOA-ha-ES'!E40*100</f>
        <v>4.2033897575898269</v>
      </c>
      <c r="F22" s="16">
        <f>'KOA-ha-ES'!F38/'KOA-ha-ES'!F40*100</f>
        <v>4.5578451314851689</v>
      </c>
      <c r="G22" s="16">
        <f>'KOA-ha-ES'!G38/'KOA-ha-ES'!G40*100</f>
        <v>4.6594443137078407</v>
      </c>
      <c r="H22" s="16">
        <f>'KOA-ha-ES'!H38/'KOA-ha-ES'!H40*100</f>
        <v>5.2501120428950321</v>
      </c>
      <c r="I22" s="16">
        <f>'KOA-ha-ES'!I38/'KOA-ha-ES'!I40*100</f>
        <v>4.9291871837519379</v>
      </c>
      <c r="J22" s="16">
        <f>'KOA-ha-ES'!J38/'KOA-ha-ES'!J40*100</f>
        <v>4.5442742731510899</v>
      </c>
      <c r="K22" s="16">
        <f>'KOA-ha-ES'!K38/'KOA-ha-ES'!K40*100</f>
        <v>5.0684789942345949</v>
      </c>
      <c r="L22" s="16">
        <f>'KOA-ha-ES'!L38/'KOA-ha-ES'!L40*100</f>
        <v>5.8960968782732435</v>
      </c>
      <c r="M22" s="16">
        <f>'KOA-ha-ES'!M38/'KOA-ha-ES'!M40*100</f>
        <v>6.1357592567307426</v>
      </c>
      <c r="N22" s="16">
        <f>'KOA-ha-ES'!N38/'KOA-ha-ES'!N40*100</f>
        <v>5.6716879511845759</v>
      </c>
      <c r="O22" s="16">
        <f t="shared" si="1"/>
        <v>5.0916275783004048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92.22554089418378</v>
      </c>
      <c r="F26" s="16">
        <f>'Kst-ha-ES'!F33/'Kst-ha-ES'!F36*100</f>
        <v>92.06807166139123</v>
      </c>
      <c r="G26" s="16">
        <f>'Kst-ha-ES'!G33/'Kst-ha-ES'!G36*100</f>
        <v>93.135600560540738</v>
      </c>
      <c r="H26" s="16">
        <f>'Kst-ha-ES'!H33/'Kst-ha-ES'!H36*100</f>
        <v>92.732874997359076</v>
      </c>
      <c r="I26" s="16">
        <f>'Kst-ha-ES'!I33/'Kst-ha-ES'!I36*100</f>
        <v>92.831158893943439</v>
      </c>
      <c r="J26" s="16">
        <f>'Kst-ha-ES'!J33/'Kst-ha-ES'!J36*100</f>
        <v>94.542268470141636</v>
      </c>
      <c r="K26" s="16">
        <f>'Kst-ha-ES'!K33/'Kst-ha-ES'!K36*100</f>
        <v>95.234442076869939</v>
      </c>
      <c r="L26" s="16">
        <f>'Kst-ha-ES'!L33/'Kst-ha-ES'!L36*100</f>
        <v>94.71037429425445</v>
      </c>
      <c r="M26" s="16">
        <f>'Kst-ha-ES'!M33/'Kst-ha-ES'!M36*100</f>
        <v>94.711731349098997</v>
      </c>
      <c r="N26" s="16">
        <f>'Kst-ha-ES'!N33/'Kst-ha-ES'!N36*100</f>
        <v>95.915283795337984</v>
      </c>
      <c r="O26" s="16">
        <f t="shared" si="1"/>
        <v>93.810734699312121</v>
      </c>
    </row>
    <row r="27" spans="1:15" s="13" customFormat="1" ht="13.5" customHeight="1" x14ac:dyDescent="0.2">
      <c r="B27" s="13" t="s">
        <v>69</v>
      </c>
      <c r="E27" s="16">
        <f>'Kst-ha-ES'!E34/'Kst-ha-ES'!E36*100</f>
        <v>5.2957598078538434E-2</v>
      </c>
      <c r="F27" s="16">
        <f>'Kst-ha-ES'!F34/'Kst-ha-ES'!F36*100</f>
        <v>1.4245966938679402E-2</v>
      </c>
      <c r="G27" s="16">
        <f>'Kst-ha-ES'!G34/'Kst-ha-ES'!G36*100</f>
        <v>5.9963574293753805E-2</v>
      </c>
      <c r="H27" s="16">
        <f>'Kst-ha-ES'!H34/'Kst-ha-ES'!H36*100</f>
        <v>2.2921562714788183E-2</v>
      </c>
      <c r="I27" s="16">
        <f>'Kst-ha-ES'!I34/'Kst-ha-ES'!I36*100</f>
        <v>3.5640893138670679E-2</v>
      </c>
      <c r="J27" s="16">
        <f>'Kst-ha-ES'!J34/'Kst-ha-ES'!J36*100</f>
        <v>7.49181405492889E-2</v>
      </c>
      <c r="K27" s="16">
        <f>'Kst-ha-ES'!K34/'Kst-ha-ES'!K36*100</f>
        <v>9.1580933334810738E-2</v>
      </c>
      <c r="L27" s="16">
        <f>'Kst-ha-ES'!L34/'Kst-ha-ES'!L36*100</f>
        <v>0.10219320898639209</v>
      </c>
      <c r="M27" s="16">
        <f>'Kst-ha-ES'!M34/'Kst-ha-ES'!M36*100</f>
        <v>0.17130735885687745</v>
      </c>
      <c r="N27" s="16">
        <f>'Kst-ha-ES'!N34/'Kst-ha-ES'!N36*100</f>
        <v>0.11223101568006429</v>
      </c>
      <c r="O27" s="16">
        <f t="shared" si="1"/>
        <v>7.3796025257186398E-2</v>
      </c>
    </row>
    <row r="28" spans="1:15" s="13" customFormat="1" ht="13.5" customHeight="1" x14ac:dyDescent="0.2">
      <c r="B28" s="13" t="s">
        <v>75</v>
      </c>
      <c r="E28" s="16">
        <f>'Kst-ha-ES'!E35/'Kst-ha-ES'!E36*100</f>
        <v>7.7215015077376838</v>
      </c>
      <c r="F28" s="16">
        <f>'Kst-ha-ES'!F35/'Kst-ha-ES'!F36*100</f>
        <v>7.9176823716701001</v>
      </c>
      <c r="G28" s="16">
        <f>'Kst-ha-ES'!G35/'Kst-ha-ES'!G36*100</f>
        <v>6.8044358651655159</v>
      </c>
      <c r="H28" s="16">
        <f>'Kst-ha-ES'!H35/'Kst-ha-ES'!H36*100</f>
        <v>7.2442034399261264</v>
      </c>
      <c r="I28" s="16">
        <f>'Kst-ha-ES'!I35/'Kst-ha-ES'!I36*100</f>
        <v>7.133200212917898</v>
      </c>
      <c r="J28" s="16">
        <f>'Kst-ha-ES'!J35/'Kst-ha-ES'!J36*100</f>
        <v>5.3828133893090806</v>
      </c>
      <c r="K28" s="16">
        <f>'Kst-ha-ES'!K35/'Kst-ha-ES'!K36*100</f>
        <v>4.6739769897952481</v>
      </c>
      <c r="L28" s="16">
        <f>'Kst-ha-ES'!L35/'Kst-ha-ES'!L36*100</f>
        <v>5.1874324967591559</v>
      </c>
      <c r="M28" s="16">
        <f>'Kst-ha-ES'!M35/'Kst-ha-ES'!M36*100</f>
        <v>5.1169612920441265</v>
      </c>
      <c r="N28" s="16">
        <f>'Kst-ha-ES'!N35/'Kst-ha-ES'!N36*100</f>
        <v>3.9724851889819695</v>
      </c>
      <c r="O28" s="16">
        <f t="shared" si="1"/>
        <v>6.1154692754306907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246</v>
      </c>
    </row>
    <row r="2" spans="1:15" ht="13.7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3.7" customHeight="1" x14ac:dyDescent="0.2">
      <c r="D3" s="38" t="s">
        <v>21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13.514733315932157</v>
      </c>
      <c r="F9" s="16">
        <f>'Kst-ha-HS'!F13/'Kst-ha-HS'!F31*100</f>
        <v>13.893557177391752</v>
      </c>
      <c r="G9" s="16">
        <f>'Kst-ha-HS'!G13/'Kst-ha-HS'!G31*100</f>
        <v>13.852098730209098</v>
      </c>
      <c r="H9" s="16">
        <f>'Kst-ha-HS'!H13/'Kst-ha-HS'!H31*100</f>
        <v>14.239973699398911</v>
      </c>
      <c r="I9" s="16">
        <f>'Kst-ha-HS'!I13/'Kst-ha-HS'!I31*100</f>
        <v>13.364926108754288</v>
      </c>
      <c r="J9" s="16">
        <f>'Kst-ha-HS'!J13/'Kst-ha-HS'!J31*100</f>
        <v>13.055263164522197</v>
      </c>
      <c r="K9" s="16">
        <f>'Kst-ha-HS'!K13/'Kst-ha-HS'!K31*100</f>
        <v>12.843588305270501</v>
      </c>
      <c r="L9" s="16">
        <f>'Kst-ha-HS'!L13/'Kst-ha-HS'!L31*100</f>
        <v>10.808934456622438</v>
      </c>
      <c r="M9" s="16">
        <f>'Kst-ha-HS'!M13/'Kst-ha-HS'!M31*100</f>
        <v>10.758686254763356</v>
      </c>
      <c r="N9" s="16">
        <f>'Kst-ha-HS'!N13/'Kst-ha-HS'!N31*100</f>
        <v>9.5167564348176192</v>
      </c>
      <c r="O9" s="16">
        <f t="shared" ref="O9:O28" si="1">AVERAGE(E9:N9)</f>
        <v>12.584851764768233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41.711305132642899</v>
      </c>
      <c r="F10" s="16">
        <f>'Kst-ha-HS'!F19/'Kst-ha-HS'!F31*100</f>
        <v>41.861650147348527</v>
      </c>
      <c r="G10" s="16">
        <f>'Kst-ha-HS'!G19/'Kst-ha-HS'!G31*100</f>
        <v>41.704644377751102</v>
      </c>
      <c r="H10" s="16">
        <f>'Kst-ha-HS'!H19/'Kst-ha-HS'!H31*100</f>
        <v>41.635371408389695</v>
      </c>
      <c r="I10" s="16">
        <f>'Kst-ha-HS'!I19/'Kst-ha-HS'!I31*100</f>
        <v>43.56221061300355</v>
      </c>
      <c r="J10" s="16">
        <f>'Kst-ha-HS'!J19/'Kst-ha-HS'!J31*100</f>
        <v>44.755830503822516</v>
      </c>
      <c r="K10" s="16">
        <f>'Kst-ha-HS'!K19/'Kst-ha-HS'!K31*100</f>
        <v>42.488232064059659</v>
      </c>
      <c r="L10" s="16">
        <f>'Kst-ha-HS'!L19/'Kst-ha-HS'!L31*100</f>
        <v>43.760833159194178</v>
      </c>
      <c r="M10" s="16">
        <f>'Kst-ha-HS'!M19/'Kst-ha-HS'!M31*100</f>
        <v>43.877369095757004</v>
      </c>
      <c r="N10" s="16">
        <f>'Kst-ha-HS'!N19/'Kst-ha-HS'!N31*100</f>
        <v>44.093680478052896</v>
      </c>
      <c r="O10" s="16">
        <f t="shared" si="1"/>
        <v>42.945112698002198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18.271691222446616</v>
      </c>
      <c r="F11" s="16">
        <f>'Kst-ha-HS'!F24/'Kst-ha-HS'!F31*100</f>
        <v>16.296342678861656</v>
      </c>
      <c r="G11" s="16">
        <f>'Kst-ha-HS'!G24/'Kst-ha-HS'!G31*100</f>
        <v>16.519923699235573</v>
      </c>
      <c r="H11" s="16">
        <f>'Kst-ha-HS'!H24/'Kst-ha-HS'!H31*100</f>
        <v>15.463142203420071</v>
      </c>
      <c r="I11" s="16">
        <f>'Kst-ha-HS'!I24/'Kst-ha-HS'!I31*100</f>
        <v>14.089675304660732</v>
      </c>
      <c r="J11" s="16">
        <f>'Kst-ha-HS'!J24/'Kst-ha-HS'!J31*100</f>
        <v>13.723737026916382</v>
      </c>
      <c r="K11" s="16">
        <f>'Kst-ha-HS'!K24/'Kst-ha-HS'!K31*100</f>
        <v>15.315369462932631</v>
      </c>
      <c r="L11" s="16">
        <f>'Kst-ha-HS'!L24/'Kst-ha-HS'!L31*100</f>
        <v>15.930660878452349</v>
      </c>
      <c r="M11" s="16">
        <f>'Kst-ha-HS'!M24/'Kst-ha-HS'!M31*100</f>
        <v>16.40833416845685</v>
      </c>
      <c r="N11" s="16">
        <f>'Kst-ha-HS'!N24/'Kst-ha-HS'!N31*100</f>
        <v>17.36609582624569</v>
      </c>
      <c r="O11" s="16">
        <f t="shared" si="1"/>
        <v>15.938497247162857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26.502270328978323</v>
      </c>
      <c r="F12" s="16">
        <f>'Kst-ha-HS'!F29/'Kst-ha-HS'!F31*100</f>
        <v>27.948449996398061</v>
      </c>
      <c r="G12" s="16">
        <f>'Kst-ha-HS'!G29/'Kst-ha-HS'!G31*100</f>
        <v>27.923333192804222</v>
      </c>
      <c r="H12" s="16">
        <f>'Kst-ha-HS'!H29/'Kst-ha-HS'!H31*100</f>
        <v>28.661512688791341</v>
      </c>
      <c r="I12" s="16">
        <f>'Kst-ha-HS'!I29/'Kst-ha-HS'!I31*100</f>
        <v>28.98318797358143</v>
      </c>
      <c r="J12" s="16">
        <f>'Kst-ha-HS'!J29/'Kst-ha-HS'!J31*100</f>
        <v>28.465169304738907</v>
      </c>
      <c r="K12" s="16">
        <f>'Kst-ha-HS'!K29/'Kst-ha-HS'!K31*100</f>
        <v>29.352810167737196</v>
      </c>
      <c r="L12" s="16">
        <f>'Kst-ha-HS'!L29/'Kst-ha-HS'!L31*100</f>
        <v>29.499571505731044</v>
      </c>
      <c r="M12" s="16">
        <f>'Kst-ha-HS'!M29/'Kst-ha-HS'!M31*100</f>
        <v>28.955610481022802</v>
      </c>
      <c r="N12" s="16">
        <f>'Kst-ha-HS'!N29/'Kst-ha-HS'!N31*100</f>
        <v>29.023467260883795</v>
      </c>
      <c r="O12" s="16">
        <f t="shared" si="1"/>
        <v>28.531538290066713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7.8200057440727386</v>
      </c>
      <c r="F16" s="16">
        <f>'KOA-ha-HS'!F10/'KOA-ha-HS'!F40*100</f>
        <v>8.0310153877641515</v>
      </c>
      <c r="G16" s="16">
        <f>'KOA-ha-HS'!G10/'KOA-ha-HS'!G40*100</f>
        <v>8.4117587404409573</v>
      </c>
      <c r="H16" s="16">
        <f>'KOA-ha-HS'!H10/'KOA-ha-HS'!H40*100</f>
        <v>9.1641561178324906</v>
      </c>
      <c r="I16" s="16">
        <f>'KOA-ha-HS'!I10/'KOA-ha-HS'!I40*100</f>
        <v>9.8949080604667756</v>
      </c>
      <c r="J16" s="16">
        <f>'KOA-ha-HS'!J10/'KOA-ha-HS'!J40*100</f>
        <v>9.5059354229144351</v>
      </c>
      <c r="K16" s="16">
        <f>'KOA-ha-HS'!K10/'KOA-ha-HS'!K40*100</f>
        <v>10.441129761005257</v>
      </c>
      <c r="L16" s="16">
        <f>'KOA-ha-HS'!L10/'KOA-ha-HS'!L40*100</f>
        <v>11.088482903297509</v>
      </c>
      <c r="M16" s="16">
        <f>'KOA-ha-HS'!M10/'KOA-ha-HS'!M40*100</f>
        <v>11.071437285388573</v>
      </c>
      <c r="N16" s="16">
        <f>'KOA-ha-HS'!N10/'KOA-ha-HS'!N40*100</f>
        <v>11.149533187909176</v>
      </c>
      <c r="O16" s="16">
        <f t="shared" si="1"/>
        <v>9.657836261109205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15.296531481757986</v>
      </c>
      <c r="F17" s="16">
        <f>'KOA-ha-HS'!F15/'KOA-ha-HS'!F40*100</f>
        <v>16.105201863481469</v>
      </c>
      <c r="G17" s="16">
        <f>'KOA-ha-HS'!G15/'KOA-ha-HS'!G40*100</f>
        <v>15.743191219560037</v>
      </c>
      <c r="H17" s="16">
        <f>'KOA-ha-HS'!H15/'KOA-ha-HS'!H40*100</f>
        <v>16.205206617354147</v>
      </c>
      <c r="I17" s="16">
        <f>'KOA-ha-HS'!I15/'KOA-ha-HS'!I40*100</f>
        <v>16.280487289748887</v>
      </c>
      <c r="J17" s="16">
        <f>'KOA-ha-HS'!J15/'KOA-ha-HS'!J40*100</f>
        <v>16.327453792090786</v>
      </c>
      <c r="K17" s="16">
        <f>'KOA-ha-HS'!K15/'KOA-ha-HS'!K40*100</f>
        <v>16.340130095909792</v>
      </c>
      <c r="L17" s="16">
        <f>'KOA-ha-HS'!L15/'KOA-ha-HS'!L40*100</f>
        <v>17.376991072028385</v>
      </c>
      <c r="M17" s="16">
        <f>'KOA-ha-HS'!M15/'KOA-ha-HS'!M40*100</f>
        <v>17.103263283093352</v>
      </c>
      <c r="N17" s="16">
        <f>'KOA-ha-HS'!N15/'KOA-ha-HS'!N40*100</f>
        <v>16.727476590694732</v>
      </c>
      <c r="O17" s="16">
        <f t="shared" si="1"/>
        <v>16.350593330571957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6.007354861047796</v>
      </c>
      <c r="F18" s="16">
        <f>'KOA-ha-HS'!F19/'KOA-ha-HS'!F40*100</f>
        <v>7.0774493458389305</v>
      </c>
      <c r="G18" s="16">
        <f>'KOA-ha-HS'!G19/'KOA-ha-HS'!G40*100</f>
        <v>7.0313427064629046</v>
      </c>
      <c r="H18" s="16">
        <f>'KOA-ha-HS'!H19/'KOA-ha-HS'!H40*100</f>
        <v>6.9246041412776433</v>
      </c>
      <c r="I18" s="16">
        <f>'KOA-ha-HS'!I19/'KOA-ha-HS'!I40*100</f>
        <v>6.8584888657062457</v>
      </c>
      <c r="J18" s="16">
        <f>'KOA-ha-HS'!J19/'KOA-ha-HS'!J40*100</f>
        <v>6.7279723752588589</v>
      </c>
      <c r="K18" s="16">
        <f>'KOA-ha-HS'!K19/'KOA-ha-HS'!K40*100</f>
        <v>6.3783824270546203</v>
      </c>
      <c r="L18" s="16">
        <f>'KOA-ha-HS'!L19/'KOA-ha-HS'!L40*100</f>
        <v>6.1465145839279911</v>
      </c>
      <c r="M18" s="16">
        <f>'KOA-ha-HS'!M19/'KOA-ha-HS'!M40*100</f>
        <v>6.3868834476724103</v>
      </c>
      <c r="N18" s="16">
        <f>'KOA-ha-HS'!N19/'KOA-ha-HS'!N40*100</f>
        <v>6.3583127674203972</v>
      </c>
      <c r="O18" s="16">
        <f t="shared" si="1"/>
        <v>6.5897305521667793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60.552828330958327</v>
      </c>
      <c r="F19" s="16">
        <f>'KOA-ha-HS'!F26/'KOA-ha-HS'!F40*100</f>
        <v>57.49449794464082</v>
      </c>
      <c r="G19" s="16">
        <f>'KOA-ha-HS'!G26/'KOA-ha-HS'!G40*100</f>
        <v>57.069134992647911</v>
      </c>
      <c r="H19" s="16">
        <f>'KOA-ha-HS'!H26/'KOA-ha-HS'!H40*100</f>
        <v>54.900438519799877</v>
      </c>
      <c r="I19" s="16">
        <f>'KOA-ha-HS'!I26/'KOA-ha-HS'!I40*100</f>
        <v>54.160105281417273</v>
      </c>
      <c r="J19" s="16">
        <f>'KOA-ha-HS'!J26/'KOA-ha-HS'!J40*100</f>
        <v>54.960826697416131</v>
      </c>
      <c r="K19" s="16">
        <f>'KOA-ha-HS'!K26/'KOA-ha-HS'!K40*100</f>
        <v>53.664763553894744</v>
      </c>
      <c r="L19" s="16">
        <f>'KOA-ha-HS'!L26/'KOA-ha-HS'!L40*100</f>
        <v>51.916005938288968</v>
      </c>
      <c r="M19" s="16">
        <f>'KOA-ha-HS'!M26/'KOA-ha-HS'!M40*100</f>
        <v>52.265393818431164</v>
      </c>
      <c r="N19" s="16">
        <f>'KOA-ha-HS'!N26/'KOA-ha-HS'!N40*100</f>
        <v>52.25858625528155</v>
      </c>
      <c r="O19" s="16">
        <f t="shared" si="1"/>
        <v>54.924258133277668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3.0233026434295485</v>
      </c>
      <c r="F20" s="16">
        <f>'KOA-ha-HS'!F30/'KOA-ha-HS'!F40*100</f>
        <v>3.3750117269387259</v>
      </c>
      <c r="G20" s="16">
        <f>'KOA-ha-HS'!G30/'KOA-ha-HS'!G40*100</f>
        <v>3.4676604756167544</v>
      </c>
      <c r="H20" s="16">
        <f>'KOA-ha-HS'!H30/'KOA-ha-HS'!H40*100</f>
        <v>3.8318454206115198</v>
      </c>
      <c r="I20" s="16">
        <f>'KOA-ha-HS'!I30/'KOA-ha-HS'!I40*100</f>
        <v>4.0279949804400204</v>
      </c>
      <c r="J20" s="16">
        <f>'KOA-ha-HS'!J30/'KOA-ha-HS'!J40*100</f>
        <v>3.7748558262262435</v>
      </c>
      <c r="K20" s="16">
        <f>'KOA-ha-HS'!K30/'KOA-ha-HS'!K40*100</f>
        <v>4.0279859260710511</v>
      </c>
      <c r="L20" s="16">
        <f>'KOA-ha-HS'!L30/'KOA-ha-HS'!L40*100</f>
        <v>3.8285698330528839</v>
      </c>
      <c r="M20" s="16">
        <f>'KOA-ha-HS'!M30/'KOA-ha-HS'!M40*100</f>
        <v>3.4786760374322947</v>
      </c>
      <c r="N20" s="16">
        <f>'KOA-ha-HS'!N30/'KOA-ha-HS'!N40*100</f>
        <v>3.6122499752530577</v>
      </c>
      <c r="O20" s="16">
        <f t="shared" si="1"/>
        <v>3.6448152845072102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2.8133507901674268</v>
      </c>
      <c r="F21" s="16">
        <f>'KOA-ha-HS'!F36/'KOA-ha-HS'!F40*100</f>
        <v>3.1042763736698644</v>
      </c>
      <c r="G21" s="16">
        <f>'KOA-ha-HS'!G36/'KOA-ha-HS'!G40*100</f>
        <v>3.1924414976078048</v>
      </c>
      <c r="H21" s="16">
        <f>'KOA-ha-HS'!H36/'KOA-ha-HS'!H40*100</f>
        <v>3.2437379948637419</v>
      </c>
      <c r="I21" s="16">
        <f>'KOA-ha-HS'!I36/'KOA-ha-HS'!I40*100</f>
        <v>3.3182046704746497</v>
      </c>
      <c r="J21" s="16">
        <f>'KOA-ha-HS'!J36/'KOA-ha-HS'!J40*100</f>
        <v>3.457289030494215</v>
      </c>
      <c r="K21" s="16">
        <f>'KOA-ha-HS'!K36/'KOA-ha-HS'!K40*100</f>
        <v>3.4711732887805526</v>
      </c>
      <c r="L21" s="16">
        <f>'KOA-ha-HS'!L36/'KOA-ha-HS'!L40*100</f>
        <v>3.4097277928999139</v>
      </c>
      <c r="M21" s="16">
        <f>'KOA-ha-HS'!M36/'KOA-ha-HS'!M40*100</f>
        <v>3.3180851577787509</v>
      </c>
      <c r="N21" s="16">
        <f>'KOA-ha-HS'!N36/'KOA-ha-HS'!N40*100</f>
        <v>3.5177358256233067</v>
      </c>
      <c r="O21" s="16">
        <f t="shared" si="1"/>
        <v>3.2846022422360228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4.4866261485661765</v>
      </c>
      <c r="F22" s="16">
        <f>'KOA-ha-HS'!F38/'KOA-ha-HS'!F40*100</f>
        <v>4.8125473576660411</v>
      </c>
      <c r="G22" s="16">
        <f>'KOA-ha-HS'!G38/'KOA-ha-HS'!G40*100</f>
        <v>5.0844703676636422</v>
      </c>
      <c r="H22" s="16">
        <f>'KOA-ha-HS'!H38/'KOA-ha-HS'!H40*100</f>
        <v>5.7300111882606011</v>
      </c>
      <c r="I22" s="16">
        <f>'KOA-ha-HS'!I38/'KOA-ha-HS'!I40*100</f>
        <v>5.4598108517461528</v>
      </c>
      <c r="J22" s="16">
        <f>'KOA-ha-HS'!J38/'KOA-ha-HS'!J40*100</f>
        <v>5.2456668555993424</v>
      </c>
      <c r="K22" s="16">
        <f>'KOA-ha-HS'!K38/'KOA-ha-HS'!K40*100</f>
        <v>5.6764349472839744</v>
      </c>
      <c r="L22" s="16">
        <f>'KOA-ha-HS'!L38/'KOA-ha-HS'!L40*100</f>
        <v>6.2337078765043472</v>
      </c>
      <c r="M22" s="16">
        <f>'KOA-ha-HS'!M38/'KOA-ha-HS'!M40*100</f>
        <v>6.3762609702034752</v>
      </c>
      <c r="N22" s="16">
        <f>'KOA-ha-HS'!N38/'KOA-ha-HS'!N40*100</f>
        <v>6.3761053978177928</v>
      </c>
      <c r="O22" s="16">
        <f t="shared" si="1"/>
        <v>5.5481641961311547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90.533849907731096</v>
      </c>
      <c r="F26" s="16">
        <f>'Kst-ha-HS'!F33/'Kst-ha-HS'!F36*100</f>
        <v>90.988161210260003</v>
      </c>
      <c r="G26" s="16">
        <f>'Kst-ha-HS'!G33/'Kst-ha-HS'!G36*100</f>
        <v>91.438916552898903</v>
      </c>
      <c r="H26" s="16">
        <f>'Kst-ha-HS'!H33/'Kst-ha-HS'!H36*100</f>
        <v>91.104720258007646</v>
      </c>
      <c r="I26" s="16">
        <f>'Kst-ha-HS'!I33/'Kst-ha-HS'!I36*100</f>
        <v>91.065755443149556</v>
      </c>
      <c r="J26" s="16">
        <f>'Kst-ha-HS'!J33/'Kst-ha-HS'!J36*100</f>
        <v>92.572628015835818</v>
      </c>
      <c r="K26" s="16">
        <f>'Kst-ha-HS'!K33/'Kst-ha-HS'!K36*100</f>
        <v>93.874578404075137</v>
      </c>
      <c r="L26" s="16">
        <f>'Kst-ha-HS'!L33/'Kst-ha-HS'!L36*100</f>
        <v>93.944673911874361</v>
      </c>
      <c r="M26" s="16">
        <f>'Kst-ha-HS'!M33/'Kst-ha-HS'!M36*100</f>
        <v>94.246649549903708</v>
      </c>
      <c r="N26" s="16">
        <f>'Kst-ha-HS'!N33/'Kst-ha-HS'!N36*100</f>
        <v>94.651892234270008</v>
      </c>
      <c r="O26" s="16">
        <f t="shared" si="1"/>
        <v>92.442182548800616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6.4480958110958608E-2</v>
      </c>
      <c r="F27" s="16">
        <f>'Kst-ha-HS'!F34/'Kst-ha-HS'!F36*100</f>
        <v>1.6185516557233829E-2</v>
      </c>
      <c r="G27" s="16">
        <f>'Kst-ha-HS'!G34/'Kst-ha-HS'!G36*100</f>
        <v>7.4784861784749385E-2</v>
      </c>
      <c r="H27" s="16">
        <f>'Kst-ha-HS'!H34/'Kst-ha-HS'!H36*100</f>
        <v>2.8056998111022798E-2</v>
      </c>
      <c r="I27" s="16">
        <f>'Kst-ha-HS'!I34/'Kst-ha-HS'!I36*100</f>
        <v>4.4417842551488208E-2</v>
      </c>
      <c r="J27" s="16">
        <f>'Kst-ha-HS'!J34/'Kst-ha-HS'!J36*100</f>
        <v>0.10195534448282093</v>
      </c>
      <c r="K27" s="16">
        <f>'Kst-ha-HS'!K34/'Kst-ha-HS'!K36*100</f>
        <v>0.11771377787714599</v>
      </c>
      <c r="L27" s="16">
        <f>'Kst-ha-HS'!L34/'Kst-ha-HS'!L36*100</f>
        <v>0.11698619880276698</v>
      </c>
      <c r="M27" s="16">
        <f>'Kst-ha-HS'!M34/'Kst-ha-HS'!M36*100</f>
        <v>0.18637314691191045</v>
      </c>
      <c r="N27" s="16">
        <f>'Kst-ha-HS'!N34/'Kst-ha-HS'!N36*100</f>
        <v>0.14694376217110472</v>
      </c>
      <c r="O27" s="16">
        <f t="shared" si="1"/>
        <v>8.9789840736120188E-2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9.4016691341579541</v>
      </c>
      <c r="F28" s="16">
        <f>'Kst-ha-HS'!F35/'Kst-ha-HS'!F36*100</f>
        <v>8.9956532731827643</v>
      </c>
      <c r="G28" s="16">
        <f>'Kst-ha-HS'!G35/'Kst-ha-HS'!G36*100</f>
        <v>8.4862985853163497</v>
      </c>
      <c r="H28" s="16">
        <f>'Kst-ha-HS'!H35/'Kst-ha-HS'!H36*100</f>
        <v>8.8672227438813369</v>
      </c>
      <c r="I28" s="16">
        <f>'Kst-ha-HS'!I35/'Kst-ha-HS'!I36*100</f>
        <v>8.889826714298966</v>
      </c>
      <c r="J28" s="16">
        <f>'Kst-ha-HS'!J35/'Kst-ha-HS'!J36*100</f>
        <v>7.3254166396813671</v>
      </c>
      <c r="K28" s="16">
        <f>'Kst-ha-HS'!K35/'Kst-ha-HS'!K36*100</f>
        <v>6.0077078180477166</v>
      </c>
      <c r="L28" s="16">
        <f>'Kst-ha-HS'!L35/'Kst-ha-HS'!L36*100</f>
        <v>5.9383398893228687</v>
      </c>
      <c r="M28" s="16">
        <f>'Kst-ha-HS'!M35/'Kst-ha-HS'!M36*100</f>
        <v>5.5669773031843848</v>
      </c>
      <c r="N28" s="16">
        <f>'Kst-ha-HS'!N35/'Kst-ha-HS'!N36*100</f>
        <v>5.2011640035588789</v>
      </c>
      <c r="O28" s="16">
        <f t="shared" si="1"/>
        <v>7.468027610463257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89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90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22.260179604765714</v>
      </c>
      <c r="F7" s="6">
        <f>Input!B56/Input!B$7</f>
        <v>21.300205349947916</v>
      </c>
      <c r="G7" s="6">
        <f>Input!C56/Input!C$7</f>
        <v>21.153073638165825</v>
      </c>
      <c r="H7" s="6">
        <f>Input!D56/Input!D$7</f>
        <v>21.590964158181311</v>
      </c>
      <c r="I7" s="6">
        <f>Input!E56/Input!E$7</f>
        <v>20.054269549224827</v>
      </c>
      <c r="J7" s="6">
        <f>Input!F56/Input!F$7</f>
        <v>19.998134122742762</v>
      </c>
      <c r="K7" s="6">
        <f>Input!G56/Input!G$7</f>
        <v>21.196389713344665</v>
      </c>
      <c r="L7" s="6">
        <f>Input!H56/Input!H$7</f>
        <v>22.429010047011445</v>
      </c>
      <c r="M7" s="6">
        <f>Input!I56/Input!I$7</f>
        <v>23.00071856531946</v>
      </c>
      <c r="N7" s="6">
        <f>Input!J56/Input!J$7</f>
        <v>23.261544305793894</v>
      </c>
      <c r="O7" s="6">
        <f t="shared" ref="O7:O12" si="1">AVERAGE(E7:N7)</f>
        <v>21.624448905449782</v>
      </c>
    </row>
    <row r="8" spans="1:15" ht="12" customHeight="1" x14ac:dyDescent="0.2">
      <c r="B8" t="s">
        <v>84</v>
      </c>
      <c r="E8" s="6">
        <f>Input!A100/Input!A$7</f>
        <v>30.48559022989922</v>
      </c>
      <c r="F8" s="6">
        <f>Input!B100/Input!B$7</f>
        <v>43.599155565164409</v>
      </c>
      <c r="G8" s="6">
        <f>Input!C100/Input!C$7</f>
        <v>28.19687969919153</v>
      </c>
      <c r="H8" s="6">
        <f>Input!D100/Input!D$7</f>
        <v>23.564115274264189</v>
      </c>
      <c r="I8" s="6">
        <f>Input!E100/Input!E$7</f>
        <v>25.027617605566185</v>
      </c>
      <c r="J8" s="6">
        <f>Input!F100/Input!F$7</f>
        <v>20.559905349327927</v>
      </c>
      <c r="K8" s="6">
        <f>Input!G100/Input!G$7</f>
        <v>18.366167195898999</v>
      </c>
      <c r="L8" s="6">
        <f>Input!H100/Input!H$7</f>
        <v>18.07068342938344</v>
      </c>
      <c r="M8" s="6">
        <f>Input!I100/Input!I$7</f>
        <v>18.938300149802359</v>
      </c>
      <c r="N8" s="6">
        <f>Input!J100/Input!J$7</f>
        <v>19.221338810500718</v>
      </c>
      <c r="O8" s="6">
        <f t="shared" si="1"/>
        <v>24.602975330899898</v>
      </c>
    </row>
    <row r="9" spans="1:15" ht="12" customHeight="1" x14ac:dyDescent="0.2">
      <c r="B9" t="s">
        <v>93</v>
      </c>
      <c r="E9" s="6">
        <f t="shared" ref="E9:N9" si="2">+E8-E7</f>
        <v>8.225410625133506</v>
      </c>
      <c r="F9" s="6">
        <f t="shared" si="2"/>
        <v>22.298950215216493</v>
      </c>
      <c r="G9" s="6">
        <f t="shared" si="2"/>
        <v>7.0438060610257054</v>
      </c>
      <c r="H9" s="6">
        <f t="shared" si="2"/>
        <v>1.9731511160828781</v>
      </c>
      <c r="I9" s="6">
        <f t="shared" si="2"/>
        <v>4.9733480563413579</v>
      </c>
      <c r="J9" s="6">
        <f t="shared" si="2"/>
        <v>0.5617712265851651</v>
      </c>
      <c r="K9" s="6">
        <f t="shared" si="2"/>
        <v>-2.8302225174456659</v>
      </c>
      <c r="L9" s="6">
        <f t="shared" si="2"/>
        <v>-4.3583266176280056</v>
      </c>
      <c r="M9" s="6">
        <f t="shared" si="2"/>
        <v>-4.0624184155171008</v>
      </c>
      <c r="N9" s="6">
        <f t="shared" si="2"/>
        <v>-4.0402054952931756</v>
      </c>
      <c r="O9" s="6">
        <f t="shared" si="1"/>
        <v>2.9785264254501147</v>
      </c>
    </row>
    <row r="10" spans="1:15" ht="12" customHeight="1" x14ac:dyDescent="0.2">
      <c r="B10" t="s">
        <v>85</v>
      </c>
      <c r="E10" s="6">
        <f>Input!A101/Input!A$7</f>
        <v>179.90427891674258</v>
      </c>
      <c r="F10" s="6">
        <f>Input!B101/Input!B$7</f>
        <v>188.31975188191592</v>
      </c>
      <c r="G10" s="6">
        <f>Input!C101/Input!C$7</f>
        <v>184.21465666079118</v>
      </c>
      <c r="H10" s="6">
        <f>Input!D101/Input!D$7</f>
        <v>174.38201099163618</v>
      </c>
      <c r="I10" s="6">
        <f>Input!E101/Input!E$7</f>
        <v>168.02236237803663</v>
      </c>
      <c r="J10" s="6">
        <f>Input!F101/Input!F$7</f>
        <v>159.61229885814944</v>
      </c>
      <c r="K10" s="6">
        <f>Input!G101/Input!G$7</f>
        <v>169.16452364357588</v>
      </c>
      <c r="L10" s="6">
        <f>Input!H101/Input!H$7</f>
        <v>181.91025371168445</v>
      </c>
      <c r="M10" s="6">
        <f>Input!I101/Input!I$7</f>
        <v>181.41235534065137</v>
      </c>
      <c r="N10" s="6">
        <f>Input!J101/Input!J$7</f>
        <v>195.19819841093289</v>
      </c>
      <c r="O10" s="6">
        <f t="shared" si="1"/>
        <v>178.21406907941167</v>
      </c>
    </row>
    <row r="11" spans="1:15" ht="12" customHeight="1" x14ac:dyDescent="0.2">
      <c r="B11" t="s">
        <v>94</v>
      </c>
      <c r="E11" s="6">
        <f>Input!A26/Input!A$7/0.04</f>
        <v>286.9930574199015</v>
      </c>
      <c r="F11" s="6">
        <f>Input!B26/Input!B$7/0.04</f>
        <v>293.38273550973878</v>
      </c>
      <c r="G11" s="6">
        <f>Input!C26/Input!C$7/0.04</f>
        <v>289.53634267238459</v>
      </c>
      <c r="H11" s="6">
        <f>Input!D26/Input!D$7/0.04</f>
        <v>290.57103977259561</v>
      </c>
      <c r="I11" s="6">
        <f>Input!E26/Input!E$7/0.04</f>
        <v>287.68007002045954</v>
      </c>
      <c r="J11" s="6">
        <f>Input!F26/Input!F$7/0.04</f>
        <v>275.26388986688596</v>
      </c>
      <c r="K11" s="6">
        <f>Input!G26/Input!G$7/0.04</f>
        <v>270.13822656076087</v>
      </c>
      <c r="L11" s="6">
        <f>Input!H26/Input!H$7/0.04</f>
        <v>258.82855657207602</v>
      </c>
      <c r="M11" s="6">
        <f>Input!I26/Input!I$7/0.04</f>
        <v>244.20534583840686</v>
      </c>
      <c r="N11" s="6">
        <f>Input!J26/Input!J$7/0.04</f>
        <v>251.8811100988915</v>
      </c>
      <c r="O11" s="6">
        <f t="shared" si="1"/>
        <v>274.84803743321015</v>
      </c>
    </row>
    <row r="12" spans="1:15" ht="12" customHeight="1" x14ac:dyDescent="0.2">
      <c r="B12" s="19" t="s">
        <v>95</v>
      </c>
      <c r="E12" s="6">
        <f t="shared" ref="E12:N12" si="3">+E10+E11</f>
        <v>466.89733633664412</v>
      </c>
      <c r="F12" s="6">
        <f t="shared" si="3"/>
        <v>481.7024873916547</v>
      </c>
      <c r="G12" s="6">
        <f t="shared" si="3"/>
        <v>473.75099933317574</v>
      </c>
      <c r="H12" s="6">
        <f t="shared" si="3"/>
        <v>464.95305076423176</v>
      </c>
      <c r="I12" s="6">
        <f t="shared" si="3"/>
        <v>455.70243239849617</v>
      </c>
      <c r="J12" s="6">
        <f t="shared" si="3"/>
        <v>434.87618872503538</v>
      </c>
      <c r="K12" s="6">
        <f t="shared" si="3"/>
        <v>439.30275020433675</v>
      </c>
      <c r="L12" s="6">
        <f t="shared" si="3"/>
        <v>440.73881028376047</v>
      </c>
      <c r="M12" s="6">
        <f t="shared" si="3"/>
        <v>425.61770117905826</v>
      </c>
      <c r="N12" s="6">
        <f t="shared" si="3"/>
        <v>447.07930850982439</v>
      </c>
      <c r="O12" s="6">
        <f t="shared" si="1"/>
        <v>453.06210651262171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12.37334639220418</v>
      </c>
      <c r="F15" s="22">
        <f t="shared" ref="F15:N15" si="4">+F7/F$10*100</f>
        <v>11.310659204406772</v>
      </c>
      <c r="G15" s="22">
        <f t="shared" si="4"/>
        <v>11.482839651090645</v>
      </c>
      <c r="H15" s="22">
        <f t="shared" si="4"/>
        <v>12.381417117168624</v>
      </c>
      <c r="I15" s="22">
        <f t="shared" si="4"/>
        <v>11.935476483841095</v>
      </c>
      <c r="J15" s="22">
        <f t="shared" si="4"/>
        <v>12.529193718659171</v>
      </c>
      <c r="K15" s="22">
        <f t="shared" si="4"/>
        <v>12.530044276898606</v>
      </c>
      <c r="L15" s="22">
        <f t="shared" si="4"/>
        <v>12.329711816333301</v>
      </c>
      <c r="M15" s="22">
        <f t="shared" si="4"/>
        <v>12.678694635836305</v>
      </c>
      <c r="N15" s="22">
        <f t="shared" si="4"/>
        <v>11.916884733138518</v>
      </c>
      <c r="O15" s="22">
        <f>AVERAGE(E15:N15)</f>
        <v>12.146826802957722</v>
      </c>
    </row>
    <row r="16" spans="1:15" ht="12" customHeight="1" x14ac:dyDescent="0.2">
      <c r="B16" t="s">
        <v>84</v>
      </c>
      <c r="E16" s="22">
        <f>+E8/E$10*100</f>
        <v>16.945450332511303</v>
      </c>
      <c r="F16" s="22">
        <f t="shared" ref="F16:N16" si="5">+F8/F$10*100</f>
        <v>23.151663662186024</v>
      </c>
      <c r="G16" s="22">
        <f t="shared" si="5"/>
        <v>15.306534349822471</v>
      </c>
      <c r="H16" s="22">
        <f t="shared" si="5"/>
        <v>13.512927818795706</v>
      </c>
      <c r="I16" s="22">
        <f t="shared" si="5"/>
        <v>14.895408713071228</v>
      </c>
      <c r="J16" s="22">
        <f t="shared" si="5"/>
        <v>12.881153580526972</v>
      </c>
      <c r="K16" s="22">
        <f t="shared" si="5"/>
        <v>10.856985141042879</v>
      </c>
      <c r="L16" s="22">
        <f t="shared" si="5"/>
        <v>9.9338454323879173</v>
      </c>
      <c r="M16" s="22">
        <f t="shared" si="5"/>
        <v>10.439366224114401</v>
      </c>
      <c r="N16" s="22">
        <f t="shared" si="5"/>
        <v>9.8470882246750016</v>
      </c>
      <c r="O16" s="22">
        <f>AVERAGE(E16:N16)</f>
        <v>13.777042347913389</v>
      </c>
    </row>
    <row r="17" spans="1:15" ht="12" customHeight="1" x14ac:dyDescent="0.2">
      <c r="B17" t="s">
        <v>93</v>
      </c>
      <c r="E17" s="22">
        <f>+E9/E$10*100</f>
        <v>4.572103940307124</v>
      </c>
      <c r="F17" s="22">
        <f t="shared" ref="F17:N17" si="6">+F9/F$10*100</f>
        <v>11.841004457779253</v>
      </c>
      <c r="G17" s="22">
        <f t="shared" si="6"/>
        <v>3.823694698731825</v>
      </c>
      <c r="H17" s="22">
        <f t="shared" si="6"/>
        <v>1.131510701627082</v>
      </c>
      <c r="I17" s="22">
        <f t="shared" si="6"/>
        <v>2.9599322292301364</v>
      </c>
      <c r="J17" s="22">
        <f t="shared" si="6"/>
        <v>0.35195986186780137</v>
      </c>
      <c r="K17" s="22">
        <f t="shared" si="6"/>
        <v>-1.6730591358557261</v>
      </c>
      <c r="L17" s="22">
        <f t="shared" si="6"/>
        <v>-2.3958663839453829</v>
      </c>
      <c r="M17" s="22">
        <f t="shared" si="6"/>
        <v>-2.2393284117219014</v>
      </c>
      <c r="N17" s="22">
        <f t="shared" si="6"/>
        <v>-2.0697965084635164</v>
      </c>
      <c r="O17" s="22">
        <f>AVERAGE(E17:N17)</f>
        <v>1.6302155449556697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38.53187090941708</v>
      </c>
      <c r="F20" s="22">
        <f t="shared" ref="F20:N20" si="7">+F10/F$12*100</f>
        <v>39.094618942417874</v>
      </c>
      <c r="G20" s="22">
        <f t="shared" si="7"/>
        <v>38.884278222121111</v>
      </c>
      <c r="H20" s="22">
        <f t="shared" si="7"/>
        <v>37.505294503393152</v>
      </c>
      <c r="I20" s="22">
        <f t="shared" si="7"/>
        <v>36.87106989832936</v>
      </c>
      <c r="J20" s="22">
        <f t="shared" si="7"/>
        <v>36.70292901666997</v>
      </c>
      <c r="K20" s="22">
        <f t="shared" si="7"/>
        <v>38.507503894498932</v>
      </c>
      <c r="L20" s="22">
        <f t="shared" si="7"/>
        <v>41.273935824840414</v>
      </c>
      <c r="M20" s="22">
        <f t="shared" si="7"/>
        <v>42.623310740624206</v>
      </c>
      <c r="N20" s="22">
        <f t="shared" si="7"/>
        <v>43.660754299176766</v>
      </c>
      <c r="O20" s="22">
        <f>AVERAGE(E20:N20)</f>
        <v>39.365556625148884</v>
      </c>
    </row>
    <row r="21" spans="1:15" ht="12" customHeight="1" x14ac:dyDescent="0.2">
      <c r="B21" t="s">
        <v>94</v>
      </c>
      <c r="E21" s="22">
        <f>+E11/E$12*100</f>
        <v>61.468129090582913</v>
      </c>
      <c r="F21" s="22">
        <f t="shared" ref="F21:N21" si="8">+F11/F$12*100</f>
        <v>60.905381057582119</v>
      </c>
      <c r="G21" s="22">
        <f t="shared" si="8"/>
        <v>61.115721777878896</v>
      </c>
      <c r="H21" s="22">
        <f t="shared" si="8"/>
        <v>62.494705496606848</v>
      </c>
      <c r="I21" s="22">
        <f t="shared" si="8"/>
        <v>63.128930101670633</v>
      </c>
      <c r="J21" s="22">
        <f t="shared" si="8"/>
        <v>63.297070983330038</v>
      </c>
      <c r="K21" s="22">
        <f t="shared" si="8"/>
        <v>61.492496105501068</v>
      </c>
      <c r="L21" s="22">
        <f t="shared" si="8"/>
        <v>58.726064175159586</v>
      </c>
      <c r="M21" s="22">
        <f t="shared" si="8"/>
        <v>57.376689259375787</v>
      </c>
      <c r="N21" s="22">
        <f t="shared" si="8"/>
        <v>56.339245700823234</v>
      </c>
      <c r="O21" s="22">
        <f>AVERAGE(E21:N21)</f>
        <v>60.634443374851116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4.4492904522989711</v>
      </c>
      <c r="F24" s="22">
        <f>Input!B108/Input!B$56*100</f>
        <v>3.4982966120364529</v>
      </c>
      <c r="G24" s="22">
        <f>Input!C108/Input!C$56*100</f>
        <v>2.877570847245412</v>
      </c>
      <c r="H24" s="22">
        <f>Input!D108/Input!D$56*100</f>
        <v>2.1914357876940858</v>
      </c>
      <c r="I24" s="22">
        <f>Input!E108/Input!E$56*100</f>
        <v>2.6817661417373584</v>
      </c>
      <c r="J24" s="22">
        <f>Input!F108/Input!F$56*100</f>
        <v>2.5796577505176144</v>
      </c>
      <c r="K24" s="22">
        <f>Input!G108/Input!G$56*100</f>
        <v>2.1850390741808683</v>
      </c>
      <c r="L24" s="22">
        <f>Input!H108/Input!H$56*100</f>
        <v>2.3242976029854425</v>
      </c>
      <c r="M24" s="22">
        <f>Input!I108/Input!I$56*100</f>
        <v>2.0268306974217078</v>
      </c>
      <c r="N24" s="22">
        <f>Input!J108/Input!J$56*100</f>
        <v>1.708315209051487</v>
      </c>
      <c r="O24" s="22">
        <f>AVERAGE(E24:N24)</f>
        <v>2.6522500175169403</v>
      </c>
    </row>
    <row r="25" spans="1:15" ht="12" customHeight="1" x14ac:dyDescent="0.2">
      <c r="B25" t="s">
        <v>60</v>
      </c>
      <c r="E25" s="22">
        <f>Input!A109/Input!A$56*100</f>
        <v>14.039592763477781</v>
      </c>
      <c r="F25" s="22">
        <f>Input!B109/Input!B$56*100</f>
        <v>12.490213873203404</v>
      </c>
      <c r="G25" s="22">
        <f>Input!C109/Input!C$56*100</f>
        <v>12.961117752209431</v>
      </c>
      <c r="H25" s="22">
        <f>Input!D109/Input!D$56*100</f>
        <v>12.657716517605234</v>
      </c>
      <c r="I25" s="22">
        <f>Input!E109/Input!E$56*100</f>
        <v>11.357022828578032</v>
      </c>
      <c r="J25" s="22">
        <f>Input!F109/Input!F$56*100</f>
        <v>13.153481594388284</v>
      </c>
      <c r="K25" s="22">
        <f>Input!G109/Input!G$56*100</f>
        <v>12.155038226479762</v>
      </c>
      <c r="L25" s="22">
        <f>Input!H109/Input!H$56*100</f>
        <v>11.418951395401281</v>
      </c>
      <c r="M25" s="22">
        <f>Input!I109/Input!I$56*100</f>
        <v>10.527848778759056</v>
      </c>
      <c r="N25" s="22">
        <f>Input!J109/Input!J$56*100</f>
        <v>10.101813758082212</v>
      </c>
      <c r="O25" s="22">
        <f>AVERAGE(E25:N25)</f>
        <v>12.086279748818448</v>
      </c>
    </row>
    <row r="26" spans="1:15" ht="12" customHeight="1" x14ac:dyDescent="0.2">
      <c r="B26" t="s">
        <v>99</v>
      </c>
      <c r="E26" s="22">
        <f>Input!A110/Input!A$56*100</f>
        <v>25.607389140757121</v>
      </c>
      <c r="F26" s="22">
        <f>Input!B110/Input!B$56*100</f>
        <v>28.953677072540739</v>
      </c>
      <c r="G26" s="22">
        <f>Input!C110/Input!C$56*100</f>
        <v>32.600774385556562</v>
      </c>
      <c r="H26" s="22">
        <f>Input!D110/Input!D$56*100</f>
        <v>32.133484929425308</v>
      </c>
      <c r="I26" s="22">
        <f>Input!E110/Input!E$56*100</f>
        <v>35.547623454147178</v>
      </c>
      <c r="J26" s="22">
        <f>Input!F110/Input!F$56*100</f>
        <v>34.465141400490765</v>
      </c>
      <c r="K26" s="22">
        <f>Input!G110/Input!G$56*100</f>
        <v>35.208914693421072</v>
      </c>
      <c r="L26" s="22">
        <f>Input!H110/Input!H$56*100</f>
        <v>37.15772508411829</v>
      </c>
      <c r="M26" s="22">
        <f>Input!I110/Input!I$56*100</f>
        <v>38.363333471050012</v>
      </c>
      <c r="N26" s="22">
        <f>Input!J110/Input!J$56*100</f>
        <v>40.251795845576225</v>
      </c>
      <c r="O26" s="22">
        <f>AVERAGE(E26:N26)</f>
        <v>34.028985947708328</v>
      </c>
    </row>
    <row r="27" spans="1:15" ht="12" customHeight="1" x14ac:dyDescent="0.2">
      <c r="B27" t="s">
        <v>255</v>
      </c>
      <c r="E27" s="22">
        <f>Input!A111/Input!A$56*100</f>
        <v>31.327493570268267</v>
      </c>
      <c r="F27" s="22">
        <f>Input!B111/Input!B$56*100</f>
        <v>32.010545090386032</v>
      </c>
      <c r="G27" s="22">
        <f>Input!C111/Input!C$56*100</f>
        <v>29.842262268438841</v>
      </c>
      <c r="H27" s="22">
        <f>Input!D111/Input!D$56*100</f>
        <v>27.907730665236624</v>
      </c>
      <c r="I27" s="22">
        <f>Input!E111/Input!E$56*100</f>
        <v>28.948268175251439</v>
      </c>
      <c r="J27" s="22">
        <f>Input!F111/Input!F$56*100</f>
        <v>27.913418886736487</v>
      </c>
      <c r="K27" s="22">
        <f>Input!G111/Input!G$56*100</f>
        <v>28.034187952616406</v>
      </c>
      <c r="L27" s="22">
        <f>Input!H111/Input!H$56*100</f>
        <v>27.613878957016059</v>
      </c>
      <c r="M27" s="22">
        <f>Input!I111/Input!I$56*100</f>
        <v>27.543920727853717</v>
      </c>
      <c r="N27" s="22">
        <f>Input!J111/Input!J$56*100</f>
        <v>27.714982739519101</v>
      </c>
      <c r="O27" s="22">
        <f>AVERAGE(E27:N27)</f>
        <v>28.885668903332295</v>
      </c>
    </row>
    <row r="28" spans="1:15" ht="12" customHeight="1" x14ac:dyDescent="0.2">
      <c r="B28" t="s">
        <v>15</v>
      </c>
      <c r="E28" s="22">
        <f>Input!A112/Input!A$56*100</f>
        <v>24.57623407319787</v>
      </c>
      <c r="F28" s="22">
        <f>Input!B112/Input!B$56*100</f>
        <v>23.047267351833366</v>
      </c>
      <c r="G28" s="22">
        <f>Input!C112/Input!C$56*100</f>
        <v>21.718274746549756</v>
      </c>
      <c r="H28" s="22">
        <f>Input!D112/Input!D$56*100</f>
        <v>25.109632100038741</v>
      </c>
      <c r="I28" s="22">
        <f>Input!E112/Input!E$56*100</f>
        <v>21.465319400285992</v>
      </c>
      <c r="J28" s="22">
        <f>Input!F112/Input!F$56*100</f>
        <v>21.888300367866854</v>
      </c>
      <c r="K28" s="22">
        <f>Input!G112/Input!G$56*100</f>
        <v>22.41682005330189</v>
      </c>
      <c r="L28" s="22">
        <f>Input!H112/Input!H$56*100</f>
        <v>21.485146960478932</v>
      </c>
      <c r="M28" s="22">
        <f>Input!I112/Input!I$56*100</f>
        <v>21.538066324915505</v>
      </c>
      <c r="N28" s="22">
        <f>Input!J112/Input!J$56*100</f>
        <v>20.223092447770984</v>
      </c>
      <c r="O28" s="22">
        <f>AVERAGE(E28:N28)</f>
        <v>22.346815382623991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3.5950474578164844</v>
      </c>
      <c r="F31" s="22">
        <f>Input!B113/Input!B$100*100</f>
        <v>2.4252253626126454</v>
      </c>
      <c r="G31" s="22">
        <f>Input!C113/Input!C$100*100</f>
        <v>4.5269875501508423</v>
      </c>
      <c r="H31" s="22">
        <f>Input!D113/Input!D$100*100</f>
        <v>3.6741080339318417</v>
      </c>
      <c r="I31" s="22">
        <f>Input!E113/Input!E$100*100</f>
        <v>1.9733014024064683</v>
      </c>
      <c r="J31" s="22">
        <f>Input!F113/Input!F$100*100</f>
        <v>2.0255946681249406</v>
      </c>
      <c r="K31" s="22">
        <f>Input!G113/Input!G$100*100</f>
        <v>1.3407600836147469</v>
      </c>
      <c r="L31" s="22">
        <f>Input!H113/Input!H$100*100</f>
        <v>2.6737447303479951</v>
      </c>
      <c r="M31" s="22">
        <f>Input!I113/Input!I$100*100</f>
        <v>2.2931499735968823</v>
      </c>
      <c r="N31" s="22">
        <f>Input!J113/Input!J$100*100</f>
        <v>1.3692344372065128</v>
      </c>
      <c r="O31" s="22">
        <f>AVERAGE(E31:N31)</f>
        <v>2.5897153699809361</v>
      </c>
    </row>
    <row r="32" spans="1:15" ht="12" customHeight="1" x14ac:dyDescent="0.2">
      <c r="B32" t="s">
        <v>60</v>
      </c>
      <c r="E32" s="22">
        <f>Input!A114/Input!A$100*100</f>
        <v>19.617208097253133</v>
      </c>
      <c r="F32" s="22">
        <f>Input!B114/Input!B$100*100</f>
        <v>9.0590728813185635</v>
      </c>
      <c r="G32" s="22">
        <f>Input!C114/Input!C$100*100</f>
        <v>4.1135768208959806</v>
      </c>
      <c r="H32" s="22">
        <f>Input!D114/Input!D$100*100</f>
        <v>18.743899882270597</v>
      </c>
      <c r="I32" s="22">
        <f>Input!E114/Input!E$100*100</f>
        <v>17.426589129708709</v>
      </c>
      <c r="J32" s="22">
        <f>Input!F114/Input!F$100*100</f>
        <v>17.595832868256771</v>
      </c>
      <c r="K32" s="22">
        <f>Input!G114/Input!G$100*100</f>
        <v>10.45539317212376</v>
      </c>
      <c r="L32" s="22">
        <f>Input!H114/Input!H$100*100</f>
        <v>7.5282285046925521</v>
      </c>
      <c r="M32" s="22">
        <f>Input!I114/Input!I$100*100</f>
        <v>11.602189288285427</v>
      </c>
      <c r="N32" s="22">
        <f>Input!J114/Input!J$100*100</f>
        <v>12.164577393690717</v>
      </c>
      <c r="O32" s="22">
        <f>AVERAGE(E32:N32)</f>
        <v>12.830656803849621</v>
      </c>
    </row>
    <row r="33" spans="1:15" ht="12" customHeight="1" x14ac:dyDescent="0.2">
      <c r="B33" t="s">
        <v>99</v>
      </c>
      <c r="E33" s="22">
        <f>Input!A115/Input!A$100*100</f>
        <v>14.188377186491008</v>
      </c>
      <c r="F33" s="22">
        <f>Input!B115/Input!B$100*100</f>
        <v>29.412796294076728</v>
      </c>
      <c r="G33" s="22">
        <f>Input!C115/Input!C$100*100</f>
        <v>17.015622448563335</v>
      </c>
      <c r="H33" s="22">
        <f>Input!D115/Input!D$100*100</f>
        <v>20.760544293149277</v>
      </c>
      <c r="I33" s="22">
        <f>Input!E115/Input!E$100*100</f>
        <v>31.784206704245694</v>
      </c>
      <c r="J33" s="22">
        <f>Input!F115/Input!F$100*100</f>
        <v>47.387044735803769</v>
      </c>
      <c r="K33" s="22">
        <f>Input!G115/Input!G$100*100</f>
        <v>27.756615973810046</v>
      </c>
      <c r="L33" s="22">
        <f>Input!H115/Input!H$100*100</f>
        <v>34.976591159957735</v>
      </c>
      <c r="M33" s="22">
        <f>Input!I115/Input!I$100*100</f>
        <v>35.639589487472797</v>
      </c>
      <c r="N33" s="22">
        <f>Input!J115/Input!J$100*100</f>
        <v>36.726589025954787</v>
      </c>
      <c r="O33" s="22">
        <f>AVERAGE(E33:N33)</f>
        <v>29.564797730952524</v>
      </c>
    </row>
    <row r="34" spans="1:15" ht="12" customHeight="1" x14ac:dyDescent="0.2">
      <c r="B34" t="s">
        <v>255</v>
      </c>
      <c r="E34" s="22">
        <f>Input!A116/Input!A$100*100</f>
        <v>46.225803086482983</v>
      </c>
      <c r="F34" s="22">
        <f>Input!B116/Input!B$100*100</f>
        <v>39.539034396896064</v>
      </c>
      <c r="G34" s="22">
        <f>Input!C116/Input!C$100*100</f>
        <v>60.018143484356003</v>
      </c>
      <c r="H34" s="22">
        <f>Input!D116/Input!D$100*100</f>
        <v>33.464516897504986</v>
      </c>
      <c r="I34" s="22">
        <f>Input!E116/Input!E$100*100</f>
        <v>26.988778030797032</v>
      </c>
      <c r="J34" s="22">
        <f>Input!F116/Input!F$100*100</f>
        <v>14.238502814095694</v>
      </c>
      <c r="K34" s="22">
        <f>Input!G116/Input!G$100*100</f>
        <v>38.875343586876006</v>
      </c>
      <c r="L34" s="22">
        <f>Input!H116/Input!H$100*100</f>
        <v>30.748551247464441</v>
      </c>
      <c r="M34" s="22">
        <f>Input!I116/Input!I$100*100</f>
        <v>26.965926417062352</v>
      </c>
      <c r="N34" s="22">
        <f>Input!J116/Input!J$100*100</f>
        <v>24.509707076538717</v>
      </c>
      <c r="O34" s="22">
        <f>AVERAGE(E34:N34)</f>
        <v>34.157430703807428</v>
      </c>
    </row>
    <row r="35" spans="1:15" ht="12" customHeight="1" x14ac:dyDescent="0.2">
      <c r="B35" t="s">
        <v>15</v>
      </c>
      <c r="E35" s="22">
        <f>Input!A117/Input!A$100*100</f>
        <v>16.373564171956385</v>
      </c>
      <c r="F35" s="22">
        <f>Input!B117/Input!B$100*100</f>
        <v>19.563871065095999</v>
      </c>
      <c r="G35" s="22">
        <f>Input!C117/Input!C$100*100</f>
        <v>14.325669696033843</v>
      </c>
      <c r="H35" s="22">
        <f>Input!D117/Input!D$100*100</f>
        <v>23.3569308931433</v>
      </c>
      <c r="I35" s="22">
        <f>Input!E117/Input!E$100*100</f>
        <v>21.827124732842087</v>
      </c>
      <c r="J35" s="22">
        <f>Input!F117/Input!F$100*100</f>
        <v>18.753024913718829</v>
      </c>
      <c r="K35" s="22">
        <f>Input!G117/Input!G$100*100</f>
        <v>21.571887183575448</v>
      </c>
      <c r="L35" s="22">
        <f>Input!H117/Input!H$100*100</f>
        <v>24.07288435753728</v>
      </c>
      <c r="M35" s="22">
        <f>Input!I117/Input!I$100*100</f>
        <v>23.499144833582541</v>
      </c>
      <c r="N35" s="22">
        <f>Input!J117/Input!J$100*100</f>
        <v>25.22989206660926</v>
      </c>
      <c r="O35" s="22">
        <f>AVERAGE(E35:N35)</f>
        <v>20.857399391409498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1.7632812076332172</v>
      </c>
      <c r="F38" s="22">
        <f>Input!B118/Input!B$101*100</f>
        <v>1.327769532285398</v>
      </c>
      <c r="G38" s="22">
        <f>Input!C118/Input!C$101*100</f>
        <v>1.2689754072919732</v>
      </c>
      <c r="H38" s="22">
        <f>Input!D118/Input!D$101*100</f>
        <v>0.93595822870840839</v>
      </c>
      <c r="I38" s="22">
        <f>Input!E118/Input!E$101*100</f>
        <v>0.74452661169367274</v>
      </c>
      <c r="J38" s="22">
        <f>Input!F118/Input!F$101*100</f>
        <v>0.74094204686618159</v>
      </c>
      <c r="K38" s="22">
        <f>Input!G118/Input!G$101*100</f>
        <v>0.64263146609576072</v>
      </c>
      <c r="L38" s="22">
        <f>Input!H118/Input!H$101*100</f>
        <v>0.69947006810903734</v>
      </c>
      <c r="M38" s="22">
        <f>Input!I118/Input!I$101*100</f>
        <v>0.62852545281127847</v>
      </c>
      <c r="N38" s="22">
        <f>Input!J118/Input!J$101*100</f>
        <v>0.56360558539933392</v>
      </c>
      <c r="O38" s="25">
        <f>AVERAGE(E38:N38)</f>
        <v>0.93156856068942595</v>
      </c>
    </row>
    <row r="39" spans="1:15" ht="12" customHeight="1" x14ac:dyDescent="0.2">
      <c r="B39" t="s">
        <v>60</v>
      </c>
      <c r="E39" s="22">
        <f>Input!A119/Input!A$101*100</f>
        <v>6.9401522209943316</v>
      </c>
      <c r="F39" s="22">
        <f>Input!B119/Input!B$101*100</f>
        <v>5.7066651070422738</v>
      </c>
      <c r="G39" s="22">
        <f>Input!C119/Input!C$101*100</f>
        <v>5.9416891996857828</v>
      </c>
      <c r="H39" s="22">
        <f>Input!D119/Input!D$101*100</f>
        <v>6.4446790912028149</v>
      </c>
      <c r="I39" s="22">
        <f>Input!E119/Input!E$101*100</f>
        <v>5.6390684146671539</v>
      </c>
      <c r="J39" s="22">
        <f>Input!F119/Input!F$101*100</f>
        <v>5.1442401531400348</v>
      </c>
      <c r="K39" s="22">
        <f>Input!G119/Input!G$101*100</f>
        <v>4.6121405357406378</v>
      </c>
      <c r="L39" s="22">
        <f>Input!H119/Input!H$101*100</f>
        <v>4.5843615549235741</v>
      </c>
      <c r="M39" s="22">
        <f>Input!I119/Input!I$101*100</f>
        <v>4.5554472255579048</v>
      </c>
      <c r="N39" s="22">
        <f>Input!J119/Input!J$101*100</f>
        <v>4.4705439082642</v>
      </c>
      <c r="O39" s="22">
        <f>AVERAGE(E39:N39)</f>
        <v>5.4038987411218704</v>
      </c>
    </row>
    <row r="40" spans="1:15" ht="12" customHeight="1" x14ac:dyDescent="0.2">
      <c r="B40" t="s">
        <v>99</v>
      </c>
      <c r="E40" s="22">
        <f>Input!A120/Input!A$101*100</f>
        <v>19.894464143679532</v>
      </c>
      <c r="F40" s="22">
        <f>Input!B120/Input!B$101*100</f>
        <v>22.650959298834707</v>
      </c>
      <c r="G40" s="22">
        <f>Input!C120/Input!C$101*100</f>
        <v>24.108404152636112</v>
      </c>
      <c r="H40" s="22">
        <f>Input!D120/Input!D$101*100</f>
        <v>26.021571913570085</v>
      </c>
      <c r="I40" s="22">
        <f>Input!E120/Input!E$101*100</f>
        <v>28.746431610674865</v>
      </c>
      <c r="J40" s="22">
        <f>Input!F120/Input!F$101*100</f>
        <v>28.03647306318026</v>
      </c>
      <c r="K40" s="22">
        <f>Input!G120/Input!G$101*100</f>
        <v>27.629077747768584</v>
      </c>
      <c r="L40" s="22">
        <f>Input!H120/Input!H$101*100</f>
        <v>28.294193899205073</v>
      </c>
      <c r="M40" s="22">
        <f>Input!I120/Input!I$101*100</f>
        <v>27.251399145152188</v>
      </c>
      <c r="N40" s="22">
        <f>Input!J120/Input!J$101*100</f>
        <v>28.018476140489501</v>
      </c>
      <c r="O40" s="22">
        <f>AVERAGE(E40:N40)</f>
        <v>26.065145111519094</v>
      </c>
    </row>
    <row r="41" spans="1:15" ht="12" customHeight="1" x14ac:dyDescent="0.2">
      <c r="B41" t="s">
        <v>255</v>
      </c>
      <c r="E41" s="22">
        <f>Input!A121/Input!A$101*100</f>
        <v>60.432748544822111</v>
      </c>
      <c r="F41" s="22">
        <f>Input!B121/Input!B$101*100</f>
        <v>59.557419963673041</v>
      </c>
      <c r="G41" s="22">
        <f>Input!C121/Input!C$101*100</f>
        <v>60.060533151047821</v>
      </c>
      <c r="H41" s="22">
        <f>Input!D121/Input!D$101*100</f>
        <v>57.075057143140064</v>
      </c>
      <c r="I41" s="22">
        <f>Input!E121/Input!E$101*100</f>
        <v>56.130131258992947</v>
      </c>
      <c r="J41" s="22">
        <f>Input!F121/Input!F$101*100</f>
        <v>56.522620871907826</v>
      </c>
      <c r="K41" s="22">
        <f>Input!G121/Input!G$101*100</f>
        <v>57.317780174748243</v>
      </c>
      <c r="L41" s="22">
        <f>Input!H121/Input!H$101*100</f>
        <v>57.165529657216481</v>
      </c>
      <c r="M41" s="22">
        <f>Input!I121/Input!I$101*100</f>
        <v>57.649523978741747</v>
      </c>
      <c r="N41" s="22">
        <f>Input!J121/Input!J$101*100</f>
        <v>57.033818254473999</v>
      </c>
      <c r="O41" s="22">
        <f>AVERAGE(E41:N41)</f>
        <v>57.894516299876429</v>
      </c>
    </row>
    <row r="42" spans="1:15" ht="12" customHeight="1" x14ac:dyDescent="0.2">
      <c r="B42" t="s">
        <v>15</v>
      </c>
      <c r="E42" s="22">
        <f>Input!A122/Input!A$101*100</f>
        <v>10.969353882870807</v>
      </c>
      <c r="F42" s="22">
        <f>Input!B122/Input!B$101*100</f>
        <v>10.757186098164585</v>
      </c>
      <c r="G42" s="22">
        <f>Input!C122/Input!C$101*100</f>
        <v>8.6203980893383054</v>
      </c>
      <c r="H42" s="22">
        <f>Input!D122/Input!D$101*100</f>
        <v>9.5227336233786257</v>
      </c>
      <c r="I42" s="22">
        <f>Input!E122/Input!E$101*100</f>
        <v>8.739842103971359</v>
      </c>
      <c r="J42" s="22">
        <f>Input!F122/Input!F$101*100</f>
        <v>9.5557238649057084</v>
      </c>
      <c r="K42" s="22">
        <f>Input!G122/Input!G$101*100</f>
        <v>9.7983700756467744</v>
      </c>
      <c r="L42" s="22">
        <f>Input!H122/Input!H$101*100</f>
        <v>9.2564448205458287</v>
      </c>
      <c r="M42" s="22">
        <f>Input!I122/Input!I$101*100</f>
        <v>9.915104197736877</v>
      </c>
      <c r="N42" s="22">
        <f>Input!J122/Input!J$101*100</f>
        <v>9.9135561113729782</v>
      </c>
      <c r="O42" s="22">
        <f>AVERAGE(E42:N42)</f>
        <v>9.7048712867931854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196</v>
      </c>
    </row>
    <row r="2" spans="1:15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4" spans="1:15" x14ac:dyDescent="0.2">
      <c r="B4" t="s">
        <v>295</v>
      </c>
      <c r="E4" s="6">
        <f>IF(Input!A158=0,"***",Input!A159/Input!A158)</f>
        <v>104.30883570314367</v>
      </c>
      <c r="F4" s="6">
        <f>IF(Input!B158=0,"***",Input!B159/Input!B158)</f>
        <v>105.83364923196281</v>
      </c>
      <c r="G4" s="6">
        <f>IF(Input!C158=0,"***",Input!C159/Input!C158)</f>
        <v>111.85086296946297</v>
      </c>
      <c r="H4" s="6">
        <f>IF(Input!D158=0,"***",Input!D159/Input!D158)</f>
        <v>95.901000170732217</v>
      </c>
      <c r="I4" s="6">
        <f>IF(Input!E158=0,"***",Input!E159/Input!E158)</f>
        <v>66.787569032099995</v>
      </c>
      <c r="J4" s="6">
        <f>IF(Input!F158=0,"***",Input!F159/Input!F158)</f>
        <v>67.579661915882312</v>
      </c>
      <c r="K4" s="6">
        <f>IF(Input!G158=0,"***",Input!G159/Input!G158)</f>
        <v>80.690992807627026</v>
      </c>
      <c r="L4" s="6">
        <f>IF(Input!H158=0,"***",Input!H159/Input!H158)</f>
        <v>84.922786037425297</v>
      </c>
      <c r="M4" s="6">
        <f>IF(Input!I158=0,"***",Input!I159/Input!I158)</f>
        <v>84.202243383718439</v>
      </c>
      <c r="N4" s="6">
        <f>IF(Input!J158=0,"***",Input!J159/Input!J158)</f>
        <v>89.075751547373315</v>
      </c>
    </row>
    <row r="5" spans="1:15" x14ac:dyDescent="0.2">
      <c r="B5" t="s">
        <v>296</v>
      </c>
      <c r="E5" s="6">
        <f>IF(Input!A160=0,"***",Input!A161/Input!A160)</f>
        <v>118.80708942985171</v>
      </c>
      <c r="F5" s="6">
        <f>IF(Input!B160=0,"***",Input!B161/Input!B160)</f>
        <v>145.51125988297846</v>
      </c>
      <c r="G5" s="6">
        <f>IF(Input!C160=0,"***",Input!C161/Input!C160)</f>
        <v>116.31598978743919</v>
      </c>
      <c r="H5" s="6">
        <f>IF(Input!D160=0,"***",Input!D161/Input!D160)</f>
        <v>103.89150465994683</v>
      </c>
      <c r="I5" s="6">
        <f>IF(Input!E160=0,"***",Input!E161/Input!E160)</f>
        <v>102.34884784494604</v>
      </c>
      <c r="J5" s="6">
        <f>IF(Input!F160=0,"***",Input!F161/Input!F160)</f>
        <v>112.0353423985522</v>
      </c>
      <c r="K5" s="6">
        <f>IF(Input!G160=0,"***",Input!G161/Input!G160)</f>
        <v>106.53002461801459</v>
      </c>
      <c r="L5" s="6">
        <f>IF(Input!H160=0,"***",Input!H161/Input!H160)</f>
        <v>102.99107297602818</v>
      </c>
      <c r="M5" s="6">
        <f>IF(Input!I160=0,"***",Input!I161/Input!I160)</f>
        <v>99.448618580388072</v>
      </c>
      <c r="N5" s="6">
        <f>IF(Input!J160=0,"***",Input!J161/Input!J160)</f>
        <v>94.687577660336558</v>
      </c>
    </row>
    <row r="6" spans="1:15" x14ac:dyDescent="0.2">
      <c r="B6" t="s">
        <v>197</v>
      </c>
      <c r="E6" s="6">
        <f>IF(Input!A162=0,"***",Input!A163/Input!A162)</f>
        <v>45.387945927242377</v>
      </c>
      <c r="F6" s="6">
        <f>IF(Input!B162=0,"***",Input!B163/Input!B162)</f>
        <v>53.680213535938677</v>
      </c>
      <c r="G6" s="6">
        <f>IF(Input!C162=0,"***",Input!C163/Input!C162)</f>
        <v>43.476173243805775</v>
      </c>
      <c r="H6" s="6">
        <f>IF(Input!D162=0,"***",Input!D163/Input!D162)</f>
        <v>31.273490398365084</v>
      </c>
      <c r="I6" s="6">
        <f>IF(Input!E162=0,"***",Input!E163/Input!E162)</f>
        <v>32.252256255523932</v>
      </c>
      <c r="J6" s="6">
        <f>IF(Input!F162=0,"***",Input!F163/Input!F162)</f>
        <v>36.206146646291998</v>
      </c>
      <c r="K6" s="6">
        <f>IF(Input!G162=0,"***",Input!G163/Input!G162)</f>
        <v>39.18872639996566</v>
      </c>
      <c r="L6" s="6">
        <f>IF(Input!H162=0,"***",Input!H163/Input!H162)</f>
        <v>39.480229284396493</v>
      </c>
      <c r="M6" s="6">
        <f>IF(Input!I162=0,"***",Input!I163/Input!I162)</f>
        <v>39.361029959379842</v>
      </c>
      <c r="N6" s="6">
        <f>IF(Input!J162=0,"***",Input!J163/Input!J162)</f>
        <v>40.208453791080331</v>
      </c>
    </row>
    <row r="7" spans="1:15" x14ac:dyDescent="0.2">
      <c r="B7" t="s">
        <v>198</v>
      </c>
      <c r="E7" s="6">
        <f>IF(Input!A164=0,"***",Input!A165/Input!A164)</f>
        <v>68.420486776659189</v>
      </c>
      <c r="F7" s="6">
        <f>IF(Input!B164=0,"***",Input!B165/Input!B164)</f>
        <v>76.890362068599245</v>
      </c>
      <c r="G7" s="6">
        <f>IF(Input!C164=0,"***",Input!C165/Input!C164)</f>
        <v>55.888542980642939</v>
      </c>
      <c r="H7" s="6">
        <f>IF(Input!D164=0,"***",Input!D165/Input!D164)</f>
        <v>42.395503714229179</v>
      </c>
      <c r="I7" s="6">
        <f>IF(Input!E164=0,"***",Input!E165/Input!E164)</f>
        <v>43.955792365712817</v>
      </c>
      <c r="J7" s="6">
        <f>IF(Input!F164=0,"***",Input!F165/Input!F164)</f>
        <v>49.807190484121612</v>
      </c>
      <c r="K7" s="6">
        <f>IF(Input!G164=0,"***",Input!G165/Input!G164)</f>
        <v>50.02788249031962</v>
      </c>
      <c r="L7" s="6">
        <f>IF(Input!H164=0,"***",Input!H165/Input!H164)</f>
        <v>47.112713818170079</v>
      </c>
      <c r="M7" s="6">
        <f>IF(Input!I164=0,"***",Input!I165/Input!I164)</f>
        <v>48.300794736277872</v>
      </c>
      <c r="N7" s="6">
        <f>IF(Input!J164=0,"***",Input!J165/Input!J164)</f>
        <v>48.251441034131055</v>
      </c>
    </row>
    <row r="8" spans="1:15" x14ac:dyDescent="0.2">
      <c r="B8" t="s">
        <v>199</v>
      </c>
      <c r="E8" s="6">
        <f>IF(Input!A166=0,"***",Input!A167/Input!A166)</f>
        <v>36.956597244119436</v>
      </c>
      <c r="F8" s="6">
        <f>IF(Input!B166=0,"***",Input!B167/Input!B166)</f>
        <v>29.893158995472227</v>
      </c>
      <c r="G8" s="6">
        <f>IF(Input!C166=0,"***",Input!C167/Input!C166)</f>
        <v>21.899636650172724</v>
      </c>
      <c r="H8" s="6">
        <f>IF(Input!D166=0,"***",Input!D167/Input!D166)</f>
        <v>17.056498403636297</v>
      </c>
      <c r="I8" s="6">
        <f>IF(Input!E166=0,"***",Input!E167/Input!E166)</f>
        <v>20.021239558435667</v>
      </c>
      <c r="J8" s="6">
        <f>IF(Input!F166=0,"***",Input!F167/Input!F166)</f>
        <v>21.989528613071855</v>
      </c>
      <c r="K8" s="6">
        <f>IF(Input!G166=0,"***",Input!G167/Input!G166)</f>
        <v>22.144124748552596</v>
      </c>
      <c r="L8" s="6">
        <f>IF(Input!H166=0,"***",Input!H167/Input!H166)</f>
        <v>22.582947860548131</v>
      </c>
      <c r="M8" s="6">
        <f>IF(Input!I166=0,"***",Input!I167/Input!I166)</f>
        <v>24.332520825471516</v>
      </c>
      <c r="N8" s="6">
        <f>IF(Input!J166=0,"***",Input!J167/Input!J166)</f>
        <v>25.860349844949859</v>
      </c>
    </row>
    <row r="9" spans="1:15" x14ac:dyDescent="0.2">
      <c r="B9" t="s">
        <v>200</v>
      </c>
      <c r="E9" s="6">
        <f>IF(Input!A168=0,"***",Input!A169/Input!A168)</f>
        <v>64.11130702674518</v>
      </c>
      <c r="F9" s="6">
        <f>IF(Input!B168=0,"***",Input!B169/Input!B168)</f>
        <v>63.255123065706059</v>
      </c>
      <c r="G9" s="6">
        <f>IF(Input!C168=0,"***",Input!C169/Input!C168)</f>
        <v>46.437812158121751</v>
      </c>
      <c r="H9" s="6">
        <f>IF(Input!D168=0,"***",Input!D169/Input!D168)</f>
        <v>39.861734369805028</v>
      </c>
      <c r="I9" s="6">
        <f>IF(Input!E168=0,"***",Input!E169/Input!E168)</f>
        <v>46.490036737193947</v>
      </c>
      <c r="J9" s="6">
        <f>IF(Input!F168=0,"***",Input!F169/Input!F168)</f>
        <v>45.299400005203772</v>
      </c>
      <c r="K9" s="6">
        <f>IF(Input!G168=0,"***",Input!G169/Input!G168)</f>
        <v>47.619102554712647</v>
      </c>
      <c r="L9" s="6">
        <f>IF(Input!H168=0,"***",Input!H169/Input!H168)</f>
        <v>42.575466808710011</v>
      </c>
      <c r="M9" s="6">
        <f>IF(Input!I168=0,"***",Input!I169/Input!I168)</f>
        <v>45.714821995555596</v>
      </c>
      <c r="N9" s="6">
        <f>IF(Input!J168=0,"***",Input!J169/Input!J168)</f>
        <v>44.567688688350266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6" t="s">
        <v>14</v>
      </c>
      <c r="E14" s="36"/>
      <c r="F14" s="36"/>
      <c r="G14" s="36"/>
      <c r="H14" s="36"/>
      <c r="I14" s="36"/>
      <c r="J14" s="36"/>
      <c r="K14" s="36"/>
      <c r="L14" s="36"/>
      <c r="M14" s="36"/>
      <c r="O14" s="3" t="s">
        <v>176</v>
      </c>
    </row>
    <row r="15" spans="1:15" x14ac:dyDescent="0.2">
      <c r="D15" s="37" t="str">
        <f>Kenndat!D2</f>
        <v>Größenklasse 2: 1.200 - 5.000 ha</v>
      </c>
      <c r="E15" s="37"/>
      <c r="F15" s="37"/>
      <c r="G15" s="37"/>
      <c r="H15" s="37"/>
      <c r="I15" s="37"/>
      <c r="J15" s="37"/>
      <c r="K15" s="37"/>
      <c r="L15" s="37"/>
      <c r="M15" s="37"/>
      <c r="N15" s="5"/>
    </row>
    <row r="16" spans="1:15" x14ac:dyDescent="0.2">
      <c r="D16" s="38" t="s">
        <v>169</v>
      </c>
      <c r="E16" s="38"/>
      <c r="F16" s="38"/>
      <c r="G16" s="38"/>
      <c r="H16" s="38"/>
      <c r="I16" s="38"/>
      <c r="J16" s="38"/>
      <c r="K16" s="38"/>
      <c r="L16" s="38"/>
      <c r="M16" s="38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31.679066614015397</v>
      </c>
      <c r="F20" s="6">
        <f>Input!B14/(Input!B97 + Input!B98)*2</f>
        <v>29.616646464415286</v>
      </c>
      <c r="G20" s="6">
        <f>Input!C14/(Input!C97 + Input!C98)*2</f>
        <v>27.567353345396633</v>
      </c>
      <c r="H20" s="6">
        <f>Input!D14/(Input!D97 + Input!D98)*2</f>
        <v>24.850275448901417</v>
      </c>
      <c r="I20" s="6">
        <f>Input!E14/(Input!E97 + Input!E98)*2</f>
        <v>24.535812277668448</v>
      </c>
      <c r="J20" s="6">
        <f>Input!F14/(Input!F97 + Input!F98)*2</f>
        <v>26.076434928362698</v>
      </c>
      <c r="K20" s="6">
        <f>Input!G14/(Input!G97 + Input!G98)*2</f>
        <v>25.080648074786755</v>
      </c>
      <c r="L20" s="6">
        <f>Input!H14/(Input!H97 + Input!H98)*2</f>
        <v>25.312220901887763</v>
      </c>
      <c r="M20" s="6">
        <f>Input!I14/(Input!I97 + Input!I98)*2</f>
        <v>25.887970051288793</v>
      </c>
      <c r="N20" s="6">
        <f>Input!J14/(Input!J97 + Input!J98)*2</f>
        <v>25.843771215159833</v>
      </c>
      <c r="O20" s="6">
        <f t="shared" ref="O20:O25" si="1">AVERAGE(E20:N20)</f>
        <v>26.645019932188301</v>
      </c>
    </row>
    <row r="21" spans="2:15" x14ac:dyDescent="0.2">
      <c r="B21" t="s">
        <v>81</v>
      </c>
      <c r="E21" s="6">
        <f>Input!A25/Input!A$6</f>
        <v>1.0006298081109446</v>
      </c>
      <c r="F21" s="6">
        <f>Input!B25/Input!B$6</f>
        <v>1.0978980088007753</v>
      </c>
      <c r="G21" s="6">
        <f>Input!C25/Input!C$6</f>
        <v>1.0340576101319081</v>
      </c>
      <c r="H21" s="6">
        <f>Input!D25/Input!D$6</f>
        <v>0.96241491121333578</v>
      </c>
      <c r="I21" s="6">
        <f>Input!E25/Input!E$6</f>
        <v>0.86555572193563146</v>
      </c>
      <c r="J21" s="6">
        <f>Input!F25/Input!F$6</f>
        <v>0.77804406574445328</v>
      </c>
      <c r="K21" s="6">
        <f>Input!G25/Input!G$6</f>
        <v>0.90966897099164701</v>
      </c>
      <c r="L21" s="6">
        <f>Input!H25/Input!H$6</f>
        <v>1.1162409739452035</v>
      </c>
      <c r="M21" s="6">
        <f>Input!I25/Input!I$6</f>
        <v>1.1768074525544843</v>
      </c>
      <c r="N21" s="6">
        <f>Input!J25/Input!J$6</f>
        <v>1.0404575347158462</v>
      </c>
      <c r="O21" s="6">
        <f t="shared" si="1"/>
        <v>0.99817750581442299</v>
      </c>
    </row>
    <row r="22" spans="2:15" x14ac:dyDescent="0.2">
      <c r="B22" t="s">
        <v>82</v>
      </c>
      <c r="E22" s="6">
        <f>Input!A26/Input!A$6</f>
        <v>1.6336039238464162</v>
      </c>
      <c r="F22" s="6">
        <f>Input!B26/Input!B$6</f>
        <v>1.8118210732554672</v>
      </c>
      <c r="G22" s="6">
        <f>Input!C26/Input!C$6</f>
        <v>1.6565915015620105</v>
      </c>
      <c r="H22" s="6">
        <f>Input!D26/Input!D$6</f>
        <v>1.6130453082622171</v>
      </c>
      <c r="I22" s="6">
        <f>Input!E26/Input!E$6</f>
        <v>1.5042263054997531</v>
      </c>
      <c r="J22" s="6">
        <f>Input!F26/Input!F$6</f>
        <v>1.3441632731208994</v>
      </c>
      <c r="K22" s="6">
        <f>Input!G26/Input!G$6</f>
        <v>1.4405961092981991</v>
      </c>
      <c r="L22" s="6">
        <f>Input!H26/Input!H$6</f>
        <v>1.569427705536248</v>
      </c>
      <c r="M22" s="6">
        <f>Input!I26/Input!I$6</f>
        <v>1.5665998876616591</v>
      </c>
      <c r="N22" s="6">
        <f>Input!J26/Input!J$6</f>
        <v>1.3288401463110437</v>
      </c>
      <c r="O22" s="6">
        <f t="shared" si="1"/>
        <v>1.5468915234353915</v>
      </c>
    </row>
    <row r="23" spans="2:15" x14ac:dyDescent="0.2">
      <c r="B23" t="s">
        <v>83</v>
      </c>
      <c r="E23" s="6">
        <f>Input!A99/Input!A$6</f>
        <v>0.16562792215628752</v>
      </c>
      <c r="F23" s="6">
        <f>Input!B99/Input!B$6</f>
        <v>0.1750108154417003</v>
      </c>
      <c r="G23" s="6">
        <f>Input!C99/Input!C$6</f>
        <v>0.17471304811056379</v>
      </c>
      <c r="H23" s="6">
        <f>Input!D99/Input!D$6</f>
        <v>0.17590395656565239</v>
      </c>
      <c r="I23" s="6">
        <f>Input!E99/Input!E$6</f>
        <v>0.17303941997362998</v>
      </c>
      <c r="J23" s="6">
        <f>Input!F99/Input!F$6</f>
        <v>0.15895873041270692</v>
      </c>
      <c r="K23" s="6">
        <f>Input!G99/Input!G$6</f>
        <v>0.19897780305050508</v>
      </c>
      <c r="L23" s="6">
        <f>Input!H99/Input!H$6</f>
        <v>0.23796658932490827</v>
      </c>
      <c r="M23" s="6">
        <f>Input!I99/Input!I$6</f>
        <v>0.2545785437458864</v>
      </c>
      <c r="N23" s="6">
        <f>Input!J99/Input!J$6</f>
        <v>0.22705937959517813</v>
      </c>
      <c r="O23" s="6">
        <f t="shared" si="1"/>
        <v>0.19418362083770185</v>
      </c>
    </row>
    <row r="24" spans="2:15" x14ac:dyDescent="0.2">
      <c r="B24" t="s">
        <v>84</v>
      </c>
      <c r="E24" s="6">
        <f>Input!A100/Input!A$6</f>
        <v>4.3382042294034129</v>
      </c>
      <c r="F24" s="6">
        <f>Input!B100/Input!B$6</f>
        <v>6.7312983407033213</v>
      </c>
      <c r="G24" s="6">
        <f>Input!C100/Input!C$6</f>
        <v>4.0332338635897127</v>
      </c>
      <c r="H24" s="6">
        <f>Input!D100/Input!D$6</f>
        <v>3.2702833716884663</v>
      </c>
      <c r="I24" s="6">
        <f>Input!E100/Input!E$6</f>
        <v>3.2716205161174323</v>
      </c>
      <c r="J24" s="6">
        <f>Input!F100/Input!F$6</f>
        <v>2.5099432478023966</v>
      </c>
      <c r="K24" s="6">
        <f>Input!G100/Input!G$6</f>
        <v>2.4485824666489018</v>
      </c>
      <c r="L24" s="6">
        <f>Input!H100/Input!H$6</f>
        <v>2.7393259468407574</v>
      </c>
      <c r="M24" s="6">
        <f>Input!I100/Input!I$6</f>
        <v>3.0372736912581004</v>
      </c>
      <c r="N24" s="6">
        <f>Input!J100/Input!J$6</f>
        <v>2.535133208998066</v>
      </c>
      <c r="O24" s="6">
        <f t="shared" si="1"/>
        <v>3.4914898883050576</v>
      </c>
    </row>
    <row r="25" spans="2:15" x14ac:dyDescent="0.2">
      <c r="B25" t="s">
        <v>85</v>
      </c>
      <c r="E25" s="6">
        <f>Input!A101/Input!A$6</f>
        <v>25.60099698902776</v>
      </c>
      <c r="F25" s="6">
        <f>Input!B101/Input!B$6</f>
        <v>29.074793236987357</v>
      </c>
      <c r="G25" s="6">
        <f>Input!C101/Input!C$6</f>
        <v>26.349752147758331</v>
      </c>
      <c r="H25" s="6">
        <f>Input!D101/Input!D$6</f>
        <v>24.201145862258588</v>
      </c>
      <c r="I25" s="6">
        <f>Input!E101/Input!E$6</f>
        <v>21.963952645666403</v>
      </c>
      <c r="J25" s="6">
        <f>Input!F101/Input!F$6</f>
        <v>19.485391833203455</v>
      </c>
      <c r="K25" s="6">
        <f>Input!G101/Input!G$6</f>
        <v>22.553060862103202</v>
      </c>
      <c r="L25" s="6">
        <f>Input!H101/Input!H$6</f>
        <v>27.575685221652098</v>
      </c>
      <c r="M25" s="6">
        <f>Input!I101/Input!I$6</f>
        <v>29.094426098800458</v>
      </c>
      <c r="N25" s="6">
        <f>Input!J101/Input!J$6</f>
        <v>25.745003509214897</v>
      </c>
      <c r="O25" s="6">
        <f t="shared" si="1"/>
        <v>25.164420840667255</v>
      </c>
    </row>
    <row r="26" spans="2:15" x14ac:dyDescent="0.2">
      <c r="O26" s="7"/>
    </row>
    <row r="27" spans="2:15" x14ac:dyDescent="0.2">
      <c r="D27" s="38" t="s">
        <v>170</v>
      </c>
      <c r="E27" s="38"/>
      <c r="F27" s="38"/>
      <c r="G27" s="38"/>
      <c r="H27" s="38"/>
      <c r="I27" s="38"/>
      <c r="J27" s="38"/>
      <c r="K27" s="38"/>
      <c r="L27" s="38"/>
      <c r="M27" s="38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1.2386870378892467</v>
      </c>
      <c r="F29" s="6">
        <f>Input!B25/Input!B$5</f>
        <v>1.2677681410893413</v>
      </c>
      <c r="G29" s="6">
        <f>Input!C25/Input!C$5</f>
        <v>1.3086764571641891</v>
      </c>
      <c r="H29" s="6">
        <f>Input!D25/Input!D$5</f>
        <v>1.2303435472431636</v>
      </c>
      <c r="I29" s="6">
        <f>Input!E25/Input!E$5</f>
        <v>1.1605069775269263</v>
      </c>
      <c r="J29" s="6">
        <f>Input!F25/Input!F$5</f>
        <v>1.1292921162749121</v>
      </c>
      <c r="K29" s="6">
        <f>Input!G25/Input!G$5</f>
        <v>1.2008258366890749</v>
      </c>
      <c r="L29" s="6">
        <f>Input!H25/Input!H$5</f>
        <v>1.2938590520929618</v>
      </c>
      <c r="M29" s="6">
        <f>Input!I25/Input!I$5</f>
        <v>1.2847656996408741</v>
      </c>
      <c r="N29" s="6">
        <f>Input!J25/Input!J$5</f>
        <v>1.3667420016338931</v>
      </c>
      <c r="O29" s="6">
        <f>AVERAGE(E29:N29)</f>
        <v>1.2481466867244584</v>
      </c>
    </row>
    <row r="30" spans="2:15" x14ac:dyDescent="0.2">
      <c r="B30" t="s">
        <v>82</v>
      </c>
      <c r="E30" s="6">
        <f>Input!A26/Input!A$5</f>
        <v>2.0222503758245129</v>
      </c>
      <c r="F30" s="6">
        <f>Input!B26/Input!B$5</f>
        <v>2.0921515619984947</v>
      </c>
      <c r="G30" s="6">
        <f>Input!C26/Input!C$5</f>
        <v>2.0965391831079176</v>
      </c>
      <c r="H30" s="6">
        <f>Input!D26/Input!D$5</f>
        <v>2.0621042580577371</v>
      </c>
      <c r="I30" s="6">
        <f>Input!E26/Input!E$5</f>
        <v>2.0168142605633803</v>
      </c>
      <c r="J30" s="6">
        <f>Input!F26/Input!F$5</f>
        <v>1.9509858813321781</v>
      </c>
      <c r="K30" s="6">
        <f>Input!G26/Input!G$5</f>
        <v>1.901686309464018</v>
      </c>
      <c r="L30" s="6">
        <f>Input!H26/Input!H$5</f>
        <v>1.8191575930389072</v>
      </c>
      <c r="M30" s="6">
        <f>Input!I26/Input!I$5</f>
        <v>1.7103170075614056</v>
      </c>
      <c r="N30" s="6">
        <f>Input!J26/Input!J$5</f>
        <v>1.7455605642921685</v>
      </c>
      <c r="O30" s="6">
        <f>AVERAGE(E30:N30)</f>
        <v>1.9417566995240723</v>
      </c>
    </row>
    <row r="31" spans="2:15" x14ac:dyDescent="0.2">
      <c r="B31" t="s">
        <v>83</v>
      </c>
      <c r="E31" s="6">
        <f>(Input!A99-Input!A102+Input!A105)/Input!A$5</f>
        <v>0.19193657002607761</v>
      </c>
      <c r="F31" s="6">
        <f>(Input!B99-Input!B102+Input!B105)/Input!B$5</f>
        <v>0.19575487366796687</v>
      </c>
      <c r="G31" s="6">
        <f>(Input!C99-Input!C102+Input!C105)/Input!C$5</f>
        <v>0.20688505225640585</v>
      </c>
      <c r="H31" s="6">
        <f>(Input!D99-Input!D102+Input!D105)/Input!D$5</f>
        <v>0.2111665922404056</v>
      </c>
      <c r="I31" s="6">
        <f>(Input!E99-Input!E102+Input!E105)/Input!E$5</f>
        <v>0.21607662334299915</v>
      </c>
      <c r="J31" s="6">
        <f>(Input!F99-Input!F102+Input!F105)/Input!F$5</f>
        <v>0.21229933126047837</v>
      </c>
      <c r="K31" s="6">
        <f>(Input!G99-Input!G102+Input!G105)/Input!G$5</f>
        <v>0.24228200182335341</v>
      </c>
      <c r="L31" s="6">
        <f>(Input!H99-Input!H102+Input!H105)/Input!H$5</f>
        <v>0.26210322237396017</v>
      </c>
      <c r="M31" s="6">
        <f>(Input!I99-Input!I102+Input!I105)/Input!I$5</f>
        <v>0.26913281111339094</v>
      </c>
      <c r="N31" s="6">
        <f>(Input!J99-Input!J102+Input!J105)/Input!J$5</f>
        <v>0.274684162833645</v>
      </c>
      <c r="O31" s="6">
        <f>AVERAGE(E31:N31)</f>
        <v>0.22823212409386828</v>
      </c>
    </row>
    <row r="32" spans="2:15" x14ac:dyDescent="0.2">
      <c r="B32" t="s">
        <v>84</v>
      </c>
      <c r="E32" s="6">
        <f>(Input!A100-Input!A103+Input!A106)/Input!A$5</f>
        <v>5.1040956588433808</v>
      </c>
      <c r="F32" s="6">
        <f>(Input!B100-Input!B103+Input!B106)/Input!B$5</f>
        <v>7.7299838677350499</v>
      </c>
      <c r="G32" s="6">
        <f>(Input!C100-Input!C103+Input!C106)/Input!C$5</f>
        <v>5.0905948687765425</v>
      </c>
      <c r="H32" s="6">
        <f>(Input!D100-Input!D103+Input!D106)/Input!D$5</f>
        <v>4.1495593396201631</v>
      </c>
      <c r="I32" s="6">
        <f>(Input!E100-Input!E103+Input!E106)/Input!E$5</f>
        <v>4.2775565063173167</v>
      </c>
      <c r="J32" s="6">
        <f>(Input!F100-Input!F103+Input!F106)/Input!F$5</f>
        <v>3.6019309181697361</v>
      </c>
      <c r="K32" s="6">
        <f>(Input!G100-Input!G103+Input!G106)/Input!G$5</f>
        <v>3.2335039792081766</v>
      </c>
      <c r="L32" s="6">
        <f>(Input!H100-Input!H103+Input!H106)/Input!H$5</f>
        <v>3.1339109440087087</v>
      </c>
      <c r="M32" s="6">
        <f>(Input!I100-Input!I103+Input!I106)/Input!I$5</f>
        <v>3.2886729965799337</v>
      </c>
      <c r="N32" s="6">
        <f>(Input!J100-Input!J103+Input!J106)/Input!J$5</f>
        <v>3.231532405761194</v>
      </c>
      <c r="O32" s="6">
        <f>AVERAGE(E32:N32)</f>
        <v>4.2841341485020212</v>
      </c>
    </row>
    <row r="33" spans="2:15" x14ac:dyDescent="0.2">
      <c r="B33" t="s">
        <v>85</v>
      </c>
      <c r="E33" s="6">
        <f>(Input!A101-Input!A104+Input!A107)/Input!A$5</f>
        <v>31.283757186685072</v>
      </c>
      <c r="F33" s="6">
        <f>(Input!B101-Input!B104+Input!B107)/Input!B$5</f>
        <v>33.561110070822188</v>
      </c>
      <c r="G33" s="6">
        <f>(Input!C101-Input!C104+Input!C107)/Input!C$5</f>
        <v>33.220599432952262</v>
      </c>
      <c r="H33" s="6">
        <f>(Input!D101-Input!D104+Input!D107)/Input!D$5</f>
        <v>30.724821482045758</v>
      </c>
      <c r="I33" s="6">
        <f>(Input!E101-Input!E104+Input!E107)/Input!E$5</f>
        <v>29.28933981462303</v>
      </c>
      <c r="J33" s="6">
        <f>(Input!F101-Input!F104+Input!F107)/Input!F$5</f>
        <v>28.103452241196305</v>
      </c>
      <c r="K33" s="6">
        <f>(Input!G101-Input!G104+Input!G107)/Input!G$5</f>
        <v>29.593581630667941</v>
      </c>
      <c r="L33" s="6">
        <f>(Input!H101-Input!H104+Input!H107)/Input!H$5</f>
        <v>31.842418533492538</v>
      </c>
      <c r="M33" s="6">
        <f>(Input!I101-Input!I104+Input!I107)/Input!I$5</f>
        <v>31.732698504208685</v>
      </c>
      <c r="N33" s="6">
        <f>(Input!J101-Input!J104+Input!J107)/Input!J$5</f>
        <v>33.710714490542657</v>
      </c>
      <c r="O33" s="6">
        <f>AVERAGE(E33:N33)</f>
        <v>31.306249338723642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280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281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81.867645872144564</v>
      </c>
      <c r="F7" s="6">
        <f>Input!B27/Input!B$34</f>
        <v>82.97056691919704</v>
      </c>
      <c r="G7" s="6">
        <f>Input!C27/Input!C$34</f>
        <v>82.476435685629966</v>
      </c>
      <c r="H7" s="6">
        <f>Input!D27/Input!D$34</f>
        <v>68.596844705140512</v>
      </c>
      <c r="I7" s="6">
        <f>Input!E27/Input!E$34</f>
        <v>53.439685437446499</v>
      </c>
      <c r="J7" s="6">
        <f>Input!F27/Input!F$34</f>
        <v>55.673612720768411</v>
      </c>
      <c r="K7" s="6">
        <f>Input!G27/Input!G$34</f>
        <v>63.632168836051292</v>
      </c>
      <c r="L7" s="6">
        <f>Input!H27/Input!H$34</f>
        <v>65.191935447798883</v>
      </c>
      <c r="M7" s="6">
        <f>Input!I27/Input!I$34</f>
        <v>65.184494980681436</v>
      </c>
      <c r="N7" s="6">
        <f>Input!J27/Input!J$34</f>
        <v>68.960111517404073</v>
      </c>
      <c r="O7" s="6">
        <f>AVERAGE(E7:N7)</f>
        <v>68.799350212226244</v>
      </c>
    </row>
    <row r="8" spans="1:15" x14ac:dyDescent="0.2">
      <c r="B8" s="26" t="s">
        <v>302</v>
      </c>
      <c r="E8" s="6">
        <f>Input!A125/Input!A$6-(Input!A203+Input!A207)/Input!A34</f>
        <v>31.235225532911539</v>
      </c>
      <c r="F8" s="6">
        <f>Input!B125/Input!B$6-(Input!B203+Input!B207)/Input!B34</f>
        <v>29.334960666213863</v>
      </c>
      <c r="G8" s="6">
        <f>Input!C125/Input!C$6-(Input!C203+Input!C207)/Input!C34</f>
        <v>27.347698254788838</v>
      </c>
      <c r="H8" s="6">
        <f>Input!D125/Input!D$6-(Input!D203+Input!D207)/Input!D34</f>
        <v>24.387593056822801</v>
      </c>
      <c r="I8" s="6">
        <f>Input!E125/Input!E$6-(Input!E203+Input!E207)/Input!E34</f>
        <v>23.85320915419225</v>
      </c>
      <c r="J8" s="6">
        <f>Input!F125/Input!F$6-(Input!F203+Input!F207)/Input!F34</f>
        <v>25.799393281350742</v>
      </c>
      <c r="K8" s="6">
        <f>Input!G125/Input!G$6-(Input!G203+Input!G207)/Input!G34</f>
        <v>25.391664049098928</v>
      </c>
      <c r="L8" s="6">
        <f>Input!H125/Input!H$6-(Input!H203+Input!H207)/Input!H34</f>
        <v>25.394363465773914</v>
      </c>
      <c r="M8" s="6">
        <f>Input!I125/Input!I$6-(Input!I203+Input!I207)/Input!I34</f>
        <v>25.904389752272611</v>
      </c>
      <c r="N8" s="6">
        <f>Input!J125/Input!J$6-(Input!J203+Input!J207)/Input!J34</f>
        <v>25.286763892880337</v>
      </c>
      <c r="O8" s="6">
        <f>AVERAGE(E8:N8)</f>
        <v>26.393526110630582</v>
      </c>
    </row>
    <row r="9" spans="1:15" s="4" customFormat="1" x14ac:dyDescent="0.2">
      <c r="B9" s="27" t="s">
        <v>283</v>
      </c>
      <c r="E9" s="8">
        <f>+E7-E8</f>
        <v>50.632420339233022</v>
      </c>
      <c r="F9" s="8">
        <f t="shared" ref="F9:N9" si="1">+F7-F8</f>
        <v>53.63560625298318</v>
      </c>
      <c r="G9" s="8">
        <f t="shared" si="1"/>
        <v>55.128737430841127</v>
      </c>
      <c r="H9" s="8">
        <f t="shared" si="1"/>
        <v>44.209251648317711</v>
      </c>
      <c r="I9" s="8">
        <f t="shared" si="1"/>
        <v>29.58647628325425</v>
      </c>
      <c r="J9" s="8">
        <f t="shared" si="1"/>
        <v>29.874219439417669</v>
      </c>
      <c r="K9" s="8">
        <f t="shared" si="1"/>
        <v>38.240504786952364</v>
      </c>
      <c r="L9" s="8">
        <f t="shared" si="1"/>
        <v>39.797571982024969</v>
      </c>
      <c r="M9" s="8">
        <f t="shared" si="1"/>
        <v>39.280105228408829</v>
      </c>
      <c r="N9" s="8">
        <f t="shared" si="1"/>
        <v>43.673347624523736</v>
      </c>
      <c r="O9" s="8">
        <f>AVERAGE(E9:N9)</f>
        <v>42.405824101595691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1.0223874259617858</v>
      </c>
      <c r="F11" s="6">
        <f>(Input!B136+Input!B144+Input!B204)/Input!B$34</f>
        <v>0.73942968351711647</v>
      </c>
      <c r="G11" s="6">
        <f>(Input!C136+Input!C144+Input!C204)/Input!C$34</f>
        <v>0.66874027459045382</v>
      </c>
      <c r="H11" s="6">
        <f>(Input!D136+Input!D144+Input!D204)/Input!D$34</f>
        <v>0.77869734842982508</v>
      </c>
      <c r="I11" s="6">
        <f>(Input!E136+Input!E144+Input!E204)/Input!E$34</f>
        <v>0.65738200870886332</v>
      </c>
      <c r="J11" s="6">
        <f>(Input!F136+Input!F144+Input!F204)/Input!F$34</f>
        <v>0.51384116723658313</v>
      </c>
      <c r="K11" s="6">
        <f>(Input!G136+Input!G144+Input!G204)/Input!G$34</f>
        <v>0.57717617501348772</v>
      </c>
      <c r="L11" s="6">
        <f>(Input!H136+Input!H144+Input!H204)/Input!H$34</f>
        <v>0.67307637563609302</v>
      </c>
      <c r="M11" s="6">
        <f>(Input!I136+Input!I144+Input!I204)/Input!I$34</f>
        <v>0.76965279595021485</v>
      </c>
      <c r="N11" s="6">
        <f>(Input!J136+Input!J144+Input!J204)/Input!J$34</f>
        <v>0.70948018374846156</v>
      </c>
      <c r="O11" s="6">
        <f>AVERAGE(E11:N11)</f>
        <v>0.7109863438792885</v>
      </c>
    </row>
    <row r="12" spans="1:15" ht="13.15" customHeight="1" x14ac:dyDescent="0.2">
      <c r="B12" s="26" t="s">
        <v>298</v>
      </c>
      <c r="E12" s="6">
        <f>Input!A18/Input!A$6</f>
        <v>6.282151542971631</v>
      </c>
      <c r="F12" s="6">
        <f>Input!B18/Input!B$6</f>
        <v>6.346560823055782</v>
      </c>
      <c r="G12" s="6">
        <f>Input!C18/Input!C$6</f>
        <v>5.6525556193357396</v>
      </c>
      <c r="H12" s="6">
        <f>Input!D18/Input!D$6</f>
        <v>4.5720183464371198</v>
      </c>
      <c r="I12" s="6">
        <f>Input!E18/Input!E$6</f>
        <v>3.7372071790184527</v>
      </c>
      <c r="J12" s="6">
        <f>Input!F18/Input!F$6</f>
        <v>3.5893379073362839</v>
      </c>
      <c r="K12" s="6">
        <f>Input!G18/Input!G$6</f>
        <v>4.2169996699529939</v>
      </c>
      <c r="L12" s="6">
        <f>Input!H18/Input!H$6</f>
        <v>4.5557491731770199</v>
      </c>
      <c r="M12" s="6">
        <f>Input!I18/Input!I$6</f>
        <v>5.2485258532915138</v>
      </c>
      <c r="N12" s="6">
        <f>Input!J18/Input!J$6</f>
        <v>4.3767775508976845</v>
      </c>
      <c r="O12" s="6">
        <f>AVERAGE(E12:N12)</f>
        <v>4.857788366547422</v>
      </c>
    </row>
    <row r="13" spans="1:15" ht="13.15" customHeight="1" x14ac:dyDescent="0.2">
      <c r="B13" s="27" t="s">
        <v>313</v>
      </c>
      <c r="E13" s="8">
        <f>+E9+E11-E12</f>
        <v>45.372656222223178</v>
      </c>
      <c r="F13" s="8">
        <f t="shared" ref="F13:N13" si="2">+F9+F11-F12</f>
        <v>48.028475113444514</v>
      </c>
      <c r="G13" s="8">
        <f t="shared" si="2"/>
        <v>50.144922086095846</v>
      </c>
      <c r="H13" s="8">
        <f t="shared" si="2"/>
        <v>40.415930650310415</v>
      </c>
      <c r="I13" s="8">
        <f t="shared" si="2"/>
        <v>26.506651112944663</v>
      </c>
      <c r="J13" s="8">
        <f t="shared" si="2"/>
        <v>26.79872269931797</v>
      </c>
      <c r="K13" s="8">
        <f t="shared" si="2"/>
        <v>34.600681292012851</v>
      </c>
      <c r="L13" s="8">
        <f t="shared" si="2"/>
        <v>35.914899184484042</v>
      </c>
      <c r="M13" s="8">
        <f t="shared" si="2"/>
        <v>34.801232171067532</v>
      </c>
      <c r="N13" s="8">
        <f t="shared" si="2"/>
        <v>40.006050257374511</v>
      </c>
      <c r="O13" s="8">
        <f>AVERAGE(E13:N13)</f>
        <v>38.259022078927551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3.7662571228604906</v>
      </c>
      <c r="F15" s="6">
        <f>(Input!B129+Input!B202)/Input!B$34</f>
        <v>4.1472203482496743</v>
      </c>
      <c r="G15" s="6">
        <f>(Input!C129+Input!C202)/Input!C$34</f>
        <v>3.8135707128896144</v>
      </c>
      <c r="H15" s="6">
        <f>(Input!D129+Input!D202)/Input!D$34</f>
        <v>2.8866724565416555</v>
      </c>
      <c r="I15" s="6">
        <f>(Input!E129+Input!E202)/Input!E$34</f>
        <v>1.7332415199479425</v>
      </c>
      <c r="J15" s="6">
        <f>(Input!F129+Input!F202)/Input!F$34</f>
        <v>1.6067293527838931</v>
      </c>
      <c r="K15" s="6">
        <f>(Input!G129+Input!G202)/Input!G$34</f>
        <v>1.2953120623804411</v>
      </c>
      <c r="L15" s="6">
        <f>(Input!H129+Input!H202)/Input!H$34</f>
        <v>1.109600735791143</v>
      </c>
      <c r="M15" s="6">
        <f>(Input!I129+Input!I202)/Input!I$34</f>
        <v>1.0327931690364878</v>
      </c>
      <c r="N15" s="6">
        <f>(Input!J129+Input!J202)/Input!J$34</f>
        <v>0.92346543895301236</v>
      </c>
      <c r="O15" s="6">
        <f>AVERAGE(E15:N15)</f>
        <v>2.2314862919434355</v>
      </c>
    </row>
    <row r="16" spans="1:15" x14ac:dyDescent="0.2">
      <c r="B16" s="26" t="s">
        <v>285</v>
      </c>
      <c r="E16" s="6">
        <f>Input!A124/Input!A$6</f>
        <v>9.335336418461635</v>
      </c>
      <c r="F16" s="6">
        <f>Input!B124/Input!B$6</f>
        <v>9.4987758480924285</v>
      </c>
      <c r="G16" s="6">
        <f>Input!C124/Input!C$6</f>
        <v>8.1636864516947067</v>
      </c>
      <c r="H16" s="6">
        <f>Input!D124/Input!D$6</f>
        <v>7.3712933022974489</v>
      </c>
      <c r="I16" s="6">
        <f>Input!E124/Input!E$6</f>
        <v>6.3408974303135279</v>
      </c>
      <c r="J16" s="6">
        <f>Input!F124/Input!F$6</f>
        <v>5.9833186157873444</v>
      </c>
      <c r="K16" s="6">
        <f>Input!G124/Input!G$6</f>
        <v>6.2824730398600748</v>
      </c>
      <c r="L16" s="6">
        <f>Input!H124/Input!H$6</f>
        <v>5.8453630670774173</v>
      </c>
      <c r="M16" s="6">
        <f>Input!I124/Input!I$6</f>
        <v>6.2182825553241425</v>
      </c>
      <c r="N16" s="6">
        <f>Input!J124/Input!J$6</f>
        <v>4.5411261474125624</v>
      </c>
      <c r="O16" s="6">
        <f>AVERAGE(E16:N16)</f>
        <v>6.9580552876321295</v>
      </c>
    </row>
    <row r="17" spans="2:15" s="4" customFormat="1" x14ac:dyDescent="0.2">
      <c r="B17" s="27" t="s">
        <v>301</v>
      </c>
      <c r="E17" s="8">
        <f>+E13+E15-E16</f>
        <v>39.803576926622029</v>
      </c>
      <c r="F17" s="8">
        <f t="shared" ref="F17:N17" si="3">+F13+F15-F16</f>
        <v>42.676919613601761</v>
      </c>
      <c r="G17" s="8">
        <f t="shared" si="3"/>
        <v>45.794806347290752</v>
      </c>
      <c r="H17" s="8">
        <f t="shared" si="3"/>
        <v>35.931309804554616</v>
      </c>
      <c r="I17" s="8">
        <f t="shared" si="3"/>
        <v>21.898995202579076</v>
      </c>
      <c r="J17" s="8">
        <f t="shared" si="3"/>
        <v>22.422133436314521</v>
      </c>
      <c r="K17" s="8">
        <f t="shared" si="3"/>
        <v>29.613520314533215</v>
      </c>
      <c r="L17" s="8">
        <f t="shared" si="3"/>
        <v>31.179136853197765</v>
      </c>
      <c r="M17" s="8">
        <f t="shared" si="3"/>
        <v>29.615742784779876</v>
      </c>
      <c r="N17" s="8">
        <f t="shared" si="3"/>
        <v>36.388389548914958</v>
      </c>
      <c r="O17" s="8">
        <f>AVERAGE(E17:N17)</f>
        <v>33.532453083238849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2.093610490461741</v>
      </c>
      <c r="F19" s="6">
        <f>(Input!B137+Input!B139+Input!B205+Input!B208)/Input!B$34</f>
        <v>2.0823246266453919</v>
      </c>
      <c r="G19" s="6">
        <f>(Input!C137+Input!C139+Input!C205+Input!C208)/Input!C$34</f>
        <v>1.3981323588917132</v>
      </c>
      <c r="H19" s="6">
        <f>(Input!D137+Input!D139+Input!D205+Input!D208)/Input!D$34</f>
        <v>1.3761919821475135</v>
      </c>
      <c r="I19" s="6">
        <f>(Input!E137+Input!E139+Input!E205+Input!E208)/Input!E$34</f>
        <v>1.2105052250805826</v>
      </c>
      <c r="J19" s="6">
        <f>(Input!F137+Input!F139+Input!F205+Input!F208)/Input!F$34</f>
        <v>0.99506517712869924</v>
      </c>
      <c r="K19" s="6">
        <f>(Input!G137+Input!G139+Input!G205+Input!G208)/Input!G$34</f>
        <v>1.1929781572694451</v>
      </c>
      <c r="L19" s="6">
        <f>(Input!H137+Input!H139+Input!H205+Input!H208)/Input!H$34</f>
        <v>1.7248781004956837</v>
      </c>
      <c r="M19" s="6">
        <f>(Input!I137+Input!I139+Input!I205+Input!I208)/Input!I$34</f>
        <v>1.6211998499071216</v>
      </c>
      <c r="N19" s="6">
        <f>(Input!J137+Input!J139+Input!J205+Input!J208)/Input!J$34</f>
        <v>1.0945651265393233</v>
      </c>
      <c r="O19" s="6">
        <f>AVERAGE(E19:N19)</f>
        <v>1.4789451094567216</v>
      </c>
    </row>
    <row r="20" spans="2:15" ht="13.15" customHeight="1" x14ac:dyDescent="0.2">
      <c r="B20" s="26" t="s">
        <v>300</v>
      </c>
      <c r="E20" s="6">
        <f>(Input!A19+Input!A20)/Input!A$6</f>
        <v>6.3390656507637759</v>
      </c>
      <c r="F20" s="6">
        <f>(Input!B19+Input!B20)/Input!B$6</f>
        <v>4.7949563761607834</v>
      </c>
      <c r="G20" s="6">
        <f>(Input!C19+Input!C20)/Input!C$6</f>
        <v>4.083404245891411</v>
      </c>
      <c r="H20" s="6">
        <f>(Input!D19+Input!D20)/Input!D$6</f>
        <v>3.4324456338127032</v>
      </c>
      <c r="I20" s="6">
        <f>(Input!E19+Input!E20)/Input!E$6</f>
        <v>2.947542531251548</v>
      </c>
      <c r="J20" s="6">
        <f>(Input!F19+Input!F20)/Input!F$6</f>
        <v>2.7003469650807714</v>
      </c>
      <c r="K20" s="6">
        <f>(Input!G19+Input!G20)/Input!G$6</f>
        <v>3.2745512470821088</v>
      </c>
      <c r="L20" s="6">
        <f>(Input!H19+Input!H20)/Input!H$6</f>
        <v>4.0593920423372616</v>
      </c>
      <c r="M20" s="6">
        <f>(Input!I19+Input!I20)/Input!I$6</f>
        <v>4.2351281640816811</v>
      </c>
      <c r="N20" s="6">
        <f>(Input!J19+Input!J20)/Input!J$6</f>
        <v>3.9098306412082402</v>
      </c>
      <c r="O20" s="6">
        <f>AVERAGE(E20:N20)</f>
        <v>3.9776663497670284</v>
      </c>
    </row>
    <row r="21" spans="2:15" ht="13.15" customHeight="1" x14ac:dyDescent="0.2">
      <c r="B21" s="27" t="s">
        <v>314</v>
      </c>
      <c r="E21" s="8">
        <f>+E17+E19-E20</f>
        <v>35.558121766319992</v>
      </c>
      <c r="F21" s="8">
        <f t="shared" ref="F21:N21" si="4">+F17+F19-F20</f>
        <v>39.964287864086373</v>
      </c>
      <c r="G21" s="8">
        <f t="shared" si="4"/>
        <v>43.109534460291059</v>
      </c>
      <c r="H21" s="8">
        <f t="shared" si="4"/>
        <v>33.875056152889421</v>
      </c>
      <c r="I21" s="8">
        <f t="shared" si="4"/>
        <v>20.161957896408111</v>
      </c>
      <c r="J21" s="8">
        <f t="shared" si="4"/>
        <v>20.716851648362447</v>
      </c>
      <c r="K21" s="8">
        <f t="shared" si="4"/>
        <v>27.53194722472055</v>
      </c>
      <c r="L21" s="8">
        <f t="shared" si="4"/>
        <v>28.844622911356186</v>
      </c>
      <c r="M21" s="8">
        <f t="shared" si="4"/>
        <v>27.001814470605318</v>
      </c>
      <c r="N21" s="8">
        <f t="shared" si="4"/>
        <v>33.573124034246042</v>
      </c>
      <c r="O21" s="8">
        <f>AVERAGE(E21:N21)</f>
        <v>31.033731842928553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0.34463770526892662</v>
      </c>
      <c r="F23" s="6">
        <f>(Input!B142+Input!B141+Input!B147-Input!B143-Input!B144-Input!B207-Input!B208-SUM(Input!B136:B139)-SUM(Input!B202:'Input'!B205))/Input!B34</f>
        <v>0.44352296590125329</v>
      </c>
      <c r="G23" s="6">
        <f>(Input!C142+Input!C141+Input!C147-Input!C143-Input!C144-Input!C207-Input!C208-SUM(Input!C136:C139)-SUM(Input!C202:'Input'!C205))/Input!C34</f>
        <v>0.43662772427588781</v>
      </c>
      <c r="H23" s="6">
        <f>(Input!D142+Input!D141+Input!D147-Input!D143-Input!D144-Input!D207-Input!D208-SUM(Input!D136:D139)-SUM(Input!D202:'Input'!D205))/Input!D34</f>
        <v>0.52799155784949681</v>
      </c>
      <c r="I23" s="6">
        <f>(Input!E142+Input!E141+Input!E147-Input!E143-Input!E144-Input!E207-Input!E208-SUM(Input!E136:E139)-SUM(Input!E202:'Input'!E205))/Input!E34</f>
        <v>0.72291996559984217</v>
      </c>
      <c r="J23" s="6">
        <f>(Input!F142+Input!F141+Input!F147-Input!F143-Input!F144-Input!F207-Input!F208-SUM(Input!F136:F139)-SUM(Input!F202:'Input'!F205))/Input!F34</f>
        <v>0.24871205273237679</v>
      </c>
      <c r="K23" s="6">
        <f>(Input!G142+Input!G141+Input!G147-Input!G143-Input!G144-Input!G207-Input!G208-SUM(Input!G136:G139)-SUM(Input!G202:'Input'!G205))/Input!G34</f>
        <v>0.23033880983168212</v>
      </c>
      <c r="L23" s="6">
        <f>(Input!H142+Input!H141+Input!H147-Input!H143-Input!H144-Input!H207-Input!H208-SUM(Input!H136:H139)-SUM(Input!H202:'Input'!H205))/Input!H34</f>
        <v>0.23718482735166985</v>
      </c>
      <c r="M23" s="6">
        <f>(Input!I142+Input!I141+Input!I147-Input!I143-Input!I144-Input!I207-Input!I208-SUM(Input!I136:I139)-SUM(Input!I202:'Input'!I205))/Input!I34</f>
        <v>0.31520840272214612</v>
      </c>
      <c r="N23" s="6">
        <f>(Input!J142+Input!J141+Input!J147-Input!J143-Input!J144-Input!J207-Input!J208-SUM(Input!J136:J139)-SUM(Input!J202:'Input'!J205))/Input!J34</f>
        <v>0.29996659897222028</v>
      </c>
      <c r="O23" s="6">
        <f>AVERAGE(E23:N23)</f>
        <v>0.38071106105055019</v>
      </c>
    </row>
    <row r="24" spans="2:15" x14ac:dyDescent="0.2">
      <c r="B24" s="26" t="s">
        <v>287</v>
      </c>
      <c r="E24" s="6">
        <f>Input!A127/Input!A$6</f>
        <v>18.30651064955639</v>
      </c>
      <c r="F24" s="6">
        <f>Input!B127/Input!B$6</f>
        <v>19.107853980649384</v>
      </c>
      <c r="G24" s="6">
        <f>Input!C127/Input!C$6</f>
        <v>16.456519788955614</v>
      </c>
      <c r="H24" s="6">
        <f>Input!D127/Input!D$6</f>
        <v>14.836573506137801</v>
      </c>
      <c r="I24" s="6">
        <f>Input!E127/Input!E$6</f>
        <v>13.750874538961897</v>
      </c>
      <c r="J24" s="6">
        <f>Input!F127/Input!F$6</f>
        <v>13.04578661159575</v>
      </c>
      <c r="K24" s="6">
        <f>Input!G127/Input!G$6</f>
        <v>14.35799981592884</v>
      </c>
      <c r="L24" s="6">
        <f>Input!H127/Input!H$6</f>
        <v>15.953071643297955</v>
      </c>
      <c r="M24" s="6">
        <f>Input!I127/Input!I$6</f>
        <v>16.735702042913172</v>
      </c>
      <c r="N24" s="6">
        <f>Input!J127/Input!J$6</f>
        <v>13.849175080784516</v>
      </c>
      <c r="O24" s="16">
        <f>AVERAGE(E24:N24)</f>
        <v>15.64000676587813</v>
      </c>
    </row>
    <row r="25" spans="2:15" s="4" customFormat="1" x14ac:dyDescent="0.2">
      <c r="B25" s="27" t="s">
        <v>288</v>
      </c>
      <c r="E25" s="8">
        <f>+E21+E23-E24</f>
        <v>17.596248822032532</v>
      </c>
      <c r="F25" s="8">
        <f t="shared" ref="F25:N25" si="5">+F21+F23-F24</f>
        <v>21.299956849338241</v>
      </c>
      <c r="G25" s="8">
        <f t="shared" si="5"/>
        <v>27.089642395611332</v>
      </c>
      <c r="H25" s="8">
        <f t="shared" si="5"/>
        <v>19.566474204601114</v>
      </c>
      <c r="I25" s="8">
        <f t="shared" si="5"/>
        <v>7.1340033230460573</v>
      </c>
      <c r="J25" s="8">
        <f t="shared" si="5"/>
        <v>7.9197770894990729</v>
      </c>
      <c r="K25" s="8">
        <f t="shared" si="5"/>
        <v>13.404286218623392</v>
      </c>
      <c r="L25" s="8">
        <f t="shared" si="5"/>
        <v>13.1287360954099</v>
      </c>
      <c r="M25" s="8">
        <f t="shared" si="5"/>
        <v>10.581320830414292</v>
      </c>
      <c r="N25" s="8">
        <f t="shared" si="5"/>
        <v>20.023915552433746</v>
      </c>
      <c r="O25" s="8">
        <f>AVERAGE(E25:N25)</f>
        <v>15.77443613810097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289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81.056251819493525</v>
      </c>
      <c r="F31" s="6">
        <f>Input!B35/Input!B36</f>
        <v>83.080109800691361</v>
      </c>
      <c r="G31" s="6">
        <f>Input!C35/Input!C36</f>
        <v>82.29692544812535</v>
      </c>
      <c r="H31" s="6">
        <f>Input!D35/Input!D36</f>
        <v>70.788485534749682</v>
      </c>
      <c r="I31" s="6">
        <f>Input!E35/Input!E36</f>
        <v>56.214847572043261</v>
      </c>
      <c r="J31" s="6">
        <f>Input!F35/Input!F36</f>
        <v>58.085240074105791</v>
      </c>
      <c r="K31" s="6">
        <f>Input!G35/Input!G36</f>
        <v>64.887278205139935</v>
      </c>
      <c r="L31" s="6">
        <f>Input!H35/Input!H36</f>
        <v>65.57831232302199</v>
      </c>
      <c r="M31" s="6">
        <f>Input!I35/Input!I36</f>
        <v>65.156481946585032</v>
      </c>
      <c r="N31" s="6">
        <f>Input!J35/Input!J36</f>
        <v>68.30688062906664</v>
      </c>
      <c r="O31" s="6">
        <f>AVERAGE(E31:N31)</f>
        <v>69.545081335302257</v>
      </c>
    </row>
    <row r="32" spans="2:15" x14ac:dyDescent="0.2">
      <c r="B32" s="26" t="s">
        <v>302</v>
      </c>
      <c r="E32" s="6">
        <f>Input!A131/Input!A$5-Input!A209/Input!A36</f>
        <v>31.494517606964035</v>
      </c>
      <c r="F32" s="6">
        <f>Input!B131/Input!B$5-Input!B209/Input!B36</f>
        <v>29.735739209542071</v>
      </c>
      <c r="G32" s="6">
        <f>Input!C131/Input!C$5-Input!C209/Input!C36</f>
        <v>27.843081831482124</v>
      </c>
      <c r="H32" s="6">
        <f>Input!D131/Input!D$5-Input!D209/Input!D36</f>
        <v>24.930428663385538</v>
      </c>
      <c r="I32" s="6">
        <f>Input!E131/Input!E$5-Input!E209/Input!E36</f>
        <v>24.941749079151968</v>
      </c>
      <c r="J32" s="6">
        <f>Input!F131/Input!F$5-Input!F209/Input!F36</f>
        <v>27.103726055007854</v>
      </c>
      <c r="K32" s="6">
        <f>Input!G131/Input!G$5-Input!G209/Input!G36</f>
        <v>25.434882703638525</v>
      </c>
      <c r="L32" s="6">
        <f>Input!H131/Input!H$5-Input!H209/Input!H36</f>
        <v>25.515838795649564</v>
      </c>
      <c r="M32" s="6">
        <f>Input!I131/Input!I$5-Input!I209/Input!I36</f>
        <v>26.03757796917931</v>
      </c>
      <c r="N32" s="6">
        <f>Input!J131/Input!J$5-Input!J209/Input!J36</f>
        <v>25.447210885190856</v>
      </c>
      <c r="O32" s="6">
        <f>AVERAGE(E32:N32)</f>
        <v>26.848475279919182</v>
      </c>
    </row>
    <row r="33" spans="2:15" s="4" customFormat="1" x14ac:dyDescent="0.2">
      <c r="B33" s="27" t="s">
        <v>283</v>
      </c>
      <c r="E33" s="8">
        <f>+E31-E32</f>
        <v>49.561734212529487</v>
      </c>
      <c r="F33" s="8">
        <f t="shared" ref="F33:N33" si="7">+F31-F32</f>
        <v>53.344370591149286</v>
      </c>
      <c r="G33" s="8">
        <f t="shared" si="7"/>
        <v>54.453843616643226</v>
      </c>
      <c r="H33" s="8">
        <f t="shared" si="7"/>
        <v>45.858056871364141</v>
      </c>
      <c r="I33" s="8">
        <f t="shared" si="7"/>
        <v>31.273098492891293</v>
      </c>
      <c r="J33" s="8">
        <f t="shared" si="7"/>
        <v>30.981514019097936</v>
      </c>
      <c r="K33" s="8">
        <f t="shared" si="7"/>
        <v>39.452395501501414</v>
      </c>
      <c r="L33" s="8">
        <f t="shared" si="7"/>
        <v>40.062473527372426</v>
      </c>
      <c r="M33" s="8">
        <f t="shared" si="7"/>
        <v>39.118903977405722</v>
      </c>
      <c r="N33" s="8">
        <f t="shared" si="7"/>
        <v>42.859669743875784</v>
      </c>
      <c r="O33" s="8">
        <f>AVERAGE(E33:N33)</f>
        <v>42.696606055383072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1.2656209538976699</v>
      </c>
      <c r="F35" s="6">
        <f>(Input!B136+Input!B144+Input!B204)/Input!B5*Input!B6/Input!B34</f>
        <v>0.85383650195587524</v>
      </c>
      <c r="G35" s="6">
        <f>(Input!C136+Input!C144+Input!C204)/Input!C5*Input!C6/Input!C34</f>
        <v>0.84634032450319963</v>
      </c>
      <c r="H35" s="6">
        <f>(Input!D136+Input!D144+Input!D204)/Input!D5*Input!D6/Input!D34</f>
        <v>0.99548048012695967</v>
      </c>
      <c r="I35" s="6">
        <f>(Input!E136+Input!E144+Input!E204)/Input!E5*Input!E6/Input!E34</f>
        <v>0.8813949104296217</v>
      </c>
      <c r="J35" s="6">
        <f>(Input!F136+Input!F144+Input!F204)/Input!F5*Input!F6/Input!F34</f>
        <v>0.74581479986297139</v>
      </c>
      <c r="K35" s="6">
        <f>(Input!G136+Input!G144+Input!G204)/Input!G5*Input!G6/Input!G34</f>
        <v>0.76191239382610054</v>
      </c>
      <c r="L35" s="6">
        <f>(Input!H136+Input!H144+Input!H204)/Input!H5*Input!H6/Input!H34</f>
        <v>0.78017738256706615</v>
      </c>
      <c r="M35" s="6">
        <f>(Input!I136+Input!I144+Input!I204)/Input!I5*Input!I6/Input!I34</f>
        <v>0.84025939054269527</v>
      </c>
      <c r="N35" s="6">
        <f>(Input!J136+Input!J144+Input!J204)/Input!J5*Input!J6/Input!J34</f>
        <v>0.93197111280546174</v>
      </c>
      <c r="O35" s="6">
        <f>AVERAGE(E35:N35)</f>
        <v>0.89028082505176209</v>
      </c>
    </row>
    <row r="36" spans="2:15" ht="13.15" customHeight="1" x14ac:dyDescent="0.2">
      <c r="B36" s="26" t="s">
        <v>298</v>
      </c>
      <c r="E36" s="6">
        <f>Input!A18/Input!A5</f>
        <v>7.7767218438410799</v>
      </c>
      <c r="F36" s="6">
        <f>Input!B18/Input!B5</f>
        <v>7.3285200924486711</v>
      </c>
      <c r="G36" s="6">
        <f>Input!C18/Input!C5</f>
        <v>7.1537275963688227</v>
      </c>
      <c r="H36" s="6">
        <f>Input!D18/Input!D5</f>
        <v>5.8448317922719273</v>
      </c>
      <c r="I36" s="6">
        <f>Input!E18/Input!E5</f>
        <v>5.0107172742336372</v>
      </c>
      <c r="J36" s="6">
        <f>Input!F18/Input!F5</f>
        <v>5.2097447687916558</v>
      </c>
      <c r="K36" s="6">
        <f>Input!G18/Input!G5</f>
        <v>5.5667306662869072</v>
      </c>
      <c r="L36" s="6">
        <f>Input!H18/Input!H5</f>
        <v>5.2806673866726159</v>
      </c>
      <c r="M36" s="6">
        <f>Input!I18/Input!I5</f>
        <v>5.730016389129803</v>
      </c>
      <c r="N36" s="6">
        <f>Input!J18/Input!J5</f>
        <v>5.749322303916883</v>
      </c>
      <c r="O36" s="6">
        <f>AVERAGE(E36:N36)</f>
        <v>6.0651000113962006</v>
      </c>
    </row>
    <row r="37" spans="2:15" ht="13.15" customHeight="1" x14ac:dyDescent="0.2">
      <c r="B37" s="27" t="s">
        <v>313</v>
      </c>
      <c r="E37" s="8">
        <f>+E33+E35-E36</f>
        <v>43.050633322586073</v>
      </c>
      <c r="F37" s="8">
        <f t="shared" ref="F37:N37" si="8">+F33+F35-F36</f>
        <v>46.869687000656491</v>
      </c>
      <c r="G37" s="8">
        <f t="shared" si="8"/>
        <v>48.146456344777604</v>
      </c>
      <c r="H37" s="8">
        <f t="shared" si="8"/>
        <v>41.008705559219173</v>
      </c>
      <c r="I37" s="8">
        <f t="shared" si="8"/>
        <v>27.143776129087275</v>
      </c>
      <c r="J37" s="8">
        <f t="shared" si="8"/>
        <v>26.517584050169251</v>
      </c>
      <c r="K37" s="8">
        <f t="shared" si="8"/>
        <v>34.647577229040607</v>
      </c>
      <c r="L37" s="8">
        <f t="shared" si="8"/>
        <v>35.561983523266875</v>
      </c>
      <c r="M37" s="8">
        <f t="shared" si="8"/>
        <v>34.229146978818619</v>
      </c>
      <c r="N37" s="8">
        <f t="shared" si="8"/>
        <v>38.042318552764364</v>
      </c>
      <c r="O37" s="8">
        <f>AVERAGE(E37:N37)</f>
        <v>37.521786869038635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4.6622775392356521</v>
      </c>
      <c r="F39" s="6">
        <f>(Input!B129+Input!B202)/Input!B5*Input!B6/Input!B34</f>
        <v>4.78889094382395</v>
      </c>
      <c r="G39" s="6">
        <f>(Input!C129+Input!C202)/Input!C5*Input!C6/Input!C34</f>
        <v>4.8263560567508961</v>
      </c>
      <c r="H39" s="6">
        <f>(Input!D129+Input!D202)/Input!D5*Input!D6/Input!D34</f>
        <v>3.6902990472508641</v>
      </c>
      <c r="I39" s="6">
        <f>(Input!E129+Input!E202)/Input!E5*Input!E6/Input!E34</f>
        <v>2.3238698868985659</v>
      </c>
      <c r="J39" s="6">
        <f>(Input!F129+Input!F202)/Input!F5*Input!F6/Input!F34</f>
        <v>2.3320874369117028</v>
      </c>
      <c r="K39" s="6">
        <f>(Input!G129+Input!G202)/Input!G5*Input!G6/Input!G34</f>
        <v>1.7099013384900068</v>
      </c>
      <c r="L39" s="6">
        <f>(Input!H129+Input!H202)/Input!H5*Input!H6/Input!H34</f>
        <v>1.2861622084505728</v>
      </c>
      <c r="M39" s="6">
        <f>(Input!I129+Input!I202)/Input!I5*Input!I6/Input!I34</f>
        <v>1.1275397989035472</v>
      </c>
      <c r="N39" s="6">
        <f>(Input!J129+Input!J202)/Input!J5*Input!J6/Input!J34</f>
        <v>1.2130615237642137</v>
      </c>
      <c r="O39" s="6">
        <f>AVERAGE(E39:N39)</f>
        <v>2.7960445780479972</v>
      </c>
    </row>
    <row r="40" spans="2:15" x14ac:dyDescent="0.2">
      <c r="B40" s="26" t="s">
        <v>285</v>
      </c>
      <c r="E40" s="6">
        <f>Input!A124/Input!A5</f>
        <v>11.556281975763154</v>
      </c>
      <c r="F40" s="6">
        <f>Input!B124/Input!B5</f>
        <v>10.968455451261919</v>
      </c>
      <c r="G40" s="6">
        <f>Input!C124/Input!C5</f>
        <v>10.331749564359646</v>
      </c>
      <c r="H40" s="6">
        <f>Input!D124/Input!D5</f>
        <v>9.4234025716462213</v>
      </c>
      <c r="I40" s="6">
        <f>Input!E124/Input!E5</f>
        <v>8.5016545153272585</v>
      </c>
      <c r="J40" s="6">
        <f>Input!F124/Input!F5</f>
        <v>8.6844882436117192</v>
      </c>
      <c r="K40" s="6">
        <f>Input!G124/Input!G5</f>
        <v>8.2932980953967324</v>
      </c>
      <c r="L40" s="6">
        <f>Input!H124/Input!H5</f>
        <v>6.775486739549903</v>
      </c>
      <c r="M40" s="6">
        <f>Input!I124/Input!I5</f>
        <v>6.7887368663530667</v>
      </c>
      <c r="N40" s="6">
        <f>Input!J124/Input!J5</f>
        <v>5.9652101439024046</v>
      </c>
      <c r="O40" s="6">
        <f>AVERAGE(E40:N40)</f>
        <v>8.7288764167172026</v>
      </c>
    </row>
    <row r="41" spans="2:15" s="4" customFormat="1" x14ac:dyDescent="0.2">
      <c r="B41" s="27" t="s">
        <v>301</v>
      </c>
      <c r="E41" s="8">
        <f>+E37+E39-E40</f>
        <v>36.15662888605857</v>
      </c>
      <c r="F41" s="8">
        <f t="shared" ref="F41:N41" si="9">+F37+F39-F40</f>
        <v>40.690122493218524</v>
      </c>
      <c r="G41" s="8">
        <f t="shared" si="9"/>
        <v>42.641062837168853</v>
      </c>
      <c r="H41" s="8">
        <f t="shared" si="9"/>
        <v>35.27560203482382</v>
      </c>
      <c r="I41" s="8">
        <f t="shared" si="9"/>
        <v>20.965991500658582</v>
      </c>
      <c r="J41" s="8">
        <f t="shared" si="9"/>
        <v>20.165183243469237</v>
      </c>
      <c r="K41" s="8">
        <f t="shared" si="9"/>
        <v>28.064180472133881</v>
      </c>
      <c r="L41" s="8">
        <f t="shared" si="9"/>
        <v>30.07265899216754</v>
      </c>
      <c r="M41" s="8">
        <f t="shared" si="9"/>
        <v>28.567949911369102</v>
      </c>
      <c r="N41" s="8">
        <f t="shared" si="9"/>
        <v>33.290169932626171</v>
      </c>
      <c r="O41" s="8">
        <f>AVERAGE(E41:N41)</f>
        <v>31.588955030369426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2.5916959058213189</v>
      </c>
      <c r="F43" s="6">
        <f>(Input!B137+Input!B139+Input!B205+Input!B208)/Input!B5*Input!B6/Input!B34</f>
        <v>2.404508251135578</v>
      </c>
      <c r="G43" s="6">
        <f>(Input!C137+Input!C139+Input!C205+Input!C208)/Input!C5*Input!C6/Input!C34</f>
        <v>1.7694400042639928</v>
      </c>
      <c r="H43" s="6">
        <f>(Input!D137+Input!D139+Input!D205+Input!D208)/Input!D5*Input!D6/Input!D34</f>
        <v>1.7593128548562647</v>
      </c>
      <c r="I43" s="6">
        <f>(Input!E137+Input!E139+Input!E205+Input!E208)/Input!E5*Input!E6/Input!E34</f>
        <v>1.6230032618781403</v>
      </c>
      <c r="J43" s="6">
        <f>(Input!F137+Input!F139+Input!F205+Input!F208)/Input!F5*Input!F6/Input!F34</f>
        <v>1.4442874243066612</v>
      </c>
      <c r="K43" s="6">
        <f>(Input!G137+Input!G139+Input!G205+Input!G208)/Input!G5*Input!G6/Input!G34</f>
        <v>1.5748135195742832</v>
      </c>
      <c r="L43" s="6">
        <f>(Input!H137+Input!H139+Input!H205+Input!H208)/Input!H5*Input!H6/Input!H34</f>
        <v>1.9993435075183064</v>
      </c>
      <c r="M43" s="6">
        <f>(Input!I137+Input!I139+Input!I205+Input!I208)/Input!I5*Input!I6/Input!I34</f>
        <v>1.7699258743665802</v>
      </c>
      <c r="N43" s="6">
        <f>(Input!J137+Input!J139+Input!J205+Input!J208)/Input!J5*Input!J6/Input!J34</f>
        <v>1.4378175774118174</v>
      </c>
      <c r="O43" s="6">
        <f>AVERAGE(E43:N43)</f>
        <v>1.8374148181132945</v>
      </c>
    </row>
    <row r="44" spans="2:15" ht="13.15" customHeight="1" x14ac:dyDescent="0.2">
      <c r="B44" s="26" t="s">
        <v>300</v>
      </c>
      <c r="E44" s="6">
        <f>(Input!A19+Input!A20)/Input!A5</f>
        <v>7.8471762386869157</v>
      </c>
      <c r="F44" s="6">
        <f>(Input!B19+Input!B20)/Input!B5</f>
        <v>5.5368466677972803</v>
      </c>
      <c r="G44" s="6">
        <f>(Input!C19+Input!C20)/Input!C5</f>
        <v>5.1678503686082804</v>
      </c>
      <c r="H44" s="6">
        <f>(Input!D19+Input!D20)/Input!D5</f>
        <v>4.3880111245370248</v>
      </c>
      <c r="I44" s="6">
        <f>(Input!E19+Input!E20)/Input!E5</f>
        <v>3.9519624067937031</v>
      </c>
      <c r="J44" s="6">
        <f>(Input!F19+Input!F20)/Input!F5</f>
        <v>3.9194188004695807</v>
      </c>
      <c r="K44" s="6">
        <f>(Input!G19+Input!G20)/Input!G5</f>
        <v>4.3226336903325393</v>
      </c>
      <c r="L44" s="6">
        <f>(Input!H19+Input!H20)/Input!H5</f>
        <v>4.7053291023789612</v>
      </c>
      <c r="M44" s="6">
        <f>(Input!I19+Input!I20)/Input!I5</f>
        <v>4.6236513772785237</v>
      </c>
      <c r="N44" s="6">
        <f>(Input!J19+Input!J20)/Input!J5</f>
        <v>5.1359421968854067</v>
      </c>
      <c r="O44" s="6">
        <f>AVERAGE(E44:N44)</f>
        <v>4.959882197376821</v>
      </c>
    </row>
    <row r="45" spans="2:15" ht="13.15" customHeight="1" x14ac:dyDescent="0.2">
      <c r="B45" s="27" t="s">
        <v>314</v>
      </c>
      <c r="E45" s="8">
        <f>+E41+E43-E44</f>
        <v>30.901148553192971</v>
      </c>
      <c r="F45" s="8">
        <f t="shared" ref="F45:N45" si="10">+F41+F43-F44</f>
        <v>37.557784076556828</v>
      </c>
      <c r="G45" s="8">
        <f t="shared" si="10"/>
        <v>39.242652472824567</v>
      </c>
      <c r="H45" s="8">
        <f t="shared" si="10"/>
        <v>32.646903765143058</v>
      </c>
      <c r="I45" s="8">
        <f t="shared" si="10"/>
        <v>18.637032355743017</v>
      </c>
      <c r="J45" s="8">
        <f t="shared" si="10"/>
        <v>17.690051867306316</v>
      </c>
      <c r="K45" s="8">
        <f t="shared" si="10"/>
        <v>25.316360301375624</v>
      </c>
      <c r="L45" s="8">
        <f t="shared" si="10"/>
        <v>27.366673397306883</v>
      </c>
      <c r="M45" s="8">
        <f t="shared" si="10"/>
        <v>25.714224408457159</v>
      </c>
      <c r="N45" s="8">
        <f t="shared" si="10"/>
        <v>29.592045313152585</v>
      </c>
      <c r="O45" s="8">
        <f>AVERAGE(E45:N45)</f>
        <v>28.466487651105904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0.42662956352503717</v>
      </c>
      <c r="F47" s="6">
        <f>(Input!B142+Input!B141+Input!B147-Input!B143-Input!B144-Input!B207-Input!B208-SUM(Input!B136:B139)-SUM(Input!B202:'Input'!B205))/Input!B5*Input!B6/Input!B34</f>
        <v>0.51214619345675072</v>
      </c>
      <c r="G47" s="6">
        <f>(Input!C142+Input!C141+Input!C147-Input!C143-Input!C144-Input!C207-Input!C208-SUM(Input!C136:C139)-SUM(Input!C202:'Input'!C205))/Input!C5*Input!C6/Input!C34</f>
        <v>0.55258470873024257</v>
      </c>
      <c r="H47" s="6">
        <f>(Input!D142+Input!D141+Input!D147-Input!D143-Input!D144-Input!D207-Input!D208-SUM(Input!D136:D139)-SUM(Input!D202:'Input'!D205))/Input!D5*Input!D6/Input!D34</f>
        <v>0.67498019682593691</v>
      </c>
      <c r="I47" s="6">
        <f>(Input!E142+Input!E141+Input!E147-Input!E143-Input!E144-Input!E207-Input!E208-SUM(Input!E136:E139)-SUM(Input!E202:'Input'!E205))/Input!E5*Input!E6/Input!E34</f>
        <v>0.96926592131584632</v>
      </c>
      <c r="J47" s="6">
        <f>(Input!F142+Input!F141+Input!F147-Input!F143-Input!F144-Input!F207-Input!F208-SUM(Input!F136:F139)-SUM(Input!F202:'Input'!F205))/Input!F5*Input!F6/Input!F34</f>
        <v>0.36099312717523369</v>
      </c>
      <c r="K47" s="6">
        <f>(Input!G142+Input!G141+Input!G147-Input!G143-Input!G144-Input!G207-Input!G208-SUM(Input!G136:G139)-SUM(Input!G202:'Input'!G205))/Input!G5*Input!G6/Input!G34</f>
        <v>0.30406312940032693</v>
      </c>
      <c r="L47" s="6">
        <f>(Input!H142+Input!H141+Input!H147-Input!H143-Input!H144-Input!H207-Input!H208-SUM(Input!H136:H139)-SUM(Input!H202:'Input'!H205))/Input!H5*Input!H6/Input!H34</f>
        <v>0.27492606260763308</v>
      </c>
      <c r="M47" s="6">
        <f>(Input!I142+Input!I141+Input!I147-Input!I143-Input!I144-Input!I207-Input!I208-SUM(Input!I136:I139)-SUM(Input!I202:'Input'!I205))/Input!I5*Input!I6/Input!I34</f>
        <v>0.34412506750950494</v>
      </c>
      <c r="N47" s="6">
        <f>(Input!J142+Input!J141+Input!J147-Input!J143-Input!J144-Input!J207-Input!J208-SUM(Input!J136:J139)-SUM(Input!J202:'Input'!J205))/Input!J5*Input!J6/Input!J34</f>
        <v>0.39403525489828883</v>
      </c>
      <c r="O47" s="6">
        <f>AVERAGE(E47:N47)</f>
        <v>0.48137492254448011</v>
      </c>
    </row>
    <row r="48" spans="2:15" x14ac:dyDescent="0.2">
      <c r="B48" s="26" t="s">
        <v>287</v>
      </c>
      <c r="E48" s="6">
        <f>Input!A127/Input!A5</f>
        <v>22.661764887252644</v>
      </c>
      <c r="F48" s="6">
        <f>Input!B127/Input!B5</f>
        <v>22.06427949324225</v>
      </c>
      <c r="G48" s="6">
        <f>Input!C127/Input!C5</f>
        <v>20.826944073179405</v>
      </c>
      <c r="H48" s="6">
        <f>Input!D127/Input!D5</f>
        <v>18.966957248680028</v>
      </c>
      <c r="I48" s="6">
        <f>Input!E127/Input!E5</f>
        <v>18.436693843206296</v>
      </c>
      <c r="J48" s="6">
        <f>Input!F127/Input!F5</f>
        <v>18.935307933983697</v>
      </c>
      <c r="K48" s="6">
        <f>Input!G127/Input!G5</f>
        <v>18.953550898135067</v>
      </c>
      <c r="L48" s="6">
        <f>Input!H127/Input!H5</f>
        <v>18.491550333809798</v>
      </c>
      <c r="M48" s="6">
        <f>Input!I127/Input!I5</f>
        <v>18.271005930045355</v>
      </c>
      <c r="N48" s="6">
        <f>Input!J127/Input!J5</f>
        <v>18.192236241586791</v>
      </c>
      <c r="O48" s="16">
        <f>AVERAGE(E48:N48)</f>
        <v>19.580029088312138</v>
      </c>
    </row>
    <row r="49" spans="2:15" s="4" customFormat="1" x14ac:dyDescent="0.2">
      <c r="B49" s="27" t="s">
        <v>288</v>
      </c>
      <c r="E49" s="8">
        <f>+E45+E47-E48</f>
        <v>8.6660132294653636</v>
      </c>
      <c r="F49" s="8">
        <f t="shared" ref="F49:N49" si="11">+F45+F47-F48</f>
        <v>16.005650776771329</v>
      </c>
      <c r="G49" s="8">
        <f t="shared" si="11"/>
        <v>18.968293108375406</v>
      </c>
      <c r="H49" s="8">
        <f t="shared" si="11"/>
        <v>14.354926713288965</v>
      </c>
      <c r="I49" s="8">
        <f t="shared" si="11"/>
        <v>1.169604433852566</v>
      </c>
      <c r="J49" s="8">
        <f t="shared" si="11"/>
        <v>-0.88426293950214685</v>
      </c>
      <c r="K49" s="8">
        <f t="shared" si="11"/>
        <v>6.666872532640884</v>
      </c>
      <c r="L49" s="8">
        <f t="shared" si="11"/>
        <v>9.1500491261047188</v>
      </c>
      <c r="M49" s="8">
        <f t="shared" si="11"/>
        <v>7.7873435459213098</v>
      </c>
      <c r="N49" s="8">
        <f t="shared" si="11"/>
        <v>11.793844326464082</v>
      </c>
      <c r="O49" s="8">
        <f>AVERAGE(E49:N49)</f>
        <v>9.3678334853382488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4" t="s">
        <v>333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290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597.04052423197913</v>
      </c>
      <c r="F7" s="6">
        <f>Input!B27/Input!B$7</f>
        <v>558.10203125061423</v>
      </c>
      <c r="G7" s="6">
        <f>Input!C27/Input!C$7</f>
        <v>599.37277829374284</v>
      </c>
      <c r="H7" s="6">
        <f>Input!D27/Input!D$7</f>
        <v>511.40891991284451</v>
      </c>
      <c r="I7" s="6">
        <f>Input!E27/Input!E$7</f>
        <v>418.99882132226401</v>
      </c>
      <c r="J7" s="6">
        <f>Input!F27/Input!F$7</f>
        <v>470.60141602056541</v>
      </c>
      <c r="K7" s="6">
        <f>Input!G27/Input!G$7</f>
        <v>495.53874380225233</v>
      </c>
      <c r="L7" s="6">
        <f>Input!H27/Input!H$7</f>
        <v>447.20797349280696</v>
      </c>
      <c r="M7" s="6">
        <f>Input!I27/Input!I$7</f>
        <v>423.43954385372876</v>
      </c>
      <c r="N7" s="6">
        <f>Input!J27/Input!J$7</f>
        <v>546.28943419277846</v>
      </c>
      <c r="O7" s="6">
        <f>AVERAGE(E7:N7)</f>
        <v>506.8000186373576</v>
      </c>
    </row>
    <row r="8" spans="1:15" x14ac:dyDescent="0.2">
      <c r="B8" s="26" t="s">
        <v>302</v>
      </c>
      <c r="E8" s="6">
        <f>(Input!A125-Input!A203-Input!A207)/Input!A$7</f>
        <v>218.47183307643454</v>
      </c>
      <c r="F8" s="6">
        <f>(Input!B125-Input!B203-Input!B207)/Input!B$7</f>
        <v>189.23955423652194</v>
      </c>
      <c r="G8" s="6">
        <f>(Input!C125-Input!C203-Input!C207)/Input!C$7</f>
        <v>190.29889432115635</v>
      </c>
      <c r="H8" s="6">
        <f>(Input!D125-Input!D203-Input!D207)/Input!D$7</f>
        <v>175.10756461726299</v>
      </c>
      <c r="I8" s="6">
        <f>(Input!E125-Input!E203-Input!E207)/Input!E$7</f>
        <v>181.98811077709414</v>
      </c>
      <c r="J8" s="6">
        <f>(Input!F125-Input!F203-Input!F207)/Input!F$7</f>
        <v>210.65135005691829</v>
      </c>
      <c r="K8" s="6">
        <f>(Input!G125-Input!G203-Input!G207)/Input!G$7</f>
        <v>189.81628057908912</v>
      </c>
      <c r="L8" s="6">
        <f>(Input!H125-Input!H203-Input!H207)/Input!H$7</f>
        <v>167.03191054799109</v>
      </c>
      <c r="M8" s="6">
        <f>(Input!I125-Input!I203-Input!I207)/Input!I$7</f>
        <v>161.05808761263125</v>
      </c>
      <c r="N8" s="6">
        <f>(Input!J125-Input!J203-Input!J207)/Input!J$7</f>
        <v>191.00011828845433</v>
      </c>
      <c r="O8" s="6">
        <f>AVERAGE(E8:N8)</f>
        <v>187.4663704113554</v>
      </c>
    </row>
    <row r="9" spans="1:15" s="4" customFormat="1" x14ac:dyDescent="0.2">
      <c r="B9" s="27" t="s">
        <v>283</v>
      </c>
      <c r="E9" s="8">
        <f t="shared" ref="E9:N9" si="1">+E7-E8</f>
        <v>378.56869115554457</v>
      </c>
      <c r="F9" s="8">
        <f t="shared" si="1"/>
        <v>368.86247701409229</v>
      </c>
      <c r="G9" s="8">
        <f t="shared" si="1"/>
        <v>409.07388397258649</v>
      </c>
      <c r="H9" s="8">
        <f t="shared" si="1"/>
        <v>336.30135529558152</v>
      </c>
      <c r="I9" s="8">
        <f t="shared" si="1"/>
        <v>237.01071054516987</v>
      </c>
      <c r="J9" s="8">
        <f t="shared" si="1"/>
        <v>259.95006596364715</v>
      </c>
      <c r="K9" s="8">
        <f t="shared" si="1"/>
        <v>305.72246322316323</v>
      </c>
      <c r="L9" s="8">
        <f t="shared" si="1"/>
        <v>280.17606294481584</v>
      </c>
      <c r="M9" s="8">
        <f t="shared" si="1"/>
        <v>262.38145624109751</v>
      </c>
      <c r="N9" s="8">
        <f t="shared" si="1"/>
        <v>355.2893159043241</v>
      </c>
      <c r="O9" s="8">
        <f>AVERAGE(E9:N9)</f>
        <v>319.33364822600225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7.4560190202329863</v>
      </c>
      <c r="F11" s="6">
        <f>(Input!B136+Input!B144+Input!B204)/Input!B$7</f>
        <v>4.9737783368383814</v>
      </c>
      <c r="G11" s="6">
        <f>(Input!C136+Input!C144+Input!C204)/Input!C$7</f>
        <v>4.8598695252301898</v>
      </c>
      <c r="H11" s="6">
        <f>(Input!D136+Input!D144+Input!D204)/Input!D$7</f>
        <v>5.8054094413711423</v>
      </c>
      <c r="I11" s="6">
        <f>(Input!E136+Input!E144+Input!E204)/Input!E$7</f>
        <v>5.154264748243949</v>
      </c>
      <c r="J11" s="6">
        <f>(Input!F136+Input!F144+Input!F204)/Input!F$7</f>
        <v>4.3434289440496476</v>
      </c>
      <c r="K11" s="6">
        <f>(Input!G136+Input!G144+Input!G204)/Input!G$7</f>
        <v>4.49478875151478</v>
      </c>
      <c r="L11" s="6">
        <f>(Input!H136+Input!H144+Input!H204)/Input!H$7</f>
        <v>4.6172140754299917</v>
      </c>
      <c r="M11" s="6">
        <f>(Input!I136+Input!I144+Input!I204)/Input!I$7</f>
        <v>4.9996771308804728</v>
      </c>
      <c r="N11" s="6">
        <f>(Input!J136+Input!J144+Input!J204)/Input!J$7</f>
        <v>5.6203726998486383</v>
      </c>
      <c r="O11" s="6">
        <f>AVERAGE(E11:N11)</f>
        <v>5.2324822673640181</v>
      </c>
    </row>
    <row r="12" spans="1:15" ht="13.15" customHeight="1" x14ac:dyDescent="0.2">
      <c r="B12" s="26" t="s">
        <v>298</v>
      </c>
      <c r="E12" s="6">
        <f>Input!A18/Input!A$7</f>
        <v>44.14616914600613</v>
      </c>
      <c r="F12" s="6">
        <f>Input!B18/Input!B$7</f>
        <v>41.107180015330492</v>
      </c>
      <c r="G12" s="6">
        <f>Input!C18/Input!C$7</f>
        <v>39.51777560687777</v>
      </c>
      <c r="H12" s="6">
        <f>Input!D18/Input!D$7</f>
        <v>32.943801838147905</v>
      </c>
      <c r="I12" s="6">
        <f>Input!E18/Input!E$7</f>
        <v>28.58931582329436</v>
      </c>
      <c r="J12" s="6">
        <f>Input!F18/Input!F$7</f>
        <v>29.401639939947614</v>
      </c>
      <c r="K12" s="6">
        <f>Input!G18/Input!G$7</f>
        <v>31.630595276378344</v>
      </c>
      <c r="L12" s="6">
        <f>Input!H18/Input!H$7</f>
        <v>30.053196548991412</v>
      </c>
      <c r="M12" s="6">
        <f>Input!I18/Input!I$7</f>
        <v>32.726111657214368</v>
      </c>
      <c r="N12" s="6">
        <f>Input!J18/Input!J$7</f>
        <v>33.18465629553517</v>
      </c>
      <c r="O12" s="6">
        <f>AVERAGE(E12:N12)</f>
        <v>34.33004421477235</v>
      </c>
    </row>
    <row r="13" spans="1:15" ht="13.15" customHeight="1" x14ac:dyDescent="0.2">
      <c r="B13" s="27" t="s">
        <v>313</v>
      </c>
      <c r="E13" s="8">
        <f t="shared" ref="E13:N13" si="2">+E9+E11-E12</f>
        <v>341.87854102977144</v>
      </c>
      <c r="F13" s="8">
        <f t="shared" si="2"/>
        <v>332.72907533560021</v>
      </c>
      <c r="G13" s="8">
        <f t="shared" si="2"/>
        <v>374.4159778909389</v>
      </c>
      <c r="H13" s="8">
        <f t="shared" si="2"/>
        <v>309.16296289880472</v>
      </c>
      <c r="I13" s="8">
        <f t="shared" si="2"/>
        <v>213.57565947011946</v>
      </c>
      <c r="J13" s="8">
        <f t="shared" si="2"/>
        <v>234.8918549677492</v>
      </c>
      <c r="K13" s="8">
        <f t="shared" si="2"/>
        <v>278.58665669829963</v>
      </c>
      <c r="L13" s="8">
        <f t="shared" si="2"/>
        <v>254.74008047125443</v>
      </c>
      <c r="M13" s="8">
        <f t="shared" si="2"/>
        <v>234.65502171476359</v>
      </c>
      <c r="N13" s="8">
        <f t="shared" si="2"/>
        <v>327.72503230863759</v>
      </c>
      <c r="O13" s="8">
        <f>AVERAGE(E13:N13)</f>
        <v>290.23608627859392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27.466383124498041</v>
      </c>
      <c r="F15" s="6">
        <f>(Input!B129+Input!B202)/Input!B$7</f>
        <v>27.896303307848033</v>
      </c>
      <c r="G15" s="6">
        <f>(Input!C129+Input!C202)/Input!C$7</f>
        <v>27.713982235080373</v>
      </c>
      <c r="H15" s="6">
        <f>(Input!D129+Input!D202)/Input!D$7</f>
        <v>21.520961342869125</v>
      </c>
      <c r="I15" s="6">
        <f>(Input!E129+Input!E202)/Input!E$7</f>
        <v>13.589641255936598</v>
      </c>
      <c r="J15" s="6">
        <f>(Input!F129+Input!F202)/Input!F$7</f>
        <v>13.58146295219389</v>
      </c>
      <c r="K15" s="6">
        <f>(Input!G129+Input!G202)/Input!G$7</f>
        <v>10.087308415932036</v>
      </c>
      <c r="L15" s="6">
        <f>(Input!H129+Input!H202)/Input!H$7</f>
        <v>7.6117129063705198</v>
      </c>
      <c r="M15" s="6">
        <f>(Input!I129+Input!I202)/Input!I$7</f>
        <v>6.7090412915167388</v>
      </c>
      <c r="N15" s="6">
        <f>(Input!J129+Input!J202)/Input!J$7</f>
        <v>7.3155248888323925</v>
      </c>
      <c r="O15" s="6">
        <f>AVERAGE(E15:N15)</f>
        <v>16.349232172107772</v>
      </c>
    </row>
    <row r="16" spans="1:15" x14ac:dyDescent="0.2">
      <c r="B16" s="26" t="s">
        <v>285</v>
      </c>
      <c r="E16" s="6">
        <f>Input!A124/Input!A$7</f>
        <v>65.60162354334652</v>
      </c>
      <c r="F16" s="6">
        <f>Input!B124/Input!B$7</f>
        <v>61.524327836632011</v>
      </c>
      <c r="G16" s="6">
        <f>Input!C124/Input!C$7</f>
        <v>57.073428560246739</v>
      </c>
      <c r="H16" s="6">
        <f>Input!D124/Input!D$7</f>
        <v>53.114053234496112</v>
      </c>
      <c r="I16" s="6">
        <f>Input!E124/Input!E$7</f>
        <v>48.507323933258981</v>
      </c>
      <c r="J16" s="6">
        <f>Input!F124/Input!F$7</f>
        <v>49.011651766695429</v>
      </c>
      <c r="K16" s="6">
        <f>Input!G124/Input!G$7</f>
        <v>47.12316281987934</v>
      </c>
      <c r="L16" s="6">
        <f>Input!H124/Input!H$7</f>
        <v>38.560473475888379</v>
      </c>
      <c r="M16" s="6">
        <f>Input!I124/Input!I$7</f>
        <v>38.772831631195046</v>
      </c>
      <c r="N16" s="6">
        <f>Input!J124/Input!J$7</f>
        <v>34.430744684670053</v>
      </c>
      <c r="O16" s="6">
        <f>AVERAGE(E16:N16)</f>
        <v>49.371962148630857</v>
      </c>
    </row>
    <row r="17" spans="2:15" s="4" customFormat="1" x14ac:dyDescent="0.2">
      <c r="B17" s="27" t="s">
        <v>301</v>
      </c>
      <c r="E17" s="8">
        <f t="shared" ref="E17:N17" si="3">+E13+E15-E16</f>
        <v>303.74330061092297</v>
      </c>
      <c r="F17" s="8">
        <f t="shared" si="3"/>
        <v>299.10105080681626</v>
      </c>
      <c r="G17" s="8">
        <f t="shared" si="3"/>
        <v>345.05653156577256</v>
      </c>
      <c r="H17" s="8">
        <f t="shared" si="3"/>
        <v>277.56987100717771</v>
      </c>
      <c r="I17" s="8">
        <f t="shared" si="3"/>
        <v>178.65797679279706</v>
      </c>
      <c r="J17" s="8">
        <f t="shared" si="3"/>
        <v>199.46166615324768</v>
      </c>
      <c r="K17" s="8">
        <f t="shared" si="3"/>
        <v>241.55080229435237</v>
      </c>
      <c r="L17" s="8">
        <f t="shared" si="3"/>
        <v>223.79131990173659</v>
      </c>
      <c r="M17" s="8">
        <f t="shared" si="3"/>
        <v>202.59123137508527</v>
      </c>
      <c r="N17" s="8">
        <f t="shared" si="3"/>
        <v>300.60981251279992</v>
      </c>
      <c r="O17" s="8">
        <f>AVERAGE(E17:N17)</f>
        <v>257.21335630207085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15.268184292424499</v>
      </c>
      <c r="F19" s="6">
        <f>(Input!B137+Input!B139+Input!B205+Input!B208)/Input!B$7</f>
        <v>14.006769472670454</v>
      </c>
      <c r="G19" s="6">
        <f>(Input!C137+Input!C139+Input!C205+Input!C208)/Input!C$7</f>
        <v>10.160507900286449</v>
      </c>
      <c r="H19" s="6">
        <f>(Input!D137+Input!D139+Input!D205+Input!D208)/Input!D$7</f>
        <v>10.259901285664167</v>
      </c>
      <c r="I19" s="6">
        <f>(Input!E137+Input!E139+Input!E205+Input!E208)/Input!E$7</f>
        <v>9.4910787434725119</v>
      </c>
      <c r="J19" s="6">
        <f>(Input!F137+Input!F139+Input!F205+Input!F208)/Input!F$7</f>
        <v>8.4111495285599531</v>
      </c>
      <c r="K19" s="6">
        <f>(Input!G137+Input!G139+Input!G205+Input!G208)/Input!G$7</f>
        <v>9.290377936982976</v>
      </c>
      <c r="L19" s="6">
        <f>(Input!H137+Input!H139+Input!H205+Input!H208)/Input!H$7</f>
        <v>11.832433483470714</v>
      </c>
      <c r="M19" s="6">
        <f>(Input!I137+Input!I139+Input!I205+Input!I208)/Input!I$7</f>
        <v>10.53134069910115</v>
      </c>
      <c r="N19" s="6">
        <f>(Input!J137+Input!J139+Input!J205+Input!J208)/Input!J$7</f>
        <v>8.6709454278275633</v>
      </c>
      <c r="O19" s="6">
        <f>AVERAGE(E19:N19)</f>
        <v>10.792268877046045</v>
      </c>
    </row>
    <row r="20" spans="2:15" ht="13.15" customHeight="1" x14ac:dyDescent="0.2">
      <c r="B20" s="26" t="s">
        <v>300</v>
      </c>
      <c r="E20" s="6">
        <f>(Input!A19+Input!A20)/Input!A$7</f>
        <v>44.546118082640277</v>
      </c>
      <c r="F20" s="6">
        <f>(Input!B19+Input!B20)/Input!B$7</f>
        <v>31.057314412626035</v>
      </c>
      <c r="G20" s="6">
        <f>(Input!C19+Input!C20)/Input!C$7</f>
        <v>28.547627580933341</v>
      </c>
      <c r="H20" s="6">
        <f>(Input!D19+Input!D20)/Input!D$7</f>
        <v>24.732579839418385</v>
      </c>
      <c r="I20" s="6">
        <f>(Input!E19+Input!E20)/Input!E$7</f>
        <v>22.548448692286669</v>
      </c>
      <c r="J20" s="6">
        <f>(Input!F19+Input!F20)/Input!F$7</f>
        <v>22.119575038605213</v>
      </c>
      <c r="K20" s="6">
        <f>(Input!G19+Input!G20)/Input!G$7</f>
        <v>24.561539794801241</v>
      </c>
      <c r="L20" s="6">
        <f>(Input!H19+Input!H20)/Input!H$7</f>
        <v>26.778846306127182</v>
      </c>
      <c r="M20" s="6">
        <f>(Input!I19+Input!I20)/Input!I$7</f>
        <v>26.407277215454787</v>
      </c>
      <c r="N20" s="6">
        <f>(Input!J19+Input!J20)/Input!J$7</f>
        <v>29.644272411248348</v>
      </c>
      <c r="O20" s="6">
        <f>AVERAGE(E20:N20)</f>
        <v>28.094359937414147</v>
      </c>
    </row>
    <row r="21" spans="2:15" ht="13.15" customHeight="1" x14ac:dyDescent="0.2">
      <c r="B21" s="27" t="s">
        <v>314</v>
      </c>
      <c r="E21" s="8">
        <f t="shared" ref="E21:N21" si="4">+E17+E19-E20</f>
        <v>274.46536682070723</v>
      </c>
      <c r="F21" s="8">
        <f t="shared" si="4"/>
        <v>282.05050586686065</v>
      </c>
      <c r="G21" s="8">
        <f t="shared" si="4"/>
        <v>326.66941188512567</v>
      </c>
      <c r="H21" s="8">
        <f t="shared" si="4"/>
        <v>263.09719245342347</v>
      </c>
      <c r="I21" s="8">
        <f t="shared" si="4"/>
        <v>165.60060684398292</v>
      </c>
      <c r="J21" s="8">
        <f t="shared" si="4"/>
        <v>185.75324064320242</v>
      </c>
      <c r="K21" s="8">
        <f t="shared" si="4"/>
        <v>226.27964043653409</v>
      </c>
      <c r="L21" s="8">
        <f t="shared" si="4"/>
        <v>208.84490707908012</v>
      </c>
      <c r="M21" s="8">
        <f t="shared" si="4"/>
        <v>186.71529485873162</v>
      </c>
      <c r="N21" s="8">
        <f t="shared" si="4"/>
        <v>279.63648552937917</v>
      </c>
      <c r="O21" s="8">
        <f>AVERAGE(E21:N21)</f>
        <v>239.91126524170272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2.513357676672574</v>
      </c>
      <c r="F23" s="6">
        <f>(Input!B142+Input!B141+Input!B147-Input!B143-Input!B144-Input!B207-Input!B208-SUM(Input!B136:B139)-SUM(Input!B202:'Input'!B205))/Input!B7</f>
        <v>2.9833599716975621</v>
      </c>
      <c r="G23" s="6">
        <f>(Input!C142+Input!C141+Input!C147-Input!C143-Input!C144-Input!C207-Input!C208-SUM(Input!C136:C139)-SUM(Input!C202:'Input'!C205))/Input!C7</f>
        <v>3.1730611295670985</v>
      </c>
      <c r="H23" s="6">
        <f>(Input!D142+Input!D141+Input!D147-Input!D143-Input!D144-Input!D207-Input!D208-SUM(Input!D136:D139)-SUM(Input!D202:'Input'!D205))/Input!D7</f>
        <v>3.9363267142034681</v>
      </c>
      <c r="I23" s="6">
        <f>(Input!E142+Input!E141+Input!E147-Input!E143-Input!E144-Input!E207-Input!E208-SUM(Input!E136:E139)-SUM(Input!E202:'Input'!E205))/Input!E7</f>
        <v>5.6681211915295853</v>
      </c>
      <c r="J23" s="6">
        <f>(Input!F142+Input!F141+Input!F147-Input!F143-Input!F144-Input!F207-Input!F208-SUM(Input!F136:F139)-SUM(Input!F202:'Input'!F205))/Input!F7</f>
        <v>2.102328885755532</v>
      </c>
      <c r="K23" s="6">
        <f>(Input!G142+Input!G141+Input!G147-Input!G143-Input!G144-Input!G207-Input!G208-SUM(Input!G136:G139)-SUM(Input!G202:'Input'!G205))/Input!G7</f>
        <v>1.7937751700242179</v>
      </c>
      <c r="L23" s="6">
        <f>(Input!H142+Input!H141+Input!H147-Input!H143-Input!H144-Input!H207-Input!H208-SUM(Input!H136:H139)-SUM(Input!H202:'Input'!H205))/Input!H7</f>
        <v>1.6270562494361853</v>
      </c>
      <c r="M23" s="6">
        <f>(Input!I142+Input!I141+Input!I147-Input!I143-Input!I144-Input!I207-Input!I208-SUM(Input!I136:I139)-SUM(Input!I202:'Input'!I205))/Input!I7</f>
        <v>2.0475989314189618</v>
      </c>
      <c r="N23" s="6">
        <f>(Input!J142+Input!J141+Input!J147-Input!J143-Input!J144-Input!J207-Input!J208-SUM(Input!J136:J139)-SUM(Input!J202:'Input'!J205))/Input!J7</f>
        <v>2.3762807226306371</v>
      </c>
      <c r="O23" s="6">
        <f>AVERAGE(E23:N23)</f>
        <v>2.8221266642935823</v>
      </c>
    </row>
    <row r="24" spans="2:15" x14ac:dyDescent="0.2">
      <c r="B24" s="26" t="s">
        <v>287</v>
      </c>
      <c r="E24" s="6">
        <f>Input!A127/Input!A$7</f>
        <v>128.64419300942171</v>
      </c>
      <c r="F24" s="6">
        <f>Input!B127/Input!B$7</f>
        <v>123.76309235637493</v>
      </c>
      <c r="G24" s="6">
        <f>Input!C127/Input!C$7</f>
        <v>115.04974034497239</v>
      </c>
      <c r="H24" s="6">
        <f>Input!D127/Input!D$7</f>
        <v>106.90533162978446</v>
      </c>
      <c r="I24" s="6">
        <f>Input!E127/Input!E$7</f>
        <v>105.19301612390962</v>
      </c>
      <c r="J24" s="6">
        <f>Input!F127/Input!F$7</f>
        <v>106.86302894568658</v>
      </c>
      <c r="K24" s="6">
        <f>Input!G127/Input!G$7</f>
        <v>107.6955458146911</v>
      </c>
      <c r="L24" s="6">
        <f>Input!H127/Input!H$7</f>
        <v>105.23862913239132</v>
      </c>
      <c r="M24" s="6">
        <f>Input!I127/Input!I$7</f>
        <v>104.35205408672434</v>
      </c>
      <c r="N24" s="6">
        <f>Input!J127/Input!J$7</f>
        <v>105.00422049968338</v>
      </c>
      <c r="O24" s="16">
        <f>AVERAGE(E24:N24)</f>
        <v>110.87088519436398</v>
      </c>
    </row>
    <row r="25" spans="2:15" s="4" customFormat="1" x14ac:dyDescent="0.2">
      <c r="B25" s="27" t="s">
        <v>288</v>
      </c>
      <c r="E25" s="8">
        <f t="shared" ref="E25:N25" si="5">+E21+E23-E24</f>
        <v>148.33453148795809</v>
      </c>
      <c r="F25" s="8">
        <f t="shared" si="5"/>
        <v>161.27077348218327</v>
      </c>
      <c r="G25" s="8">
        <f t="shared" si="5"/>
        <v>214.79273266972035</v>
      </c>
      <c r="H25" s="8">
        <f t="shared" si="5"/>
        <v>160.12818753784248</v>
      </c>
      <c r="I25" s="8">
        <f t="shared" si="5"/>
        <v>66.075711911602895</v>
      </c>
      <c r="J25" s="8">
        <f t="shared" si="5"/>
        <v>80.992540583271364</v>
      </c>
      <c r="K25" s="8">
        <f t="shared" si="5"/>
        <v>120.37786979186721</v>
      </c>
      <c r="L25" s="8">
        <f t="shared" si="5"/>
        <v>105.23333419612497</v>
      </c>
      <c r="M25" s="8">
        <f t="shared" si="5"/>
        <v>84.410839703426262</v>
      </c>
      <c r="N25" s="8">
        <f t="shared" si="5"/>
        <v>177.0085457523264</v>
      </c>
      <c r="O25" s="8">
        <f>AVERAGE(E25:N25)</f>
        <v>131.86250671163234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291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479.38241549748773</v>
      </c>
      <c r="F31" s="6">
        <f>Input!B35/Input!B7</f>
        <v>484.11221352620925</v>
      </c>
      <c r="G31" s="6">
        <f>Input!C35/Input!C7</f>
        <v>471.62779460308906</v>
      </c>
      <c r="H31" s="6">
        <f>Input!D35/Input!D7</f>
        <v>410.08123970862005</v>
      </c>
      <c r="I31" s="6">
        <f>Input!E35/Input!E7</f>
        <v>329.34825916433391</v>
      </c>
      <c r="J31" s="6">
        <f>Input!F35/Input!F7</f>
        <v>338.88036435301655</v>
      </c>
      <c r="K31" s="6">
        <f>Input!G35/Input!G7</f>
        <v>381.58195245369285</v>
      </c>
      <c r="L31" s="6">
        <f>Input!H35/Input!H7</f>
        <v>387.23070654196789</v>
      </c>
      <c r="M31" s="6">
        <f>Input!I35/Input!I7</f>
        <v>388.03940441107807</v>
      </c>
      <c r="N31" s="6">
        <f>Input!J35/Input!J7</f>
        <v>411.26526333010833</v>
      </c>
      <c r="O31" s="6">
        <f>AVERAGE(E31:N31)</f>
        <v>408.15496135896029</v>
      </c>
    </row>
    <row r="32" spans="2:15" x14ac:dyDescent="0.2">
      <c r="B32" s="26" t="s">
        <v>302</v>
      </c>
      <c r="E32" s="6">
        <f>(Input!A131-Input!A209)/Input!A$7</f>
        <v>177.79426932146245</v>
      </c>
      <c r="F32" s="6">
        <f>(Input!B131-Input!B209)/Input!B$7</f>
        <v>166.07227264686804</v>
      </c>
      <c r="G32" s="6">
        <f>(Input!C131-Input!C209)/Input!C$7</f>
        <v>153.13295225508509</v>
      </c>
      <c r="H32" s="6">
        <f>(Input!D131-Input!D209)/Input!D$7</f>
        <v>140.10708254224397</v>
      </c>
      <c r="I32" s="6">
        <f>(Input!E131-Input!E209)/Input!E$7</f>
        <v>141.88453456336924</v>
      </c>
      <c r="J32" s="6">
        <f>(Input!F131-Input!F209)/Input!F$7</f>
        <v>152.45360530949151</v>
      </c>
      <c r="K32" s="6">
        <f>(Input!G131-Input!G209)/Input!G$7</f>
        <v>144.12567027646682</v>
      </c>
      <c r="L32" s="6">
        <f>(Input!H131-Input!H209)/Input!H$7</f>
        <v>144.80581354615961</v>
      </c>
      <c r="M32" s="6">
        <f>(Input!I131-Input!I209)/Input!I$7</f>
        <v>148.30701783458275</v>
      </c>
      <c r="N32" s="6">
        <f>(Input!J131-Input!J209)/Input!J$7</f>
        <v>146.33395000753282</v>
      </c>
      <c r="O32" s="6">
        <f>AVERAGE(E32:N32)</f>
        <v>151.50171683032625</v>
      </c>
    </row>
    <row r="33" spans="2:15" s="4" customFormat="1" x14ac:dyDescent="0.2">
      <c r="B33" s="27" t="s">
        <v>283</v>
      </c>
      <c r="E33" s="8">
        <f t="shared" ref="E33:N33" si="7">+E31-E32</f>
        <v>301.58814617602525</v>
      </c>
      <c r="F33" s="8">
        <f t="shared" si="7"/>
        <v>318.0399408793412</v>
      </c>
      <c r="G33" s="8">
        <f t="shared" si="7"/>
        <v>318.494842348004</v>
      </c>
      <c r="H33" s="8">
        <f t="shared" si="7"/>
        <v>269.97415716637607</v>
      </c>
      <c r="I33" s="8">
        <f t="shared" si="7"/>
        <v>187.46372460096467</v>
      </c>
      <c r="J33" s="8">
        <f t="shared" si="7"/>
        <v>186.42675904352504</v>
      </c>
      <c r="K33" s="8">
        <f t="shared" si="7"/>
        <v>237.45628217722603</v>
      </c>
      <c r="L33" s="8">
        <f t="shared" si="7"/>
        <v>242.42489299580828</v>
      </c>
      <c r="M33" s="8">
        <f t="shared" si="7"/>
        <v>239.73238657649532</v>
      </c>
      <c r="N33" s="8">
        <f t="shared" si="7"/>
        <v>264.93131332257553</v>
      </c>
      <c r="O33" s="8">
        <f>AVERAGE(E33:N33)</f>
        <v>256.65324452863416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7.4560190202329863</v>
      </c>
      <c r="F35" s="6">
        <f>(Input!B136+Input!B144+Input!B204)/Input!B7</f>
        <v>4.9737783368383814</v>
      </c>
      <c r="G35" s="6">
        <f>(Input!C136+Input!C144+Input!C204)/Input!C7</f>
        <v>4.8598695252301898</v>
      </c>
      <c r="H35" s="6">
        <f>(Input!D136+Input!D144+Input!D204)/Input!D7</f>
        <v>5.8054094413711423</v>
      </c>
      <c r="I35" s="6">
        <f>(Input!E136+Input!E144+Input!E204)/Input!E7</f>
        <v>5.154264748243949</v>
      </c>
      <c r="J35" s="6">
        <f>(Input!F136+Input!F144+Input!F204)/Input!F7</f>
        <v>4.3434289440496476</v>
      </c>
      <c r="K35" s="6">
        <f>(Input!G136+Input!G144+Input!G204)/Input!G7</f>
        <v>4.49478875151478</v>
      </c>
      <c r="L35" s="6">
        <f>(Input!H136+Input!H144+Input!H204)/Input!H7</f>
        <v>4.6172140754299917</v>
      </c>
      <c r="M35" s="6">
        <f>(Input!I136+Input!I144+Input!I204)/Input!I7</f>
        <v>4.9996771308804728</v>
      </c>
      <c r="N35" s="6">
        <f>(Input!J136+Input!J144+Input!J204)/Input!J7</f>
        <v>5.6203726998486383</v>
      </c>
      <c r="O35" s="6">
        <f>AVERAGE(E35:N35)</f>
        <v>5.2324822673640181</v>
      </c>
    </row>
    <row r="36" spans="2:15" ht="13.15" customHeight="1" x14ac:dyDescent="0.2">
      <c r="B36" s="26" t="s">
        <v>298</v>
      </c>
      <c r="E36" s="6">
        <f>Input!A18/Input!A7</f>
        <v>44.14616914600613</v>
      </c>
      <c r="F36" s="6">
        <f>Input!B18/Input!B7</f>
        <v>41.107180015330492</v>
      </c>
      <c r="G36" s="6">
        <f>Input!C18/Input!C7</f>
        <v>39.51777560687777</v>
      </c>
      <c r="H36" s="6">
        <f>Input!D18/Input!D7</f>
        <v>32.943801838147905</v>
      </c>
      <c r="I36" s="6">
        <f>Input!E18/Input!E7</f>
        <v>28.58931582329436</v>
      </c>
      <c r="J36" s="6">
        <f>Input!F18/Input!F7</f>
        <v>29.401639939947614</v>
      </c>
      <c r="K36" s="6">
        <f>Input!G18/Input!G7</f>
        <v>31.630595276378344</v>
      </c>
      <c r="L36" s="6">
        <f>Input!H18/Input!H7</f>
        <v>30.053196548991412</v>
      </c>
      <c r="M36" s="6">
        <f>Input!I18/Input!I7</f>
        <v>32.726111657214368</v>
      </c>
      <c r="N36" s="6">
        <f>Input!J18/Input!J7</f>
        <v>33.18465629553517</v>
      </c>
      <c r="O36" s="6">
        <f>AVERAGE(E36:N36)</f>
        <v>34.33004421477235</v>
      </c>
    </row>
    <row r="37" spans="2:15" ht="13.15" customHeight="1" x14ac:dyDescent="0.2">
      <c r="B37" s="27" t="s">
        <v>313</v>
      </c>
      <c r="E37" s="8">
        <f t="shared" ref="E37:N37" si="8">+E33+E35-E36</f>
        <v>264.89799605025212</v>
      </c>
      <c r="F37" s="8">
        <f t="shared" si="8"/>
        <v>281.90653920084912</v>
      </c>
      <c r="G37" s="8">
        <f t="shared" si="8"/>
        <v>283.83693626635642</v>
      </c>
      <c r="H37" s="8">
        <f t="shared" si="8"/>
        <v>242.83576476959928</v>
      </c>
      <c r="I37" s="8">
        <f t="shared" si="8"/>
        <v>164.02867352591426</v>
      </c>
      <c r="J37" s="8">
        <f t="shared" si="8"/>
        <v>161.36854804762706</v>
      </c>
      <c r="K37" s="8">
        <f t="shared" si="8"/>
        <v>210.32047565236246</v>
      </c>
      <c r="L37" s="8">
        <f t="shared" si="8"/>
        <v>216.98891052224684</v>
      </c>
      <c r="M37" s="8">
        <f t="shared" si="8"/>
        <v>212.00595205016143</v>
      </c>
      <c r="N37" s="8">
        <f t="shared" si="8"/>
        <v>237.367029726889</v>
      </c>
      <c r="O37" s="8">
        <f>AVERAGE(E37:N37)</f>
        <v>227.5556825812258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27.466383124498041</v>
      </c>
      <c r="F39" s="6">
        <f>(Input!B129+Input!B202)/Input!B7</f>
        <v>27.896303307848033</v>
      </c>
      <c r="G39" s="6">
        <f>(Input!C129+Input!C202)/Input!C7</f>
        <v>27.713982235080373</v>
      </c>
      <c r="H39" s="6">
        <f>(Input!D129+Input!D202)/Input!D7</f>
        <v>21.520961342869125</v>
      </c>
      <c r="I39" s="6">
        <f>(Input!E129+Input!E202)/Input!E7</f>
        <v>13.589641255936598</v>
      </c>
      <c r="J39" s="6">
        <f>(Input!F129+Input!F202)/Input!F7</f>
        <v>13.58146295219389</v>
      </c>
      <c r="K39" s="6">
        <f>(Input!G129+Input!G202)/Input!G7</f>
        <v>10.087308415932036</v>
      </c>
      <c r="L39" s="6">
        <f>(Input!H129+Input!H202)/Input!H7</f>
        <v>7.6117129063705198</v>
      </c>
      <c r="M39" s="6">
        <f>(Input!I129+Input!I202)/Input!I7</f>
        <v>6.7090412915167388</v>
      </c>
      <c r="N39" s="6">
        <f>(Input!J129+Input!J202)/Input!J7</f>
        <v>7.3155248888323925</v>
      </c>
      <c r="O39" s="6">
        <f>AVERAGE(E39:N39)</f>
        <v>16.349232172107772</v>
      </c>
    </row>
    <row r="40" spans="2:15" x14ac:dyDescent="0.2">
      <c r="B40" s="26" t="s">
        <v>285</v>
      </c>
      <c r="E40" s="6">
        <f>Input!A124/Input!A7</f>
        <v>65.60162354334652</v>
      </c>
      <c r="F40" s="6">
        <f>Input!B124/Input!B7</f>
        <v>61.524327836632011</v>
      </c>
      <c r="G40" s="6">
        <f>Input!C124/Input!C7</f>
        <v>57.073428560246739</v>
      </c>
      <c r="H40" s="6">
        <f>Input!D124/Input!D7</f>
        <v>53.114053234496112</v>
      </c>
      <c r="I40" s="6">
        <f>Input!E124/Input!E7</f>
        <v>48.507323933258981</v>
      </c>
      <c r="J40" s="6">
        <f>Input!F124/Input!F7</f>
        <v>49.011651766695429</v>
      </c>
      <c r="K40" s="6">
        <f>Input!G124/Input!G7</f>
        <v>47.12316281987934</v>
      </c>
      <c r="L40" s="6">
        <f>Input!H124/Input!H7</f>
        <v>38.560473475888379</v>
      </c>
      <c r="M40" s="6">
        <f>Input!I124/Input!I7</f>
        <v>38.772831631195046</v>
      </c>
      <c r="N40" s="6">
        <f>Input!J124/Input!J7</f>
        <v>34.430744684670053</v>
      </c>
      <c r="O40" s="6">
        <f>AVERAGE(E40:N40)</f>
        <v>49.371962148630857</v>
      </c>
    </row>
    <row r="41" spans="2:15" s="4" customFormat="1" x14ac:dyDescent="0.2">
      <c r="B41" s="27" t="s">
        <v>301</v>
      </c>
      <c r="E41" s="8">
        <f t="shared" ref="E41:N41" si="9">+E37+E39-E40</f>
        <v>226.76275563140365</v>
      </c>
      <c r="F41" s="8">
        <f t="shared" si="9"/>
        <v>248.27851467206514</v>
      </c>
      <c r="G41" s="8">
        <f t="shared" si="9"/>
        <v>254.47748994119007</v>
      </c>
      <c r="H41" s="8">
        <f t="shared" si="9"/>
        <v>211.24267287797227</v>
      </c>
      <c r="I41" s="8">
        <f t="shared" si="9"/>
        <v>129.11099084859188</v>
      </c>
      <c r="J41" s="8">
        <f t="shared" si="9"/>
        <v>125.93835923312554</v>
      </c>
      <c r="K41" s="8">
        <f t="shared" si="9"/>
        <v>173.28462124841514</v>
      </c>
      <c r="L41" s="8">
        <f t="shared" si="9"/>
        <v>186.04014995272897</v>
      </c>
      <c r="M41" s="8">
        <f t="shared" si="9"/>
        <v>179.94216171048311</v>
      </c>
      <c r="N41" s="8">
        <f t="shared" si="9"/>
        <v>210.25180993105133</v>
      </c>
      <c r="O41" s="8">
        <f>AVERAGE(E41:N41)</f>
        <v>194.5329526047027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15.268184292424499</v>
      </c>
      <c r="F43" s="6">
        <f>(Input!B137+Input!B139+Input!B205+Input!B208)/Input!B7</f>
        <v>14.006769472670454</v>
      </c>
      <c r="G43" s="6">
        <f>(Input!C137+Input!C139+Input!C205+Input!C208)/Input!C7</f>
        <v>10.160507900286449</v>
      </c>
      <c r="H43" s="6">
        <f>(Input!D137+Input!D139+Input!D205+Input!D208)/Input!D7</f>
        <v>10.259901285664167</v>
      </c>
      <c r="I43" s="6">
        <f>(Input!E137+Input!E139+Input!E205+Input!E208)/Input!E7</f>
        <v>9.4910787434725119</v>
      </c>
      <c r="J43" s="6">
        <f>(Input!F137+Input!F139+Input!F205+Input!F208)/Input!F7</f>
        <v>8.4111495285599531</v>
      </c>
      <c r="K43" s="6">
        <f>(Input!G137+Input!G139+Input!G205+Input!G208)/Input!G7</f>
        <v>9.290377936982976</v>
      </c>
      <c r="L43" s="6">
        <f>(Input!H137+Input!H139+Input!H205+Input!H208)/Input!H7</f>
        <v>11.832433483470714</v>
      </c>
      <c r="M43" s="6">
        <f>(Input!I137+Input!I139+Input!I205+Input!I208)/Input!I7</f>
        <v>10.53134069910115</v>
      </c>
      <c r="N43" s="6">
        <f>(Input!J137+Input!J139+Input!J205+Input!J208)/Input!J7</f>
        <v>8.6709454278275633</v>
      </c>
      <c r="O43" s="6">
        <f>AVERAGE(E43:N43)</f>
        <v>10.792268877046045</v>
      </c>
    </row>
    <row r="44" spans="2:15" ht="13.15" customHeight="1" x14ac:dyDescent="0.2">
      <c r="B44" s="26" t="s">
        <v>300</v>
      </c>
      <c r="E44" s="6">
        <f>(Input!A19+Input!A20)/Input!A7</f>
        <v>44.546118082640277</v>
      </c>
      <c r="F44" s="6">
        <f>(Input!B19+Input!B20)/Input!B7</f>
        <v>31.057314412626035</v>
      </c>
      <c r="G44" s="6">
        <f>(Input!C19+Input!C20)/Input!C7</f>
        <v>28.547627580933341</v>
      </c>
      <c r="H44" s="6">
        <f>(Input!D19+Input!D20)/Input!D7</f>
        <v>24.732579839418385</v>
      </c>
      <c r="I44" s="6">
        <f>(Input!E19+Input!E20)/Input!E7</f>
        <v>22.548448692286669</v>
      </c>
      <c r="J44" s="6">
        <f>(Input!F19+Input!F20)/Input!F7</f>
        <v>22.119575038605213</v>
      </c>
      <c r="K44" s="6">
        <f>(Input!G19+Input!G20)/Input!G7</f>
        <v>24.561539794801241</v>
      </c>
      <c r="L44" s="6">
        <f>(Input!H19+Input!H20)/Input!H7</f>
        <v>26.778846306127182</v>
      </c>
      <c r="M44" s="6">
        <f>(Input!I19+Input!I20)/Input!I7</f>
        <v>26.407277215454787</v>
      </c>
      <c r="N44" s="6">
        <f>(Input!J19+Input!J20)/Input!J7</f>
        <v>29.644272411248348</v>
      </c>
      <c r="O44" s="6">
        <f>AVERAGE(E44:N44)</f>
        <v>28.094359937414147</v>
      </c>
    </row>
    <row r="45" spans="2:15" ht="13.15" customHeight="1" x14ac:dyDescent="0.2">
      <c r="B45" s="27" t="s">
        <v>314</v>
      </c>
      <c r="E45" s="8">
        <f t="shared" ref="E45:N45" si="10">+E41+E43-E44</f>
        <v>197.48482184118788</v>
      </c>
      <c r="F45" s="8">
        <f t="shared" si="10"/>
        <v>231.22796973210959</v>
      </c>
      <c r="G45" s="8">
        <f t="shared" si="10"/>
        <v>236.09037026054318</v>
      </c>
      <c r="H45" s="8">
        <f t="shared" si="10"/>
        <v>196.76999432421806</v>
      </c>
      <c r="I45" s="8">
        <f t="shared" si="10"/>
        <v>116.05362089977773</v>
      </c>
      <c r="J45" s="8">
        <f t="shared" si="10"/>
        <v>112.22993372308028</v>
      </c>
      <c r="K45" s="8">
        <f t="shared" si="10"/>
        <v>158.01345939059686</v>
      </c>
      <c r="L45" s="8">
        <f t="shared" si="10"/>
        <v>171.0937371300725</v>
      </c>
      <c r="M45" s="8">
        <f t="shared" si="10"/>
        <v>164.06622519412946</v>
      </c>
      <c r="N45" s="8">
        <f t="shared" si="10"/>
        <v>189.27848294763055</v>
      </c>
      <c r="O45" s="8">
        <f>AVERAGE(E45:N45)</f>
        <v>177.23086154433457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2.513357676672574</v>
      </c>
      <c r="F47" s="6">
        <f>(Input!B142+Input!B141+Input!B147-Input!B143-Input!B144-Input!B207-Input!B208-SUM(Input!B136:B139)-SUM(Input!B202:'Input'!B205))/Input!B7</f>
        <v>2.9833599716975621</v>
      </c>
      <c r="G47" s="6">
        <f>(Input!C142+Input!C141+Input!C147-Input!C143-Input!C144-Input!C207-Input!C208-SUM(Input!C136:C139)-SUM(Input!C202:'Input'!C205))/Input!C7</f>
        <v>3.1730611295670985</v>
      </c>
      <c r="H47" s="6">
        <f>(Input!D142+Input!D141+Input!D147-Input!D143-Input!D144-Input!D207-Input!D208-SUM(Input!D136:D139)-SUM(Input!D202:'Input'!D205))/Input!D7</f>
        <v>3.9363267142034681</v>
      </c>
      <c r="I47" s="6">
        <f>(Input!E142+Input!E141+Input!E147-Input!E143-Input!E144-Input!E207-Input!E208-SUM(Input!E136:E139)-SUM(Input!E202:'Input'!E205))/Input!E7</f>
        <v>5.6681211915295853</v>
      </c>
      <c r="J47" s="6">
        <f>(Input!F142+Input!F141+Input!F147-Input!F143-Input!F144-Input!F207-Input!F208-SUM(Input!F136:F139)-SUM(Input!F202:'Input'!F205))/Input!F7</f>
        <v>2.102328885755532</v>
      </c>
      <c r="K47" s="6">
        <f>(Input!G142+Input!G141+Input!G147-Input!G143-Input!G144-Input!G207-Input!G208-SUM(Input!G136:G139)-SUM(Input!G202:'Input'!G205))/Input!G7</f>
        <v>1.7937751700242179</v>
      </c>
      <c r="L47" s="6">
        <f>(Input!H142+Input!H141+Input!H147-Input!H143-Input!H144-Input!H207-Input!H208-SUM(Input!H136:H139)-SUM(Input!H202:'Input'!H205))/Input!H7</f>
        <v>1.6270562494361853</v>
      </c>
      <c r="M47" s="6">
        <f>(Input!I142+Input!I141+Input!I147-Input!I143-Input!I144-Input!I207-Input!I208-SUM(Input!I136:I139)-SUM(Input!I202:'Input'!I205))/Input!I7</f>
        <v>2.0475989314189618</v>
      </c>
      <c r="N47" s="6">
        <f>(Input!J142+Input!J141+Input!J147-Input!J143-Input!J144-Input!J207-Input!J208-SUM(Input!J136:J139)-SUM(Input!J202:'Input'!J205))/Input!J7</f>
        <v>2.3762807226306371</v>
      </c>
      <c r="O47" s="6">
        <f>AVERAGE(E47:N47)</f>
        <v>2.8221266642935823</v>
      </c>
    </row>
    <row r="48" spans="2:15" x14ac:dyDescent="0.2">
      <c r="B48" s="26" t="s">
        <v>287</v>
      </c>
      <c r="E48" s="6">
        <f>Input!A127/Input!A7</f>
        <v>128.64419300942171</v>
      </c>
      <c r="F48" s="6">
        <f>Input!B127/Input!B7</f>
        <v>123.76309235637493</v>
      </c>
      <c r="G48" s="6">
        <f>Input!C127/Input!C7</f>
        <v>115.04974034497239</v>
      </c>
      <c r="H48" s="6">
        <f>Input!D127/Input!D7</f>
        <v>106.90533162978446</v>
      </c>
      <c r="I48" s="6">
        <f>Input!E127/Input!E7</f>
        <v>105.19301612390962</v>
      </c>
      <c r="J48" s="6">
        <f>Input!F127/Input!F7</f>
        <v>106.86302894568658</v>
      </c>
      <c r="K48" s="6">
        <f>Input!G127/Input!G7</f>
        <v>107.6955458146911</v>
      </c>
      <c r="L48" s="6">
        <f>Input!H127/Input!H7</f>
        <v>105.23862913239132</v>
      </c>
      <c r="M48" s="6">
        <f>Input!I127/Input!I7</f>
        <v>104.35205408672434</v>
      </c>
      <c r="N48" s="6">
        <f>Input!J127/Input!J7</f>
        <v>105.00422049968338</v>
      </c>
      <c r="O48" s="16">
        <f>AVERAGE(E48:N48)</f>
        <v>110.87088519436398</v>
      </c>
    </row>
    <row r="49" spans="2:15" s="4" customFormat="1" x14ac:dyDescent="0.2">
      <c r="B49" s="27" t="s">
        <v>288</v>
      </c>
      <c r="E49" s="8">
        <f t="shared" ref="E49:N49" si="11">+E45+E47-E48</f>
        <v>71.353986508438737</v>
      </c>
      <c r="F49" s="8">
        <f t="shared" si="11"/>
        <v>110.44823734743221</v>
      </c>
      <c r="G49" s="8">
        <f t="shared" si="11"/>
        <v>124.21369104513788</v>
      </c>
      <c r="H49" s="8">
        <f t="shared" si="11"/>
        <v>93.800989408637065</v>
      </c>
      <c r="I49" s="8">
        <f t="shared" si="11"/>
        <v>16.528725967397691</v>
      </c>
      <c r="J49" s="8">
        <f t="shared" si="11"/>
        <v>7.4692336631492253</v>
      </c>
      <c r="K49" s="8">
        <f t="shared" si="11"/>
        <v>52.111688745929982</v>
      </c>
      <c r="L49" s="8">
        <f t="shared" si="11"/>
        <v>67.482164247117353</v>
      </c>
      <c r="M49" s="8">
        <f t="shared" si="11"/>
        <v>61.761770038824096</v>
      </c>
      <c r="N49" s="8">
        <f t="shared" si="11"/>
        <v>86.650543170577805</v>
      </c>
      <c r="O49" s="8">
        <f>AVERAGE(E49:N49)</f>
        <v>69.1821030142642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178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80.378195303436925</v>
      </c>
      <c r="F7" s="6">
        <f>Input!B132/Input!B$34</f>
        <v>82.63641507532823</v>
      </c>
      <c r="G7" s="6">
        <f>Input!C132/Input!C$34</f>
        <v>82.329996250036501</v>
      </c>
      <c r="H7" s="6">
        <f>Input!D132/Input!D$34</f>
        <v>68.308117521838312</v>
      </c>
      <c r="I7" s="6">
        <f>Input!E132/Input!E$34</f>
        <v>53.386780387298316</v>
      </c>
      <c r="J7" s="6">
        <f>Input!F132/Input!F$34</f>
        <v>55.305657044943743</v>
      </c>
      <c r="K7" s="6">
        <f>Input!G132/Input!G$34</f>
        <v>63.377582667730643</v>
      </c>
      <c r="L7" s="6">
        <f>Input!H132/Input!H$34</f>
        <v>65.531846203232007</v>
      </c>
      <c r="M7" s="6">
        <f>Input!I132/Input!I$34</f>
        <v>65.064122119071953</v>
      </c>
      <c r="N7" s="6">
        <f>Input!J132/Input!J$34</f>
        <v>68.939666567129393</v>
      </c>
      <c r="O7" s="6">
        <f>AVERAGE(E7:N7)</f>
        <v>68.525837914004597</v>
      </c>
    </row>
    <row r="8" spans="1:15" ht="12" customHeight="1" x14ac:dyDescent="0.2">
      <c r="B8" t="s">
        <v>180</v>
      </c>
      <c r="E8" s="6">
        <f>Input!A133/Input!A$34</f>
        <v>1.3551927247340381</v>
      </c>
      <c r="F8" s="6">
        <f>Input!B133/Input!B$34</f>
        <v>-5.8745625572255419E-2</v>
      </c>
      <c r="G8" s="6">
        <f>Input!C133/Input!C$34</f>
        <v>-0.12902238837680952</v>
      </c>
      <c r="H8" s="6">
        <f>Input!D133/Input!D$34</f>
        <v>7.08623126214942E-2</v>
      </c>
      <c r="I8" s="6">
        <f>Input!E133/Input!E$34</f>
        <v>-4.4348175017260932E-2</v>
      </c>
      <c r="J8" s="6">
        <f>Input!F133/Input!F$34</f>
        <v>0.22364530743379221</v>
      </c>
      <c r="K8" s="6">
        <f>Input!G133/Input!G$34</f>
        <v>5.8720390517714424E-2</v>
      </c>
      <c r="L8" s="6">
        <f>Input!H133/Input!H$34</f>
        <v>-0.20047076500386105</v>
      </c>
      <c r="M8" s="6">
        <f>Input!I133/Input!I$34</f>
        <v>0.11298983475451399</v>
      </c>
      <c r="N8" s="6">
        <f>Input!J133/Input!J$34</f>
        <v>-8.2278778225337981E-2</v>
      </c>
      <c r="O8" s="6">
        <f>AVERAGE(E8:N8)</f>
        <v>0.1306544837866028</v>
      </c>
    </row>
    <row r="9" spans="1:15" ht="12" customHeight="1" x14ac:dyDescent="0.2">
      <c r="B9" t="s">
        <v>181</v>
      </c>
      <c r="E9" s="6">
        <f>Input!A134/Input!A$34</f>
        <v>0.30831633776568562</v>
      </c>
      <c r="F9" s="6">
        <f>Input!B134/Input!B$34</f>
        <v>0.50063057304569547</v>
      </c>
      <c r="G9" s="6">
        <f>Input!C134/Input!C$34</f>
        <v>0.40703342944006465</v>
      </c>
      <c r="H9" s="6">
        <f>Input!D134/Input!D$34</f>
        <v>0.43306570246378367</v>
      </c>
      <c r="I9" s="6">
        <f>Input!E134/Input!E$34</f>
        <v>0.18633197605976368</v>
      </c>
      <c r="J9" s="6">
        <f>Input!F134/Input!F$34</f>
        <v>0.26296906002568188</v>
      </c>
      <c r="K9" s="6">
        <f>Input!G134/Input!G$34</f>
        <v>0.3549800873286913</v>
      </c>
      <c r="L9" s="6">
        <f>Input!H134/Input!H$34</f>
        <v>0.34677094829158844</v>
      </c>
      <c r="M9" s="6">
        <f>Input!I134/Input!I$34</f>
        <v>0.25879675468695779</v>
      </c>
      <c r="N9" s="6">
        <f>Input!J134/Input!J$34</f>
        <v>0.25341583291548386</v>
      </c>
      <c r="O9" s="6">
        <f>AVERAGE(E9:N9)</f>
        <v>0.33123107020233961</v>
      </c>
    </row>
    <row r="10" spans="1:15" ht="12" customHeight="1" x14ac:dyDescent="0.2">
      <c r="B10" t="s">
        <v>182</v>
      </c>
      <c r="E10" s="6">
        <f>Input!A135/Input!A$34</f>
        <v>-0.17405849379210131</v>
      </c>
      <c r="F10" s="6">
        <f>Input!B135/Input!B$34</f>
        <v>-0.10773310360464218</v>
      </c>
      <c r="G10" s="6">
        <f>Input!C135/Input!C$34</f>
        <v>-0.13157160546978713</v>
      </c>
      <c r="H10" s="6">
        <f>Input!D135/Input!D$34</f>
        <v>-0.21520083178306737</v>
      </c>
      <c r="I10" s="6">
        <f>Input!E135/Input!E$34</f>
        <v>-8.9078750894322309E-2</v>
      </c>
      <c r="J10" s="6">
        <f>Input!F135/Input!F$34</f>
        <v>-0.11865869163480489</v>
      </c>
      <c r="K10" s="6">
        <f>Input!G135/Input!G$34</f>
        <v>-0.15911430952575314</v>
      </c>
      <c r="L10" s="6">
        <f>Input!H135/Input!H$34</f>
        <v>-0.48621093872084409</v>
      </c>
      <c r="M10" s="6">
        <f>Input!I135/Input!I$34</f>
        <v>-0.25141372783198629</v>
      </c>
      <c r="N10" s="6">
        <f>Input!J135/Input!J$34</f>
        <v>-0.15069210441546282</v>
      </c>
      <c r="O10" s="6">
        <f>AVERAGE(E10:N10)</f>
        <v>-0.18837325576727715</v>
      </c>
    </row>
    <row r="11" spans="1:15" ht="12.75" customHeight="1" x14ac:dyDescent="0.2">
      <c r="B11" s="28" t="s">
        <v>68</v>
      </c>
      <c r="E11" s="8">
        <f>Input!A27/Input!A$34</f>
        <v>81.867645872144564</v>
      </c>
      <c r="F11" s="8">
        <f>Input!B27/Input!B$34</f>
        <v>82.97056691919704</v>
      </c>
      <c r="G11" s="8">
        <f>Input!C27/Input!C$34</f>
        <v>82.476435685629966</v>
      </c>
      <c r="H11" s="8">
        <f>Input!D27/Input!D$34</f>
        <v>68.596844705140512</v>
      </c>
      <c r="I11" s="8">
        <f>Input!E27/Input!E$34</f>
        <v>53.439685437446499</v>
      </c>
      <c r="J11" s="8">
        <f>Input!F27/Input!F$34</f>
        <v>55.673612720768411</v>
      </c>
      <c r="K11" s="8">
        <f>Input!G27/Input!G$34</f>
        <v>63.632168836051292</v>
      </c>
      <c r="L11" s="8">
        <f>Input!H27/Input!H$34</f>
        <v>65.191935447798883</v>
      </c>
      <c r="M11" s="8">
        <f>Input!I27/Input!I$34</f>
        <v>65.184494980681436</v>
      </c>
      <c r="N11" s="8">
        <f>Input!J27/Input!J$34</f>
        <v>68.960111517404073</v>
      </c>
      <c r="O11" s="8">
        <f>AVERAGE(E11:N11)</f>
        <v>68.799350212226244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4.9227718110501237E-2</v>
      </c>
      <c r="F13" s="8">
        <f>Input!B28/Input!B34</f>
        <v>1.3313054730336886E-2</v>
      </c>
      <c r="G13" s="8">
        <f>Input!C28/Input!C34</f>
        <v>5.5182418185959065E-2</v>
      </c>
      <c r="H13" s="8">
        <f>Input!D28/Input!D34</f>
        <v>1.7567176324015367E-2</v>
      </c>
      <c r="I13" s="8">
        <f>Input!E28/Input!E34</f>
        <v>2.1497611127425088E-2</v>
      </c>
      <c r="J13" s="8">
        <f>Input!F28/Input!F34</f>
        <v>4.6182315162147741E-2</v>
      </c>
      <c r="K13" s="8">
        <f>Input!G28/Input!G34</f>
        <v>6.3336323172657513E-2</v>
      </c>
      <c r="L13" s="8">
        <f>Input!H28/Input!H34</f>
        <v>7.2346707068068519E-2</v>
      </c>
      <c r="M13" s="8">
        <f>Input!I28/Input!I34</f>
        <v>0.12111586673297374</v>
      </c>
      <c r="N13" s="8">
        <f>Input!J28/Input!J34</f>
        <v>8.3182488259658058E-2</v>
      </c>
      <c r="O13" s="8">
        <f>AVERAGE(E13:N13)</f>
        <v>5.4295167887374318E-2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0.45952673956175299</v>
      </c>
      <c r="F15" s="16">
        <f>Input!B136/Input!B$34</f>
        <v>0.44054521277637076</v>
      </c>
      <c r="G15" s="16">
        <f>Input!C136/Input!C$34</f>
        <v>0.3510625133073787</v>
      </c>
      <c r="H15" s="16">
        <f>Input!D136/Input!D$34</f>
        <v>0.53741949906278041</v>
      </c>
      <c r="I15" s="16">
        <f>Input!E136/Input!E$34</f>
        <v>0.31517935187213353</v>
      </c>
      <c r="J15" s="16">
        <f>Input!F136/Input!F$34</f>
        <v>0.27239078362843994</v>
      </c>
      <c r="K15" s="16">
        <f>Input!G136/Input!G$34</f>
        <v>0.35996436202815552</v>
      </c>
      <c r="L15" s="16">
        <f>Input!H136/Input!H$34</f>
        <v>0.38733336438014554</v>
      </c>
      <c r="M15" s="16">
        <f>Input!I136/Input!I$34</f>
        <v>0.35179338136002941</v>
      </c>
      <c r="N15" s="16">
        <f>Input!J136/Input!J$34</f>
        <v>0.32843168677288936</v>
      </c>
      <c r="O15" s="6">
        <f t="shared" ref="O15:O26" si="1">AVERAGE(E15:N15)</f>
        <v>0.38036468947500762</v>
      </c>
    </row>
    <row r="16" spans="1:15" ht="12" customHeight="1" x14ac:dyDescent="0.2">
      <c r="B16" t="s">
        <v>184</v>
      </c>
      <c r="E16" s="16">
        <f>Input!A137/Input!A$34</f>
        <v>0.63812719985046618</v>
      </c>
      <c r="F16" s="16">
        <f>Input!B137/Input!B$34</f>
        <v>0.7611585330284335</v>
      </c>
      <c r="G16" s="16">
        <f>Input!C137/Input!C$34</f>
        <v>0.62786857217299241</v>
      </c>
      <c r="H16" s="16">
        <f>Input!D137/Input!D$34</f>
        <v>0.60258412070962908</v>
      </c>
      <c r="I16" s="16">
        <f>Input!E137/Input!E$34</f>
        <v>0.54538245568632238</v>
      </c>
      <c r="J16" s="16">
        <f>Input!F137/Input!F$34</f>
        <v>0.49354188543201399</v>
      </c>
      <c r="K16" s="16">
        <f>Input!G137/Input!G$34</f>
        <v>0.52067519769590043</v>
      </c>
      <c r="L16" s="16">
        <f>Input!H137/Input!H$34</f>
        <v>0.63941434578947509</v>
      </c>
      <c r="M16" s="16">
        <f>Input!I137/Input!I$34</f>
        <v>0.70696483746181893</v>
      </c>
      <c r="N16" s="16">
        <f>Input!J137/Input!J$34</f>
        <v>0.47924030337816725</v>
      </c>
      <c r="O16" s="6">
        <f t="shared" si="1"/>
        <v>0.60149574512052184</v>
      </c>
    </row>
    <row r="17" spans="2:15" ht="12" customHeight="1" x14ac:dyDescent="0.2">
      <c r="B17" t="s">
        <v>185</v>
      </c>
      <c r="E17" s="16">
        <f>Input!A138/Input!A$34</f>
        <v>0.93683555820221598</v>
      </c>
      <c r="F17" s="16">
        <f>Input!B138/Input!B$34</f>
        <v>0.80795043896773711</v>
      </c>
      <c r="G17" s="16">
        <f>Input!C138/Input!C$34</f>
        <v>0.64901590565937328</v>
      </c>
      <c r="H17" s="16">
        <f>Input!D138/Input!D$34</f>
        <v>0.56692602609709553</v>
      </c>
      <c r="I17" s="16">
        <f>Input!E138/Input!E$34</f>
        <v>0.53283957936790927</v>
      </c>
      <c r="J17" s="16">
        <f>Input!F138/Input!F$34</f>
        <v>0.47456228031316749</v>
      </c>
      <c r="K17" s="16">
        <f>Input!G138/Input!G$34</f>
        <v>0.53196080902990672</v>
      </c>
      <c r="L17" s="16">
        <f>Input!H138/Input!H$34</f>
        <v>0.48513217556522781</v>
      </c>
      <c r="M17" s="16">
        <f>Input!I138/Input!I$34</f>
        <v>0.53773657792332086</v>
      </c>
      <c r="N17" s="16">
        <f>Input!J138/Input!J$34</f>
        <v>0.43084375654057805</v>
      </c>
      <c r="O17" s="6">
        <f t="shared" si="1"/>
        <v>0.5953803107666531</v>
      </c>
    </row>
    <row r="18" spans="2:15" ht="12" customHeight="1" x14ac:dyDescent="0.2">
      <c r="B18" t="s">
        <v>186</v>
      </c>
      <c r="E18" s="16">
        <f>Input!A139/Input!A$34</f>
        <v>1.0675750265324768</v>
      </c>
      <c r="F18" s="16">
        <f>Input!B139/Input!B$34</f>
        <v>0.91166766949732514</v>
      </c>
      <c r="G18" s="16">
        <f>Input!C139/Input!C$34</f>
        <v>0.54566950467310038</v>
      </c>
      <c r="H18" s="16">
        <f>Input!D139/Input!D$34</f>
        <v>0.53900833031230511</v>
      </c>
      <c r="I18" s="16">
        <f>Input!E139/Input!E$34</f>
        <v>0.44773741871685513</v>
      </c>
      <c r="J18" s="16">
        <f>Input!F139/Input!F$34</f>
        <v>0.32140304986881241</v>
      </c>
      <c r="K18" s="16">
        <f>Input!G139/Input!G$34</f>
        <v>0.44628974503481134</v>
      </c>
      <c r="L18" s="16">
        <f>Input!H139/Input!H$34</f>
        <v>0.80288750812728615</v>
      </c>
      <c r="M18" s="16">
        <f>Input!I139/Input!I$34</f>
        <v>0.60629209222909675</v>
      </c>
      <c r="N18" s="16">
        <f>Input!J139/Input!J$34</f>
        <v>0.33790390401081905</v>
      </c>
      <c r="O18" s="6">
        <f t="shared" si="1"/>
        <v>0.60264342490028877</v>
      </c>
    </row>
    <row r="19" spans="2:15" ht="12" customHeight="1" x14ac:dyDescent="0.2">
      <c r="B19" t="s">
        <v>311</v>
      </c>
      <c r="E19" s="16">
        <f>E20-SUM(E15:E18)</f>
        <v>3.9724146778561398E-3</v>
      </c>
      <c r="F19" s="16">
        <f t="shared" ref="F19:N19" si="2">F20-SUM(F15:F18)</f>
        <v>7.805260427199201E-3</v>
      </c>
      <c r="G19" s="16">
        <f t="shared" si="2"/>
        <v>5.6061068946413606E-3</v>
      </c>
      <c r="H19" s="16">
        <f t="shared" si="2"/>
        <v>6.5658644022770218E-3</v>
      </c>
      <c r="I19" s="16">
        <f t="shared" si="2"/>
        <v>3.9083020203556362E-3</v>
      </c>
      <c r="J19" s="16">
        <f t="shared" si="2"/>
        <v>4.0612403102782135E-3</v>
      </c>
      <c r="K19" s="16">
        <f t="shared" si="2"/>
        <v>5.5995728148894308E-3</v>
      </c>
      <c r="L19" s="16">
        <f t="shared" si="2"/>
        <v>6.7497729282326446E-3</v>
      </c>
      <c r="M19" s="16">
        <f t="shared" si="2"/>
        <v>7.6729422835777328E-3</v>
      </c>
      <c r="N19" s="16">
        <f t="shared" si="2"/>
        <v>7.3641702757631933E-3</v>
      </c>
      <c r="O19" s="6">
        <f t="shared" si="1"/>
        <v>5.9305647035070574E-3</v>
      </c>
    </row>
    <row r="20" spans="2:15" ht="12.75" customHeight="1" x14ac:dyDescent="0.2">
      <c r="B20" s="28" t="s">
        <v>187</v>
      </c>
      <c r="E20" s="8">
        <f>Input!A141/Input!A$34</f>
        <v>3.1060369388247682</v>
      </c>
      <c r="F20" s="8">
        <f>Input!B141/Input!B$34</f>
        <v>2.9291271146970659</v>
      </c>
      <c r="G20" s="8">
        <f>Input!C141/Input!C$34</f>
        <v>2.1792226027074864</v>
      </c>
      <c r="H20" s="8">
        <f>Input!D141/Input!D$34</f>
        <v>2.2525038405840871</v>
      </c>
      <c r="I20" s="8">
        <f>Input!E141/Input!E$34</f>
        <v>1.8450471076635757</v>
      </c>
      <c r="J20" s="8">
        <f>Input!F141/Input!F$34</f>
        <v>1.565959239552712</v>
      </c>
      <c r="K20" s="8">
        <f>Input!G141/Input!G$34</f>
        <v>1.8644896866036635</v>
      </c>
      <c r="L20" s="8">
        <f>Input!H141/Input!H$34</f>
        <v>2.3215171667903673</v>
      </c>
      <c r="M20" s="8">
        <f>Input!I141/Input!I$34</f>
        <v>2.2104598312578436</v>
      </c>
      <c r="N20" s="8">
        <f>Input!J141/Input!J$34</f>
        <v>1.5837838209782169</v>
      </c>
      <c r="O20" s="8">
        <f t="shared" si="1"/>
        <v>2.1858147349659784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6.2604215540789557E-2</v>
      </c>
      <c r="F22" s="16">
        <f>Input!B202/Input!B$34</f>
        <v>0.13952603987983703</v>
      </c>
      <c r="G22" s="16">
        <f>Input!C202/Input!C$34</f>
        <v>8.9296916070568083E-2</v>
      </c>
      <c r="H22" s="16">
        <f>Input!D202/Input!D$34</f>
        <v>0.10807127724494628</v>
      </c>
      <c r="I22" s="16">
        <f>Input!E202/Input!E$34</f>
        <v>0.11642188665711241</v>
      </c>
      <c r="J22" s="16">
        <f>Input!F202/Input!F$34</f>
        <v>4.5041675448164835E-2</v>
      </c>
      <c r="K22" s="16">
        <f>Input!G202/Input!G$34</f>
        <v>5.1669177280030343E-2</v>
      </c>
      <c r="L22" s="16">
        <f>Input!H202/Input!H$34</f>
        <v>7.896771268150371E-2</v>
      </c>
      <c r="M22" s="16">
        <f>Input!I202/Input!I$34</f>
        <v>3.0849708632006118E-2</v>
      </c>
      <c r="N22" s="16">
        <f>Input!J202/Input!J$34</f>
        <v>0.2278615069270801</v>
      </c>
      <c r="O22" s="6">
        <f t="shared" si="1"/>
        <v>9.5031011636203838E-2</v>
      </c>
    </row>
    <row r="23" spans="2:15" ht="12" customHeight="1" x14ac:dyDescent="0.2">
      <c r="B23" t="s">
        <v>305</v>
      </c>
      <c r="E23" s="16">
        <f>Input!A203/Input!A$34</f>
        <v>3.2339532933358677</v>
      </c>
      <c r="F23" s="16">
        <f>Input!B203/Input!B$34</f>
        <v>2.4816856232068836</v>
      </c>
      <c r="G23" s="16">
        <f>Input!C203/Input!C$34</f>
        <v>2.7600308468648773</v>
      </c>
      <c r="H23" s="16">
        <f>Input!D203/Input!D$34</f>
        <v>1.6699961211617482</v>
      </c>
      <c r="I23" s="16">
        <f>Input!E203/Input!E$34</f>
        <v>1.5259781060929751</v>
      </c>
      <c r="J23" s="16">
        <f>Input!F203/Input!F$34</f>
        <v>1.8652934806110324</v>
      </c>
      <c r="K23" s="16">
        <f>Input!G203/Input!G$34</f>
        <v>1.920906730957072</v>
      </c>
      <c r="L23" s="16">
        <f>Input!H203/Input!H$34</f>
        <v>1.6268666264441281</v>
      </c>
      <c r="M23" s="16">
        <f>Input!I203/Input!I$34</f>
        <v>1.7079117440151681</v>
      </c>
      <c r="N23" s="16">
        <f>Input!J203/Input!J$34</f>
        <v>1.7397623212615765</v>
      </c>
      <c r="O23" s="6">
        <f t="shared" si="1"/>
        <v>2.0532384893951328</v>
      </c>
    </row>
    <row r="24" spans="2:15" ht="12" customHeight="1" x14ac:dyDescent="0.2">
      <c r="B24" t="s">
        <v>306</v>
      </c>
      <c r="E24" s="16">
        <f>Input!A204/Input!A$34</f>
        <v>8.7119338270555582E-2</v>
      </c>
      <c r="F24" s="16">
        <f>Input!B204/Input!B$34</f>
        <v>8.2831981312835742E-2</v>
      </c>
      <c r="G24" s="16">
        <f>Input!C204/Input!C$34</f>
        <v>9.528828254830117E-2</v>
      </c>
      <c r="H24" s="16">
        <f>Input!D204/Input!D$34</f>
        <v>5.2224863709670541E-2</v>
      </c>
      <c r="I24" s="16">
        <f>Input!E204/Input!E$34</f>
        <v>0.12253743662308417</v>
      </c>
      <c r="J24" s="16">
        <f>Input!F204/Input!F$34</f>
        <v>3.4466916686273316E-2</v>
      </c>
      <c r="K24" s="16">
        <f>Input!G204/Input!G$34</f>
        <v>3.3925960178219916E-2</v>
      </c>
      <c r="L24" s="16">
        <f>Input!H204/Input!H$34</f>
        <v>7.1879041999248175E-2</v>
      </c>
      <c r="M24" s="16">
        <f>Input!I204/Input!I$34</f>
        <v>0.10737449960509592</v>
      </c>
      <c r="N24" s="16">
        <f>Input!J204/Input!J$34</f>
        <v>8.897116709137852E-2</v>
      </c>
      <c r="O24" s="6">
        <f t="shared" si="1"/>
        <v>7.7661948802466324E-2</v>
      </c>
    </row>
    <row r="25" spans="2:15" ht="12" customHeight="1" x14ac:dyDescent="0.2">
      <c r="B25" t="s">
        <v>307</v>
      </c>
      <c r="E25" s="16">
        <f>Input!A205/Input!A$34</f>
        <v>0.34369312496899934</v>
      </c>
      <c r="F25" s="16">
        <f>Input!B205/Input!B$34</f>
        <v>0.36060124584445502</v>
      </c>
      <c r="G25" s="16">
        <f>Input!C205/Input!C$34</f>
        <v>0.20510634029256097</v>
      </c>
      <c r="H25" s="16">
        <f>Input!D205/Input!D$34</f>
        <v>0.19883394752326949</v>
      </c>
      <c r="I25" s="16">
        <f>Input!E205/Input!E$34</f>
        <v>0.17239992567709153</v>
      </c>
      <c r="J25" s="16">
        <f>Input!F205/Input!F$34</f>
        <v>0.15709187531491006</v>
      </c>
      <c r="K25" s="16">
        <f>Input!G205/Input!G$34</f>
        <v>0.19336688184102482</v>
      </c>
      <c r="L25" s="16">
        <f>Input!H205/Input!H$34</f>
        <v>0.25501753929617704</v>
      </c>
      <c r="M25" s="16">
        <f>Input!I205/Input!I$34</f>
        <v>0.2325052899660609</v>
      </c>
      <c r="N25" s="16">
        <f>Input!J205/Input!J$34</f>
        <v>0.22900048856745378</v>
      </c>
      <c r="O25" s="6">
        <f t="shared" si="1"/>
        <v>0.23476166592920031</v>
      </c>
    </row>
    <row r="26" spans="2:15" ht="12" customHeight="1" x14ac:dyDescent="0.2">
      <c r="B26" t="s">
        <v>308</v>
      </c>
      <c r="E26" s="16">
        <f>E27-SUM(E22:E25)</f>
        <v>0.30446323296378086</v>
      </c>
      <c r="F26" s="16">
        <f t="shared" ref="F26:N26" si="3">F27-SUM(F22:F25)</f>
        <v>0.37508844286180043</v>
      </c>
      <c r="G26" s="16">
        <f t="shared" si="3"/>
        <v>0.1729889473064623</v>
      </c>
      <c r="H26" s="16">
        <f t="shared" si="3"/>
        <v>0.23949749408659082</v>
      </c>
      <c r="I26" s="16">
        <f t="shared" si="3"/>
        <v>0.17079083320147892</v>
      </c>
      <c r="J26" s="16">
        <f t="shared" si="3"/>
        <v>0.15839145218115647</v>
      </c>
      <c r="K26" s="16">
        <f t="shared" si="3"/>
        <v>0.16138434969454618</v>
      </c>
      <c r="L26" s="16">
        <f t="shared" si="3"/>
        <v>0.16272024832513754</v>
      </c>
      <c r="M26" s="16">
        <f t="shared" si="3"/>
        <v>0.22567614146868031</v>
      </c>
      <c r="N26" s="16">
        <f t="shared" si="3"/>
        <v>0.24674486698894293</v>
      </c>
      <c r="O26" s="6">
        <f t="shared" si="1"/>
        <v>0.22177460090785769</v>
      </c>
    </row>
    <row r="27" spans="2:15" ht="12.75" customHeight="1" x14ac:dyDescent="0.2">
      <c r="B27" s="28" t="s">
        <v>188</v>
      </c>
      <c r="E27" s="8">
        <f>Input!A142/Input!A$34</f>
        <v>4.0318332050799928</v>
      </c>
      <c r="F27" s="8">
        <f>Input!B142/Input!B$34</f>
        <v>3.4397333331058113</v>
      </c>
      <c r="G27" s="8">
        <f>Input!C142/Input!C$34</f>
        <v>3.3227113330827698</v>
      </c>
      <c r="H27" s="8">
        <f>Input!D142/Input!D$34</f>
        <v>2.2686237037262256</v>
      </c>
      <c r="I27" s="8">
        <f>Input!E142/Input!E$34</f>
        <v>2.1081281882517424</v>
      </c>
      <c r="J27" s="8">
        <f>Input!F142/Input!F$34</f>
        <v>2.2602854002415369</v>
      </c>
      <c r="K27" s="8">
        <f>Input!G142/Input!G$34</f>
        <v>2.3612530999508934</v>
      </c>
      <c r="L27" s="8">
        <f>Input!H142/Input!H$34</f>
        <v>2.1954511687461946</v>
      </c>
      <c r="M27" s="8">
        <f>Input!I142/Input!I$34</f>
        <v>2.3043173836870112</v>
      </c>
      <c r="N27" s="8">
        <f>Input!J142/Input!J$34</f>
        <v>2.5323403508364319</v>
      </c>
      <c r="O27" s="8">
        <f>AVERAGE(E27:N27)</f>
        <v>2.6824677166708613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2.7175896310069838</v>
      </c>
      <c r="F29" s="16">
        <f>Input!B143/Input!B$34</f>
        <v>3.1864308146717635</v>
      </c>
      <c r="G29" s="16">
        <f>Input!C143/Input!C$34</f>
        <v>3.0200754729737143</v>
      </c>
      <c r="H29" s="16">
        <f>Input!D143/Input!D$34</f>
        <v>2.194107976875598</v>
      </c>
      <c r="I29" s="16">
        <f>Input!E143/Input!E$34</f>
        <v>1.0624824427954955</v>
      </c>
      <c r="J29" s="16">
        <f>Input!F143/Input!F$34</f>
        <v>1.0409430818604131</v>
      </c>
      <c r="K29" s="16">
        <f>Input!G143/Input!G$34</f>
        <v>0.64834575289784657</v>
      </c>
      <c r="L29" s="16">
        <f>Input!H143/Input!H$34</f>
        <v>0.47315414047634302</v>
      </c>
      <c r="M29" s="16">
        <f>Input!I143/Input!I$34</f>
        <v>0.34309101574818707</v>
      </c>
      <c r="N29" s="16">
        <f>Input!J143/Input!J$34</f>
        <v>0.18157768722569617</v>
      </c>
      <c r="O29" s="16">
        <f t="shared" ref="O29:O35" si="4">AVERAGE(E29:N29)</f>
        <v>1.4867798016532041</v>
      </c>
    </row>
    <row r="30" spans="2:15" ht="12" customHeight="1" x14ac:dyDescent="0.2">
      <c r="B30" t="s">
        <v>309</v>
      </c>
      <c r="E30" s="16">
        <f>Input!A207/Input!A$34</f>
        <v>0.62836394565401721</v>
      </c>
      <c r="F30" s="16">
        <f>Input!B207/Input!B$34</f>
        <v>0.58664409554537134</v>
      </c>
      <c r="G30" s="16">
        <f>Input!C207/Input!C$34</f>
        <v>0.47302825103344587</v>
      </c>
      <c r="H30" s="16">
        <f>Input!D207/Input!D$34</f>
        <v>0.80400134889000707</v>
      </c>
      <c r="I30" s="16">
        <f>Input!E207/Input!E$34</f>
        <v>1.0275503932041339</v>
      </c>
      <c r="J30" s="16">
        <f>Input!F207/Input!F$34</f>
        <v>0.74044785920270106</v>
      </c>
      <c r="K30" s="16">
        <f>Input!G207/Input!G$34</f>
        <v>0.30997235036448867</v>
      </c>
      <c r="L30" s="16">
        <f>Input!H207/Input!H$34</f>
        <v>0.23050358251498726</v>
      </c>
      <c r="M30" s="16">
        <f>Input!I207/Input!I$34</f>
        <v>6.9652048916643616E-2</v>
      </c>
      <c r="N30" s="16">
        <f>Input!J207/Input!J$34</f>
        <v>0.38985051143391125</v>
      </c>
      <c r="O30" s="16">
        <f t="shared" si="4"/>
        <v>0.52600143867597071</v>
      </c>
    </row>
    <row r="31" spans="2:15" ht="12" customHeight="1" x14ac:dyDescent="0.2">
      <c r="B31" t="s">
        <v>190</v>
      </c>
      <c r="E31" s="16">
        <f>Input!A144/Input!A$34</f>
        <v>0.47574134812947738</v>
      </c>
      <c r="F31" s="16">
        <f>Input!B144/Input!B$34</f>
        <v>0.21605248942790989</v>
      </c>
      <c r="G31" s="16">
        <f>Input!C144/Input!C$34</f>
        <v>0.22238947873477399</v>
      </c>
      <c r="H31" s="16">
        <f>Input!D144/Input!D$34</f>
        <v>0.18905298565737419</v>
      </c>
      <c r="I31" s="16">
        <f>Input!E144/Input!E$34</f>
        <v>0.21966522021364557</v>
      </c>
      <c r="J31" s="16">
        <f>Input!F144/Input!F$34</f>
        <v>0.20698346692186984</v>
      </c>
      <c r="K31" s="16">
        <f>Input!G144/Input!G$34</f>
        <v>0.18328585280711235</v>
      </c>
      <c r="L31" s="16">
        <f>Input!H144/Input!H$34</f>
        <v>0.21386396925669934</v>
      </c>
      <c r="M31" s="16">
        <f>Input!I144/Input!I$34</f>
        <v>0.31048491498508946</v>
      </c>
      <c r="N31" s="16">
        <f>Input!J144/Input!J$34</f>
        <v>0.29207732988419366</v>
      </c>
      <c r="O31" s="16">
        <f t="shared" si="4"/>
        <v>0.25295970560181458</v>
      </c>
    </row>
    <row r="32" spans="2:15" ht="12" customHeight="1" x14ac:dyDescent="0.2">
      <c r="B32" t="s">
        <v>310</v>
      </c>
      <c r="E32" s="16">
        <f>Input!A208/Input!A$34</f>
        <v>4.421513910979883E-2</v>
      </c>
      <c r="F32" s="16">
        <f>Input!B208/Input!B$34</f>
        <v>4.8897178275178095E-2</v>
      </c>
      <c r="G32" s="16">
        <f>Input!C208/Input!C$34</f>
        <v>1.9487941753059318E-2</v>
      </c>
      <c r="H32" s="16">
        <f>Input!D208/Input!D$34</f>
        <v>3.5765583602309844E-2</v>
      </c>
      <c r="I32" s="16">
        <f>Input!E208/Input!E$34</f>
        <v>4.4985425000313696E-2</v>
      </c>
      <c r="J32" s="16">
        <f>Input!F208/Input!F$34</f>
        <v>2.3028366512962868E-2</v>
      </c>
      <c r="K32" s="16">
        <f>Input!G208/Input!G$34</f>
        <v>3.2646332697708356E-2</v>
      </c>
      <c r="L32" s="16">
        <f>Input!H208/Input!H$34</f>
        <v>2.7558707282745124E-2</v>
      </c>
      <c r="M32" s="16">
        <f>Input!I208/Input!I$34</f>
        <v>7.5437630250145021E-2</v>
      </c>
      <c r="N32" s="16">
        <f>Input!J208/Input!J$34</f>
        <v>4.842043058288327E-2</v>
      </c>
      <c r="O32" s="16">
        <f t="shared" si="4"/>
        <v>4.0044273506710436E-2</v>
      </c>
    </row>
    <row r="33" spans="2:15" ht="12" customHeight="1" x14ac:dyDescent="0.2">
      <c r="B33" t="s">
        <v>191</v>
      </c>
      <c r="E33" s="16">
        <f>Input!A145/Input!A$34</f>
        <v>1.0484641922190042E-2</v>
      </c>
      <c r="F33" s="16">
        <f>Input!B145/Input!B$34</f>
        <v>1.7779012370540786E-2</v>
      </c>
      <c r="G33" s="16">
        <f>Input!C145/Input!C$34</f>
        <v>2.6455754858001657E-2</v>
      </c>
      <c r="H33" s="16">
        <f>Input!D145/Input!D$34</f>
        <v>4.2118783644860588E-2</v>
      </c>
      <c r="I33" s="16">
        <f>Input!E145/Input!E$34</f>
        <v>5.8929985627161334E-2</v>
      </c>
      <c r="J33" s="16">
        <f>Input!F145/Input!F$34</f>
        <v>4.746996402090578E-2</v>
      </c>
      <c r="K33" s="16">
        <f>Input!G145/Input!G$34</f>
        <v>3.5069821659196893E-2</v>
      </c>
      <c r="L33" s="16">
        <f>Input!H145/Input!H$34</f>
        <v>3.4263588107074812E-2</v>
      </c>
      <c r="M33" s="16">
        <f>Input!I145/Input!I$34</f>
        <v>4.3519774282976431E-2</v>
      </c>
      <c r="N33" s="16">
        <f>Input!J145/Input!J$34</f>
        <v>1.5419706260948324E-2</v>
      </c>
      <c r="O33" s="16">
        <f t="shared" si="4"/>
        <v>3.315110327538566E-2</v>
      </c>
    </row>
    <row r="34" spans="2:15" ht="12" customHeight="1" x14ac:dyDescent="0.2">
      <c r="B34" t="s">
        <v>192</v>
      </c>
      <c r="E34" s="16">
        <f>E35-SUM(E29:E33)</f>
        <v>2.5717415705101221E-2</v>
      </c>
      <c r="F34" s="16">
        <f t="shared" ref="F34:N34" si="5">F35-SUM(F29:F33)</f>
        <v>4.2850250241711407E-2</v>
      </c>
      <c r="G34" s="16">
        <f t="shared" si="5"/>
        <v>0.23157691521678325</v>
      </c>
      <c r="H34" s="16">
        <f t="shared" si="5"/>
        <v>0.23980941571576864</v>
      </c>
      <c r="I34" s="16">
        <f t="shared" si="5"/>
        <v>0.48929084475084661</v>
      </c>
      <c r="J34" s="16">
        <f t="shared" si="5"/>
        <v>3.8789396220037187E-2</v>
      </c>
      <c r="K34" s="16">
        <f t="shared" si="5"/>
        <v>2.8285065663048448E-2</v>
      </c>
      <c r="L34" s="16">
        <f t="shared" si="5"/>
        <v>3.3451217991225524E-2</v>
      </c>
      <c r="M34" s="16">
        <f t="shared" si="5"/>
        <v>3.8339544686911919E-2</v>
      </c>
      <c r="N34" s="16">
        <f t="shared" si="5"/>
        <v>3.0437855446565854E-2</v>
      </c>
      <c r="O34" s="16">
        <f t="shared" si="4"/>
        <v>0.11985479216380002</v>
      </c>
    </row>
    <row r="35" spans="2:15" ht="12.75" customHeight="1" x14ac:dyDescent="0.2">
      <c r="B35" s="28" t="s">
        <v>193</v>
      </c>
      <c r="E35" s="8">
        <f>Input!A147/Input!A$34</f>
        <v>3.9021121215275683</v>
      </c>
      <c r="F35" s="8">
        <f>Input!B147/Input!B$34</f>
        <v>4.0986538405324753</v>
      </c>
      <c r="G35" s="8">
        <f>Input!C147/Input!C$34</f>
        <v>3.9930138145697782</v>
      </c>
      <c r="H35" s="8">
        <f>Input!D147/Input!D$34</f>
        <v>3.5048560943859179</v>
      </c>
      <c r="I35" s="8">
        <f>Input!E147/Input!E$34</f>
        <v>2.9029043115915965</v>
      </c>
      <c r="J35" s="8">
        <f>Input!F147/Input!F$34</f>
        <v>2.0976621347388895</v>
      </c>
      <c r="K35" s="8">
        <f>Input!G147/Input!G$34</f>
        <v>1.2376051760894013</v>
      </c>
      <c r="L35" s="8">
        <f>Input!H147/Input!H$34</f>
        <v>1.0127952056290752</v>
      </c>
      <c r="M35" s="8">
        <f>Input!I147/Input!I$34</f>
        <v>0.88052492886995348</v>
      </c>
      <c r="N35" s="8">
        <f>Input!J147/Input!J$34</f>
        <v>0.9577835208341986</v>
      </c>
      <c r="O35" s="8">
        <f t="shared" si="4"/>
        <v>2.4587911148768855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92.956855855687394</v>
      </c>
      <c r="F37" s="30">
        <f t="shared" ref="F37:N37" si="6">+F11+F13+F20+F27+F35</f>
        <v>93.451394262262724</v>
      </c>
      <c r="G37" s="30">
        <f t="shared" si="6"/>
        <v>92.026565854175956</v>
      </c>
      <c r="H37" s="30">
        <f t="shared" si="6"/>
        <v>76.640395520160752</v>
      </c>
      <c r="I37" s="30">
        <f t="shared" si="6"/>
        <v>60.317262656080835</v>
      </c>
      <c r="J37" s="30">
        <f t="shared" si="6"/>
        <v>61.643701810463696</v>
      </c>
      <c r="K37" s="30">
        <f t="shared" si="6"/>
        <v>69.158853121867907</v>
      </c>
      <c r="L37" s="30">
        <f t="shared" si="6"/>
        <v>70.794045696032583</v>
      </c>
      <c r="M37" s="30">
        <f t="shared" si="6"/>
        <v>70.700912991229231</v>
      </c>
      <c r="N37" s="30">
        <f t="shared" si="6"/>
        <v>74.11720169831257</v>
      </c>
      <c r="O37" s="7">
        <f>AVERAGE(E37:N37)</f>
        <v>76.180718946627366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75.360607033654858</v>
      </c>
      <c r="F39" s="30">
        <f>Input!B24/Input!B$6</f>
        <v>72.151437412924494</v>
      </c>
      <c r="G39" s="30">
        <f>Input!C24/Input!C$6</f>
        <v>64.936923458564635</v>
      </c>
      <c r="H39" s="30">
        <f>Input!D24/Input!D$6</f>
        <v>57.07392131555963</v>
      </c>
      <c r="I39" s="30">
        <f>Input!E24/Input!E$6</f>
        <v>53.183259333034783</v>
      </c>
      <c r="J39" s="30">
        <f>Input!F24/Input!F$6</f>
        <v>53.723924720964625</v>
      </c>
      <c r="K39" s="30">
        <f>Input!G24/Input!G$6</f>
        <v>55.754566903244509</v>
      </c>
      <c r="L39" s="30">
        <f>Input!H24/Input!H$6</f>
        <v>57.665309600622678</v>
      </c>
      <c r="M39" s="30">
        <f>Input!I24/Input!I$6</f>
        <v>60.119592160814932</v>
      </c>
      <c r="N39" s="30">
        <f>Input!J24/Input!J$6</f>
        <v>54.093286145878828</v>
      </c>
      <c r="O39" s="7">
        <f>AVERAGE(E39:N39)</f>
        <v>60.406282808526399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17.596248822032535</v>
      </c>
      <c r="F41" s="11">
        <f t="shared" ref="F41:N41" si="7">+F37-F39</f>
        <v>21.29995684933823</v>
      </c>
      <c r="G41" s="11">
        <f t="shared" si="7"/>
        <v>27.089642395611321</v>
      </c>
      <c r="H41" s="11">
        <f t="shared" si="7"/>
        <v>19.566474204601121</v>
      </c>
      <c r="I41" s="11">
        <f t="shared" si="7"/>
        <v>7.134003323046052</v>
      </c>
      <c r="J41" s="11">
        <f t="shared" si="7"/>
        <v>7.9197770894990711</v>
      </c>
      <c r="K41" s="11">
        <f t="shared" si="7"/>
        <v>13.404286218623398</v>
      </c>
      <c r="L41" s="11">
        <f t="shared" si="7"/>
        <v>13.128736095409906</v>
      </c>
      <c r="M41" s="11">
        <f t="shared" si="7"/>
        <v>10.581320830414299</v>
      </c>
      <c r="N41" s="11">
        <f t="shared" si="7"/>
        <v>20.023915552433742</v>
      </c>
      <c r="O41" s="11">
        <f>AVERAGE(E41:N41)</f>
        <v>15.774436138100967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2.634233731957361</v>
      </c>
      <c r="F43" s="8">
        <f>(Input!B25+Input!B26)/Input!B$6</f>
        <v>2.9097190820562426</v>
      </c>
      <c r="G43" s="8">
        <f>(Input!C25+Input!C26)/Input!C$6</f>
        <v>2.6906491116939186</v>
      </c>
      <c r="H43" s="8">
        <f>(Input!D25+Input!D26)/Input!D$6</f>
        <v>2.5754602194755529</v>
      </c>
      <c r="I43" s="8">
        <f>(Input!E25+Input!E26)/Input!E$6</f>
        <v>2.3697820274353845</v>
      </c>
      <c r="J43" s="8">
        <f>(Input!F25+Input!F26)/Input!F$6</f>
        <v>2.1222073388653526</v>
      </c>
      <c r="K43" s="8">
        <f>(Input!G25+Input!G26)/Input!G$6</f>
        <v>2.3502650802898462</v>
      </c>
      <c r="L43" s="8">
        <f>(Input!H25+Input!H26)/Input!H$6</f>
        <v>2.6856686794814517</v>
      </c>
      <c r="M43" s="8">
        <f>(Input!I25+Input!I26)/Input!I$6</f>
        <v>2.7434073402161436</v>
      </c>
      <c r="N43" s="8">
        <f>(Input!J25+Input!J26)/Input!J$6</f>
        <v>2.3692976810268895</v>
      </c>
      <c r="O43" s="8">
        <f>AVERAGE(E43:N43)</f>
        <v>2.5450690292498144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14.962015090075175</v>
      </c>
      <c r="F45" s="11">
        <f t="shared" ref="F45:N45" si="8">+F41-F43</f>
        <v>18.390237767281988</v>
      </c>
      <c r="G45" s="11">
        <f t="shared" si="8"/>
        <v>24.398993283917402</v>
      </c>
      <c r="H45" s="11">
        <f t="shared" si="8"/>
        <v>16.991013985125569</v>
      </c>
      <c r="I45" s="11">
        <f t="shared" si="8"/>
        <v>4.7642212956106675</v>
      </c>
      <c r="J45" s="11">
        <f t="shared" si="8"/>
        <v>5.797569750633718</v>
      </c>
      <c r="K45" s="11">
        <f t="shared" si="8"/>
        <v>11.054021138333551</v>
      </c>
      <c r="L45" s="11">
        <f t="shared" si="8"/>
        <v>10.443067415928454</v>
      </c>
      <c r="M45" s="11">
        <f t="shared" si="8"/>
        <v>7.8379134901981553</v>
      </c>
      <c r="N45" s="11">
        <f t="shared" si="8"/>
        <v>17.654617871406852</v>
      </c>
      <c r="O45" s="11">
        <f>AVERAGE(E45:N45)</f>
        <v>13.229367108851154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202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79.989872307994332</v>
      </c>
      <c r="F7" s="6">
        <f>Input!B149/Input!B$153</f>
        <v>82.616992760217101</v>
      </c>
      <c r="G7" s="6">
        <f>Input!C149/Input!C$153</f>
        <v>82.284292951115489</v>
      </c>
      <c r="H7" s="6">
        <f>Input!D149/Input!D$153</f>
        <v>70.651876708960216</v>
      </c>
      <c r="I7" s="6">
        <f>Input!E149/Input!E$153</f>
        <v>56.110075367763024</v>
      </c>
      <c r="J7" s="6">
        <f>Input!F149/Input!F$153</f>
        <v>57.929963364943376</v>
      </c>
      <c r="K7" s="6">
        <f>Input!G149/Input!G$153</f>
        <v>64.69554546603149</v>
      </c>
      <c r="L7" s="6">
        <f>Input!H149/Input!H$153</f>
        <v>66.014065172097716</v>
      </c>
      <c r="M7" s="6">
        <f>Input!I149/Input!I$153</f>
        <v>64.969032187503998</v>
      </c>
      <c r="N7" s="6">
        <f>Input!J149/Input!J$153</f>
        <v>68.386614993977091</v>
      </c>
      <c r="O7" s="6">
        <f>AVERAGE(E7:N7)</f>
        <v>69.364833128060383</v>
      </c>
    </row>
    <row r="8" spans="1:15" ht="12" customHeight="1" x14ac:dyDescent="0.2">
      <c r="B8" t="s">
        <v>180</v>
      </c>
      <c r="E8" s="6">
        <f>Input!A150/Input!A$153</f>
        <v>0.85635115001930806</v>
      </c>
      <c r="F8" s="6">
        <f>Input!B150/Input!B$153</f>
        <v>-1.6347368076370623E-2</v>
      </c>
      <c r="G8" s="6">
        <f>Input!C150/Input!C$153</f>
        <v>-0.18253449159006782</v>
      </c>
      <c r="H8" s="6">
        <f>Input!D150/Input!D$153</f>
        <v>3.2201563294666939E-2</v>
      </c>
      <c r="I8" s="6">
        <f>Input!E150/Input!E$153</f>
        <v>5.9663582301545783E-3</v>
      </c>
      <c r="J8" s="6">
        <f>Input!F150/Input!F$153</f>
        <v>0.1484876494204298</v>
      </c>
      <c r="K8" s="6">
        <f>Input!G150/Input!G$153</f>
        <v>9.6775114184703206E-2</v>
      </c>
      <c r="L8" s="6">
        <f>Input!H150/Input!H$153</f>
        <v>-0.19917947658815577</v>
      </c>
      <c r="M8" s="6">
        <f>Input!I150/Input!I$153</f>
        <v>0.20523899497555378</v>
      </c>
      <c r="N8" s="6">
        <f>Input!J150/Input!J$153</f>
        <v>-0.10681827348065774</v>
      </c>
      <c r="O8" s="6">
        <f>AVERAGE(E8:N8)</f>
        <v>8.4014122038956446E-2</v>
      </c>
    </row>
    <row r="9" spans="1:15" ht="12" customHeight="1" x14ac:dyDescent="0.2">
      <c r="B9" t="s">
        <v>181</v>
      </c>
      <c r="E9" s="6">
        <f>Input!A151/Input!A$153</f>
        <v>0.38108500592875877</v>
      </c>
      <c r="F9" s="6">
        <f>Input!B151/Input!B$153</f>
        <v>0.61106693794878297</v>
      </c>
      <c r="G9" s="6">
        <f>Input!C151/Input!C$153</f>
        <v>0.34242371579347669</v>
      </c>
      <c r="H9" s="6">
        <f>Input!D151/Input!D$153</f>
        <v>0.33950573496549169</v>
      </c>
      <c r="I9" s="6">
        <f>Input!E151/Input!E$153</f>
        <v>0.19735035586326308</v>
      </c>
      <c r="J9" s="6">
        <f>Input!F151/Input!F$153</f>
        <v>0.19139725177392986</v>
      </c>
      <c r="K9" s="6">
        <f>Input!G151/Input!G$153</f>
        <v>0.31887296807103738</v>
      </c>
      <c r="L9" s="6">
        <f>Input!H151/Input!H$153</f>
        <v>0.33956131311157328</v>
      </c>
      <c r="M9" s="6">
        <f>Input!I151/Input!I$153</f>
        <v>0.26417074425590464</v>
      </c>
      <c r="N9" s="6">
        <f>Input!J151/Input!J$153</f>
        <v>0.23795539654938141</v>
      </c>
      <c r="O9" s="6">
        <f>AVERAGE(E9:N9)</f>
        <v>0.3223389424261599</v>
      </c>
    </row>
    <row r="10" spans="1:15" ht="12" customHeight="1" x14ac:dyDescent="0.2">
      <c r="B10" t="s">
        <v>182</v>
      </c>
      <c r="E10" s="6">
        <f>Input!A152/Input!A$153</f>
        <v>-0.17105545099285599</v>
      </c>
      <c r="F10" s="6">
        <f>Input!B152/Input!B$153</f>
        <v>-0.13160252939816411</v>
      </c>
      <c r="G10" s="6">
        <f>Input!C152/Input!C$153</f>
        <v>-0.14725780799386365</v>
      </c>
      <c r="H10" s="6">
        <f>Input!D152/Input!D$153</f>
        <v>-0.23509756787277913</v>
      </c>
      <c r="I10" s="6">
        <f>Input!E152/Input!E$153</f>
        <v>-9.8545218514622293E-2</v>
      </c>
      <c r="J10" s="6">
        <f>Input!F152/Input!F$153</f>
        <v>-0.18460819203195289</v>
      </c>
      <c r="K10" s="6">
        <f>Input!G152/Input!G$153</f>
        <v>-0.2239161403341686</v>
      </c>
      <c r="L10" s="6">
        <f>Input!H152/Input!H$153</f>
        <v>-0.57613468559914427</v>
      </c>
      <c r="M10" s="6">
        <f>Input!I152/Input!I$153</f>
        <v>-0.28195919360668126</v>
      </c>
      <c r="N10" s="6">
        <f>Input!J152/Input!J$153</f>
        <v>-0.21087148797916966</v>
      </c>
      <c r="O10" s="6">
        <f>AVERAGE(E10:N10)</f>
        <v>-0.2261048274323402</v>
      </c>
    </row>
    <row r="11" spans="1:15" ht="12.75" customHeight="1" x14ac:dyDescent="0.2">
      <c r="B11" s="28" t="s">
        <v>68</v>
      </c>
      <c r="E11" s="8">
        <f>Input!A35/Input!A$153</f>
        <v>81.05625301294954</v>
      </c>
      <c r="F11" s="8">
        <f>Input!B35/Input!B$153</f>
        <v>83.080109800691361</v>
      </c>
      <c r="G11" s="8">
        <f>Input!C35/Input!C$153</f>
        <v>82.296924367325033</v>
      </c>
      <c r="H11" s="8">
        <f>Input!D35/Input!D$153</f>
        <v>70.788486439347594</v>
      </c>
      <c r="I11" s="8">
        <f>Input!E35/Input!E$153</f>
        <v>56.214846863341819</v>
      </c>
      <c r="J11" s="8">
        <f>Input!F35/Input!F$153</f>
        <v>58.085240074105791</v>
      </c>
      <c r="K11" s="8">
        <f>Input!G35/Input!G$153</f>
        <v>64.88727740795305</v>
      </c>
      <c r="L11" s="8">
        <f>Input!H35/Input!H$153</f>
        <v>65.57831232302199</v>
      </c>
      <c r="M11" s="8">
        <f>Input!I35/Input!I$153</f>
        <v>65.156482733128769</v>
      </c>
      <c r="N11" s="8">
        <f>Input!J35/Input!J$153</f>
        <v>68.30688062906664</v>
      </c>
      <c r="O11" s="8">
        <f>AVERAGE(E11:N11)</f>
        <v>69.545081365093168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6.093935622751577E-2</v>
      </c>
      <c r="F13" s="8">
        <f>Input!B28/Input!B$34/Input!B$5*Input!B$6</f>
        <v>1.5372891208843168E-2</v>
      </c>
      <c r="G13" s="8">
        <f>Input!C28/Input!C$34/Input!C$5*Input!C$6</f>
        <v>6.9837435382484644E-2</v>
      </c>
      <c r="H13" s="8">
        <f>Input!D28/Input!D$34/Input!D$5*Input!D$6</f>
        <v>2.245773811451696E-2</v>
      </c>
      <c r="I13" s="8">
        <f>Input!E28/Input!E$34/Input!E$5*Input!E$6</f>
        <v>2.8823248557292326E-2</v>
      </c>
      <c r="J13" s="8">
        <f>Input!F28/Input!F$34/Input!F$5*Input!F$6</f>
        <v>6.703132472842023E-2</v>
      </c>
      <c r="K13" s="8">
        <f>Input!G28/Input!G$34/Input!G$5*Input!G$6</f>
        <v>8.3608318731270087E-2</v>
      </c>
      <c r="L13" s="8">
        <f>Input!H28/Input!H$34/Input!H$5*Input!H$6</f>
        <v>8.3858632691379303E-2</v>
      </c>
      <c r="M13" s="8">
        <f>Input!I28/Input!I$34/Input!I$5*Input!I$6</f>
        <v>0.13222682344764944</v>
      </c>
      <c r="N13" s="8">
        <f>Input!J28/Input!J$34/Input!J$5*Input!J$6</f>
        <v>0.1092682754572409</v>
      </c>
      <c r="O13" s="8">
        <f>AVERAGE(E13:N13)</f>
        <v>6.7342404454661289E-2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0.56885154853945763</v>
      </c>
      <c r="F15" s="16">
        <f>Input!B136/Input!B$34/Input!B$5*Input!B$6</f>
        <v>0.50870771327599262</v>
      </c>
      <c r="G15" s="16">
        <f>Input!C136/Input!C$34/Input!C$5*Input!C$6</f>
        <v>0.44429559983572886</v>
      </c>
      <c r="H15" s="16">
        <f>Input!D136/Input!D$34/Input!D$5*Input!D$6</f>
        <v>0.68703280168523562</v>
      </c>
      <c r="I15" s="16">
        <f>Input!E136/Input!E$34/Input!E$5*Input!E$6</f>
        <v>0.4225815019766298</v>
      </c>
      <c r="J15" s="16">
        <f>Input!F136/Input!F$34/Input!F$5*Input!F$6</f>
        <v>0.39536162287056881</v>
      </c>
      <c r="K15" s="16">
        <f>Input!G136/Input!G$34/Input!G$5*Input!G$6</f>
        <v>0.47517780642721086</v>
      </c>
      <c r="L15" s="16">
        <f>Input!H136/Input!H$34/Input!H$5*Input!H$6</f>
        <v>0.44896647890428959</v>
      </c>
      <c r="M15" s="16">
        <f>Input!I136/Input!I$34/Input!I$5*Input!I$6</f>
        <v>0.3840662877779672</v>
      </c>
      <c r="N15" s="16">
        <f>Input!J136/Input!J$34/Input!J$5*Input!J$6</f>
        <v>0.43142691172164582</v>
      </c>
      <c r="O15" s="6">
        <f t="shared" ref="O15:O26" si="1">AVERAGE(E15:N15)</f>
        <v>0.47664682730147268</v>
      </c>
    </row>
    <row r="16" spans="1:15" ht="12" customHeight="1" x14ac:dyDescent="0.2">
      <c r="B16" t="s">
        <v>184</v>
      </c>
      <c r="E16" s="16">
        <f>Input!A137/Input!A$34/Input!A$5*Input!A$6</f>
        <v>0.78994237886194729</v>
      </c>
      <c r="F16" s="16">
        <f>Input!B137/Input!B$34/Input!B$5*Input!B$6</f>
        <v>0.87892730541134567</v>
      </c>
      <c r="G16" s="16">
        <f>Input!C137/Input!C$34/Input!C$5*Input!C$6</f>
        <v>0.79461415935159896</v>
      </c>
      <c r="H16" s="16">
        <f>Input!D137/Input!D$34/Input!D$5*Input!D$6</f>
        <v>0.77033873431118005</v>
      </c>
      <c r="I16" s="16">
        <f>Input!E137/Input!E$34/Input!E$5*Input!E$6</f>
        <v>0.73122980901721202</v>
      </c>
      <c r="J16" s="16">
        <f>Input!F137/Input!F$34/Input!F$5*Input!F$6</f>
        <v>0.71635140579928358</v>
      </c>
      <c r="K16" s="16">
        <f>Input!G137/Input!G$34/Input!G$5*Input!G$6</f>
        <v>0.68732720347143772</v>
      </c>
      <c r="L16" s="16">
        <f>Input!H137/Input!H$34/Input!H$5*Input!H$6</f>
        <v>0.74115899581592004</v>
      </c>
      <c r="M16" s="16">
        <f>Input!I137/Input!I$34/Input!I$5*Input!I$6</f>
        <v>0.77182054893646979</v>
      </c>
      <c r="N16" s="16">
        <f>Input!J137/Input!J$34/Input!J$5*Input!J$6</f>
        <v>0.62952867334618656</v>
      </c>
      <c r="O16" s="6">
        <f t="shared" si="1"/>
        <v>0.75112392143225803</v>
      </c>
    </row>
    <row r="17" spans="2:15" ht="12" customHeight="1" x14ac:dyDescent="0.2">
      <c r="B17" t="s">
        <v>185</v>
      </c>
      <c r="E17" s="16">
        <f>Input!A138/Input!A$34/Input!A$5*Input!A$6</f>
        <v>1.1597156642470896</v>
      </c>
      <c r="F17" s="16">
        <f>Input!B138/Input!B$34/Input!B$5*Input!B$6</f>
        <v>0.93295899791390735</v>
      </c>
      <c r="G17" s="16">
        <f>Input!C138/Input!C$34/Input!C$5*Input!C$6</f>
        <v>0.82137767542097562</v>
      </c>
      <c r="H17" s="16">
        <f>Input!D138/Input!D$34/Input!D$5*Input!D$6</f>
        <v>0.72475371053156412</v>
      </c>
      <c r="I17" s="16">
        <f>Input!E138/Input!E$34/Input!E$5*Input!E$6</f>
        <v>0.71441275713148922</v>
      </c>
      <c r="J17" s="16">
        <f>Input!F138/Input!F$34/Input!F$5*Input!F$6</f>
        <v>0.68880345655785313</v>
      </c>
      <c r="K17" s="16">
        <f>Input!G138/Input!G$34/Input!G$5*Input!G$6</f>
        <v>0.7022249894846645</v>
      </c>
      <c r="L17" s="16">
        <f>Input!H138/Input!H$34/Input!H$5*Input!H$6</f>
        <v>0.56232719589044178</v>
      </c>
      <c r="M17" s="16">
        <f>Input!I138/Input!I$34/Input!I$5*Input!I$6</f>
        <v>0.58706758634005063</v>
      </c>
      <c r="N17" s="16">
        <f>Input!J138/Input!J$34/Input!J$5*Input!J$6</f>
        <v>0.5659551097071478</v>
      </c>
      <c r="O17" s="6">
        <f t="shared" si="1"/>
        <v>0.74595971432251829</v>
      </c>
    </row>
    <row r="18" spans="2:15" ht="12" customHeight="1" x14ac:dyDescent="0.2">
      <c r="B18" t="s">
        <v>186</v>
      </c>
      <c r="E18" s="16">
        <f>Input!A139/Input!A$34/Input!A$5*Input!A$6</f>
        <v>1.3215590187509465</v>
      </c>
      <c r="F18" s="16">
        <f>Input!B139/Input!B$34/Input!B$5*Input!B$6</f>
        <v>1.0527236750454882</v>
      </c>
      <c r="G18" s="16">
        <f>Input!C139/Input!C$34/Input!C$5*Input!C$6</f>
        <v>0.69058515421305888</v>
      </c>
      <c r="H18" s="16">
        <f>Input!D139/Input!D$34/Input!D$5*Input!D$6</f>
        <v>0.6890639508837102</v>
      </c>
      <c r="I18" s="16">
        <f>Input!E139/Input!E$34/Input!E$5*Input!E$6</f>
        <v>0.60031074297426512</v>
      </c>
      <c r="J18" s="16">
        <f>Input!F139/Input!F$34/Input!F$5*Input!F$6</f>
        <v>0.46650048029898472</v>
      </c>
      <c r="K18" s="16">
        <f>Input!G139/Input!G$34/Input!G$5*Input!G$6</f>
        <v>0.58913327108757929</v>
      </c>
      <c r="L18" s="16">
        <f>Input!H139/Input!H$34/Input!H$5*Input!H$6</f>
        <v>0.93064427345940326</v>
      </c>
      <c r="M18" s="16">
        <f>Input!I139/Input!I$34/Input!I$5*Input!I$6</f>
        <v>0.66191226302025907</v>
      </c>
      <c r="N18" s="16">
        <f>Input!J139/Input!J$34/Input!J$5*Input!J$6</f>
        <v>0.44386958882832339</v>
      </c>
      <c r="O18" s="6">
        <f t="shared" si="1"/>
        <v>0.74463024185620186</v>
      </c>
    </row>
    <row r="19" spans="2:15" ht="12" customHeight="1" x14ac:dyDescent="0.2">
      <c r="B19" t="s">
        <v>311</v>
      </c>
      <c r="E19" s="16">
        <f>E20-SUM(E15:E18)</f>
        <v>4.9174815008465877E-3</v>
      </c>
      <c r="F19" s="16">
        <f t="shared" ref="F19:N19" si="2">F20-SUM(F15:F18)</f>
        <v>9.0129141533989987E-3</v>
      </c>
      <c r="G19" s="16">
        <f t="shared" si="2"/>
        <v>7.0949432966580517E-3</v>
      </c>
      <c r="H19" s="16">
        <f t="shared" si="2"/>
        <v>8.3937486891501045E-3</v>
      </c>
      <c r="I19" s="16">
        <f t="shared" si="2"/>
        <v>5.2401152808068119E-3</v>
      </c>
      <c r="J19" s="16">
        <f t="shared" si="2"/>
        <v>5.8946875461431958E-3</v>
      </c>
      <c r="K19" s="16">
        <f t="shared" si="2"/>
        <v>7.3918226574343215E-3</v>
      </c>
      <c r="L19" s="16">
        <f t="shared" si="2"/>
        <v>7.823807767868729E-3</v>
      </c>
      <c r="M19" s="16">
        <f t="shared" si="2"/>
        <v>8.3768445210528064E-3</v>
      </c>
      <c r="N19" s="16">
        <f t="shared" si="2"/>
        <v>9.6735527277602706E-3</v>
      </c>
      <c r="O19" s="6">
        <f t="shared" si="1"/>
        <v>7.381991814111988E-3</v>
      </c>
    </row>
    <row r="20" spans="2:15" ht="12.75" customHeight="1" x14ac:dyDescent="0.2">
      <c r="B20" s="28" t="s">
        <v>187</v>
      </c>
      <c r="E20" s="8">
        <f>Input!A141/Input!A$34/Input!A$5*Input!A$6</f>
        <v>3.8449860919002874</v>
      </c>
      <c r="F20" s="8">
        <f>Input!B141/Input!B$34/Input!B$5*Input!B$6</f>
        <v>3.3823306058001328</v>
      </c>
      <c r="G20" s="8">
        <f>Input!C141/Input!C$34/Input!C$5*Input!C$6</f>
        <v>2.7579675321180201</v>
      </c>
      <c r="H20" s="8">
        <f>Input!D141/Input!D$34/Input!D$5*Input!D$6</f>
        <v>2.87958294610084</v>
      </c>
      <c r="I20" s="8">
        <f>Input!E141/Input!E$34/Input!E$5*Input!E$6</f>
        <v>2.4737749263804032</v>
      </c>
      <c r="J20" s="8">
        <f>Input!F141/Input!F$34/Input!F$5*Input!F$6</f>
        <v>2.2729116530728337</v>
      </c>
      <c r="K20" s="8">
        <f>Input!G141/Input!G$34/Input!G$5*Input!G$6</f>
        <v>2.4612550931283268</v>
      </c>
      <c r="L20" s="8">
        <f>Input!H141/Input!H$34/Input!H$5*Input!H$6</f>
        <v>2.6909207518379232</v>
      </c>
      <c r="M20" s="8">
        <f>Input!I141/Input!I$34/Input!I$5*Input!I$6</f>
        <v>2.4132435305957993</v>
      </c>
      <c r="N20" s="8">
        <f>Input!J141/Input!J$34/Input!J$5*Input!J$6</f>
        <v>2.0804538363310638</v>
      </c>
      <c r="O20" s="8">
        <f t="shared" si="1"/>
        <v>2.725742696726563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7.7498221299242526E-2</v>
      </c>
      <c r="F22" s="16">
        <f>Input!B202/Input!B$34/Input!B$5*Input!B$6</f>
        <v>0.16111393480459094</v>
      </c>
      <c r="G22" s="16">
        <f>Input!C202/Input!C$34/Input!C$5*Input!C$6</f>
        <v>0.113011857960227</v>
      </c>
      <c r="H22" s="16">
        <f>Input!D202/Input!D$34/Input!D$5*Input!D$6</f>
        <v>0.13815745896228396</v>
      </c>
      <c r="I22" s="16">
        <f>Input!E202/Input!E$34/Input!E$5*Input!E$6</f>
        <v>0.15609441238547489</v>
      </c>
      <c r="J22" s="16">
        <f>Input!F202/Input!F$34/Input!F$5*Input!F$6</f>
        <v>6.5375743131922265E-2</v>
      </c>
      <c r="K22" s="16">
        <f>Input!G202/Input!G$34/Input!G$5*Input!G$6</f>
        <v>6.8206880763110378E-2</v>
      </c>
      <c r="L22" s="16">
        <f>Input!H202/Input!H$34/Input!H$5*Input!H$6</f>
        <v>9.1533183480017502E-2</v>
      </c>
      <c r="M22" s="16">
        <f>Input!I202/Input!I$34/Input!I$5*Input!I$6</f>
        <v>3.3679806673795207E-2</v>
      </c>
      <c r="N22" s="16">
        <f>Input!J202/Input!J$34/Input!J$5*Input!J$6</f>
        <v>0.2993182149984478</v>
      </c>
      <c r="O22" s="6">
        <f t="shared" si="1"/>
        <v>0.12039897144591125</v>
      </c>
    </row>
    <row r="23" spans="2:15" ht="12" customHeight="1" x14ac:dyDescent="0.2">
      <c r="B23" t="s">
        <v>305</v>
      </c>
      <c r="E23" s="16">
        <f>Input!A210/Input!A$36</f>
        <v>3.4961724894287531</v>
      </c>
      <c r="F23" s="16">
        <f>Input!B210/Input!B$36</f>
        <v>2.7316640334790732</v>
      </c>
      <c r="G23" s="16">
        <f>Input!C210/Input!C$36</f>
        <v>2.7729908937528323</v>
      </c>
      <c r="H23" s="16">
        <f>Input!D210/Input!D$36</f>
        <v>1.9300950787364597</v>
      </c>
      <c r="I23" s="16">
        <f>Input!E210/Input!E$36</f>
        <v>1.7850413727577397</v>
      </c>
      <c r="J23" s="16">
        <f>Input!F210/Input!F$36</f>
        <v>1.942714288027636</v>
      </c>
      <c r="K23" s="16">
        <f>Input!G210/Input!G$36</f>
        <v>1.705388326097147</v>
      </c>
      <c r="L23" s="16">
        <f>Input!H210/Input!H$36</f>
        <v>1.6660369520283396</v>
      </c>
      <c r="M23" s="16">
        <f>Input!I210/Input!I$36</f>
        <v>1.5939677963928598</v>
      </c>
      <c r="N23" s="16">
        <f>Input!J210/Input!J$36</f>
        <v>1.8333319221588324</v>
      </c>
      <c r="O23" s="6">
        <f t="shared" si="1"/>
        <v>2.1457403152859675</v>
      </c>
    </row>
    <row r="24" spans="2:15" ht="12" customHeight="1" x14ac:dyDescent="0.2">
      <c r="B24" t="s">
        <v>306</v>
      </c>
      <c r="E24" s="16">
        <f>Input!A204/Input!A$34/Input!A$5*Input!A$6</f>
        <v>0.10784567298564915</v>
      </c>
      <c r="F24" s="16">
        <f>Input!B204/Input!B$34/Input!B$5*Input!B$6</f>
        <v>9.564799838413432E-2</v>
      </c>
      <c r="G24" s="16">
        <f>Input!C204/Input!C$34/Input!C$5*Input!C$6</f>
        <v>0.12059437578014985</v>
      </c>
      <c r="H24" s="16">
        <f>Input!D204/Input!D$34/Input!D$5*Input!D$6</f>
        <v>6.6763849273532003E-2</v>
      </c>
      <c r="I24" s="16">
        <f>Input!E204/Input!E$34/Input!E$5*Input!E$6</f>
        <v>0.16429392886611643</v>
      </c>
      <c r="J24" s="16">
        <f>Input!F204/Input!F$34/Input!F$5*Input!F$6</f>
        <v>5.0027008751580025E-2</v>
      </c>
      <c r="K24" s="16">
        <f>Input!G204/Input!G$34/Input!G$5*Input!G$6</f>
        <v>4.4784609364086202E-2</v>
      </c>
      <c r="L24" s="16">
        <f>Input!H204/Input!H$34/Input!H$5*Input!H$6</f>
        <v>8.3316551996650584E-2</v>
      </c>
      <c r="M24" s="16">
        <f>Input!I204/Input!I$34/Input!I$5*Input!I$6</f>
        <v>0.11722484745425497</v>
      </c>
      <c r="N24" s="16">
        <f>Input!J204/Input!J$34/Input!J$5*Input!J$6</f>
        <v>0.11687226719097568</v>
      </c>
      <c r="O24" s="6">
        <f t="shared" si="1"/>
        <v>9.6737111004712925E-2</v>
      </c>
    </row>
    <row r="25" spans="2:15" ht="12" customHeight="1" x14ac:dyDescent="0.2">
      <c r="B25" t="s">
        <v>307</v>
      </c>
      <c r="E25" s="16">
        <f>Input!A205/Input!A$34/Input!A$5*Input!A$6</f>
        <v>0.42546026058774578</v>
      </c>
      <c r="F25" s="16">
        <f>Input!B205/Input!B$34/Input!B$5*Input!B$6</f>
        <v>0.41639457167617605</v>
      </c>
      <c r="G25" s="16">
        <f>Input!C205/Input!C$34/Input!C$5*Input!C$6</f>
        <v>0.25957725771365958</v>
      </c>
      <c r="H25" s="16">
        <f>Input!D205/Input!D$34/Input!D$5*Input!D$6</f>
        <v>0.25418773281445256</v>
      </c>
      <c r="I25" s="16">
        <f>Input!E205/Input!E$34/Input!E$5*Input!E$6</f>
        <v>0.23114781822015021</v>
      </c>
      <c r="J25" s="16">
        <f>Input!F205/Input!F$34/Input!F$5*Input!F$6</f>
        <v>0.22801101394459691</v>
      </c>
      <c r="K25" s="16">
        <f>Input!G205/Input!G$34/Input!G$5*Input!G$6</f>
        <v>0.25525763225888715</v>
      </c>
      <c r="L25" s="16">
        <f>Input!H205/Input!H$34/Input!H$5*Input!H$6</f>
        <v>0.2955963446626077</v>
      </c>
      <c r="M25" s="16">
        <f>Input!I205/Input!I$34/Input!I$5*Input!I$6</f>
        <v>0.25383491656603058</v>
      </c>
      <c r="N25" s="16">
        <f>Input!J205/Input!J$34/Input!J$5*Input!J$6</f>
        <v>0.30081437797968252</v>
      </c>
      <c r="O25" s="6">
        <f t="shared" si="1"/>
        <v>0.29202819264239893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0.37689728721760563</v>
      </c>
      <c r="F26" s="16">
        <f>(Input!B142-SUM(Input!B202:'Input'!B205))/Input!B$34/Input!B$5*Input!B$6</f>
        <v>0.43312327205184759</v>
      </c>
      <c r="G26" s="16">
        <f>(Input!C142-SUM(Input!C202:'Input'!C205))/Input!C$34/Input!C$5*Input!C$6</f>
        <v>0.21893031923115439</v>
      </c>
      <c r="H26" s="16">
        <f>(Input!D142-SUM(Input!D202:'Input'!D205))/Input!D$34/Input!D$5*Input!D$6</f>
        <v>0.30617168644951315</v>
      </c>
      <c r="I26" s="16">
        <f>(Input!E142-SUM(Input!E202:'Input'!E205))/Input!E$34/Input!E$5*Input!E$6</f>
        <v>0.22899040304963078</v>
      </c>
      <c r="J26" s="16">
        <f>(Input!F142-SUM(Input!F202:'Input'!F205))/Input!F$34/Input!F$5*Input!F$6</f>
        <v>0.22989728488240191</v>
      </c>
      <c r="K26" s="16">
        <f>(Input!G142-SUM(Input!G202:'Input'!G205))/Input!G$34/Input!G$5*Input!G$6</f>
        <v>0.21303848205267176</v>
      </c>
      <c r="L26" s="16">
        <f>(Input!H142-SUM(Input!H202:'Input'!H205))/Input!H$34/Input!H$5*Input!H$6</f>
        <v>0.1886125587293026</v>
      </c>
      <c r="M26" s="16">
        <f>(Input!I142-SUM(Input!I202:'Input'!I205))/Input!I$34/Input!I$5*Input!I$6</f>
        <v>0.24637927398988668</v>
      </c>
      <c r="N26" s="16">
        <f>(Input!J142-SUM(Input!J202:'Input'!J205))/Input!J$34/Input!J$5*Input!J$6</f>
        <v>0.32412334203861332</v>
      </c>
      <c r="O26" s="6">
        <f t="shared" si="1"/>
        <v>0.27661639096926283</v>
      </c>
    </row>
    <row r="27" spans="2:15" ht="12.75" customHeight="1" x14ac:dyDescent="0.2">
      <c r="B27" s="28" t="s">
        <v>188</v>
      </c>
      <c r="E27" s="8">
        <f>SUM(E22:E26)</f>
        <v>4.4838739315189962</v>
      </c>
      <c r="F27" s="8">
        <f t="shared" ref="F27:N27" si="3">SUM(F22:F26)</f>
        <v>3.8379438103958221</v>
      </c>
      <c r="G27" s="8">
        <f t="shared" si="3"/>
        <v>3.4851047044380228</v>
      </c>
      <c r="H27" s="8">
        <f t="shared" si="3"/>
        <v>2.6953758062362412</v>
      </c>
      <c r="I27" s="8">
        <f t="shared" si="3"/>
        <v>2.5655679352791116</v>
      </c>
      <c r="J27" s="8">
        <f t="shared" si="3"/>
        <v>2.5160253387381371</v>
      </c>
      <c r="K27" s="8">
        <f t="shared" si="3"/>
        <v>2.2866759305359023</v>
      </c>
      <c r="L27" s="8">
        <f t="shared" si="3"/>
        <v>2.3250955908969182</v>
      </c>
      <c r="M27" s="8">
        <f t="shared" si="3"/>
        <v>2.2450866410768269</v>
      </c>
      <c r="N27" s="8">
        <f t="shared" si="3"/>
        <v>2.8744601243665517</v>
      </c>
      <c r="O27" s="8">
        <f>AVERAGE(E27:N27)</f>
        <v>2.9315209813482532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3.3641242974618049</v>
      </c>
      <c r="F29" s="16">
        <f>Input!B143/Input!B$34/Input!B$5*Input!B$6</f>
        <v>3.6794451198966098</v>
      </c>
      <c r="G29" s="16">
        <f>Input!C143/Input!C$34/Input!C$5*Input!C$6</f>
        <v>3.8221290879872094</v>
      </c>
      <c r="H29" s="16">
        <f>Input!D143/Input!D$34/Input!D$5*Input!D$6</f>
        <v>2.8049301396424986</v>
      </c>
      <c r="I29" s="16">
        <f>Input!E143/Input!E$34/Input!E$5*Input!E$6</f>
        <v>1.4245394688243092</v>
      </c>
      <c r="J29" s="16">
        <f>Input!F143/Input!F$34/Input!F$5*Input!F$6</f>
        <v>1.5108769124935073</v>
      </c>
      <c r="K29" s="16">
        <f>Input!G143/Input!G$34/Input!G$5*Input!G$6</f>
        <v>0.85586114951096193</v>
      </c>
      <c r="L29" s="16">
        <f>Input!H143/Input!H$34/Input!H$5*Input!H$6</f>
        <v>0.54844319638873429</v>
      </c>
      <c r="M29" s="16">
        <f>Input!I143/Input!I$34/Input!I$5*Input!I$6</f>
        <v>0.37456558244205185</v>
      </c>
      <c r="N29" s="16">
        <f>Input!J143/Input!J$34/Input!J$5*Input!J$6</f>
        <v>0.23851992360137725</v>
      </c>
      <c r="O29" s="16">
        <f t="shared" ref="O29:O35" si="4">AVERAGE(E29:N29)</f>
        <v>1.8623434878249063</v>
      </c>
    </row>
    <row r="30" spans="2:15" ht="11.25" customHeight="1" x14ac:dyDescent="0.2">
      <c r="B30" t="s">
        <v>309</v>
      </c>
      <c r="E30" s="16">
        <f>Input!A211/Input!A$36</f>
        <v>0.67613311268836385</v>
      </c>
      <c r="F30" s="16">
        <f>Input!B211/Input!B$36</f>
        <v>0.58083911097204277</v>
      </c>
      <c r="G30" s="16">
        <f>Input!C211/Input!C$36</f>
        <v>0.48982319520941975</v>
      </c>
      <c r="H30" s="16">
        <f>Input!D211/Input!D$36</f>
        <v>0.69197561430974397</v>
      </c>
      <c r="I30" s="16">
        <f>Input!E211/Input!E$36</f>
        <v>0.98386515082434434</v>
      </c>
      <c r="J30" s="16">
        <f>Input!F211/Input!F$36</f>
        <v>0.72557411444035247</v>
      </c>
      <c r="K30" s="16">
        <f>Input!G211/Input!G$36</f>
        <v>0.29501930178659547</v>
      </c>
      <c r="L30" s="16">
        <f>Input!H211/Input!H$36</f>
        <v>0.24922264959375551</v>
      </c>
      <c r="M30" s="16">
        <f>Input!I211/Input!I$36</f>
        <v>5.5097949599355885E-2</v>
      </c>
      <c r="N30" s="16">
        <f>Input!J211/Input!J$36</f>
        <v>0.35787285151584025</v>
      </c>
      <c r="O30" s="6">
        <f t="shared" si="4"/>
        <v>0.51054230509398146</v>
      </c>
    </row>
    <row r="31" spans="2:15" ht="11.25" customHeight="1" x14ac:dyDescent="0.2">
      <c r="B31" t="s">
        <v>190</v>
      </c>
      <c r="E31" s="16">
        <f>Input!A144/Input!A$34/Input!A$5*Input!A$6</f>
        <v>0.58892373237256324</v>
      </c>
      <c r="F31" s="16">
        <f>Input!B144/Input!B$34/Input!B$5*Input!B$6</f>
        <v>0.24948079029574835</v>
      </c>
      <c r="G31" s="16">
        <f>Input!C144/Input!C$34/Input!C$5*Input!C$6</f>
        <v>0.2814503488873209</v>
      </c>
      <c r="H31" s="16">
        <f>Input!D144/Input!D$34/Input!D$5*Input!D$6</f>
        <v>0.24168382916819223</v>
      </c>
      <c r="I31" s="16">
        <f>Input!E144/Input!E$34/Input!E$5*Input!E$6</f>
        <v>0.29451947958687547</v>
      </c>
      <c r="J31" s="16">
        <f>Input!F144/Input!F$34/Input!F$5*Input!F$6</f>
        <v>0.30042616824082241</v>
      </c>
      <c r="K31" s="16">
        <f>Input!G144/Input!G$34/Input!G$5*Input!G$6</f>
        <v>0.24194997803480353</v>
      </c>
      <c r="L31" s="16">
        <f>Input!H144/Input!H$34/Input!H$5*Input!H$6</f>
        <v>0.24789435166612608</v>
      </c>
      <c r="M31" s="16">
        <f>Input!I144/Input!I$34/Input!I$5*Input!I$6</f>
        <v>0.33896825531047303</v>
      </c>
      <c r="N31" s="16">
        <f>Input!J144/Input!J$34/Input!J$5*Input!J$6</f>
        <v>0.38367193389284027</v>
      </c>
      <c r="O31" s="6">
        <f t="shared" si="4"/>
        <v>0.31689688674557653</v>
      </c>
    </row>
    <row r="32" spans="2:15" ht="11.25" customHeight="1" x14ac:dyDescent="0.2">
      <c r="B32" t="s">
        <v>310</v>
      </c>
      <c r="E32" s="16">
        <f>Input!A208/Input!A$34/Input!A$5*Input!A$6</f>
        <v>5.473424762067975E-2</v>
      </c>
      <c r="F32" s="16">
        <f>Input!B208/Input!B$34/Input!B$5*Input!B$6</f>
        <v>5.6462699002567764E-2</v>
      </c>
      <c r="G32" s="16">
        <f>Input!C208/Input!C$34/Input!C$5*Input!C$6</f>
        <v>2.4663432985675176E-2</v>
      </c>
      <c r="H32" s="16">
        <f>Input!D208/Input!D$34/Input!D$5*Input!D$6</f>
        <v>4.5722436846922038E-2</v>
      </c>
      <c r="I32" s="16">
        <f>Input!E208/Input!E$34/Input!E$5*Input!E$6</f>
        <v>6.031489166651325E-2</v>
      </c>
      <c r="J32" s="16">
        <f>Input!F208/Input!F$34/Input!F$5*Input!F$6</f>
        <v>3.3424524263796239E-2</v>
      </c>
      <c r="K32" s="16">
        <f>Input!G208/Input!G$34/Input!G$5*Input!G$6</f>
        <v>4.3095412756378952E-2</v>
      </c>
      <c r="L32" s="16">
        <f>Input!H208/Input!H$34/Input!H$5*Input!H$6</f>
        <v>3.1943893580375256E-2</v>
      </c>
      <c r="M32" s="16">
        <f>Input!I208/Input!I$34/Input!I$5*Input!I$6</f>
        <v>8.2358145843820549E-2</v>
      </c>
      <c r="N32" s="16">
        <f>Input!J208/Input!J$34/Input!J$5*Input!J$6</f>
        <v>6.3604937257625255E-2</v>
      </c>
      <c r="O32" s="6">
        <f t="shared" si="4"/>
        <v>4.9632462182435423E-2</v>
      </c>
    </row>
    <row r="33" spans="2:15" ht="11.25" customHeight="1" x14ac:dyDescent="0.2">
      <c r="B33" t="s">
        <v>191</v>
      </c>
      <c r="E33" s="16">
        <f>Input!A145/Input!A$34/Input!A$5*Input!A$6</f>
        <v>1.2979015756531461E-2</v>
      </c>
      <c r="F33" s="16">
        <f>Input!B145/Input!B$34/Input!B$5*Input!B$6</f>
        <v>2.0529835451678052E-2</v>
      </c>
      <c r="G33" s="16">
        <f>Input!C145/Input!C$34/Input!C$5*Input!C$6</f>
        <v>3.3481716298918184E-2</v>
      </c>
      <c r="H33" s="16">
        <f>Input!D145/Input!D$34/Input!D$5*Input!D$6</f>
        <v>5.3844317114594469E-2</v>
      </c>
      <c r="I33" s="16">
        <f>Input!E145/Input!E$34/Input!E$5*Input!E$6</f>
        <v>7.9011273073148314E-2</v>
      </c>
      <c r="J33" s="16">
        <f>Input!F145/Input!F$34/Input!F$5*Input!F$6</f>
        <v>6.8900282758881506E-2</v>
      </c>
      <c r="K33" s="16">
        <f>Input!G145/Input!G$34/Input!G$5*Input!G$6</f>
        <v>4.6294585480401586E-2</v>
      </c>
      <c r="L33" s="16">
        <f>Input!H145/Input!H$34/Input!H$5*Input!H$6</f>
        <v>3.9715665939798923E-2</v>
      </c>
      <c r="M33" s="16">
        <f>Input!I145/Input!I$34/Input!I$5*Input!I$6</f>
        <v>4.7512201875941525E-2</v>
      </c>
      <c r="N33" s="16">
        <f>Input!J145/Input!J$34/Input!J$5*Input!J$6</f>
        <v>2.0255281447359403E-2</v>
      </c>
      <c r="O33" s="6">
        <f t="shared" si="4"/>
        <v>4.2252417519725347E-2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3.1835779050053858E-2</v>
      </c>
      <c r="F34" s="16">
        <f>(Input!B147-Input!B143-Input!B144-Input!B145-Input!B207-Input!B208)/Input!B$34/Input!B$5*Input!B$6</f>
        <v>4.9480171799825133E-2</v>
      </c>
      <c r="G34" s="16">
        <f>(Input!C147-Input!C143-Input!C144-Input!C145-Input!C207-Input!C208)/Input!C$34/Input!C$5*Input!C$6</f>
        <v>0.29307772990351316</v>
      </c>
      <c r="H34" s="16">
        <f>(Input!D147-Input!D143-Input!D144-Input!D145-Input!D207-Input!D208)/Input!D$34/Input!D$5*Input!D$6</f>
        <v>0.30657044457267985</v>
      </c>
      <c r="I34" s="16">
        <f>(Input!E147-Input!E143-Input!E144-Input!E145-Input!E207-Input!E208)/Input!E$34/Input!E$5*Input!E$6</f>
        <v>0.65602412991226067</v>
      </c>
      <c r="J34" s="16">
        <f>(Input!F147-Input!F143-Input!F144-Input!F145-Input!F207-Input!F208)/Input!F$34/Input!F$5*Input!F$6</f>
        <v>5.6300871987807435E-2</v>
      </c>
      <c r="K34" s="16">
        <f>(Input!G147-Input!G143-Input!G144-Input!G145-Input!G207-Input!G208)/Input!G$34/Input!G$5*Input!G$6</f>
        <v>3.7338239209818602E-2</v>
      </c>
      <c r="L34" s="16">
        <f>(Input!H147-Input!H143-Input!H144-Input!H145-Input!H207-Input!H208)/Input!H$34/Input!H$5*Input!H$6</f>
        <v>3.8774030170663609E-2</v>
      </c>
      <c r="M34" s="16">
        <f>(Input!I147-Input!I143-Input!I144-Input!I145-Input!I207-Input!I208)/Input!I$34/Input!I$5*Input!I$6</f>
        <v>4.185674712262448E-2</v>
      </c>
      <c r="N34" s="16">
        <f>(Input!J147-Input!J143-Input!J144-Input!J145-Input!J207-Input!J208)/Input!J$34/Input!J$5*Input!J$6</f>
        <v>3.9983078684555771E-2</v>
      </c>
      <c r="O34" s="6">
        <f t="shared" si="4"/>
        <v>0.15512412224138028</v>
      </c>
    </row>
    <row r="35" spans="2:15" ht="12.75" customHeight="1" x14ac:dyDescent="0.2">
      <c r="B35" s="28" t="s">
        <v>193</v>
      </c>
      <c r="E35" s="8">
        <f>SUM(E29:E34)</f>
        <v>4.7287301849499963</v>
      </c>
      <c r="F35" s="8">
        <f t="shared" ref="F35:N35" si="5">SUM(F29:F34)</f>
        <v>4.6362377274184716</v>
      </c>
      <c r="G35" s="8">
        <f t="shared" si="5"/>
        <v>4.944625511272057</v>
      </c>
      <c r="H35" s="8">
        <f t="shared" si="5"/>
        <v>4.144726781654632</v>
      </c>
      <c r="I35" s="8">
        <f t="shared" si="5"/>
        <v>3.498274393887451</v>
      </c>
      <c r="J35" s="8">
        <f t="shared" si="5"/>
        <v>2.6955028741851672</v>
      </c>
      <c r="K35" s="8">
        <f t="shared" si="5"/>
        <v>1.51955866677896</v>
      </c>
      <c r="L35" s="8">
        <f t="shared" si="5"/>
        <v>1.1559937873394539</v>
      </c>
      <c r="M35" s="8">
        <f t="shared" si="5"/>
        <v>0.94035888219426722</v>
      </c>
      <c r="N35" s="8">
        <f t="shared" si="5"/>
        <v>1.1039080063995983</v>
      </c>
      <c r="O35" s="8">
        <f t="shared" si="4"/>
        <v>2.936791681608006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94.174782577546338</v>
      </c>
      <c r="F37" s="30">
        <f t="shared" ref="F37:N37" si="6">+F11+F13+F20+F27+F35</f>
        <v>94.95199483551464</v>
      </c>
      <c r="G37" s="30">
        <f t="shared" si="6"/>
        <v>93.554459550535611</v>
      </c>
      <c r="H37" s="30">
        <f t="shared" si="6"/>
        <v>80.530629711453813</v>
      </c>
      <c r="I37" s="30">
        <f t="shared" si="6"/>
        <v>64.781287367446083</v>
      </c>
      <c r="J37" s="30">
        <f t="shared" si="6"/>
        <v>65.636711264830353</v>
      </c>
      <c r="K37" s="30">
        <f t="shared" si="6"/>
        <v>71.238375417127514</v>
      </c>
      <c r="L37" s="30">
        <f t="shared" si="6"/>
        <v>71.834181085787662</v>
      </c>
      <c r="M37" s="30">
        <f t="shared" si="6"/>
        <v>70.887398610443299</v>
      </c>
      <c r="N37" s="30">
        <f t="shared" si="6"/>
        <v>74.474970871621082</v>
      </c>
      <c r="O37" s="7">
        <f>AVERAGE(E37:N37)</f>
        <v>78.206479129230644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85.508768154624946</v>
      </c>
      <c r="F39" s="30">
        <f>(Input!B24-Input!B125)/Input!B$5+Input!B131/Input!B5</f>
        <v>78.946344058743307</v>
      </c>
      <c r="G39" s="30">
        <f>(Input!C24-Input!C125)/Input!C$5+Input!C131/Input!C5</f>
        <v>74.586167522960523</v>
      </c>
      <c r="H39" s="30">
        <f>(Input!D24-Input!D125)/Input!D$5+Input!D131/Input!D5</f>
        <v>66.17570209356694</v>
      </c>
      <c r="I39" s="30">
        <f>(Input!E24-Input!E125)/Input!E$5+Input!E131/Input!E5</f>
        <v>63.611683642294949</v>
      </c>
      <c r="J39" s="30">
        <f>(Input!F24-Input!F125)/Input!F$5+Input!F131/Input!F5</f>
        <v>66.520974204332489</v>
      </c>
      <c r="K39" s="30">
        <f>(Input!G24-Input!G125)/Input!G$5+Input!G131/Input!G5</f>
        <v>64.571503681673519</v>
      </c>
      <c r="L39" s="30">
        <f>(Input!H24-Input!H125)/Input!H$5+Input!H131/Input!H5</f>
        <v>62.684131959682936</v>
      </c>
      <c r="M39" s="30">
        <f>(Input!I24-Input!I125)/Input!I$5+Input!I131/Input!I5</f>
        <v>63.100054277978273</v>
      </c>
      <c r="N39" s="30">
        <f>(Input!J24-Input!J125)/Input!J$5+Input!J131/Input!J5</f>
        <v>62.681126545157014</v>
      </c>
      <c r="O39" s="7">
        <f>AVERAGE(E39:N39)</f>
        <v>68.838645614101495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8.6660144229213927</v>
      </c>
      <c r="F41" s="11">
        <f t="shared" ref="F41:N41" si="7">+F37-F39</f>
        <v>16.005650776771333</v>
      </c>
      <c r="G41" s="11">
        <f t="shared" si="7"/>
        <v>18.968292027575089</v>
      </c>
      <c r="H41" s="11">
        <f t="shared" si="7"/>
        <v>14.354927617886872</v>
      </c>
      <c r="I41" s="11">
        <f t="shared" si="7"/>
        <v>1.1696037251511342</v>
      </c>
      <c r="J41" s="11">
        <f t="shared" si="7"/>
        <v>-0.88426293950213619</v>
      </c>
      <c r="K41" s="11">
        <f t="shared" si="7"/>
        <v>6.666871735453995</v>
      </c>
      <c r="L41" s="11">
        <f t="shared" si="7"/>
        <v>9.1500491261047259</v>
      </c>
      <c r="M41" s="11">
        <f t="shared" si="7"/>
        <v>7.7873443324650253</v>
      </c>
      <c r="N41" s="11">
        <f t="shared" si="7"/>
        <v>11.793844326464068</v>
      </c>
      <c r="O41" s="11">
        <f>AVERAGE(E41:N41)</f>
        <v>9.367833515129151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3.2609374137137599</v>
      </c>
      <c r="F43" s="8">
        <f>(Input!B25+Input!B26)/Input!B$5</f>
        <v>3.3599197030878365</v>
      </c>
      <c r="G43" s="8">
        <f>(Input!C25+Input!C26)/Input!C$5</f>
        <v>3.4052156402721065</v>
      </c>
      <c r="H43" s="8">
        <f>(Input!D25+Input!D26)/Input!D$5</f>
        <v>3.2924478053009012</v>
      </c>
      <c r="I43" s="8">
        <f>(Input!E25+Input!E26)/Input!E$5</f>
        <v>3.1773212380903062</v>
      </c>
      <c r="J43" s="8">
        <f>(Input!F25+Input!F26)/Input!F$5</f>
        <v>3.08027799760709</v>
      </c>
      <c r="K43" s="8">
        <f>(Input!G25+Input!G26)/Input!G$5</f>
        <v>3.1025121461530927</v>
      </c>
      <c r="L43" s="8">
        <f>(Input!H25+Input!H26)/Input!H$5</f>
        <v>3.1130166451318688</v>
      </c>
      <c r="M43" s="8">
        <f>(Input!I25+Input!I26)/Input!I$5</f>
        <v>2.9950827072022799</v>
      </c>
      <c r="N43" s="8">
        <f>(Input!J25+Input!J26)/Input!J$5</f>
        <v>3.1123025659260612</v>
      </c>
      <c r="O43" s="8">
        <f>AVERAGE(E43:N43)</f>
        <v>3.1899033862485302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5.4050770092076323</v>
      </c>
      <c r="F45" s="11">
        <f t="shared" ref="F45:N45" si="8">+F41-F43</f>
        <v>12.645731073683496</v>
      </c>
      <c r="G45" s="11">
        <f t="shared" si="8"/>
        <v>15.563076387302981</v>
      </c>
      <c r="H45" s="11">
        <f t="shared" si="8"/>
        <v>11.062479812585972</v>
      </c>
      <c r="I45" s="11">
        <f t="shared" si="8"/>
        <v>-2.007717512939172</v>
      </c>
      <c r="J45" s="11">
        <f t="shared" si="8"/>
        <v>-3.9645409371092262</v>
      </c>
      <c r="K45" s="11">
        <f t="shared" si="8"/>
        <v>3.5643595893009024</v>
      </c>
      <c r="L45" s="11">
        <f t="shared" si="8"/>
        <v>6.0370324809728571</v>
      </c>
      <c r="M45" s="11">
        <f t="shared" si="8"/>
        <v>4.7922616252627455</v>
      </c>
      <c r="N45" s="11">
        <f t="shared" si="8"/>
        <v>8.681541760538007</v>
      </c>
      <c r="O45" s="11">
        <f>AVERAGE(E45:N45)</f>
        <v>6.1779301288806181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203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586.17832905236435</v>
      </c>
      <c r="F7" s="6">
        <f>Input!B132/Input!B$7</f>
        <v>555.85435680732712</v>
      </c>
      <c r="G7" s="6">
        <f>Input!C132/Input!C$7</f>
        <v>598.3085735832243</v>
      </c>
      <c r="H7" s="6">
        <f>Input!D132/Input!D$7</f>
        <v>509.25637692640316</v>
      </c>
      <c r="I7" s="6">
        <f>Input!E132/Input!E$7</f>
        <v>418.58401435862589</v>
      </c>
      <c r="J7" s="6">
        <f>Input!F132/Input!F$7</f>
        <v>467.49113713594585</v>
      </c>
      <c r="K7" s="6">
        <f>Input!G132/Input!G$7</f>
        <v>493.55614109757181</v>
      </c>
      <c r="L7" s="6">
        <f>Input!H132/Input!H$7</f>
        <v>449.53971589409485</v>
      </c>
      <c r="M7" s="6">
        <f>Input!I132/Input!I$7</f>
        <v>422.65759977903133</v>
      </c>
      <c r="N7" s="6">
        <f>Input!J132/Input!J$7</f>
        <v>546.12747302317041</v>
      </c>
      <c r="O7" s="6">
        <f>AVERAGE(E7:N7)</f>
        <v>504.75537176577598</v>
      </c>
    </row>
    <row r="8" spans="1:15" ht="12" customHeight="1" x14ac:dyDescent="0.2">
      <c r="B8" t="s">
        <v>180</v>
      </c>
      <c r="E8" s="6">
        <f>Input!A133/Input!A$7</f>
        <v>9.883085878323417</v>
      </c>
      <c r="F8" s="6">
        <f>Input!B133/Input!B$7</f>
        <v>-0.39515281353800191</v>
      </c>
      <c r="G8" s="6">
        <f>Input!C133/Input!C$7</f>
        <v>-0.93763153973173485</v>
      </c>
      <c r="H8" s="6">
        <f>Input!D133/Input!D$7</f>
        <v>0.52829862533850558</v>
      </c>
      <c r="I8" s="6">
        <f>Input!E133/Input!E$7</f>
        <v>-0.34771598874354637</v>
      </c>
      <c r="J8" s="6">
        <f>Input!F133/Input!F$7</f>
        <v>1.8904431241523474</v>
      </c>
      <c r="K8" s="6">
        <f>Input!G133/Input!G$7</f>
        <v>0.45728802090178122</v>
      </c>
      <c r="L8" s="6">
        <f>Input!H133/Input!H$7</f>
        <v>-1.3752026833704996</v>
      </c>
      <c r="M8" s="6">
        <f>Input!I133/Input!I$7</f>
        <v>0.73398381168311733</v>
      </c>
      <c r="N8" s="6">
        <f>Input!J133/Input!J$7</f>
        <v>-0.65179748428117101</v>
      </c>
      <c r="O8" s="6">
        <f>AVERAGE(E8:N8)</f>
        <v>0.97855989507342156</v>
      </c>
    </row>
    <row r="9" spans="1:15" ht="12" customHeight="1" x14ac:dyDescent="0.2">
      <c r="B9" t="s">
        <v>181</v>
      </c>
      <c r="E9" s="6">
        <f>Input!A134/Input!A$7</f>
        <v>2.2484749129880766</v>
      </c>
      <c r="F9" s="6">
        <f>Input!B134/Input!B$7</f>
        <v>3.3674946441557423</v>
      </c>
      <c r="G9" s="6">
        <f>Input!C134/Input!C$7</f>
        <v>2.9579934612090439</v>
      </c>
      <c r="H9" s="6">
        <f>Input!D134/Input!D$7</f>
        <v>3.228627557146285</v>
      </c>
      <c r="I9" s="6">
        <f>Input!E134/Input!E$7</f>
        <v>1.4609531793572594</v>
      </c>
      <c r="J9" s="6">
        <f>Input!F134/Input!F$7</f>
        <v>2.222841413909503</v>
      </c>
      <c r="K9" s="6">
        <f>Input!G134/Input!G$7</f>
        <v>2.7644254434089386</v>
      </c>
      <c r="L9" s="6">
        <f>Input!H134/Input!H$7</f>
        <v>2.3788024084027439</v>
      </c>
      <c r="M9" s="6">
        <f>Input!I134/Input!I$7</f>
        <v>1.6811479445832651</v>
      </c>
      <c r="N9" s="6">
        <f>Input!J134/Input!J$7</f>
        <v>2.0075140386620811</v>
      </c>
      <c r="O9" s="6">
        <f>AVERAGE(E9:N9)</f>
        <v>2.431827500382294</v>
      </c>
    </row>
    <row r="10" spans="1:15" ht="12" customHeight="1" x14ac:dyDescent="0.2">
      <c r="B10" t="s">
        <v>182</v>
      </c>
      <c r="E10" s="6">
        <f>Input!A135/Input!A$7</f>
        <v>-1.2693656116967154</v>
      </c>
      <c r="F10" s="6">
        <f>Input!B135/Input!B$7</f>
        <v>-0.72466738733072589</v>
      </c>
      <c r="G10" s="6">
        <f>Input!C135/Input!C$7</f>
        <v>-0.95615721095879691</v>
      </c>
      <c r="H10" s="6">
        <f>Input!D135/Input!D$7</f>
        <v>-1.6043831960433723</v>
      </c>
      <c r="I10" s="6">
        <f>Input!E135/Input!E$7</f>
        <v>-0.69843022697560364</v>
      </c>
      <c r="J10" s="6">
        <f>Input!F135/Input!F$7</f>
        <v>-1.0030056534422809</v>
      </c>
      <c r="K10" s="6">
        <f>Input!G135/Input!G$7</f>
        <v>-1.2391107596301656</v>
      </c>
      <c r="L10" s="6">
        <f>Input!H135/Input!H$7</f>
        <v>-3.3353421263200969</v>
      </c>
      <c r="M10" s="6">
        <f>Input!I135/Input!I$7</f>
        <v>-1.633187681568947</v>
      </c>
      <c r="N10" s="6">
        <f>Input!J135/Input!J$7</f>
        <v>-1.1937553847729214</v>
      </c>
      <c r="O10" s="6">
        <f>AVERAGE(E10:N10)</f>
        <v>-1.3657405238739624</v>
      </c>
    </row>
    <row r="11" spans="1:15" ht="12.75" customHeight="1" x14ac:dyDescent="0.2">
      <c r="B11" s="28" t="s">
        <v>68</v>
      </c>
      <c r="E11" s="8">
        <f>Input!A27/Input!A$7</f>
        <v>597.04052423197913</v>
      </c>
      <c r="F11" s="8">
        <f>Input!B27/Input!B$7</f>
        <v>558.10203125061423</v>
      </c>
      <c r="G11" s="8">
        <f>Input!C27/Input!C$7</f>
        <v>599.37277829374284</v>
      </c>
      <c r="H11" s="8">
        <f>Input!D27/Input!D$7</f>
        <v>511.40891991284451</v>
      </c>
      <c r="I11" s="8">
        <f>Input!E27/Input!E$7</f>
        <v>418.99882132226401</v>
      </c>
      <c r="J11" s="8">
        <f>Input!F27/Input!F$7</f>
        <v>470.60141602056541</v>
      </c>
      <c r="K11" s="8">
        <f>Input!G27/Input!G$7</f>
        <v>495.53874380225233</v>
      </c>
      <c r="L11" s="8">
        <f>Input!H27/Input!H$7</f>
        <v>447.20797349280696</v>
      </c>
      <c r="M11" s="8">
        <f>Input!I27/Input!I$7</f>
        <v>423.43954385372876</v>
      </c>
      <c r="N11" s="8">
        <f>Input!J27/Input!J$7</f>
        <v>546.28943419277846</v>
      </c>
      <c r="O11" s="8">
        <f>AVERAGE(E11:N11)</f>
        <v>506.8000186373576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0.35900559145597727</v>
      </c>
      <c r="F13" s="8">
        <f>Input!B28/Input!B$7</f>
        <v>8.9550344936024692E-2</v>
      </c>
      <c r="G13" s="8">
        <f>Input!C28/Input!C$7</f>
        <v>0.40102168608685573</v>
      </c>
      <c r="H13" s="8">
        <f>Input!D28/Input!D$7</f>
        <v>0.13096827861981744</v>
      </c>
      <c r="I13" s="8">
        <f>Input!E28/Input!E$7</f>
        <v>0.16855401842099432</v>
      </c>
      <c r="J13" s="8">
        <f>Input!F28/Input!F$7</f>
        <v>0.390372778921662</v>
      </c>
      <c r="K13" s="8">
        <f>Input!G28/Input!G$7</f>
        <v>0.49323483068599161</v>
      </c>
      <c r="L13" s="8">
        <f>Input!H28/Input!H$7</f>
        <v>0.49628875158485641</v>
      </c>
      <c r="M13" s="8">
        <f>Input!I28/Input!I$7</f>
        <v>0.78677064811284769</v>
      </c>
      <c r="N13" s="8">
        <f>Input!J28/Input!J$7</f>
        <v>0.65895651045528691</v>
      </c>
      <c r="O13" s="8">
        <f>AVERAGE(E13:N13)</f>
        <v>0.39747234392803138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3.3512150320656859</v>
      </c>
      <c r="F15" s="16">
        <f>Input!B136/Input!B$7</f>
        <v>2.9633300968965584</v>
      </c>
      <c r="G15" s="16">
        <f>Input!C136/Input!C$7</f>
        <v>2.5512416026058831</v>
      </c>
      <c r="H15" s="16">
        <f>Input!D136/Input!D$7</f>
        <v>4.0066146881418057</v>
      </c>
      <c r="I15" s="16">
        <f>Input!E136/Input!E$7</f>
        <v>2.4711930068173928</v>
      </c>
      <c r="J15" s="16">
        <f>Input!F136/Input!F$7</f>
        <v>2.3024819518974091</v>
      </c>
      <c r="K15" s="16">
        <f>Input!G136/Input!G$7</f>
        <v>2.8032407355562414</v>
      </c>
      <c r="L15" s="16">
        <f>Input!H136/Input!H$7</f>
        <v>2.6570551673419347</v>
      </c>
      <c r="M15" s="16">
        <f>Input!I136/Input!I$7</f>
        <v>2.285255550081343</v>
      </c>
      <c r="N15" s="16">
        <f>Input!J136/Input!J$7</f>
        <v>2.6017759599019796</v>
      </c>
      <c r="O15" s="6">
        <f t="shared" ref="O15:O26" si="1">AVERAGE(E15:N15)</f>
        <v>2.7993403791306228</v>
      </c>
    </row>
    <row r="16" spans="1:15" ht="12" customHeight="1" x14ac:dyDescent="0.2">
      <c r="B16" t="s">
        <v>184</v>
      </c>
      <c r="E16" s="16">
        <f>Input!A137/Input!A$7</f>
        <v>4.6537040837892008</v>
      </c>
      <c r="F16" s="16">
        <f>Input!B137/Input!B$7</f>
        <v>5.1199375773894928</v>
      </c>
      <c r="G16" s="16">
        <f>Input!C137/Input!C$7</f>
        <v>4.5628466770930078</v>
      </c>
      <c r="H16" s="16">
        <f>Input!D137/Input!D$7</f>
        <v>4.4924354123484793</v>
      </c>
      <c r="I16" s="16">
        <f>Input!E137/Input!E$7</f>
        <v>4.2761218415085418</v>
      </c>
      <c r="J16" s="16">
        <f>Input!F137/Input!F$7</f>
        <v>4.1718418977887328</v>
      </c>
      <c r="K16" s="16">
        <f>Input!G137/Input!G$7</f>
        <v>4.0547845235323123</v>
      </c>
      <c r="L16" s="16">
        <f>Input!H137/Input!H$7</f>
        <v>4.38629704485012</v>
      </c>
      <c r="M16" s="16">
        <f>Input!I137/Input!I$7</f>
        <v>4.5924551288489344</v>
      </c>
      <c r="N16" s="16">
        <f>Input!J137/Input!J$7</f>
        <v>3.7964543330061273</v>
      </c>
      <c r="O16" s="6">
        <f t="shared" si="1"/>
        <v>4.410687852015494</v>
      </c>
    </row>
    <row r="17" spans="2:15" ht="12" customHeight="1" x14ac:dyDescent="0.2">
      <c r="B17" t="s">
        <v>185</v>
      </c>
      <c r="E17" s="16">
        <f>Input!A138/Input!A$7</f>
        <v>6.8321103755900392</v>
      </c>
      <c r="F17" s="16">
        <f>Input!B138/Input!B$7</f>
        <v>5.4346836219265322</v>
      </c>
      <c r="G17" s="16">
        <f>Input!C138/Input!C$7</f>
        <v>4.7165285853843573</v>
      </c>
      <c r="H17" s="16">
        <f>Input!D138/Input!D$7</f>
        <v>4.2265942103175167</v>
      </c>
      <c r="I17" s="16">
        <f>Input!E138/Input!E$7</f>
        <v>4.1777782537724626</v>
      </c>
      <c r="J17" s="16">
        <f>Input!F138/Input!F$7</f>
        <v>4.0114098976374581</v>
      </c>
      <c r="K17" s="16">
        <f>Input!G138/Input!G$7</f>
        <v>4.1426717944801705</v>
      </c>
      <c r="L17" s="16">
        <f>Input!H138/Input!H$7</f>
        <v>3.3279419550966458</v>
      </c>
      <c r="M17" s="16">
        <f>Input!I138/Input!I$7</f>
        <v>3.4931455913986693</v>
      </c>
      <c r="N17" s="16">
        <f>Input!J138/Input!J$7</f>
        <v>3.413065710119136</v>
      </c>
      <c r="O17" s="6">
        <f t="shared" si="1"/>
        <v>4.3775929995722995</v>
      </c>
    </row>
    <row r="18" spans="2:15" ht="12" customHeight="1" x14ac:dyDescent="0.2">
      <c r="B18" t="s">
        <v>186</v>
      </c>
      <c r="E18" s="16">
        <f>Input!A139/Input!A$7</f>
        <v>7.7855610321731419</v>
      </c>
      <c r="F18" s="16">
        <f>Input!B139/Input!B$7</f>
        <v>6.1323382141944611</v>
      </c>
      <c r="G18" s="16">
        <f>Input!C139/Input!C$7</f>
        <v>3.9654895889623285</v>
      </c>
      <c r="H18" s="16">
        <f>Input!D139/Input!D$7</f>
        <v>4.0184598754348357</v>
      </c>
      <c r="I18" s="16">
        <f>Input!E139/Input!E$7</f>
        <v>3.510526852255353</v>
      </c>
      <c r="J18" s="16">
        <f>Input!F139/Input!F$7</f>
        <v>2.7167759193246748</v>
      </c>
      <c r="K18" s="16">
        <f>Input!G139/Input!G$7</f>
        <v>3.4755040362710607</v>
      </c>
      <c r="L18" s="16">
        <f>Input!H139/Input!H$7</f>
        <v>5.5077011134268501</v>
      </c>
      <c r="M18" s="16">
        <f>Input!I139/Input!I$7</f>
        <v>3.9384833318367725</v>
      </c>
      <c r="N18" s="16">
        <f>Input!J139/Input!J$7</f>
        <v>2.6768131383751284</v>
      </c>
      <c r="O18" s="6">
        <f t="shared" si="1"/>
        <v>4.3727653102254607</v>
      </c>
    </row>
    <row r="19" spans="2:15" ht="13.5" customHeight="1" x14ac:dyDescent="0.2">
      <c r="B19" t="s">
        <v>311</v>
      </c>
      <c r="E19" s="16">
        <f>E20-SUM(E15:E18)</f>
        <v>2.8969839262732222E-2</v>
      </c>
      <c r="F19" s="16">
        <f t="shared" ref="F19:N19" si="2">F20-SUM(F15:F18)</f>
        <v>5.2502132510465316E-2</v>
      </c>
      <c r="G19" s="16">
        <f t="shared" si="2"/>
        <v>4.0740701715831662E-2</v>
      </c>
      <c r="H19" s="16">
        <f t="shared" si="2"/>
        <v>4.8950380104159308E-2</v>
      </c>
      <c r="I19" s="16">
        <f t="shared" si="2"/>
        <v>3.0643405298805604E-2</v>
      </c>
      <c r="J19" s="16">
        <f t="shared" si="2"/>
        <v>3.432910758643537E-2</v>
      </c>
      <c r="K19" s="16">
        <f t="shared" si="2"/>
        <v>4.3606957444257688E-2</v>
      </c>
      <c r="L19" s="16">
        <f t="shared" si="2"/>
        <v>4.6302541135453623E-2</v>
      </c>
      <c r="M19" s="16">
        <f t="shared" si="2"/>
        <v>4.984355837284582E-2</v>
      </c>
      <c r="N19" s="16">
        <f t="shared" si="2"/>
        <v>5.8337614669179416E-2</v>
      </c>
      <c r="O19" s="6">
        <f t="shared" si="1"/>
        <v>4.3422623810016603E-2</v>
      </c>
    </row>
    <row r="20" spans="2:15" ht="12.75" customHeight="1" x14ac:dyDescent="0.2">
      <c r="B20" s="28" t="s">
        <v>187</v>
      </c>
      <c r="E20" s="8">
        <f>Input!A141/Input!A$7</f>
        <v>22.651560362880797</v>
      </c>
      <c r="F20" s="8">
        <f>Input!B141/Input!B$7</f>
        <v>19.702791642917511</v>
      </c>
      <c r="G20" s="8">
        <f>Input!C141/Input!C$7</f>
        <v>15.836847155761406</v>
      </c>
      <c r="H20" s="8">
        <f>Input!D141/Input!D$7</f>
        <v>16.793054566346797</v>
      </c>
      <c r="I20" s="8">
        <f>Input!E141/Input!E$7</f>
        <v>14.466263359652556</v>
      </c>
      <c r="J20" s="8">
        <f>Input!F141/Input!F$7</f>
        <v>13.236838774234711</v>
      </c>
      <c r="K20" s="8">
        <f>Input!G141/Input!G$7</f>
        <v>14.519808047284045</v>
      </c>
      <c r="L20" s="8">
        <f>Input!H141/Input!H$7</f>
        <v>15.925297821851004</v>
      </c>
      <c r="M20" s="8">
        <f>Input!I141/Input!I$7</f>
        <v>14.359183160538565</v>
      </c>
      <c r="N20" s="8">
        <f>Input!J141/Input!J$7</f>
        <v>12.546446756071552</v>
      </c>
      <c r="O20" s="8">
        <f t="shared" si="1"/>
        <v>16.003809164753896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0.45655708390562644</v>
      </c>
      <c r="F22" s="6">
        <f>Input!B202/Input!B$7</f>
        <v>0.93852276970852411</v>
      </c>
      <c r="G22" s="6">
        <f>Input!C202/Input!C$7</f>
        <v>0.64893857540457256</v>
      </c>
      <c r="H22" s="6">
        <f>Input!D202/Input!D$7</f>
        <v>0.80570200286920513</v>
      </c>
      <c r="I22" s="6">
        <f>Input!E202/Input!E$7</f>
        <v>0.91281662468885949</v>
      </c>
      <c r="J22" s="6">
        <f>Input!F202/Input!F$7</f>
        <v>0.38073110778991942</v>
      </c>
      <c r="K22" s="6">
        <f>Input!G202/Input!G$7</f>
        <v>0.40237634000203881</v>
      </c>
      <c r="L22" s="6">
        <f>Input!H202/Input!H$7</f>
        <v>0.54170796613233341</v>
      </c>
      <c r="M22" s="6">
        <f>Input!I202/Input!I$7</f>
        <v>0.20040021104755898</v>
      </c>
      <c r="N22" s="6">
        <f>Input!J202/Input!J$7</f>
        <v>1.8050773259276522</v>
      </c>
      <c r="O22" s="6">
        <f t="shared" si="1"/>
        <v>0.70928300074762907</v>
      </c>
    </row>
    <row r="23" spans="2:15" ht="12" customHeight="1" x14ac:dyDescent="0.2">
      <c r="B23" t="s">
        <v>305</v>
      </c>
      <c r="E23" s="6">
        <f>Input!A203/Input!A$7</f>
        <v>23.584422747545208</v>
      </c>
      <c r="F23" s="6">
        <f>Input!B203/Input!B$7</f>
        <v>16.693073684624306</v>
      </c>
      <c r="G23" s="6">
        <f>Input!C203/Input!C$7</f>
        <v>20.05769700290362</v>
      </c>
      <c r="H23" s="6">
        <f>Input!D203/Input!D$7</f>
        <v>12.450294415917478</v>
      </c>
      <c r="I23" s="6">
        <f>Input!E203/Input!E$7</f>
        <v>11.964573192800007</v>
      </c>
      <c r="J23" s="6">
        <f>Input!F203/Input!F$7</f>
        <v>15.767070078102259</v>
      </c>
      <c r="K23" s="6">
        <f>Input!G203/Input!G$7</f>
        <v>14.959158643048822</v>
      </c>
      <c r="L23" s="6">
        <f>Input!H203/Input!H$7</f>
        <v>11.160087856844301</v>
      </c>
      <c r="M23" s="6">
        <f>Input!I203/Input!I$7</f>
        <v>11.094622579227488</v>
      </c>
      <c r="N23" s="6">
        <f>Input!J203/Input!J$7</f>
        <v>13.782080005367117</v>
      </c>
      <c r="O23" s="6">
        <f t="shared" si="1"/>
        <v>15.15130802063806</v>
      </c>
    </row>
    <row r="24" spans="2:15" ht="12" customHeight="1" x14ac:dyDescent="0.2">
      <c r="B24" t="s">
        <v>306</v>
      </c>
      <c r="E24" s="6">
        <f>Input!A204/Input!A$7</f>
        <v>0.63533981999466893</v>
      </c>
      <c r="F24" s="6">
        <f>Input!B204/Input!B$7</f>
        <v>0.55716983431278133</v>
      </c>
      <c r="G24" s="6">
        <f>Input!C204/Input!C$7</f>
        <v>0.6924790356788586</v>
      </c>
      <c r="H24" s="6">
        <f>Input!D204/Input!D$7</f>
        <v>0.38935116122559288</v>
      </c>
      <c r="I24" s="6">
        <f>Input!E204/Input!E$7</f>
        <v>0.96076616268677661</v>
      </c>
      <c r="J24" s="6">
        <f>Input!F204/Input!F$7</f>
        <v>0.29134412167170753</v>
      </c>
      <c r="K24" s="6">
        <f>Input!G204/Input!G$7</f>
        <v>0.26420013644852502</v>
      </c>
      <c r="L24" s="6">
        <f>Input!H204/Input!H$7</f>
        <v>0.49308063165002203</v>
      </c>
      <c r="M24" s="6">
        <f>Input!I204/Input!I$7</f>
        <v>0.69750650285438298</v>
      </c>
      <c r="N24" s="6">
        <f>Input!J204/Input!J$7</f>
        <v>0.70481336906703951</v>
      </c>
      <c r="O24" s="6">
        <f t="shared" si="1"/>
        <v>0.56860507755903555</v>
      </c>
    </row>
    <row r="25" spans="2:15" ht="12" customHeight="1" x14ac:dyDescent="0.2">
      <c r="B25" t="s">
        <v>307</v>
      </c>
      <c r="E25" s="6">
        <f>Input!A205/Input!A$7</f>
        <v>2.5064690858081371</v>
      </c>
      <c r="F25" s="6">
        <f>Input!B205/Input!B$7</f>
        <v>2.425586509168812</v>
      </c>
      <c r="G25" s="6">
        <f>Input!C205/Input!C$7</f>
        <v>1.4905488580447148</v>
      </c>
      <c r="H25" s="6">
        <f>Input!D205/Input!D$7</f>
        <v>1.4823634349651411</v>
      </c>
      <c r="I25" s="6">
        <f>Input!E205/Input!E$7</f>
        <v>1.3517176432354181</v>
      </c>
      <c r="J25" s="6">
        <f>Input!F205/Input!F$7</f>
        <v>1.3278760862764147</v>
      </c>
      <c r="K25" s="6">
        <f>Input!G205/Input!G$7</f>
        <v>1.5058544046697964</v>
      </c>
      <c r="L25" s="6">
        <f>Input!H205/Input!H$7</f>
        <v>1.74938627255645</v>
      </c>
      <c r="M25" s="6">
        <f>Input!I205/Input!I$7</f>
        <v>1.5103581604181442</v>
      </c>
      <c r="N25" s="6">
        <f>Input!J205/Input!J$7</f>
        <v>1.8141001308823494</v>
      </c>
      <c r="O25" s="6">
        <f t="shared" si="1"/>
        <v>1.7164260586025377</v>
      </c>
    </row>
    <row r="26" spans="2:15" ht="12" customHeight="1" x14ac:dyDescent="0.2">
      <c r="B26" t="s">
        <v>308</v>
      </c>
      <c r="E26" s="16">
        <f>E27-SUM(E22:E25)</f>
        <v>2.2203751711872322</v>
      </c>
      <c r="F26" s="16">
        <f t="shared" ref="F26:N26" si="3">F27-SUM(F22:F25)</f>
        <v>2.5230347294561604</v>
      </c>
      <c r="G26" s="16">
        <f t="shared" si="3"/>
        <v>1.2571453300478836</v>
      </c>
      <c r="H26" s="16">
        <f t="shared" si="3"/>
        <v>1.7855217000014303</v>
      </c>
      <c r="I26" s="16">
        <f t="shared" si="3"/>
        <v>1.3391014041022498</v>
      </c>
      <c r="J26" s="16">
        <f t="shared" si="3"/>
        <v>1.3388612313675132</v>
      </c>
      <c r="K26" s="16">
        <f t="shared" si="3"/>
        <v>1.2567888126370121</v>
      </c>
      <c r="L26" s="16">
        <f t="shared" si="3"/>
        <v>1.1162391789702273</v>
      </c>
      <c r="M26" s="16">
        <f t="shared" si="3"/>
        <v>1.4659959002595393</v>
      </c>
      <c r="N26" s="16">
        <f t="shared" si="3"/>
        <v>1.9546678624982086</v>
      </c>
      <c r="O26" s="6">
        <f t="shared" si="1"/>
        <v>1.6257731320527455</v>
      </c>
    </row>
    <row r="27" spans="2:15" ht="12.75" customHeight="1" x14ac:dyDescent="0.2">
      <c r="B27" s="28" t="s">
        <v>188</v>
      </c>
      <c r="E27" s="8">
        <f>Input!A142/Input!A$7</f>
        <v>29.403163908440874</v>
      </c>
      <c r="F27" s="8">
        <f>Input!B142/Input!B$7</f>
        <v>23.137387527270583</v>
      </c>
      <c r="G27" s="8">
        <f>Input!C142/Input!C$7</f>
        <v>24.146808802079647</v>
      </c>
      <c r="H27" s="8">
        <f>Input!D142/Input!D$7</f>
        <v>16.913232714978847</v>
      </c>
      <c r="I27" s="8">
        <f>Input!E142/Input!E$7</f>
        <v>16.528975027513312</v>
      </c>
      <c r="J27" s="8">
        <f>Input!F142/Input!F$7</f>
        <v>19.105882625207812</v>
      </c>
      <c r="K27" s="8">
        <f>Input!G142/Input!G$7</f>
        <v>18.388378336806195</v>
      </c>
      <c r="L27" s="8">
        <f>Input!H142/Input!H$7</f>
        <v>15.060501906153334</v>
      </c>
      <c r="M27" s="8">
        <f>Input!I142/Input!I$7</f>
        <v>14.968883353807113</v>
      </c>
      <c r="N27" s="8">
        <f>Input!J142/Input!J$7</f>
        <v>20.060738693742366</v>
      </c>
      <c r="O27" s="8">
        <f>AVERAGE(E27:N27)</f>
        <v>19.771395289600008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19.818710073546395</v>
      </c>
      <c r="F29" s="16">
        <f>Input!B143/Input!B$7</f>
        <v>21.433546571276953</v>
      </c>
      <c r="G29" s="16">
        <f>Input!C143/Input!C$7</f>
        <v>21.947493388204588</v>
      </c>
      <c r="H29" s="16">
        <f>Input!D143/Input!D$7</f>
        <v>16.357696851062585</v>
      </c>
      <c r="I29" s="16">
        <f>Input!E143/Input!E$7</f>
        <v>8.330492359054281</v>
      </c>
      <c r="J29" s="16">
        <f>Input!F143/Input!F$7</f>
        <v>8.7989491678448513</v>
      </c>
      <c r="K29" s="16">
        <f>Input!G143/Input!G$7</f>
        <v>5.0490254507638364</v>
      </c>
      <c r="L29" s="16">
        <f>Input!H143/Input!H$7</f>
        <v>3.2457742335566842</v>
      </c>
      <c r="M29" s="16">
        <f>Input!I143/Input!I$7</f>
        <v>2.2287248409576628</v>
      </c>
      <c r="N29" s="16">
        <f>Input!J143/Input!J$7</f>
        <v>1.4384253423303177</v>
      </c>
      <c r="O29" s="16">
        <f t="shared" ref="O29:O35" si="4">AVERAGE(E29:N29)</f>
        <v>10.864883827859817</v>
      </c>
    </row>
    <row r="30" spans="2:15" ht="12" customHeight="1" x14ac:dyDescent="0.2">
      <c r="B30" t="s">
        <v>309</v>
      </c>
      <c r="E30" s="16">
        <f>Input!A207/Input!A$7</f>
        <v>4.5825030819580084</v>
      </c>
      <c r="F30" s="16">
        <f>Input!B207/Input!B$7</f>
        <v>3.9460651349279665</v>
      </c>
      <c r="G30" s="16">
        <f>Input!C207/Input!C$7</f>
        <v>3.4375910485998946</v>
      </c>
      <c r="H30" s="16">
        <f>Input!D207/Input!D$7</f>
        <v>5.9940579368003499</v>
      </c>
      <c r="I30" s="16">
        <f>Input!E207/Input!E$7</f>
        <v>8.0566043770173366</v>
      </c>
      <c r="J30" s="16">
        <f>Input!F207/Input!F$7</f>
        <v>6.2589042456768738</v>
      </c>
      <c r="K30" s="16">
        <f>Input!G207/Input!G$7</f>
        <v>2.4139254078987986</v>
      </c>
      <c r="L30" s="16">
        <f>Input!H207/Input!H$7</f>
        <v>1.5812238018596811</v>
      </c>
      <c r="M30" s="16">
        <f>Input!I207/Input!I$7</f>
        <v>0.45246084717664942</v>
      </c>
      <c r="N30" s="16">
        <f>Input!J207/Input!J$7</f>
        <v>3.0883246941566682</v>
      </c>
      <c r="O30" s="6">
        <f t="shared" si="4"/>
        <v>3.981166057607223</v>
      </c>
    </row>
    <row r="31" spans="2:15" ht="12" customHeight="1" x14ac:dyDescent="0.2">
      <c r="B31" t="s">
        <v>190</v>
      </c>
      <c r="E31" s="16">
        <f>Input!A144/Input!A$7</f>
        <v>3.4694641681726321</v>
      </c>
      <c r="F31" s="16">
        <f>Input!B144/Input!B$7</f>
        <v>1.4532784056290415</v>
      </c>
      <c r="G31" s="16">
        <f>Input!C144/Input!C$7</f>
        <v>1.6161488869454483</v>
      </c>
      <c r="H31" s="16">
        <f>Input!D144/Input!D$7</f>
        <v>1.4094435920037436</v>
      </c>
      <c r="I31" s="16">
        <f>Input!E144/Input!E$7</f>
        <v>1.7223055787397796</v>
      </c>
      <c r="J31" s="16">
        <f>Input!F144/Input!F$7</f>
        <v>1.7496028704805309</v>
      </c>
      <c r="K31" s="16">
        <f>Input!G144/Input!G$7</f>
        <v>1.4273478795100134</v>
      </c>
      <c r="L31" s="16">
        <f>Input!H144/Input!H$7</f>
        <v>1.4670782764380359</v>
      </c>
      <c r="M31" s="16">
        <f>Input!I144/Input!I$7</f>
        <v>2.0169150779447467</v>
      </c>
      <c r="N31" s="16">
        <f>Input!J144/Input!J$7</f>
        <v>2.3137833708796189</v>
      </c>
      <c r="O31" s="6">
        <f t="shared" si="4"/>
        <v>1.8645368106743594</v>
      </c>
    </row>
    <row r="32" spans="2:15" ht="12" customHeight="1" x14ac:dyDescent="0.2">
      <c r="B32" t="s">
        <v>310</v>
      </c>
      <c r="E32" s="16">
        <f>Input!A208/Input!A$7</f>
        <v>0.32245009065401947</v>
      </c>
      <c r="F32" s="16">
        <f>Input!B208/Input!B$7</f>
        <v>0.32890717191768704</v>
      </c>
      <c r="G32" s="16">
        <f>Input!C208/Input!C$7</f>
        <v>0.14162277618639768</v>
      </c>
      <c r="H32" s="16">
        <f>Input!D208/Input!D$7</f>
        <v>0.26664256291571292</v>
      </c>
      <c r="I32" s="16">
        <f>Input!E208/Input!E$7</f>
        <v>0.3527124064731994</v>
      </c>
      <c r="J32" s="16">
        <f>Input!F208/Input!F$7</f>
        <v>0.19465562517013035</v>
      </c>
      <c r="K32" s="16">
        <f>Input!G208/Input!G$7</f>
        <v>0.25423497250980537</v>
      </c>
      <c r="L32" s="16">
        <f>Input!H208/Input!H$7</f>
        <v>0.18904905263729252</v>
      </c>
      <c r="M32" s="16">
        <f>Input!I208/Input!I$7</f>
        <v>0.49004407799729993</v>
      </c>
      <c r="N32" s="16">
        <f>Input!J208/Input!J$7</f>
        <v>0.38357782556395931</v>
      </c>
      <c r="O32" s="6">
        <f t="shared" si="4"/>
        <v>0.29238965620255042</v>
      </c>
    </row>
    <row r="33" spans="2:15" ht="12" customHeight="1" x14ac:dyDescent="0.2">
      <c r="B33" t="s">
        <v>191</v>
      </c>
      <c r="E33" s="16">
        <f>Input!A145/Input!A$7</f>
        <v>7.6461904369218084E-2</v>
      </c>
      <c r="F33" s="16">
        <f>Input!B145/Input!B$7</f>
        <v>0.11959063660842389</v>
      </c>
      <c r="G33" s="16">
        <f>Input!C145/Input!C$7</f>
        <v>0.19225926968448528</v>
      </c>
      <c r="H33" s="16">
        <f>Input!D145/Input!D$7</f>
        <v>0.31400746994193413</v>
      </c>
      <c r="I33" s="16">
        <f>Input!E145/Input!E$7</f>
        <v>0.46204603032742686</v>
      </c>
      <c r="J33" s="16">
        <f>Input!F145/Input!F$7</f>
        <v>0.40125709820067207</v>
      </c>
      <c r="K33" s="16">
        <f>Input!G145/Input!G$7</f>
        <v>0.27310801577647231</v>
      </c>
      <c r="L33" s="16">
        <f>Input!H145/Input!H$7</f>
        <v>0.23504363993345015</v>
      </c>
      <c r="M33" s="16">
        <f>Input!I145/Input!I$7</f>
        <v>0.28270516441773819</v>
      </c>
      <c r="N33" s="16">
        <f>Input!J145/Input!J$7</f>
        <v>0.12215210247428845</v>
      </c>
      <c r="O33" s="6">
        <f t="shared" si="4"/>
        <v>0.24786313317341091</v>
      </c>
    </row>
    <row r="34" spans="2:15" ht="12" customHeight="1" x14ac:dyDescent="0.2">
      <c r="B34" t="s">
        <v>192</v>
      </c>
      <c r="E34" s="16">
        <f>E35-SUM(E29:E33)</f>
        <v>0.18755076185340158</v>
      </c>
      <c r="F34" s="16">
        <f t="shared" ref="F34:N34" si="5">F35-SUM(F29:F33)</f>
        <v>0.28823247312250189</v>
      </c>
      <c r="G34" s="16">
        <f t="shared" si="5"/>
        <v>1.6829158281189045</v>
      </c>
      <c r="H34" s="16">
        <f t="shared" si="5"/>
        <v>1.787847164155945</v>
      </c>
      <c r="I34" s="16">
        <f t="shared" si="5"/>
        <v>3.8363303518011023</v>
      </c>
      <c r="J34" s="16">
        <f t="shared" si="5"/>
        <v>0.32788144860091606</v>
      </c>
      <c r="K34" s="16">
        <f t="shared" si="5"/>
        <v>0.22027138416646608</v>
      </c>
      <c r="L34" s="16">
        <f t="shared" si="5"/>
        <v>0.22947088939706006</v>
      </c>
      <c r="M34" s="16">
        <f t="shared" si="5"/>
        <v>0.24905430836883813</v>
      </c>
      <c r="N34" s="16">
        <f t="shared" si="5"/>
        <v>0.24112314298896553</v>
      </c>
      <c r="O34" s="6">
        <f t="shared" si="4"/>
        <v>0.90506777525740989</v>
      </c>
    </row>
    <row r="35" spans="2:15" ht="12.75" customHeight="1" x14ac:dyDescent="0.2">
      <c r="B35" s="28" t="s">
        <v>193</v>
      </c>
      <c r="E35" s="8">
        <f>Input!A147/Input!A$7</f>
        <v>28.457140080553675</v>
      </c>
      <c r="F35" s="8">
        <f>Input!B147/Input!B$7</f>
        <v>27.569620393482577</v>
      </c>
      <c r="G35" s="8">
        <f>Input!C147/Input!C$7</f>
        <v>29.01803119773972</v>
      </c>
      <c r="H35" s="8">
        <f>Input!D147/Input!D$7</f>
        <v>26.12969557688027</v>
      </c>
      <c r="I35" s="8">
        <f>Input!E147/Input!E$7</f>
        <v>22.760491103413127</v>
      </c>
      <c r="J35" s="8">
        <f>Input!F147/Input!F$7</f>
        <v>17.731250455973978</v>
      </c>
      <c r="K35" s="8">
        <f>Input!G147/Input!G$7</f>
        <v>9.6379131106253926</v>
      </c>
      <c r="L35" s="8">
        <f>Input!H147/Input!H$7</f>
        <v>6.9476398938222044</v>
      </c>
      <c r="M35" s="8">
        <f>Input!I147/Input!I$7</f>
        <v>5.7199043168629355</v>
      </c>
      <c r="N35" s="8">
        <f>Input!J147/Input!J$7</f>
        <v>7.5873864783938183</v>
      </c>
      <c r="O35" s="8">
        <f t="shared" si="4"/>
        <v>18.155907260774772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677.91139417531053</v>
      </c>
      <c r="F37" s="30">
        <f t="shared" ref="F37:N37" si="6">+F11+F13+F20+F27+F35</f>
        <v>628.60138115922086</v>
      </c>
      <c r="G37" s="30">
        <f t="shared" si="6"/>
        <v>668.77548713541046</v>
      </c>
      <c r="H37" s="30">
        <f t="shared" si="6"/>
        <v>571.3758710496702</v>
      </c>
      <c r="I37" s="30">
        <f t="shared" si="6"/>
        <v>472.92310483126397</v>
      </c>
      <c r="J37" s="30">
        <f t="shared" si="6"/>
        <v>521.06576065490356</v>
      </c>
      <c r="K37" s="30">
        <f t="shared" si="6"/>
        <v>538.57807812765395</v>
      </c>
      <c r="L37" s="30">
        <f t="shared" si="6"/>
        <v>485.63770186621838</v>
      </c>
      <c r="M37" s="30">
        <f t="shared" si="6"/>
        <v>459.27428533305022</v>
      </c>
      <c r="N37" s="30">
        <f t="shared" si="6"/>
        <v>587.14296263144138</v>
      </c>
      <c r="O37" s="7">
        <f>AVERAGE(E37:N37)</f>
        <v>561.1286026964143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529.57686268735245</v>
      </c>
      <c r="F39" s="30">
        <f>Input!B24/Input!B$7</f>
        <v>467.33060767703768</v>
      </c>
      <c r="G39" s="30">
        <f>Input!C24/Input!C$7</f>
        <v>453.98275446569011</v>
      </c>
      <c r="H39" s="30">
        <f>Input!D24/Input!D$7</f>
        <v>411.24768351182769</v>
      </c>
      <c r="I39" s="30">
        <f>Input!E24/Input!E$7</f>
        <v>406.8473929196611</v>
      </c>
      <c r="J39" s="30">
        <f>Input!F24/Input!F$7</f>
        <v>440.07322007163219</v>
      </c>
      <c r="K39" s="30">
        <f>Input!G24/Input!G$7</f>
        <v>418.20020833578673</v>
      </c>
      <c r="L39" s="30">
        <f>Input!H24/Input!H$7</f>
        <v>380.40436767009334</v>
      </c>
      <c r="M39" s="30">
        <f>Input!I24/Input!I$7</f>
        <v>374.86344562962393</v>
      </c>
      <c r="N39" s="30">
        <f>Input!J24/Input!J$7</f>
        <v>410.13441687911507</v>
      </c>
      <c r="O39" s="7">
        <f>AVERAGE(E39:N39)</f>
        <v>429.266095984782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148.33453148795809</v>
      </c>
      <c r="F41" s="11">
        <f t="shared" ref="F41:N41" si="7">+F37-F39</f>
        <v>161.27077348218319</v>
      </c>
      <c r="G41" s="11">
        <f t="shared" si="7"/>
        <v>214.79273266972035</v>
      </c>
      <c r="H41" s="11">
        <f t="shared" si="7"/>
        <v>160.12818753784251</v>
      </c>
      <c r="I41" s="11">
        <f t="shared" si="7"/>
        <v>66.075711911602866</v>
      </c>
      <c r="J41" s="11">
        <f t="shared" si="7"/>
        <v>80.992540583271364</v>
      </c>
      <c r="K41" s="11">
        <f t="shared" si="7"/>
        <v>120.37786979186723</v>
      </c>
      <c r="L41" s="11">
        <f t="shared" si="7"/>
        <v>105.23333419612504</v>
      </c>
      <c r="M41" s="11">
        <f t="shared" si="7"/>
        <v>84.410839703426291</v>
      </c>
      <c r="N41" s="11">
        <f t="shared" si="7"/>
        <v>177.00854575232631</v>
      </c>
      <c r="O41" s="11">
        <f>AVERAGE(E41:N41)</f>
        <v>131.86250671163234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18.511385328042504</v>
      </c>
      <c r="F43" s="8">
        <f>(Input!B25+Input!B26)/Input!B$7</f>
        <v>18.846482281491383</v>
      </c>
      <c r="G43" s="8">
        <f>(Input!C25+Input!C26)/Input!C$7</f>
        <v>18.810689357756459</v>
      </c>
      <c r="H43" s="8">
        <f>(Input!D25+Input!D26)/Input!D$7</f>
        <v>18.557548260617516</v>
      </c>
      <c r="I43" s="8">
        <f>(Input!E25+Input!E26)/Input!E$7</f>
        <v>18.128630169363831</v>
      </c>
      <c r="J43" s="8">
        <f>(Input!F25+Input!F26)/Input!F$7</f>
        <v>17.383812186559787</v>
      </c>
      <c r="K43" s="8">
        <f>(Input!G25+Input!G26)/Input!G$7</f>
        <v>17.62871457556496</v>
      </c>
      <c r="L43" s="8">
        <f>(Input!H25+Input!H26)/Input!H$7</f>
        <v>17.716719165563699</v>
      </c>
      <c r="M43" s="8">
        <f>(Input!I25+Input!I26)/Input!I$7</f>
        <v>17.105956500305798</v>
      </c>
      <c r="N43" s="8">
        <f>(Input!J25+Input!J26)/Input!J$7</f>
        <v>17.963976531217554</v>
      </c>
      <c r="O43" s="8">
        <f>AVERAGE(E43:N43)</f>
        <v>18.065391435648348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129.82314615991558</v>
      </c>
      <c r="F45" s="11">
        <f t="shared" ref="F45:N45" si="8">+F41-F43</f>
        <v>142.42429120069181</v>
      </c>
      <c r="G45" s="11">
        <f t="shared" si="8"/>
        <v>195.98204331196388</v>
      </c>
      <c r="H45" s="11">
        <f t="shared" si="8"/>
        <v>141.57063927722498</v>
      </c>
      <c r="I45" s="11">
        <f t="shared" si="8"/>
        <v>47.947081742239035</v>
      </c>
      <c r="J45" s="11">
        <f t="shared" si="8"/>
        <v>63.608728396711577</v>
      </c>
      <c r="K45" s="11">
        <f t="shared" si="8"/>
        <v>102.74915521630227</v>
      </c>
      <c r="L45" s="11">
        <f t="shared" si="8"/>
        <v>87.51661503056134</v>
      </c>
      <c r="M45" s="11">
        <f t="shared" si="8"/>
        <v>67.304883203120497</v>
      </c>
      <c r="N45" s="11">
        <f t="shared" si="8"/>
        <v>159.04456922110876</v>
      </c>
      <c r="O45" s="11">
        <f>AVERAGE(E45:N45)</f>
        <v>113.79711527598397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204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473.07563299546814</v>
      </c>
      <c r="F7" s="6">
        <f>Input!B149/Input!B$7</f>
        <v>481.41360592778949</v>
      </c>
      <c r="G7" s="6">
        <f>Input!C149/Input!C$7</f>
        <v>471.55540639398623</v>
      </c>
      <c r="H7" s="6">
        <f>Input!D149/Input!D$7</f>
        <v>409.28985271320067</v>
      </c>
      <c r="I7" s="6">
        <f>Input!E149/Input!E$7</f>
        <v>328.73443004970864</v>
      </c>
      <c r="J7" s="6">
        <f>Input!F149/Input!F$7</f>
        <v>337.97445042876723</v>
      </c>
      <c r="K7" s="6">
        <f>Input!G149/Input!G$7</f>
        <v>380.45443637244017</v>
      </c>
      <c r="L7" s="6">
        <f>Input!H149/Input!H$7</f>
        <v>389.80376579964008</v>
      </c>
      <c r="M7" s="6">
        <f>Input!I149/Input!I$7</f>
        <v>386.92304276861961</v>
      </c>
      <c r="N7" s="6">
        <f>Input!J149/Input!J$7</f>
        <v>411.74533172555198</v>
      </c>
      <c r="O7" s="6">
        <f>AVERAGE(E7:N7)</f>
        <v>407.09699551751726</v>
      </c>
    </row>
    <row r="8" spans="1:15" ht="12" customHeight="1" x14ac:dyDescent="0.2">
      <c r="B8" t="s">
        <v>180</v>
      </c>
      <c r="E8" s="6">
        <f>Input!A150/Input!A$7</f>
        <v>5.0646269417946419</v>
      </c>
      <c r="F8" s="6">
        <f>Input!B150/Input!B$7</f>
        <v>-9.5256982252009681E-2</v>
      </c>
      <c r="G8" s="6">
        <f>Input!C150/Input!C$7</f>
        <v>-1.0460699518170584</v>
      </c>
      <c r="H8" s="6">
        <f>Input!D150/Input!D$7</f>
        <v>0.18654526548956563</v>
      </c>
      <c r="I8" s="6">
        <f>Input!E150/Input!E$7</f>
        <v>3.4955350877840886E-2</v>
      </c>
      <c r="J8" s="6">
        <f>Input!F150/Input!F$7</f>
        <v>0.8663052554025773</v>
      </c>
      <c r="K8" s="6">
        <f>Input!G150/Input!G$7</f>
        <v>0.5691044299387108</v>
      </c>
      <c r="L8" s="6">
        <f>Input!H150/Input!H$7</f>
        <v>-1.1761267820979611</v>
      </c>
      <c r="M8" s="6">
        <f>Input!I150/Input!I$7</f>
        <v>1.2223007447845065</v>
      </c>
      <c r="N8" s="6">
        <f>Input!J150/Input!J$7</f>
        <v>-0.64313645956182663</v>
      </c>
      <c r="O8" s="6">
        <f>AVERAGE(E8:N8)</f>
        <v>0.49832478125589857</v>
      </c>
    </row>
    <row r="9" spans="1:15" ht="12" customHeight="1" x14ac:dyDescent="0.2">
      <c r="B9" t="s">
        <v>181</v>
      </c>
      <c r="E9" s="6">
        <f>Input!A151/Input!A$7</f>
        <v>2.2538107038184578</v>
      </c>
      <c r="F9" s="6">
        <f>Input!B151/Input!B$7</f>
        <v>3.5607195109966785</v>
      </c>
      <c r="G9" s="6">
        <f>Input!C151/Input!C$7</f>
        <v>1.962364245577962</v>
      </c>
      <c r="H9" s="6">
        <f>Input!D151/Input!D$7</f>
        <v>1.9667736899859354</v>
      </c>
      <c r="I9" s="6">
        <f>Input!E151/Input!E$7</f>
        <v>1.1562247302218052</v>
      </c>
      <c r="J9" s="6">
        <f>Input!F151/Input!F$7</f>
        <v>1.116648056107977</v>
      </c>
      <c r="K9" s="6">
        <f>Input!G151/Input!G$7</f>
        <v>1.8751930209100898</v>
      </c>
      <c r="L9" s="6">
        <f>Input!H151/Input!H$7</f>
        <v>2.0050617732099272</v>
      </c>
      <c r="M9" s="6">
        <f>Input!I151/Input!I$7</f>
        <v>1.573268751840897</v>
      </c>
      <c r="N9" s="6">
        <f>Input!J151/Input!J$7</f>
        <v>1.4326929867305069</v>
      </c>
      <c r="O9" s="6">
        <f>AVERAGE(E9:N9)</f>
        <v>1.8902757469400235</v>
      </c>
    </row>
    <row r="10" spans="1:15" ht="12" customHeight="1" x14ac:dyDescent="0.2">
      <c r="B10" t="s">
        <v>182</v>
      </c>
      <c r="E10" s="6">
        <f>Input!A152/Input!A$7</f>
        <v>-1.0116551435935113</v>
      </c>
      <c r="F10" s="6">
        <f>Input!B152/Input!B$7</f>
        <v>-0.7668549303248885</v>
      </c>
      <c r="G10" s="6">
        <f>Input!C152/Input!C$7</f>
        <v>-0.84390608465807571</v>
      </c>
      <c r="H10" s="6">
        <f>Input!D152/Input!D$7</f>
        <v>-1.3619319600561759</v>
      </c>
      <c r="I10" s="6">
        <f>Input!E152/Input!E$7</f>
        <v>-0.57735096647438122</v>
      </c>
      <c r="J10" s="6">
        <f>Input!F152/Input!F$7</f>
        <v>-1.0770393872612902</v>
      </c>
      <c r="K10" s="6">
        <f>Input!G152/Input!G$7</f>
        <v>-1.3167813695961097</v>
      </c>
      <c r="L10" s="6">
        <f>Input!H152/Input!H$7</f>
        <v>-3.4019942487841437</v>
      </c>
      <c r="M10" s="6">
        <f>Input!I152/Input!I$7</f>
        <v>-1.6792078541669708</v>
      </c>
      <c r="N10" s="6">
        <f>Input!J152/Input!J$7</f>
        <v>-1.26962492261228</v>
      </c>
      <c r="O10" s="6">
        <f>AVERAGE(E10:N10)</f>
        <v>-1.330634686752783</v>
      </c>
    </row>
    <row r="11" spans="1:15" ht="12.75" customHeight="1" x14ac:dyDescent="0.2">
      <c r="B11" s="28" t="s">
        <v>68</v>
      </c>
      <c r="E11" s="8">
        <f>Input!A35/Input!A$7</f>
        <v>479.38241549748773</v>
      </c>
      <c r="F11" s="8">
        <f>Input!B35/Input!B$7</f>
        <v>484.11221352620925</v>
      </c>
      <c r="G11" s="8">
        <f>Input!C35/Input!C$7</f>
        <v>471.62779460308906</v>
      </c>
      <c r="H11" s="8">
        <f>Input!D35/Input!D$7</f>
        <v>410.08123970862005</v>
      </c>
      <c r="I11" s="8">
        <f>Input!E35/Input!E$7</f>
        <v>329.34825916433391</v>
      </c>
      <c r="J11" s="8">
        <f>Input!F35/Input!F$7</f>
        <v>338.88036435301655</v>
      </c>
      <c r="K11" s="8">
        <f>Input!G35/Input!G$7</f>
        <v>381.58195245369285</v>
      </c>
      <c r="L11" s="8">
        <f>Input!H35/Input!H$7</f>
        <v>387.23070654196789</v>
      </c>
      <c r="M11" s="8">
        <f>Input!I35/Input!I$7</f>
        <v>388.03940441107807</v>
      </c>
      <c r="N11" s="8">
        <f>Input!J35/Input!J$7</f>
        <v>411.26526333010833</v>
      </c>
      <c r="O11" s="8">
        <f>AVERAGE(E11:N11)</f>
        <v>408.15496135896029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0.35900559145597727</v>
      </c>
      <c r="F13" s="8">
        <f>Input!B28/Input!B7</f>
        <v>8.9550344936024692E-2</v>
      </c>
      <c r="G13" s="8">
        <f>Input!C28/Input!C7</f>
        <v>0.40102168608685573</v>
      </c>
      <c r="H13" s="8">
        <f>Input!D28/Input!D7</f>
        <v>0.13096827861981744</v>
      </c>
      <c r="I13" s="8">
        <f>Input!E28/Input!E7</f>
        <v>0.16855401842099432</v>
      </c>
      <c r="J13" s="8">
        <f>Input!F28/Input!F7</f>
        <v>0.390372778921662</v>
      </c>
      <c r="K13" s="8">
        <f>Input!G28/Input!G7</f>
        <v>0.49323483068599161</v>
      </c>
      <c r="L13" s="8">
        <f>Input!H28/Input!H7</f>
        <v>0.49628875158485641</v>
      </c>
      <c r="M13" s="8">
        <f>Input!I28/Input!I7</f>
        <v>0.78677064811284769</v>
      </c>
      <c r="N13" s="8">
        <f>Input!J28/Input!J7</f>
        <v>0.65895651045528691</v>
      </c>
      <c r="O13" s="8">
        <f>AVERAGE(E13:N13)</f>
        <v>0.39747234392803138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3.3512150320656859</v>
      </c>
      <c r="F15" s="16">
        <f>Input!B136/Input!B$7</f>
        <v>2.9633300968965584</v>
      </c>
      <c r="G15" s="16">
        <f>Input!C136/Input!C$7</f>
        <v>2.5512416026058831</v>
      </c>
      <c r="H15" s="16">
        <f>Input!D136/Input!D$7</f>
        <v>4.0066146881418057</v>
      </c>
      <c r="I15" s="16">
        <f>Input!E136/Input!E$7</f>
        <v>2.4711930068173928</v>
      </c>
      <c r="J15" s="16">
        <f>Input!F136/Input!F$7</f>
        <v>2.3024819518974091</v>
      </c>
      <c r="K15" s="16">
        <f>Input!G136/Input!G$7</f>
        <v>2.8032407355562414</v>
      </c>
      <c r="L15" s="16">
        <f>Input!H136/Input!H$7</f>
        <v>2.6570551673419347</v>
      </c>
      <c r="M15" s="16">
        <f>Input!I136/Input!I$7</f>
        <v>2.285255550081343</v>
      </c>
      <c r="N15" s="16">
        <f>Input!J136/Input!J$7</f>
        <v>2.6017759599019796</v>
      </c>
      <c r="O15" s="6">
        <f t="shared" ref="O15:O26" si="1">AVERAGE(E15:N15)</f>
        <v>2.7993403791306228</v>
      </c>
    </row>
    <row r="16" spans="1:15" ht="12" customHeight="1" x14ac:dyDescent="0.2">
      <c r="B16" t="s">
        <v>184</v>
      </c>
      <c r="E16" s="16">
        <f>Input!A137/Input!A$7</f>
        <v>4.6537040837892008</v>
      </c>
      <c r="F16" s="16">
        <f>Input!B137/Input!B$7</f>
        <v>5.1199375773894928</v>
      </c>
      <c r="G16" s="16">
        <f>Input!C137/Input!C$7</f>
        <v>4.5628466770930078</v>
      </c>
      <c r="H16" s="16">
        <f>Input!D137/Input!D$7</f>
        <v>4.4924354123484793</v>
      </c>
      <c r="I16" s="16">
        <f>Input!E137/Input!E$7</f>
        <v>4.2761218415085418</v>
      </c>
      <c r="J16" s="16">
        <f>Input!F137/Input!F$7</f>
        <v>4.1718418977887328</v>
      </c>
      <c r="K16" s="16">
        <f>Input!G137/Input!G$7</f>
        <v>4.0547845235323123</v>
      </c>
      <c r="L16" s="16">
        <f>Input!H137/Input!H$7</f>
        <v>4.38629704485012</v>
      </c>
      <c r="M16" s="16">
        <f>Input!I137/Input!I$7</f>
        <v>4.5924551288489344</v>
      </c>
      <c r="N16" s="16">
        <f>Input!J137/Input!J$7</f>
        <v>3.7964543330061273</v>
      </c>
      <c r="O16" s="6">
        <f t="shared" si="1"/>
        <v>4.410687852015494</v>
      </c>
    </row>
    <row r="17" spans="2:15" ht="12" customHeight="1" x14ac:dyDescent="0.2">
      <c r="B17" t="s">
        <v>185</v>
      </c>
      <c r="E17" s="16">
        <f>Input!A138/Input!A$7</f>
        <v>6.8321103755900392</v>
      </c>
      <c r="F17" s="16">
        <f>Input!B138/Input!B$7</f>
        <v>5.4346836219265322</v>
      </c>
      <c r="G17" s="16">
        <f>Input!C138/Input!C$7</f>
        <v>4.7165285853843573</v>
      </c>
      <c r="H17" s="16">
        <f>Input!D138/Input!D$7</f>
        <v>4.2265942103175167</v>
      </c>
      <c r="I17" s="16">
        <f>Input!E138/Input!E$7</f>
        <v>4.1777782537724626</v>
      </c>
      <c r="J17" s="16">
        <f>Input!F138/Input!F$7</f>
        <v>4.0114098976374581</v>
      </c>
      <c r="K17" s="16">
        <f>Input!G138/Input!G$7</f>
        <v>4.1426717944801705</v>
      </c>
      <c r="L17" s="16">
        <f>Input!H138/Input!H$7</f>
        <v>3.3279419550966458</v>
      </c>
      <c r="M17" s="16">
        <f>Input!I138/Input!I$7</f>
        <v>3.4931455913986693</v>
      </c>
      <c r="N17" s="16">
        <f>Input!J138/Input!J$7</f>
        <v>3.413065710119136</v>
      </c>
      <c r="O17" s="6">
        <f t="shared" si="1"/>
        <v>4.3775929995722995</v>
      </c>
    </row>
    <row r="18" spans="2:15" ht="12" customHeight="1" x14ac:dyDescent="0.2">
      <c r="B18" t="s">
        <v>186</v>
      </c>
      <c r="E18" s="16">
        <f>Input!A139/Input!A$7</f>
        <v>7.7855610321731419</v>
      </c>
      <c r="F18" s="16">
        <f>Input!B139/Input!B$7</f>
        <v>6.1323382141944611</v>
      </c>
      <c r="G18" s="16">
        <f>Input!C139/Input!C$7</f>
        <v>3.9654895889623285</v>
      </c>
      <c r="H18" s="16">
        <f>Input!D139/Input!D$7</f>
        <v>4.0184598754348357</v>
      </c>
      <c r="I18" s="16">
        <f>Input!E139/Input!E$7</f>
        <v>3.510526852255353</v>
      </c>
      <c r="J18" s="16">
        <f>Input!F139/Input!F$7</f>
        <v>2.7167759193246748</v>
      </c>
      <c r="K18" s="16">
        <f>Input!G139/Input!G$7</f>
        <v>3.4755040362710607</v>
      </c>
      <c r="L18" s="16">
        <f>Input!H139/Input!H$7</f>
        <v>5.5077011134268501</v>
      </c>
      <c r="M18" s="16">
        <f>Input!I139/Input!I$7</f>
        <v>3.9384833318367725</v>
      </c>
      <c r="N18" s="16">
        <f>Input!J139/Input!J$7</f>
        <v>2.6768131383751284</v>
      </c>
      <c r="O18" s="6">
        <f t="shared" si="1"/>
        <v>4.3727653102254607</v>
      </c>
    </row>
    <row r="19" spans="2:15" ht="13.5" customHeight="1" x14ac:dyDescent="0.2">
      <c r="B19" t="s">
        <v>311</v>
      </c>
      <c r="E19" s="16">
        <f>E20-SUM(E15:E18)</f>
        <v>2.8969839262732222E-2</v>
      </c>
      <c r="F19" s="16">
        <f t="shared" ref="F19:N19" si="2">F20-SUM(F15:F18)</f>
        <v>5.2502132510465316E-2</v>
      </c>
      <c r="G19" s="16">
        <f t="shared" si="2"/>
        <v>4.0740701715831662E-2</v>
      </c>
      <c r="H19" s="16">
        <f t="shared" si="2"/>
        <v>4.8950380104159308E-2</v>
      </c>
      <c r="I19" s="16">
        <f t="shared" si="2"/>
        <v>3.0643405298805604E-2</v>
      </c>
      <c r="J19" s="16">
        <f t="shared" si="2"/>
        <v>3.432910758643537E-2</v>
      </c>
      <c r="K19" s="16">
        <f t="shared" si="2"/>
        <v>4.3606957444257688E-2</v>
      </c>
      <c r="L19" s="16">
        <f t="shared" si="2"/>
        <v>4.6302541135453623E-2</v>
      </c>
      <c r="M19" s="16">
        <f t="shared" si="2"/>
        <v>4.984355837284582E-2</v>
      </c>
      <c r="N19" s="16">
        <f t="shared" si="2"/>
        <v>5.8337614669179416E-2</v>
      </c>
      <c r="O19" s="6">
        <f t="shared" si="1"/>
        <v>4.3422623810016603E-2</v>
      </c>
    </row>
    <row r="20" spans="2:15" ht="12.75" customHeight="1" x14ac:dyDescent="0.2">
      <c r="B20" s="28" t="s">
        <v>187</v>
      </c>
      <c r="E20" s="8">
        <f>Input!A141/Input!A$7</f>
        <v>22.651560362880797</v>
      </c>
      <c r="F20" s="8">
        <f>Input!B141/Input!B$7</f>
        <v>19.702791642917511</v>
      </c>
      <c r="G20" s="8">
        <f>Input!C141/Input!C$7</f>
        <v>15.836847155761406</v>
      </c>
      <c r="H20" s="8">
        <f>Input!D141/Input!D$7</f>
        <v>16.793054566346797</v>
      </c>
      <c r="I20" s="8">
        <f>Input!E141/Input!E$7</f>
        <v>14.466263359652556</v>
      </c>
      <c r="J20" s="8">
        <f>Input!F141/Input!F$7</f>
        <v>13.236838774234711</v>
      </c>
      <c r="K20" s="8">
        <f>Input!G141/Input!G$7</f>
        <v>14.519808047284045</v>
      </c>
      <c r="L20" s="8">
        <f>Input!H141/Input!H$7</f>
        <v>15.925297821851004</v>
      </c>
      <c r="M20" s="8">
        <f>Input!I141/Input!I$7</f>
        <v>14.359183160538565</v>
      </c>
      <c r="N20" s="8">
        <f>Input!J141/Input!J$7</f>
        <v>12.546446756071552</v>
      </c>
      <c r="O20" s="8">
        <f t="shared" si="1"/>
        <v>16.003809164753896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0.45655708390562644</v>
      </c>
      <c r="F22" s="16">
        <f>Input!B202/Input!B$7</f>
        <v>0.93852276970852411</v>
      </c>
      <c r="G22" s="16">
        <f>Input!C202/Input!C$7</f>
        <v>0.64893857540457256</v>
      </c>
      <c r="H22" s="16">
        <f>Input!D202/Input!D$7</f>
        <v>0.80570200286920513</v>
      </c>
      <c r="I22" s="16">
        <f>Input!E202/Input!E$7</f>
        <v>0.91281662468885949</v>
      </c>
      <c r="J22" s="16">
        <f>Input!F202/Input!F$7</f>
        <v>0.38073110778991942</v>
      </c>
      <c r="K22" s="16">
        <f>Input!G202/Input!G$7</f>
        <v>0.40237634000203881</v>
      </c>
      <c r="L22" s="16">
        <f>Input!H202/Input!H$7</f>
        <v>0.54170796613233341</v>
      </c>
      <c r="M22" s="16">
        <f>Input!I202/Input!I$7</f>
        <v>0.20040021104755898</v>
      </c>
      <c r="N22" s="16">
        <f>Input!J202/Input!J$7</f>
        <v>1.8050773259276522</v>
      </c>
      <c r="O22" s="6">
        <f t="shared" si="1"/>
        <v>0.70928300074762907</v>
      </c>
    </row>
    <row r="23" spans="2:15" ht="12" customHeight="1" x14ac:dyDescent="0.2">
      <c r="B23" t="s">
        <v>305</v>
      </c>
      <c r="E23" s="16">
        <f>Input!A210/Input!A$7</f>
        <v>20.677043107181426</v>
      </c>
      <c r="F23" s="16">
        <f>Input!B210/Input!B$7</f>
        <v>15.917551445586588</v>
      </c>
      <c r="G23" s="16">
        <f>Input!C210/Input!C$7</f>
        <v>15.891475563075097</v>
      </c>
      <c r="H23" s="16">
        <f>Input!D210/Input!D$7</f>
        <v>11.181137393527271</v>
      </c>
      <c r="I23" s="16">
        <f>Input!E210/Input!E$7</f>
        <v>10.458095930984053</v>
      </c>
      <c r="J23" s="16">
        <f>Input!F210/Input!F$7</f>
        <v>11.334165528466254</v>
      </c>
      <c r="K23" s="16">
        <f>Input!G210/Input!G$7</f>
        <v>10.028859665011138</v>
      </c>
      <c r="L23" s="16">
        <f>Input!H210/Input!H$7</f>
        <v>9.8377137685575491</v>
      </c>
      <c r="M23" s="16">
        <f>Input!I210/Input!I$7</f>
        <v>9.4928746286483907</v>
      </c>
      <c r="N23" s="16">
        <f>Input!J210/Input!J$7</f>
        <v>11.038210628188198</v>
      </c>
      <c r="O23" s="6">
        <f t="shared" si="1"/>
        <v>12.585712765922597</v>
      </c>
    </row>
    <row r="24" spans="2:15" ht="12" customHeight="1" x14ac:dyDescent="0.2">
      <c r="B24" t="s">
        <v>306</v>
      </c>
      <c r="E24" s="16">
        <f>Input!A204/Input!A$7</f>
        <v>0.63533981999466893</v>
      </c>
      <c r="F24" s="16">
        <f>Input!B204/Input!B$7</f>
        <v>0.55716983431278133</v>
      </c>
      <c r="G24" s="16">
        <f>Input!C204/Input!C$7</f>
        <v>0.6924790356788586</v>
      </c>
      <c r="H24" s="16">
        <f>Input!D204/Input!D$7</f>
        <v>0.38935116122559288</v>
      </c>
      <c r="I24" s="16">
        <f>Input!E204/Input!E$7</f>
        <v>0.96076616268677661</v>
      </c>
      <c r="J24" s="16">
        <f>Input!F204/Input!F$7</f>
        <v>0.29134412167170753</v>
      </c>
      <c r="K24" s="16">
        <f>Input!G204/Input!G$7</f>
        <v>0.26420013644852502</v>
      </c>
      <c r="L24" s="16">
        <f>Input!H204/Input!H$7</f>
        <v>0.49308063165002203</v>
      </c>
      <c r="M24" s="16">
        <f>Input!I204/Input!I$7</f>
        <v>0.69750650285438298</v>
      </c>
      <c r="N24" s="16">
        <f>Input!J204/Input!J$7</f>
        <v>0.70481336906703951</v>
      </c>
      <c r="O24" s="6">
        <f t="shared" si="1"/>
        <v>0.56860507755903555</v>
      </c>
    </row>
    <row r="25" spans="2:15" ht="12" customHeight="1" x14ac:dyDescent="0.2">
      <c r="B25" t="s">
        <v>307</v>
      </c>
      <c r="E25" s="16">
        <f>Input!A205/Input!A$7</f>
        <v>2.5064690858081371</v>
      </c>
      <c r="F25" s="16">
        <f>Input!B205/Input!B$7</f>
        <v>2.425586509168812</v>
      </c>
      <c r="G25" s="16">
        <f>Input!C205/Input!C$7</f>
        <v>1.4905488580447148</v>
      </c>
      <c r="H25" s="16">
        <f>Input!D205/Input!D$7</f>
        <v>1.4823634349651411</v>
      </c>
      <c r="I25" s="16">
        <f>Input!E205/Input!E$7</f>
        <v>1.3517176432354181</v>
      </c>
      <c r="J25" s="16">
        <f>Input!F205/Input!F$7</f>
        <v>1.3278760862764147</v>
      </c>
      <c r="K25" s="16">
        <f>Input!G205/Input!G$7</f>
        <v>1.5058544046697964</v>
      </c>
      <c r="L25" s="16">
        <f>Input!H205/Input!H$7</f>
        <v>1.74938627255645</v>
      </c>
      <c r="M25" s="16">
        <f>Input!I205/Input!I$7</f>
        <v>1.5103581604181442</v>
      </c>
      <c r="N25" s="16">
        <f>Input!J205/Input!J$7</f>
        <v>1.8141001308823494</v>
      </c>
      <c r="O25" s="6">
        <f t="shared" si="1"/>
        <v>1.7164260586025377</v>
      </c>
    </row>
    <row r="26" spans="2:15" ht="12" customHeight="1" x14ac:dyDescent="0.2">
      <c r="B26" t="s">
        <v>308</v>
      </c>
      <c r="E26" s="16">
        <f>(Input!A142-SUM(Input!A202:'Input'!A205))/Input!A$7</f>
        <v>2.2203751711872286</v>
      </c>
      <c r="F26" s="16">
        <f>(Input!B142-SUM(Input!B202:'Input'!B205))/Input!B$7</f>
        <v>2.5230347294561604</v>
      </c>
      <c r="G26" s="16">
        <f>(Input!C142-SUM(Input!C202:'Input'!C205))/Input!C$7</f>
        <v>1.2571453300478792</v>
      </c>
      <c r="H26" s="16">
        <f>(Input!D142-SUM(Input!D202:'Input'!D205))/Input!D$7</f>
        <v>1.7855217000014296</v>
      </c>
      <c r="I26" s="16">
        <f>(Input!E142-SUM(Input!E202:'Input'!E205))/Input!E$7</f>
        <v>1.3391014041022524</v>
      </c>
      <c r="J26" s="16">
        <f>(Input!F142-SUM(Input!F202:'Input'!F205))/Input!F$7</f>
        <v>1.3388612313675117</v>
      </c>
      <c r="K26" s="16">
        <f>(Input!G142-SUM(Input!G202:'Input'!G205))/Input!G$7</f>
        <v>1.256788812637017</v>
      </c>
      <c r="L26" s="16">
        <f>(Input!H142-SUM(Input!H202:'Input'!H205))/Input!H$7</f>
        <v>1.1162391789702262</v>
      </c>
      <c r="M26" s="16">
        <f>(Input!I142-SUM(Input!I202:'Input'!I205))/Input!I$7</f>
        <v>1.4659959002595395</v>
      </c>
      <c r="N26" s="16">
        <f>(Input!J142-SUM(Input!J202:'Input'!J205))/Input!J$7</f>
        <v>1.9546678624982041</v>
      </c>
      <c r="O26" s="6">
        <f t="shared" si="1"/>
        <v>1.6257731320527449</v>
      </c>
    </row>
    <row r="27" spans="2:15" ht="12.75" customHeight="1" x14ac:dyDescent="0.2">
      <c r="B27" s="28" t="s">
        <v>188</v>
      </c>
      <c r="E27" s="8">
        <f>SUM(E22:E26)</f>
        <v>26.495784268077088</v>
      </c>
      <c r="F27" s="8">
        <f t="shared" ref="F27:N27" si="3">SUM(F22:F26)</f>
        <v>22.361865288232867</v>
      </c>
      <c r="G27" s="8">
        <f t="shared" si="3"/>
        <v>19.980587362251121</v>
      </c>
      <c r="H27" s="8">
        <f t="shared" si="3"/>
        <v>15.64407569258864</v>
      </c>
      <c r="I27" s="8">
        <f t="shared" si="3"/>
        <v>15.022497765697359</v>
      </c>
      <c r="J27" s="8">
        <f t="shared" si="3"/>
        <v>14.672978075571809</v>
      </c>
      <c r="K27" s="8">
        <f t="shared" si="3"/>
        <v>13.458079358768515</v>
      </c>
      <c r="L27" s="8">
        <f t="shared" si="3"/>
        <v>13.73812781786658</v>
      </c>
      <c r="M27" s="8">
        <f t="shared" si="3"/>
        <v>13.367135403228016</v>
      </c>
      <c r="N27" s="8">
        <f t="shared" si="3"/>
        <v>17.316869316563444</v>
      </c>
      <c r="O27" s="8">
        <f>AVERAGE(E27:N27)</f>
        <v>17.205800034884543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19.818710073546395</v>
      </c>
      <c r="F29" s="16">
        <f>Input!B143/Input!B$7</f>
        <v>21.433546571276953</v>
      </c>
      <c r="G29" s="16">
        <f>Input!C143/Input!C$7</f>
        <v>21.947493388204588</v>
      </c>
      <c r="H29" s="16">
        <f>Input!D143/Input!D$7</f>
        <v>16.357696851062585</v>
      </c>
      <c r="I29" s="16">
        <f>Input!E143/Input!E$7</f>
        <v>8.330492359054281</v>
      </c>
      <c r="J29" s="16">
        <f>Input!F143/Input!F$7</f>
        <v>8.7989491678448513</v>
      </c>
      <c r="K29" s="16">
        <f>Input!G143/Input!G$7</f>
        <v>5.0490254507638364</v>
      </c>
      <c r="L29" s="16">
        <f>Input!H143/Input!H$7</f>
        <v>3.2457742335566842</v>
      </c>
      <c r="M29" s="16">
        <f>Input!I143/Input!I$7</f>
        <v>2.2287248409576628</v>
      </c>
      <c r="N29" s="16">
        <f>Input!J143/Input!J$7</f>
        <v>1.4384253423303177</v>
      </c>
      <c r="O29" s="16">
        <f t="shared" ref="O29:O35" si="4">AVERAGE(E29:N29)</f>
        <v>10.864883827859817</v>
      </c>
    </row>
    <row r="30" spans="2:15" ht="12" customHeight="1" x14ac:dyDescent="0.2">
      <c r="B30" t="s">
        <v>309</v>
      </c>
      <c r="E30" s="16">
        <f>Input!A211/Input!A$7</f>
        <v>3.9987825427727528</v>
      </c>
      <c r="F30" s="16">
        <f>Input!B211/Input!B$7</f>
        <v>3.3845803573183435</v>
      </c>
      <c r="G30" s="16">
        <f>Input!C211/Input!C$7</f>
        <v>2.8070821849556631</v>
      </c>
      <c r="H30" s="16">
        <f>Input!D211/Input!D$7</f>
        <v>4.0086493674875197</v>
      </c>
      <c r="I30" s="16">
        <f>Input!E211/Input!E$7</f>
        <v>5.7642115681480766</v>
      </c>
      <c r="J30" s="16">
        <f>Input!F211/Input!F$7</f>
        <v>4.2331377119723346</v>
      </c>
      <c r="K30" s="16">
        <f>Input!G211/Input!G$7</f>
        <v>1.7349169868298924</v>
      </c>
      <c r="L30" s="16">
        <f>Input!H211/Input!H$7</f>
        <v>1.4716246769676551</v>
      </c>
      <c r="M30" s="16">
        <f>Input!I211/Input!I$7</f>
        <v>0.32813581869464686</v>
      </c>
      <c r="N30" s="16">
        <f>Input!J211/Input!J$7</f>
        <v>2.1546976111617218</v>
      </c>
      <c r="O30" s="6">
        <f t="shared" si="4"/>
        <v>2.9885818826308608</v>
      </c>
    </row>
    <row r="31" spans="2:15" ht="12" customHeight="1" x14ac:dyDescent="0.2">
      <c r="B31" t="s">
        <v>190</v>
      </c>
      <c r="E31" s="16">
        <f>Input!A144/Input!A$7</f>
        <v>3.4694641681726321</v>
      </c>
      <c r="F31" s="16">
        <f>Input!B144/Input!B$7</f>
        <v>1.4532784056290415</v>
      </c>
      <c r="G31" s="16">
        <f>Input!C144/Input!C$7</f>
        <v>1.6161488869454483</v>
      </c>
      <c r="H31" s="16">
        <f>Input!D144/Input!D$7</f>
        <v>1.4094435920037436</v>
      </c>
      <c r="I31" s="16">
        <f>Input!E144/Input!E$7</f>
        <v>1.7223055787397796</v>
      </c>
      <c r="J31" s="16">
        <f>Input!F144/Input!F$7</f>
        <v>1.7496028704805309</v>
      </c>
      <c r="K31" s="16">
        <f>Input!G144/Input!G$7</f>
        <v>1.4273478795100134</v>
      </c>
      <c r="L31" s="16">
        <f>Input!H144/Input!H$7</f>
        <v>1.4670782764380359</v>
      </c>
      <c r="M31" s="16">
        <f>Input!I144/Input!I$7</f>
        <v>2.0169150779447467</v>
      </c>
      <c r="N31" s="16">
        <f>Input!J144/Input!J$7</f>
        <v>2.3137833708796189</v>
      </c>
      <c r="O31" s="6">
        <f t="shared" si="4"/>
        <v>1.8645368106743594</v>
      </c>
    </row>
    <row r="32" spans="2:15" ht="12" customHeight="1" x14ac:dyDescent="0.2">
      <c r="B32" t="s">
        <v>310</v>
      </c>
      <c r="E32" s="16">
        <f>Input!A208/Input!A$7</f>
        <v>0.32245009065401947</v>
      </c>
      <c r="F32" s="16">
        <f>Input!B208/Input!B$7</f>
        <v>0.32890717191768704</v>
      </c>
      <c r="G32" s="16">
        <f>Input!C208/Input!C$7</f>
        <v>0.14162277618639768</v>
      </c>
      <c r="H32" s="16">
        <f>Input!D208/Input!D$7</f>
        <v>0.26664256291571292</v>
      </c>
      <c r="I32" s="16">
        <f>Input!E208/Input!E$7</f>
        <v>0.3527124064731994</v>
      </c>
      <c r="J32" s="16">
        <f>Input!F208/Input!F$7</f>
        <v>0.19465562517013035</v>
      </c>
      <c r="K32" s="16">
        <f>Input!G208/Input!G$7</f>
        <v>0.25423497250980537</v>
      </c>
      <c r="L32" s="16">
        <f>Input!H208/Input!H$7</f>
        <v>0.18904905263729252</v>
      </c>
      <c r="M32" s="16">
        <f>Input!I208/Input!I$7</f>
        <v>0.49004407799729993</v>
      </c>
      <c r="N32" s="16">
        <f>Input!J208/Input!J$7</f>
        <v>0.38357782556395931</v>
      </c>
      <c r="O32" s="6">
        <f t="shared" si="4"/>
        <v>0.29238965620255042</v>
      </c>
    </row>
    <row r="33" spans="2:15" ht="12" customHeight="1" x14ac:dyDescent="0.2">
      <c r="B33" t="s">
        <v>191</v>
      </c>
      <c r="E33" s="16">
        <f>Input!A145/Input!A$7</f>
        <v>7.6461904369218084E-2</v>
      </c>
      <c r="F33" s="16">
        <f>Input!B145/Input!B$7</f>
        <v>0.11959063660842389</v>
      </c>
      <c r="G33" s="16">
        <f>Input!C145/Input!C$7</f>
        <v>0.19225926968448528</v>
      </c>
      <c r="H33" s="16">
        <f>Input!D145/Input!D$7</f>
        <v>0.31400746994193413</v>
      </c>
      <c r="I33" s="16">
        <f>Input!E145/Input!E$7</f>
        <v>0.46204603032742686</v>
      </c>
      <c r="J33" s="16">
        <f>Input!F145/Input!F$7</f>
        <v>0.40125709820067207</v>
      </c>
      <c r="K33" s="16">
        <f>Input!G145/Input!G$7</f>
        <v>0.27310801577647231</v>
      </c>
      <c r="L33" s="16">
        <f>Input!H145/Input!H$7</f>
        <v>0.23504363993345015</v>
      </c>
      <c r="M33" s="16">
        <f>Input!I145/Input!I$7</f>
        <v>0.28270516441773819</v>
      </c>
      <c r="N33" s="16">
        <f>Input!J145/Input!J$7</f>
        <v>0.12215210247428845</v>
      </c>
      <c r="O33" s="6">
        <f t="shared" si="4"/>
        <v>0.24786313317341091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0.18755076185340125</v>
      </c>
      <c r="F34" s="16">
        <f>(Input!B147-Input!B143-Input!B144-Input!B145-Input!B207-Input!B208)/Input!B$7</f>
        <v>0.28823247312250633</v>
      </c>
      <c r="G34" s="16">
        <f>(Input!C147-Input!C143-Input!C144-Input!C145-Input!C207-Input!C208)/Input!C$7</f>
        <v>1.6829158281189089</v>
      </c>
      <c r="H34" s="16">
        <f>(Input!D147-Input!D143-Input!D144-Input!D145-Input!D207-Input!D208)/Input!D$7</f>
        <v>1.7878471641559452</v>
      </c>
      <c r="I34" s="16">
        <f>(Input!E147-Input!E143-Input!E144-Input!E145-Input!E207-Input!E208)/Input!E$7</f>
        <v>3.8363303518011049</v>
      </c>
      <c r="J34" s="16">
        <f>(Input!F147-Input!F143-Input!F144-Input!F145-Input!F207-Input!F208)/Input!F$7</f>
        <v>0.32788144860092072</v>
      </c>
      <c r="K34" s="16">
        <f>(Input!G147-Input!G143-Input!G144-Input!G145-Input!G207-Input!G208)/Input!G$7</f>
        <v>0.22027138416646602</v>
      </c>
      <c r="L34" s="16">
        <f>(Input!H147-Input!H143-Input!H144-Input!H145-Input!H207-Input!H208)/Input!H$7</f>
        <v>0.22947088939706026</v>
      </c>
      <c r="M34" s="16">
        <f>(Input!I147-Input!I143-Input!I144-Input!I145-Input!I207-Input!I208)/Input!I$7</f>
        <v>0.24905430836883838</v>
      </c>
      <c r="N34" s="16">
        <f>(Input!J147-Input!J143-Input!J144-Input!J145-Input!J207-Input!J208)/Input!J$7</f>
        <v>0.24112314298896612</v>
      </c>
      <c r="O34" s="6">
        <f t="shared" si="4"/>
        <v>0.90506777525741189</v>
      </c>
    </row>
    <row r="35" spans="2:15" ht="12.75" customHeight="1" x14ac:dyDescent="0.2">
      <c r="B35" s="28" t="s">
        <v>193</v>
      </c>
      <c r="E35" s="8">
        <f>SUM(E29:E34)</f>
        <v>27.873419541368417</v>
      </c>
      <c r="F35" s="8">
        <f t="shared" ref="F35:N35" si="5">SUM(F29:F34)</f>
        <v>27.008135615872959</v>
      </c>
      <c r="G35" s="8">
        <f t="shared" si="5"/>
        <v>28.387522334095493</v>
      </c>
      <c r="H35" s="8">
        <f t="shared" si="5"/>
        <v>24.144287007567442</v>
      </c>
      <c r="I35" s="8">
        <f t="shared" si="5"/>
        <v>20.468098294543871</v>
      </c>
      <c r="J35" s="8">
        <f t="shared" si="5"/>
        <v>15.70548392226944</v>
      </c>
      <c r="K35" s="8">
        <f t="shared" si="5"/>
        <v>8.9589046895564852</v>
      </c>
      <c r="L35" s="8">
        <f t="shared" si="5"/>
        <v>6.8380407689301785</v>
      </c>
      <c r="M35" s="8">
        <f t="shared" si="5"/>
        <v>5.5955792883809332</v>
      </c>
      <c r="N35" s="8">
        <f t="shared" si="5"/>
        <v>6.6537593953988718</v>
      </c>
      <c r="O35" s="8">
        <f t="shared" si="4"/>
        <v>17.16332308579841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556.76218526127002</v>
      </c>
      <c r="F37" s="30">
        <f t="shared" ref="F37:N37" si="6">+F11+F13+F20+F27+F35</f>
        <v>553.27455641816869</v>
      </c>
      <c r="G37" s="30">
        <f t="shared" si="6"/>
        <v>536.2337731412839</v>
      </c>
      <c r="H37" s="30">
        <f t="shared" si="6"/>
        <v>466.79362525374279</v>
      </c>
      <c r="I37" s="30">
        <f t="shared" si="6"/>
        <v>379.47367260264872</v>
      </c>
      <c r="J37" s="30">
        <f t="shared" si="6"/>
        <v>382.88603790401413</v>
      </c>
      <c r="K37" s="30">
        <f t="shared" si="6"/>
        <v>419.01197937998785</v>
      </c>
      <c r="L37" s="30">
        <f t="shared" si="6"/>
        <v>424.22846170220055</v>
      </c>
      <c r="M37" s="30">
        <f t="shared" si="6"/>
        <v>422.14807291133843</v>
      </c>
      <c r="N37" s="30">
        <f t="shared" si="6"/>
        <v>448.44129530859749</v>
      </c>
      <c r="O37" s="7">
        <f>AVERAGE(E37:N37)</f>
        <v>458.92536598832532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485.40819875283125</v>
      </c>
      <c r="F39" s="30">
        <f>(Input!B24-Input!B125)/Input!B$7+Input!B131/Input!B7</f>
        <v>442.82631907073642</v>
      </c>
      <c r="G39" s="30">
        <f>(Input!C24-Input!C125)/Input!C$7+Input!C131/Input!C7</f>
        <v>412.0200820961461</v>
      </c>
      <c r="H39" s="30">
        <f>(Input!D24-Input!D125)/Input!D$7+Input!D131/Input!D7</f>
        <v>372.99263584510561</v>
      </c>
      <c r="I39" s="30">
        <f>(Input!E24-Input!E125)/Input!E$7+Input!E131/Input!E7</f>
        <v>362.94494663525103</v>
      </c>
      <c r="J39" s="30">
        <f>(Input!F24-Input!F125)/Input!F$7+Input!F131/Input!F7</f>
        <v>375.41680424086496</v>
      </c>
      <c r="K39" s="30">
        <f>(Input!G24-Input!G125)/Input!G$7+Input!G131/Input!G7</f>
        <v>366.90029063405791</v>
      </c>
      <c r="L39" s="30">
        <f>(Input!H24-Input!H125)/Input!H$7+Input!H131/Input!H7</f>
        <v>356.74629745508309</v>
      </c>
      <c r="M39" s="30">
        <f>(Input!I24-Input!I125)/Input!I$7+Input!I131/Input!I7</f>
        <v>360.38630287251431</v>
      </c>
      <c r="N39" s="30">
        <f>(Input!J24-Input!J125)/Input!J$7+Input!J131/Input!J7</f>
        <v>361.79075213801968</v>
      </c>
      <c r="O39" s="7">
        <f>AVERAGE(E39:N39)</f>
        <v>389.74326297406111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71.353986508438766</v>
      </c>
      <c r="F41" s="11">
        <f t="shared" ref="F41:N41" si="7">+F37-F39</f>
        <v>110.44823734743227</v>
      </c>
      <c r="G41" s="11">
        <f t="shared" si="7"/>
        <v>124.21369104513781</v>
      </c>
      <c r="H41" s="11">
        <f t="shared" si="7"/>
        <v>93.800989408637179</v>
      </c>
      <c r="I41" s="11">
        <f t="shared" si="7"/>
        <v>16.528725967397691</v>
      </c>
      <c r="J41" s="11">
        <f t="shared" si="7"/>
        <v>7.4692336631491685</v>
      </c>
      <c r="K41" s="11">
        <f t="shared" si="7"/>
        <v>52.111688745929939</v>
      </c>
      <c r="L41" s="11">
        <f t="shared" si="7"/>
        <v>67.482164247117453</v>
      </c>
      <c r="M41" s="11">
        <f t="shared" si="7"/>
        <v>61.761770038824125</v>
      </c>
      <c r="N41" s="11">
        <f t="shared" si="7"/>
        <v>86.650543170577805</v>
      </c>
      <c r="O41" s="11">
        <f>AVERAGE(E41:N41)</f>
        <v>69.182103014264229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18.511385328042504</v>
      </c>
      <c r="F43" s="8">
        <f>(Input!B25+Input!B26)/Input!B$7</f>
        <v>18.846482281491383</v>
      </c>
      <c r="G43" s="8">
        <f>(Input!C25+Input!C26)/Input!C$7</f>
        <v>18.810689357756459</v>
      </c>
      <c r="H43" s="8">
        <f>(Input!D25+Input!D26)/Input!D$7</f>
        <v>18.557548260617516</v>
      </c>
      <c r="I43" s="8">
        <f>(Input!E25+Input!E26)/Input!E$7</f>
        <v>18.128630169363831</v>
      </c>
      <c r="J43" s="8">
        <f>(Input!F25+Input!F26)/Input!F$7</f>
        <v>17.383812186559787</v>
      </c>
      <c r="K43" s="8">
        <f>(Input!G25+Input!G26)/Input!G$7</f>
        <v>17.62871457556496</v>
      </c>
      <c r="L43" s="8">
        <f>(Input!H25+Input!H26)/Input!H$7</f>
        <v>17.716719165563699</v>
      </c>
      <c r="M43" s="8">
        <f>(Input!I25+Input!I26)/Input!I$7</f>
        <v>17.105956500305798</v>
      </c>
      <c r="N43" s="8">
        <f>(Input!J25+Input!J26)/Input!J$7</f>
        <v>17.963976531217554</v>
      </c>
      <c r="O43" s="8">
        <f>AVERAGE(E43:N43)</f>
        <v>18.065391435648348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52.842601180396258</v>
      </c>
      <c r="F45" s="11">
        <f t="shared" ref="F45:N45" si="8">+F41-F43</f>
        <v>91.601755065940893</v>
      </c>
      <c r="G45" s="11">
        <f t="shared" si="8"/>
        <v>105.40300168738135</v>
      </c>
      <c r="H45" s="11">
        <f t="shared" si="8"/>
        <v>75.243441148019656</v>
      </c>
      <c r="I45" s="11">
        <f t="shared" si="8"/>
        <v>-1.5999042019661402</v>
      </c>
      <c r="J45" s="11">
        <f t="shared" si="8"/>
        <v>-9.9145785234106185</v>
      </c>
      <c r="K45" s="11">
        <f t="shared" si="8"/>
        <v>34.482974170364983</v>
      </c>
      <c r="L45" s="11">
        <f t="shared" si="8"/>
        <v>49.76544508155375</v>
      </c>
      <c r="M45" s="11">
        <f t="shared" si="8"/>
        <v>44.655813538518331</v>
      </c>
      <c r="N45" s="11">
        <f t="shared" si="8"/>
        <v>68.686566639360251</v>
      </c>
      <c r="O45" s="11">
        <f>AVERAGE(E45:N45)</f>
        <v>51.11671157861587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205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206</v>
      </c>
    </row>
    <row r="2" spans="1:15" ht="15.75" customHeight="1" x14ac:dyDescent="0.2">
      <c r="D2" s="37" t="str">
        <f>Kenndat!D2</f>
        <v>Größenklasse 2: 1.200 - 5.000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38" t="s">
        <v>281</v>
      </c>
      <c r="E5" s="38"/>
      <c r="F5" s="38"/>
      <c r="G5" s="38"/>
      <c r="H5" s="38"/>
      <c r="I5" s="38"/>
      <c r="J5" s="38"/>
      <c r="K5" s="38"/>
      <c r="L5" s="38"/>
      <c r="M5" s="38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86.689672756662219</v>
      </c>
      <c r="F7" s="6">
        <f>(Input!B$132+Input!B$28+Input!B$141)/Input!B$6</f>
        <v>88.874420116690004</v>
      </c>
      <c r="G7" s="6">
        <f>(Input!C$132+Input!C$28+Input!C$141)/Input!C$6</f>
        <v>87.903681144139355</v>
      </c>
      <c r="H7" s="6">
        <f>(Input!D$132+Input!D$28+Input!D$141)/Input!D$6</f>
        <v>73.024554151627584</v>
      </c>
      <c r="I7" s="6">
        <f>(Input!E$132+Input!E$28+Input!E$141)/Input!E$6</f>
        <v>56.63054471325291</v>
      </c>
      <c r="J7" s="6">
        <f>(Input!F$132+Input!F$28+Input!F$141)/Input!F$6</f>
        <v>58.734694064412366</v>
      </c>
      <c r="K7" s="6">
        <f>(Input!G$132+Input!G$28+Input!G$141)/Input!G$6</f>
        <v>67.802583613553821</v>
      </c>
      <c r="L7" s="6">
        <f>(Input!H$132+Input!H$28+Input!H$141)/Input!H$6</f>
        <v>70.634842952177806</v>
      </c>
      <c r="M7" s="6">
        <f>(Input!I$132+Input!I$28+Input!I$141)/Input!I$6</f>
        <v>70.213757556538255</v>
      </c>
      <c r="N7" s="6">
        <f>(Input!J$132+Input!J$28+Input!J$141)/Input!J$6</f>
        <v>73.771310289362702</v>
      </c>
      <c r="O7" s="6">
        <f>AVERAGE(E7:N7)</f>
        <v>73.428006135841699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88.41603553780709</v>
      </c>
      <c r="F8" s="6">
        <f>(Input!B$132+Input!B$133+Input!B$134+Input!B$28+Input!B$141)/Input!B$6</f>
        <v>89.333321656710353</v>
      </c>
      <c r="G8" s="6">
        <f>(Input!C$132+Input!C$133+Input!C$134+Input!C$28+Input!C$141)/Input!C$6</f>
        <v>88.19267028780844</v>
      </c>
      <c r="H8" s="6">
        <f>(Input!D$132+Input!D$133+Input!D$134+Input!D$28+Input!D$141)/Input!D$6</f>
        <v>73.545949208485922</v>
      </c>
      <c r="I8" s="6">
        <f>(Input!E$132+Input!E$133+Input!E$134+Input!E$28+Input!E$141)/Input!E$6</f>
        <v>56.776067538857646</v>
      </c>
      <c r="J8" s="6">
        <f>(Input!F$132+Input!F$133+Input!F$134+Input!F$28+Input!F$141)/Input!F$6</f>
        <v>59.236841840736439</v>
      </c>
      <c r="K8" s="6">
        <f>(Input!G$132+Input!G$133+Input!G$134+Input!G$28+Input!G$141)/Input!G$6</f>
        <v>68.23210333953341</v>
      </c>
      <c r="L8" s="6">
        <f>(Input!H$132+Input!H$133+Input!H$134+Input!H$28+Input!H$141)/Input!H$6</f>
        <v>70.786978137200904</v>
      </c>
      <c r="M8" s="6">
        <f>(Input!I$132+Input!I$133+Input!I$134+Input!I$28+Input!I$141)/Input!I$6</f>
        <v>70.601089898205998</v>
      </c>
      <c r="N8" s="6">
        <f>(Input!J$132+Input!J$133+Input!J$134+Input!J$28+Input!J$141)/Input!J$6</f>
        <v>73.950117920448307</v>
      </c>
      <c r="O8" s="6">
        <f>AVERAGE(E8:N8)</f>
        <v>73.907117536579449</v>
      </c>
    </row>
    <row r="9" spans="1:15" ht="12" customHeight="1" x14ac:dyDescent="0.2">
      <c r="B9" s="19" t="s">
        <v>209</v>
      </c>
      <c r="E9" s="6">
        <f>(Input!A$148-Input!A$154+Input!A$155)/Input!A$6</f>
        <v>39.608861170254983</v>
      </c>
      <c r="F9" s="6">
        <f>(Input!B$148-Input!B$154+Input!B$155)/Input!B$6</f>
        <v>43.95554031121042</v>
      </c>
      <c r="G9" s="6">
        <f>(Input!C$148-Input!C$154+Input!C$155)/Input!C$6</f>
        <v>47.413807231359534</v>
      </c>
      <c r="H9" s="6">
        <f>(Input!D$148-Input!D$154+Input!D$155)/Input!D$6</f>
        <v>37.73104276017564</v>
      </c>
      <c r="I9" s="6">
        <f>(Input!E$148-Input!E$154+Input!E$155)/Input!E$6</f>
        <v>23.309163765617253</v>
      </c>
      <c r="J9" s="6">
        <f>(Input!F$148-Input!F$154+Input!F$155)/Input!F$6</f>
        <v>23.925157663105725</v>
      </c>
      <c r="K9" s="6">
        <f>(Input!G$148-Input!G$154+Input!G$155)/Input!G$6</f>
        <v>31.623495734793828</v>
      </c>
      <c r="L9" s="6">
        <f>(Input!H$148-Input!H$154+Input!H$155)/Input!H$6</f>
        <v>33.774146490538925</v>
      </c>
      <c r="M9" s="6">
        <f>(Input!I$148-Input!I$154+Input!I$155)/Input!I$6</f>
        <v>32.066207005553224</v>
      </c>
      <c r="N9" s="6">
        <f>(Input!J$148-Input!J$154+Input!J$155)/Input!J$6</f>
        <v>38.974758965962067</v>
      </c>
      <c r="O9" s="6">
        <f>AVERAGE(E9:N9)</f>
        <v>35.238218109857158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23.083868073360762</v>
      </c>
      <c r="F10" s="6">
        <f>(Input!B$132+Input!B$135+Input!B$28+Input!B$141+Input!B$142+Input!B$147-Input!B$156+Input!B$157)/Input!B$6</f>
        <v>28.264282421630625</v>
      </c>
      <c r="G10" s="6">
        <f>(Input!C$132+Input!C$135+Input!C$28+Input!C$141+Input!C$142+Input!C$147-Input!C$156+Input!C$157)/Input!C$6</f>
        <v>33.891283122444463</v>
      </c>
      <c r="H10" s="6">
        <f>(Input!D$132+Input!D$135+Input!D$28+Input!D$141+Input!D$142+Input!D$147-Input!D$156+Input!D$157)/Input!D$6</f>
        <v>25.099584327040112</v>
      </c>
      <c r="I10" s="6">
        <f>(Input!E$132+Input!E$135+Input!E$28+Input!E$141+Input!E$142+Input!E$147-Input!E$156+Input!E$157)/Input!E$6</f>
        <v>11.51757376061693</v>
      </c>
      <c r="J10" s="6">
        <f>(Input!F$132+Input!F$135+Input!F$28+Input!F$141+Input!F$142+Input!F$147-Input!F$156+Input!F$157)/Input!F$6</f>
        <v>12.221416906771596</v>
      </c>
      <c r="K10" s="6">
        <f>(Input!G$132+Input!G$135+Input!G$28+Input!G$141+Input!G$142+Input!G$147-Input!G$156+Input!G$157)/Input!G$6</f>
        <v>18.863244317284543</v>
      </c>
      <c r="L10" s="6">
        <f>(Input!H$132+Input!H$135+Input!H$28+Input!H$141+Input!H$142+Input!H$147-Input!H$156+Input!H$157)/Input!H$6</f>
        <v>19.652884750147575</v>
      </c>
      <c r="M10" s="6">
        <f>(Input!I$132+Input!I$135+Input!I$28+Input!I$141+Input!I$142+Input!I$147-Input!I$156+Input!I$157)/Input!I$6</f>
        <v>17.333950091946519</v>
      </c>
      <c r="N10" s="6">
        <f>(Input!J$132+Input!J$135+Input!J$28+Input!J$141+Input!J$142+Input!J$147-Input!J$156+Input!J$157)/Input!J$6</f>
        <v>26.618206160830407</v>
      </c>
      <c r="O10" s="6">
        <f>AVERAGE(E10:N10)</f>
        <v>21.654629393207351</v>
      </c>
    </row>
    <row r="11" spans="1:15" ht="12" customHeight="1" x14ac:dyDescent="0.2">
      <c r="B11" t="s">
        <v>211</v>
      </c>
      <c r="E11" s="6">
        <f>Input!A$148/Input!A34-Input!A$24/Input!A$6</f>
        <v>17.596248822032535</v>
      </c>
      <c r="F11" s="6">
        <f>Input!B$148/Input!B34-Input!B$24/Input!B$6</f>
        <v>21.299956849338244</v>
      </c>
      <c r="G11" s="6">
        <f>Input!C$148/Input!C34-Input!C$24/Input!C$6</f>
        <v>27.089642395611321</v>
      </c>
      <c r="H11" s="6">
        <f>Input!D$148/Input!D34-Input!D$24/Input!D$6</f>
        <v>19.566474204601136</v>
      </c>
      <c r="I11" s="6">
        <f>Input!E$148/Input!E34-Input!E$24/Input!E$6</f>
        <v>7.1340033230460591</v>
      </c>
      <c r="J11" s="6">
        <f>Input!F$148/Input!F34-Input!F$24/Input!F$6</f>
        <v>7.9197770894990711</v>
      </c>
      <c r="K11" s="6">
        <f>Input!G$148/Input!G34-Input!G$24/Input!G$6</f>
        <v>13.404286218623412</v>
      </c>
      <c r="L11" s="6">
        <f>Input!H$148/Input!H34-Input!H$24/Input!H$6</f>
        <v>13.12873609540992</v>
      </c>
      <c r="M11" s="6">
        <f>Input!I$148/Input!I34-Input!I$24/Input!I$6</f>
        <v>10.581320830414285</v>
      </c>
      <c r="N11" s="6">
        <f>Input!J$148/Input!J34-Input!J$24/Input!J$6</f>
        <v>20.023915552433742</v>
      </c>
      <c r="O11" s="6">
        <f>AVERAGE(E11:N11)</f>
        <v>15.774436138100972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38" t="s">
        <v>212</v>
      </c>
      <c r="E13" s="38"/>
      <c r="F13" s="38"/>
      <c r="G13" s="38"/>
      <c r="H13" s="38"/>
      <c r="I13" s="38"/>
      <c r="J13" s="38"/>
      <c r="K13" s="38"/>
      <c r="L13" s="38"/>
      <c r="M13" s="38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609.18889500670105</v>
      </c>
      <c r="F15" s="6">
        <f>(Input!B$132+Input!B$28+Input!B$141)/Input!B$7</f>
        <v>575.64669879518067</v>
      </c>
      <c r="G15" s="6">
        <f>(Input!C$132+Input!C$28+Input!C$141)/Input!C$7</f>
        <v>614.54644242507254</v>
      </c>
      <c r="H15" s="6">
        <f>(Input!D$132+Input!D$28+Input!D$141)/Input!D$7</f>
        <v>526.18039977136971</v>
      </c>
      <c r="I15" s="6">
        <f>(Input!E$132+Input!E$28+Input!E$141)/Input!E$7</f>
        <v>433.21883173669943</v>
      </c>
      <c r="J15" s="6">
        <f>(Input!F$132+Input!F$28+Input!F$141)/Input!F$7</f>
        <v>481.11834868910216</v>
      </c>
      <c r="K15" s="6">
        <f>(Input!G$132+Input!G$28+Input!G$141)/Input!G$7</f>
        <v>508.56918397554182</v>
      </c>
      <c r="L15" s="6">
        <f>(Input!H$132+Input!H$28+Input!H$141)/Input!H$7</f>
        <v>465.96130246753074</v>
      </c>
      <c r="M15" s="6">
        <f>(Input!I$132+Input!I$28+Input!I$141)/Input!I$7</f>
        <v>437.80355358768276</v>
      </c>
      <c r="N15" s="6">
        <f>(Input!J$132+Input!J$28+Input!J$141)/Input!J$7</f>
        <v>559.3328762896972</v>
      </c>
      <c r="O15" s="6">
        <f>AVERAGE(E15:N15)</f>
        <v>521.15665327445777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621.32045579801252</v>
      </c>
      <c r="F16" s="6">
        <f>(Input!B$132+Input!B$133+Input!B$134+Input!B$28+Input!B$141)/Input!B$7</f>
        <v>578.61904062579845</v>
      </c>
      <c r="G16" s="6">
        <f>(Input!C$132+Input!C$133+Input!C$134+Input!C$28+Input!C$141)/Input!C$7</f>
        <v>616.56680434654982</v>
      </c>
      <c r="H16" s="6">
        <f>(Input!D$132+Input!D$133+Input!D$134+Input!D$28+Input!D$141)/Input!D$7</f>
        <v>529.93732595385461</v>
      </c>
      <c r="I16" s="6">
        <f>(Input!E$132+Input!E$133+Input!E$134+Input!E$28+Input!E$141)/Input!E$7</f>
        <v>434.33206892731312</v>
      </c>
      <c r="J16" s="6">
        <f>(Input!F$132+Input!F$133+Input!F$134+Input!F$28+Input!F$141)/Input!F$7</f>
        <v>485.23163322716402</v>
      </c>
      <c r="K16" s="6">
        <f>(Input!G$132+Input!G$133+Input!G$134+Input!G$28+Input!G$141)/Input!G$7</f>
        <v>511.79089743985253</v>
      </c>
      <c r="L16" s="6">
        <f>(Input!H$132+Input!H$133+Input!H$134+Input!H$28+Input!H$141)/Input!H$7</f>
        <v>466.96490219256299</v>
      </c>
      <c r="M16" s="6">
        <f>(Input!I$132+Input!I$133+Input!I$134+Input!I$28+Input!I$141)/Input!I$7</f>
        <v>440.21868534394912</v>
      </c>
      <c r="N16" s="6">
        <f>(Input!J$132+Input!J$133+Input!J$134+Input!J$28+Input!J$141)/Input!J$7</f>
        <v>560.68859284407802</v>
      </c>
      <c r="O16" s="6">
        <f>AVERAGE(E16:N16)</f>
        <v>524.56704066991347</v>
      </c>
    </row>
    <row r="17" spans="2:15" ht="12" customHeight="1" x14ac:dyDescent="0.2">
      <c r="B17" s="19" t="s">
        <v>209</v>
      </c>
      <c r="E17" s="6">
        <f>(Input!A$148-Input!A$154+Input!A$155)/Input!A$7</f>
        <v>278.34086346723569</v>
      </c>
      <c r="F17" s="6">
        <f>(Input!B$148-Input!B$154+Input!B$155)/Input!B$7</f>
        <v>284.70353607578772</v>
      </c>
      <c r="G17" s="6">
        <f>(Input!C$148-Input!C$154+Input!C$155)/Input!C$7</f>
        <v>331.4762951517514</v>
      </c>
      <c r="H17" s="6">
        <f>(Input!D$148-Input!D$154+Input!D$155)/Input!D$7</f>
        <v>271.87204898391519</v>
      </c>
      <c r="I17" s="6">
        <f>(Input!E$148-Input!E$154+Input!E$155)/Input!E$7</f>
        <v>178.31311258669464</v>
      </c>
      <c r="J17" s="6">
        <f>(Input!F$148-Input!F$154+Input!F$155)/Input!F$7</f>
        <v>195.98011925245243</v>
      </c>
      <c r="K17" s="6">
        <f>(Input!G$148-Input!G$154+Input!G$155)/Input!G$7</f>
        <v>237.1994482092739</v>
      </c>
      <c r="L17" s="6">
        <f>(Input!H$148-Input!H$154+Input!H$155)/Input!H$7</f>
        <v>222.80003226050189</v>
      </c>
      <c r="M17" s="6">
        <f>(Input!I$148-Input!I$154+Input!I$155)/Input!I$7</f>
        <v>199.94228860070712</v>
      </c>
      <c r="N17" s="6">
        <f>(Input!J$148-Input!J$154+Input!J$155)/Input!J$7</f>
        <v>295.5059893828755</v>
      </c>
      <c r="O17" s="6">
        <f>AVERAGE(E17:N17)</f>
        <v>249.61337339711955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162.21581691240598</v>
      </c>
      <c r="F18" s="6">
        <f>(Input!B$132+Input!B$135+Input!B$28+Input!B$141+Input!B$142+Input!B$147-Input!B$156+Input!B$157)/Input!B$7</f>
        <v>183.07000876589558</v>
      </c>
      <c r="G18" s="6">
        <f>(Input!C$132+Input!C$135+Input!C$28+Input!C$141+Input!C$142+Input!C$147-Input!C$156+Input!C$157)/Input!C$7</f>
        <v>236.93851271105453</v>
      </c>
      <c r="H18" s="6">
        <f>(Input!D$132+Input!D$135+Input!D$28+Input!D$141+Input!D$142+Input!D$147-Input!D$156+Input!D$157)/Input!D$7</f>
        <v>180.8557336464452</v>
      </c>
      <c r="I18" s="6">
        <f>(Input!E$132+Input!E$135+Input!E$28+Input!E$141+Input!E$142+Input!E$147-Input!E$156+Input!E$157)/Input!E$7</f>
        <v>88.10845585682732</v>
      </c>
      <c r="J18" s="6">
        <f>(Input!F$132+Input!F$135+Input!F$28+Input!F$141+Input!F$142+Input!F$147-Input!F$156+Input!F$157)/Input!F$7</f>
        <v>100.11030132171427</v>
      </c>
      <c r="K18" s="6">
        <f>(Input!G$132+Input!G$135+Input!G$28+Input!G$141+Input!G$142+Input!G$147-Input!G$156+Input!G$157)/Input!G$7</f>
        <v>141.48818906739965</v>
      </c>
      <c r="L18" s="6">
        <f>(Input!H$132+Input!H$135+Input!H$28+Input!H$141+Input!H$142+Input!H$147-Input!H$156+Input!H$157)/Input!H$7</f>
        <v>129.6454185029188</v>
      </c>
      <c r="M18" s="6">
        <f>(Input!I$132+Input!I$135+Input!I$28+Input!I$141+Input!I$142+Input!I$147-Input!I$156+Input!I$157)/Input!I$7</f>
        <v>108.08230768528438</v>
      </c>
      <c r="N18" s="6">
        <f>(Input!J$132+Input!J$135+Input!J$28+Input!J$141+Input!J$142+Input!J$147-Input!J$156+Input!J$157)/Input!J$7</f>
        <v>201.818806731378</v>
      </c>
      <c r="O18" s="6">
        <f>AVERAGE(E18:N18)</f>
        <v>153.23335512013236</v>
      </c>
    </row>
    <row r="19" spans="2:15" ht="12" customHeight="1" x14ac:dyDescent="0.2">
      <c r="B19" t="s">
        <v>211</v>
      </c>
      <c r="E19" s="6">
        <f>(Input!A$148-Input!A$24)/Input!A$7</f>
        <v>148.33453148795812</v>
      </c>
      <c r="F19" s="6">
        <f>(Input!B$148-Input!B$24)/Input!B$7</f>
        <v>161.27077348218327</v>
      </c>
      <c r="G19" s="6">
        <f>(Input!C$148-Input!C$24)/Input!C$7</f>
        <v>214.79273266972029</v>
      </c>
      <c r="H19" s="6">
        <f>(Input!D$148-Input!D$24)/Input!D$7</f>
        <v>160.12818753784259</v>
      </c>
      <c r="I19" s="6">
        <f>(Input!E$148-Input!E$24)/Input!E$7</f>
        <v>66.07571191160288</v>
      </c>
      <c r="J19" s="6">
        <f>(Input!F$148-Input!F$24)/Input!F$7</f>
        <v>80.992540583271321</v>
      </c>
      <c r="K19" s="6">
        <f>(Input!G$148-Input!G$24)/Input!G$7</f>
        <v>120.37786979186725</v>
      </c>
      <c r="L19" s="6">
        <f>(Input!H$148-Input!H$24)/Input!H$7</f>
        <v>105.23333419612503</v>
      </c>
      <c r="M19" s="6">
        <f>(Input!I$148-Input!I$24)/Input!I$7</f>
        <v>84.410839703426277</v>
      </c>
      <c r="N19" s="6">
        <f>(Input!J$148-Input!J$24)/Input!J$7</f>
        <v>177.00854575232628</v>
      </c>
      <c r="O19" s="6">
        <f>AVERAGE(E19:N19)</f>
        <v>131.86250671163231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38" t="s">
        <v>213</v>
      </c>
      <c r="E21" s="38"/>
      <c r="F21" s="38"/>
      <c r="G21" s="38"/>
      <c r="H21" s="38"/>
      <c r="I21" s="38"/>
      <c r="J21" s="38"/>
      <c r="K21" s="38"/>
      <c r="L21" s="38"/>
      <c r="M21" s="38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128.01000986622233</v>
      </c>
      <c r="F23" s="16">
        <f>Input!B148/Input!B24*100</f>
        <v>134.50892597936451</v>
      </c>
      <c r="G23" s="16">
        <f>Input!C148/Input!C24*100</f>
        <v>147.31297181597088</v>
      </c>
      <c r="H23" s="16">
        <f>Input!D148/Input!D24*100</f>
        <v>138.93716462313816</v>
      </c>
      <c r="I23" s="16">
        <f>Input!E148/Input!E24*100</f>
        <v>116.24090827703807</v>
      </c>
      <c r="J23" s="16">
        <f>Input!F148/Input!F24*100</f>
        <v>118.40433293579824</v>
      </c>
      <c r="K23" s="16">
        <f>Input!G148/Input!G24*100</f>
        <v>128.78474649042067</v>
      </c>
      <c r="L23" s="16">
        <f>Input!H148/Input!H24*100</f>
        <v>127.66354520077144</v>
      </c>
      <c r="M23" s="16">
        <f>Input!I148/Input!I24*100</f>
        <v>122.51775698258578</v>
      </c>
      <c r="N23" s="16">
        <f>Input!J148/Input!J24*100</f>
        <v>143.15866663891771</v>
      </c>
      <c r="O23" s="16">
        <f>AVERAGE(E23:N23)</f>
        <v>130.55390288102279</v>
      </c>
    </row>
    <row r="24" spans="2:15" ht="12" customHeight="1" x14ac:dyDescent="0.2">
      <c r="B24" t="s">
        <v>215</v>
      </c>
      <c r="E24" s="16">
        <f>+E11/E7*100</f>
        <v>20.297975828591692</v>
      </c>
      <c r="F24" s="16">
        <f t="shared" ref="F24:N24" si="1">+F11/F7*100</f>
        <v>23.966352547079246</v>
      </c>
      <c r="G24" s="16">
        <f t="shared" si="1"/>
        <v>30.817415201521875</v>
      </c>
      <c r="H24" s="16">
        <f t="shared" si="1"/>
        <v>26.794376811905579</v>
      </c>
      <c r="I24" s="16">
        <f t="shared" si="1"/>
        <v>12.597447824612804</v>
      </c>
      <c r="J24" s="16">
        <f t="shared" si="1"/>
        <v>13.483984577860774</v>
      </c>
      <c r="K24" s="16">
        <f t="shared" si="1"/>
        <v>19.769580308358453</v>
      </c>
      <c r="L24" s="16">
        <f t="shared" si="1"/>
        <v>18.586770419095462</v>
      </c>
      <c r="M24" s="16">
        <f t="shared" si="1"/>
        <v>15.070153198814182</v>
      </c>
      <c r="N24" s="16">
        <f t="shared" si="1"/>
        <v>27.143228816041574</v>
      </c>
      <c r="O24" s="6">
        <f>AVERAGE(E24:N24)</f>
        <v>20.852728553388168</v>
      </c>
    </row>
    <row r="25" spans="2:15" ht="12" customHeight="1" x14ac:dyDescent="0.2">
      <c r="B25" t="s">
        <v>216</v>
      </c>
      <c r="E25" s="16">
        <f>+E9/E8*100</f>
        <v>44.798277743767486</v>
      </c>
      <c r="F25" s="16">
        <f t="shared" ref="F25:N25" si="2">+F9/F8*100</f>
        <v>49.203969466312422</v>
      </c>
      <c r="G25" s="16">
        <f t="shared" si="2"/>
        <v>53.761618824590599</v>
      </c>
      <c r="H25" s="16">
        <f t="shared" si="2"/>
        <v>51.302679707371482</v>
      </c>
      <c r="I25" s="16">
        <f t="shared" si="2"/>
        <v>41.054558330698789</v>
      </c>
      <c r="J25" s="16">
        <f t="shared" si="2"/>
        <v>40.388982463701659</v>
      </c>
      <c r="K25" s="16">
        <f t="shared" si="2"/>
        <v>46.346945480238915</v>
      </c>
      <c r="L25" s="16">
        <f t="shared" si="2"/>
        <v>47.7123722177787</v>
      </c>
      <c r="M25" s="16">
        <f t="shared" si="2"/>
        <v>45.418855504620247</v>
      </c>
      <c r="N25" s="16">
        <f t="shared" si="2"/>
        <v>52.704120104161412</v>
      </c>
      <c r="O25" s="6">
        <f>AVERAGE(E25:N25)</f>
        <v>47.269237984324164</v>
      </c>
    </row>
    <row r="26" spans="2:15" ht="12" customHeight="1" x14ac:dyDescent="0.2">
      <c r="B26" t="s">
        <v>217</v>
      </c>
      <c r="E26" s="16">
        <f>+E10/E8*100</f>
        <v>26.108236965103458</v>
      </c>
      <c r="F26" s="16">
        <f t="shared" ref="F26:N26" si="3">+F10/F8*100</f>
        <v>31.639126249267292</v>
      </c>
      <c r="G26" s="16">
        <f t="shared" si="3"/>
        <v>38.428684619530699</v>
      </c>
      <c r="H26" s="16">
        <f t="shared" si="3"/>
        <v>34.127759036583427</v>
      </c>
      <c r="I26" s="16">
        <f t="shared" si="3"/>
        <v>20.285966006247758</v>
      </c>
      <c r="J26" s="16">
        <f t="shared" si="3"/>
        <v>20.631445781039393</v>
      </c>
      <c r="K26" s="16">
        <f t="shared" si="3"/>
        <v>27.645702527178663</v>
      </c>
      <c r="L26" s="16">
        <f t="shared" si="3"/>
        <v>27.763418170014141</v>
      </c>
      <c r="M26" s="16">
        <f t="shared" si="3"/>
        <v>24.551958216139354</v>
      </c>
      <c r="N26" s="16">
        <f t="shared" si="3"/>
        <v>35.994812326688766</v>
      </c>
      <c r="O26" s="6">
        <f>AVERAGE(E26:N26)</f>
        <v>28.717710989779295</v>
      </c>
    </row>
    <row r="27" spans="2:15" ht="12" customHeight="1" x14ac:dyDescent="0.2">
      <c r="B27" t="s">
        <v>218</v>
      </c>
      <c r="E27" s="16">
        <f>+E11/E8*100</f>
        <v>19.901648739394449</v>
      </c>
      <c r="F27" s="16">
        <f t="shared" ref="F27:N27" si="4">+F11/F8*100</f>
        <v>23.843238395623096</v>
      </c>
      <c r="G27" s="16">
        <f t="shared" si="4"/>
        <v>30.716432904465684</v>
      </c>
      <c r="H27" s="16">
        <f t="shared" si="4"/>
        <v>26.604421338195884</v>
      </c>
      <c r="I27" s="16">
        <f t="shared" si="4"/>
        <v>12.565159286813119</v>
      </c>
      <c r="J27" s="16">
        <f t="shared" si="4"/>
        <v>13.369681507991432</v>
      </c>
      <c r="K27" s="16">
        <f t="shared" si="4"/>
        <v>19.645131195680175</v>
      </c>
      <c r="L27" s="16">
        <f t="shared" si="4"/>
        <v>18.546823781576759</v>
      </c>
      <c r="M27" s="16">
        <f t="shared" si="4"/>
        <v>14.987475187239511</v>
      </c>
      <c r="N27" s="16">
        <f t="shared" si="4"/>
        <v>27.077597866678765</v>
      </c>
      <c r="O27" s="6">
        <f>AVERAGE(E27:N27)</f>
        <v>20.725761020365887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38" t="s">
        <v>219</v>
      </c>
      <c r="E29" s="40"/>
      <c r="F29" s="40"/>
      <c r="G29" s="40"/>
      <c r="H29" s="40"/>
      <c r="I29" s="40"/>
      <c r="J29" s="40"/>
      <c r="K29" s="40"/>
      <c r="L29" s="40"/>
      <c r="M29" s="40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31.679066614015397</v>
      </c>
      <c r="F31" s="17">
        <f>Input!B14/(Input!B97+Input!B98)*2</f>
        <v>29.616646464415286</v>
      </c>
      <c r="G31" s="17">
        <f>Input!C14/(Input!C97+Input!C98)*2</f>
        <v>27.567353345396633</v>
      </c>
      <c r="H31" s="17">
        <f>Input!D14/(Input!D97+Input!D98)*2</f>
        <v>24.850275448901417</v>
      </c>
      <c r="I31" s="17">
        <f>Input!E14/(Input!E97+Input!E98)*2</f>
        <v>24.535812277668448</v>
      </c>
      <c r="J31" s="17">
        <f>Input!F14/(Input!F97+Input!F98)*2</f>
        <v>26.076434928362698</v>
      </c>
      <c r="K31" s="17">
        <f>Input!G14/(Input!G97+Input!G98)*2</f>
        <v>25.080648074786755</v>
      </c>
      <c r="L31" s="17">
        <f>Input!H14/(Input!H97+Input!H98)*2</f>
        <v>25.312220901887763</v>
      </c>
      <c r="M31" s="17">
        <f>Input!I14/(Input!I97+Input!I98)*2</f>
        <v>25.887970051288793</v>
      </c>
      <c r="N31" s="17">
        <f>Input!J14/(Input!J97+Input!J98)*2</f>
        <v>25.843771215159833</v>
      </c>
      <c r="O31" s="6">
        <f t="shared" ref="O31:O37" si="5">AVERAGE(E31:N31)</f>
        <v>26.645019932188301</v>
      </c>
    </row>
    <row r="32" spans="2:15" x14ac:dyDescent="0.2">
      <c r="B32" t="s">
        <v>221</v>
      </c>
      <c r="E32" s="17">
        <f>'DB-fm'!E9</f>
        <v>50.632420339233022</v>
      </c>
      <c r="F32" s="17">
        <f>'DB-fm'!F9</f>
        <v>53.63560625298318</v>
      </c>
      <c r="G32" s="17">
        <f>'DB-fm'!G9</f>
        <v>55.128737430841127</v>
      </c>
      <c r="H32" s="17">
        <f>'DB-fm'!H9</f>
        <v>44.209251648317711</v>
      </c>
      <c r="I32" s="17">
        <f>'DB-fm'!I9</f>
        <v>29.58647628325425</v>
      </c>
      <c r="J32" s="17">
        <f>'DB-fm'!J9</f>
        <v>29.874219439417669</v>
      </c>
      <c r="K32" s="17">
        <f>'DB-fm'!K9</f>
        <v>38.240504786952364</v>
      </c>
      <c r="L32" s="17">
        <f>'DB-fm'!L9</f>
        <v>39.797571982024969</v>
      </c>
      <c r="M32" s="17">
        <f>'DB-fm'!M9</f>
        <v>39.280105228408829</v>
      </c>
      <c r="N32" s="17">
        <f>'DB-fm'!N9</f>
        <v>43.673347624523736</v>
      </c>
      <c r="O32" s="6">
        <f t="shared" si="5"/>
        <v>42.405824101595691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4.547168753242226</v>
      </c>
      <c r="F33" s="17">
        <f>(Input!B24-Input!B125-Input!B28-Input!B141-Input!B142-Input!B147+Input!B203+Input!B207)/F32/Input!B7</f>
        <v>3.8704084475667306</v>
      </c>
      <c r="G33" s="17">
        <f>(Input!C24-Input!C125-Input!C28-Input!C141-Input!C142-Input!C147+Input!C203+Input!C207)/G32/Input!C7</f>
        <v>3.5241356932324335</v>
      </c>
      <c r="H33" s="17">
        <f>(Input!D24-Input!D125-Input!D28-Input!D141-Input!D142-Input!D147+Input!D203+Input!D207)/H32/Input!D7</f>
        <v>3.984984164834712</v>
      </c>
      <c r="I33" s="17">
        <f>(Input!E24-Input!E125-Input!E28-Input!E141-Input!E142-Input!E147+Input!E203+Input!E207)/I32/Input!E7</f>
        <v>5.7774706591306755</v>
      </c>
      <c r="J33" s="17">
        <f>(Input!F24-Input!F125-Input!F28-Input!F141-Input!F142-Input!F147+Input!F203+Input!F207)/J32/Input!F7</f>
        <v>5.9903665681805061</v>
      </c>
      <c r="K33" s="17">
        <f>(Input!G24-Input!G125-Input!G28-Input!G141-Input!G142-Input!G147+Input!G203+Input!G207)/K32/Input!G7</f>
        <v>4.8468134629471598</v>
      </c>
      <c r="L33" s="17">
        <f>(Input!H24-Input!H125-Input!H28-Input!H141-Input!H142-Input!H147+Input!H203+Input!H207)/L32/Input!H7</f>
        <v>4.3958141171955347</v>
      </c>
      <c r="M33" s="17">
        <f>(Input!I24-Input!I125-Input!I28-Input!I141-Input!I142-Input!I147+Input!I203+Input!I207)/M32/Input!I7</f>
        <v>4.5308080388989458</v>
      </c>
      <c r="N33" s="17">
        <f>(Input!J24-Input!J125-Input!J28-Input!J141-Input!J142-Input!J147+Input!J203+Input!J207)/N32/Input!J7</f>
        <v>4.0821411650131534</v>
      </c>
      <c r="O33" s="6">
        <f t="shared" si="5"/>
        <v>4.5550111070242085</v>
      </c>
    </row>
    <row r="34" spans="1:15" x14ac:dyDescent="0.2">
      <c r="B34" t="s">
        <v>223</v>
      </c>
      <c r="E34" s="17">
        <f>E33*Input!A7/Input!A5*100</f>
        <v>80.102231416765207</v>
      </c>
      <c r="F34" s="17">
        <f>F33*Input!B7/Input!B5*100</f>
        <v>69.001001925691966</v>
      </c>
      <c r="G34" s="17">
        <f>G33*Input!C7/Input!C5*100</f>
        <v>63.795864961684487</v>
      </c>
      <c r="H34" s="17">
        <f>H33*Input!D7/Input!D5*100</f>
        <v>70.700893153610494</v>
      </c>
      <c r="I34" s="17">
        <f>I33*Input!E7/Input!E5*100</f>
        <v>101.25905849588897</v>
      </c>
      <c r="J34" s="17">
        <f>J33*Input!F7/Input!F5*100</f>
        <v>106.14469449821587</v>
      </c>
      <c r="K34" s="17">
        <f>K33*Input!G7/Input!G5*100</f>
        <v>85.300023291403164</v>
      </c>
      <c r="L34" s="17">
        <f>L33*Input!H7/Input!H5*100</f>
        <v>77.239145622027223</v>
      </c>
      <c r="M34" s="17">
        <f>M33*Input!I7/Input!I5*100</f>
        <v>79.329938707120633</v>
      </c>
      <c r="N34" s="17">
        <f>N33*Input!J7/Input!J5*100</f>
        <v>70.724087176714505</v>
      </c>
      <c r="O34" s="6">
        <f t="shared" si="5"/>
        <v>80.35969392491225</v>
      </c>
    </row>
    <row r="35" spans="1:15" x14ac:dyDescent="0.2">
      <c r="B35" t="s">
        <v>224</v>
      </c>
      <c r="E35" s="17">
        <f>Input!A6/E33/Input!A7*100</f>
        <v>154.54093748416599</v>
      </c>
      <c r="F35" s="17">
        <f>Input!B6/F33/Input!B7*100</f>
        <v>167.34873715089552</v>
      </c>
      <c r="G35" s="17">
        <f>Input!C6/G33/Input!C7*100</f>
        <v>198.37869288377897</v>
      </c>
      <c r="H35" s="17">
        <f>Input!D6/H33/Input!D7*100</f>
        <v>180.81695548452063</v>
      </c>
      <c r="I35" s="17">
        <f>Input!E6/I33/Input!E7*100</f>
        <v>132.4094066027277</v>
      </c>
      <c r="J35" s="17">
        <f>Input!F6/J33/Input!F7*100</f>
        <v>136.74259275855314</v>
      </c>
      <c r="K35" s="17">
        <f>Input!G6/K33/Input!G7*100</f>
        <v>154.75599884353218</v>
      </c>
      <c r="L35" s="17">
        <f>Input!H6/L33/Input!H7*100</f>
        <v>150.06919303639461</v>
      </c>
      <c r="M35" s="17">
        <f>Input!I6/M33/Input!I7*100</f>
        <v>137.61995281688206</v>
      </c>
      <c r="N35" s="17">
        <f>Input!J6/N33/Input!J7*100</f>
        <v>185.73546209553581</v>
      </c>
      <c r="O35" s="6">
        <f t="shared" si="5"/>
        <v>159.84179291569862</v>
      </c>
    </row>
    <row r="36" spans="1:15" x14ac:dyDescent="0.2">
      <c r="B36" t="s">
        <v>225</v>
      </c>
      <c r="E36" s="17">
        <f>(Input!A5-E33*Input!A7)/Input!A5*100</f>
        <v>19.8977685832348</v>
      </c>
      <c r="F36" s="17">
        <f>(Input!B5-F33*Input!B7)/Input!B5*100</f>
        <v>30.998998074308037</v>
      </c>
      <c r="G36" s="17">
        <f>(Input!C5-G33*Input!C7)/Input!C5*100</f>
        <v>36.204135038315513</v>
      </c>
      <c r="H36" s="17">
        <f>(Input!D5-H33*Input!D7)/Input!D5*100</f>
        <v>29.299106846389506</v>
      </c>
      <c r="I36" s="17">
        <f>(Input!E5-I33*Input!E7)/Input!E5*100</f>
        <v>-1.2590584958889544</v>
      </c>
      <c r="J36" s="17">
        <f>(Input!F5-J33*Input!F7)/Input!F5*100</f>
        <v>-6.1446944982158698</v>
      </c>
      <c r="K36" s="17">
        <f>(Input!G5-K33*Input!G7)/Input!G5*100</f>
        <v>14.699976708596839</v>
      </c>
      <c r="L36" s="17">
        <f>(Input!H5-L33*Input!H7)/Input!H5*100</f>
        <v>22.760854377972773</v>
      </c>
      <c r="M36" s="17">
        <f>(Input!I5-M33*Input!I7)/Input!I5*100</f>
        <v>20.670061292879367</v>
      </c>
      <c r="N36" s="17">
        <f>(Input!J5-N33*Input!J7)/Input!J5*100</f>
        <v>29.275912823285495</v>
      </c>
      <c r="O36" s="6">
        <f t="shared" si="5"/>
        <v>19.640306075087754</v>
      </c>
    </row>
    <row r="37" spans="1:15" x14ac:dyDescent="0.2">
      <c r="B37" t="s">
        <v>226</v>
      </c>
      <c r="E37" s="17">
        <f>(Input!A6-E33*Input!A7)/Input!A6*100</f>
        <v>35.292226365427723</v>
      </c>
      <c r="F37" s="17">
        <f>(Input!B6-F33*Input!B7)/Input!B6*100</f>
        <v>40.244544594422784</v>
      </c>
      <c r="G37" s="17">
        <f>(Input!C6-G33*Input!C7)/Input!C6*100</f>
        <v>49.591360570872681</v>
      </c>
      <c r="H37" s="17">
        <f>(Input!D6-H33*Input!D7)/Input!D6*100</f>
        <v>44.695451965752845</v>
      </c>
      <c r="I37" s="17">
        <f>(Input!E6-I33*Input!E7)/Input!E6*100</f>
        <v>24.476664788602758</v>
      </c>
      <c r="J37" s="17">
        <f>(Input!F6-J33*Input!F7)/Input!F6*100</f>
        <v>26.869896216923177</v>
      </c>
      <c r="K37" s="17">
        <f>(Input!G6-K33*Input!G7)/Input!G6*100</f>
        <v>35.382149482227085</v>
      </c>
      <c r="L37" s="17">
        <f>(Input!H6-L33*Input!H7)/Input!H6*100</f>
        <v>33.364071614786312</v>
      </c>
      <c r="M37" s="17">
        <f>(Input!I6-M33*Input!I7)/Input!I6*100</f>
        <v>27.336118089605371</v>
      </c>
      <c r="N37" s="17">
        <f>(Input!J6-N33*Input!J7)/Input!J6*100</f>
        <v>46.15998535133614</v>
      </c>
      <c r="O37" s="6">
        <f t="shared" si="5"/>
        <v>36.341246903995689</v>
      </c>
    </row>
    <row r="38" spans="1:15" ht="15.75" x14ac:dyDescent="0.25">
      <c r="A38" t="s">
        <v>48</v>
      </c>
      <c r="C38" s="12">
        <f>Input!A3</f>
        <v>2024</v>
      </c>
      <c r="D38" s="36" t="s">
        <v>205</v>
      </c>
      <c r="E38" s="36"/>
      <c r="F38" s="36"/>
      <c r="G38" s="36"/>
      <c r="H38" s="36"/>
      <c r="I38" s="36"/>
      <c r="J38" s="36"/>
      <c r="K38" s="36"/>
      <c r="L38" s="36"/>
      <c r="M38" s="36"/>
      <c r="O38" s="3" t="s">
        <v>320</v>
      </c>
    </row>
    <row r="39" spans="1:15" ht="15.75" customHeight="1" x14ac:dyDescent="0.2">
      <c r="D39" s="37" t="str">
        <f>Kenndat!D2</f>
        <v>Größenklasse 2: 1.200 - 5.000 ha</v>
      </c>
      <c r="E39" s="37"/>
      <c r="F39" s="37"/>
      <c r="G39" s="37"/>
      <c r="H39" s="37"/>
      <c r="I39" s="37"/>
      <c r="J39" s="37"/>
      <c r="K39" s="37"/>
      <c r="L39" s="37"/>
      <c r="M39" s="37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38" t="s">
        <v>321</v>
      </c>
      <c r="E42" s="38"/>
      <c r="F42" s="38"/>
      <c r="G42" s="38"/>
      <c r="H42" s="38"/>
      <c r="I42" s="38"/>
      <c r="J42" s="38"/>
      <c r="K42" s="38"/>
      <c r="L42" s="38"/>
      <c r="M42" s="38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0.75317830282150289</v>
      </c>
      <c r="F44" s="17">
        <f>(Input!B124-Input!B28-Input!B138-Input!B202-Input!B143)/F$32/Kenndat!F$12</f>
        <v>0.62697202246900319</v>
      </c>
      <c r="G44" s="17">
        <f>(Input!C124-Input!C28-Input!C138-Input!C202-Input!C143)/G$32/Kenndat!G$12</f>
        <v>0.53256155851560583</v>
      </c>
      <c r="H44" s="17">
        <f>(Input!D124-Input!D28-Input!D138-Input!D202-Input!D143)/H$32/Kenndat!H$12</f>
        <v>0.71462625386533107</v>
      </c>
      <c r="I44" s="17">
        <f>(Input!E124-Input!E28-Input!E138-Input!E202-Input!E143)/I$32/Kenndat!I$12</f>
        <v>1.1801906500466079</v>
      </c>
      <c r="J44" s="17">
        <f>(Input!F124-Input!F28-Input!F138-Input!F202-Input!F143)/J$32/Kenndat!J$12</f>
        <v>1.1859787294644095</v>
      </c>
      <c r="K44" s="17">
        <f>(Input!G124-Input!G28-Input!G138-Input!G202-Input!G143)/K$32/Kenndat!K$12</f>
        <v>0.96849805226901486</v>
      </c>
      <c r="L44" s="17">
        <f>(Input!H124-Input!H28-Input!H138-Input!H202-Input!H143)/L$32/Kenndat!L$12</f>
        <v>0.77765449066833092</v>
      </c>
      <c r="M44" s="17">
        <f>(Input!I124-Input!I28-Input!I138-Input!I202-Input!I143)/M$32/Kenndat!M$12</f>
        <v>0.81628575466464337</v>
      </c>
      <c r="N44" s="17">
        <f>(Input!J124-Input!J28-Input!J138-Input!J202-Input!J143)/N$32/Kenndat!N$12</f>
        <v>0.62086424033617593</v>
      </c>
      <c r="O44" s="6">
        <f t="shared" ref="O44:O60" si="7">AVERAGE(E44:N44)</f>
        <v>0.81768100551206258</v>
      </c>
    </row>
    <row r="45" spans="1:15" ht="12.75" customHeight="1" x14ac:dyDescent="0.2">
      <c r="B45" t="s">
        <v>61</v>
      </c>
      <c r="E45" s="17">
        <f>(Input!A18-Input!A136-Input!A204-Input!A144)/E$32/Kenndat!E$12</f>
        <v>0.72463749273592237</v>
      </c>
      <c r="F45" s="17">
        <f>(Input!B18-Input!B136-Input!B204-Input!B144)/F$32/Kenndat!F$12</f>
        <v>0.67368310349773286</v>
      </c>
      <c r="G45" s="17">
        <f>(Input!C18-Input!C136-Input!C204-Input!C144)/G$32/Kenndat!G$12</f>
        <v>0.62867222608037843</v>
      </c>
      <c r="H45" s="17">
        <f>(Input!D18-Input!D136-Input!D204-Input!D144)/H$32/Kenndat!H$12</f>
        <v>0.61386228865987735</v>
      </c>
      <c r="I45" s="17">
        <f>(Input!E18-Input!E136-Input!E204-Input!E144)/I$32/Kenndat!I$12</f>
        <v>0.7920865888417572</v>
      </c>
      <c r="J45" s="17">
        <f>(Input!F18-Input!F136-Input!F204-Input!F144)/J$32/Kenndat!J$12</f>
        <v>0.83879048444140436</v>
      </c>
      <c r="K45" s="17">
        <f>(Input!G18-Input!G136-Input!G204-Input!G144)/K$32/Kenndat!K$12</f>
        <v>0.70960900427554707</v>
      </c>
      <c r="L45" s="17">
        <f>(Input!H18-Input!H136-Input!H204-Input!H144)/L$32/Kenndat!L$12</f>
        <v>0.63913402770022942</v>
      </c>
      <c r="M45" s="17">
        <f>(Input!I18-Input!I136-Input!I204-Input!I144)/M$32/Kenndat!M$12</f>
        <v>0.70586456846559342</v>
      </c>
      <c r="N45" s="17">
        <f>(Input!J18-Input!J136-Input!J204-Input!J144)/N$32/Kenndat!N$12</f>
        <v>0.63114657096284643</v>
      </c>
      <c r="O45" s="6">
        <f t="shared" si="7"/>
        <v>0.69574863556612887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0.57824480034839432</v>
      </c>
      <c r="F46" s="17">
        <f>(Input!B19+Input!B20-Input!B137-Input!B205-Input!B139-Input!B208)/F$32/Kenndat!F$12</f>
        <v>0.31789600474604951</v>
      </c>
      <c r="G46" s="17">
        <f>(Input!C19+Input!C20-Input!C137-Input!C205-Input!C139-Input!C208)/G$32/Kenndat!G$12</f>
        <v>0.33353057837962435</v>
      </c>
      <c r="H46" s="17">
        <f>(Input!D19+Input!D20-Input!D137-Input!D205-Input!D139-Input!D208)/H$32/Kenndat!H$12</f>
        <v>0.32736764396926732</v>
      </c>
      <c r="I46" s="17">
        <f>(Input!E19+Input!E20-Input!E137-Input!E205-Input!E139-Input!E208)/I$32/Kenndat!I$12</f>
        <v>0.44132899855345542</v>
      </c>
      <c r="J46" s="17">
        <f>(Input!F19+Input!F20-Input!F137-Input!F205-Input!F139-Input!F208)/J$32/Kenndat!J$12</f>
        <v>0.45887142048496904</v>
      </c>
      <c r="K46" s="17">
        <f>(Input!G19+Input!G20-Input!G137-Input!G205-Input!G139-Input!G208)/K$32/Kenndat!K$12</f>
        <v>0.39934519543865382</v>
      </c>
      <c r="L46" s="17">
        <f>(Input!H19+Input!H20-Input!H137-Input!H205-Input!H139-Input!H208)/L$32/Kenndat!L$12</f>
        <v>0.3755609218926016</v>
      </c>
      <c r="M46" s="17">
        <f>(Input!I19+Input!I20-Input!I137-Input!I205-Input!I139-Input!I208)/M$32/Kenndat!M$12</f>
        <v>0.40417245381694056</v>
      </c>
      <c r="N46" s="17">
        <f>(Input!J19+Input!J20-Input!J137-Input!J205-Input!J139-Input!J208)/N$32/Kenndat!N$12</f>
        <v>0.48023172310344509</v>
      </c>
      <c r="O46" s="6">
        <f t="shared" si="7"/>
        <v>0.41165497407334006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2.4911081573364062</v>
      </c>
      <c r="F47" s="17">
        <f>(Input!B127-(Input!B142+Input!B141+Input!B147-Input!B143-Input!B144-Input!B207-Input!B208-SUM(Input!B136:B139)-SUM(Input!B202:'Input'!B205)))/F$32/Kenndat!F$12</f>
        <v>2.2518573168539446</v>
      </c>
      <c r="G47" s="17">
        <f>(Input!C127-(Input!C142+Input!C141+Input!C147-Input!C143-Input!C144-Input!C207-Input!C208-SUM(Input!C136:C139)-SUM(Input!C202:'Input'!C205)))/G$32/Kenndat!G$12</f>
        <v>2.0293713302568253</v>
      </c>
      <c r="H47" s="17">
        <f>(Input!D127-(Input!D142+Input!D141+Input!D147-Input!D143-Input!D144-Input!D207-Input!D208-SUM(Input!D136:D139)-SUM(Input!D202:'Input'!D205)))/H$32/Kenndat!H$12</f>
        <v>2.3291279783402365</v>
      </c>
      <c r="I47" s="17">
        <f>(Input!E127-(Input!E142+Input!E141+Input!E147-Input!E143-Input!E144-Input!E207-Input!E208-SUM(Input!E136:E139)-SUM(Input!E202:'Input'!E205)))/I$32/Kenndat!I$12</f>
        <v>3.3638644216888531</v>
      </c>
      <c r="J47" s="17">
        <f>(Input!F127-(Input!F142+Input!F141+Input!F147-Input!F143-Input!F144-Input!F207-Input!F208-SUM(Input!F136:F139)-SUM(Input!F202:'Input'!F205)))/J$32/Kenndat!J$12</f>
        <v>3.5067259337897241</v>
      </c>
      <c r="K47" s="17">
        <f>(Input!G127-(Input!G142+Input!G141+Input!G147-Input!G143-Input!G144-Input!G207-Input!G208-SUM(Input!G136:G139)-SUM(Input!G202:'Input'!G205)))/K$32/Kenndat!K$12</f>
        <v>2.7693612109639436</v>
      </c>
      <c r="L47" s="17">
        <f>(Input!H127-(Input!H142+Input!H141+Input!H147-Input!H143-Input!H144-Input!H207-Input!H208-SUM(Input!H136:H139)-SUM(Input!H202:'Input'!H205)))/L$32/Kenndat!L$12</f>
        <v>2.6034646769343746</v>
      </c>
      <c r="M47" s="17">
        <f>(Input!I127-(Input!I142+Input!I141+Input!I147-Input!I143-Input!I144-Input!I207-Input!I208-SUM(Input!I136:I139)-SUM(Input!I202:'Input'!I205)))/M$32/Kenndat!M$12</f>
        <v>2.6044852619517678</v>
      </c>
      <c r="N47" s="17">
        <f>(Input!J127-(Input!J142+Input!J141+Input!J147-Input!J143-Input!J144-Input!J207-Input!J208-SUM(Input!J136:J139)-SUM(Input!J202:'Input'!J205)))/N$32/Kenndat!N$12</f>
        <v>2.3498986306106855</v>
      </c>
      <c r="O47" s="6">
        <f t="shared" si="7"/>
        <v>2.6299264918726761</v>
      </c>
    </row>
    <row r="48" spans="1:15" ht="12.75" customHeight="1" x14ac:dyDescent="0.2">
      <c r="B48" s="4" t="s">
        <v>317</v>
      </c>
      <c r="E48" s="33">
        <f>SUM(E44:E47)</f>
        <v>4.547168753242226</v>
      </c>
      <c r="F48" s="33">
        <f t="shared" ref="F48:N48" si="8">SUM(F44:F47)</f>
        <v>3.8704084475667302</v>
      </c>
      <c r="G48" s="33">
        <f t="shared" si="8"/>
        <v>3.5241356932324339</v>
      </c>
      <c r="H48" s="33">
        <f t="shared" si="8"/>
        <v>3.9849841648347124</v>
      </c>
      <c r="I48" s="33">
        <f t="shared" si="8"/>
        <v>5.7774706591306737</v>
      </c>
      <c r="J48" s="33">
        <f t="shared" si="8"/>
        <v>5.9903665681805069</v>
      </c>
      <c r="K48" s="33">
        <f t="shared" si="8"/>
        <v>4.8468134629471589</v>
      </c>
      <c r="L48" s="33">
        <f t="shared" si="8"/>
        <v>4.3958141171955365</v>
      </c>
      <c r="M48" s="33">
        <f t="shared" si="8"/>
        <v>4.5308080388989449</v>
      </c>
      <c r="N48" s="33">
        <f t="shared" si="8"/>
        <v>4.0821411650131534</v>
      </c>
      <c r="O48" s="8">
        <f t="shared" si="7"/>
        <v>4.5550111070242085</v>
      </c>
    </row>
    <row r="49" spans="2:15" ht="12.75" customHeight="1" x14ac:dyDescent="0.2">
      <c r="B49" t="s">
        <v>318</v>
      </c>
      <c r="E49" s="17">
        <f>(Input!A212/E$32/Kenndat!E$12)*(-1)</f>
        <v>0.21303139621628153</v>
      </c>
      <c r="F49" s="17">
        <f>(Input!B212/F$32/Kenndat!F$12)*(-1)</f>
        <v>0.20027615768547097</v>
      </c>
      <c r="G49" s="17">
        <f>(Input!C212/G$32/Kenndat!G$12)*(-1)</f>
        <v>0.29660323651669407</v>
      </c>
      <c r="H49" s="17">
        <f>(Input!D212/H$32/Kenndat!H$12)*(-1)</f>
        <v>0.28728785382366684</v>
      </c>
      <c r="I49" s="17">
        <f>(Input!E212/I$32/Kenndat!I$12)*(-1)</f>
        <v>0.3351299749321423</v>
      </c>
      <c r="J49" s="17">
        <f>(Input!F212/J$32/Kenndat!J$12)*(-1)</f>
        <v>0.41839667596825264</v>
      </c>
      <c r="K49" s="17">
        <f>(Input!G212/K$32/Kenndat!K$12)*(-1)</f>
        <v>0.19747985433201459</v>
      </c>
      <c r="L49" s="17">
        <f>(Input!H212/L$32/Kenndat!L$12)*(-1)</f>
        <v>0.16876558550847204</v>
      </c>
      <c r="M49" s="17">
        <f>(Input!I212/M$32/Kenndat!M$12)*(-1)</f>
        <v>0.28839365792667243</v>
      </c>
      <c r="N49" s="17">
        <f>(Input!J212/N$32/Kenndat!N$12)*(-1)</f>
        <v>0.3053237278178495</v>
      </c>
      <c r="O49" s="6">
        <f t="shared" si="7"/>
        <v>0.27106881207275169</v>
      </c>
    </row>
    <row r="50" spans="2:15" ht="12.75" customHeight="1" x14ac:dyDescent="0.2">
      <c r="B50" s="4" t="s">
        <v>319</v>
      </c>
      <c r="E50" s="33">
        <f>E48+E49</f>
        <v>4.7602001494585071</v>
      </c>
      <c r="F50" s="33">
        <f t="shared" ref="F50:N50" si="9">F48+F49</f>
        <v>4.0706846052522012</v>
      </c>
      <c r="G50" s="33">
        <f t="shared" si="9"/>
        <v>3.8207389297491279</v>
      </c>
      <c r="H50" s="33">
        <f t="shared" si="9"/>
        <v>4.2722720186583789</v>
      </c>
      <c r="I50" s="33">
        <f t="shared" si="9"/>
        <v>6.1126006340628161</v>
      </c>
      <c r="J50" s="33">
        <f t="shared" si="9"/>
        <v>6.4087632441487594</v>
      </c>
      <c r="K50" s="33">
        <f t="shared" si="9"/>
        <v>5.0442933172791733</v>
      </c>
      <c r="L50" s="33">
        <f t="shared" si="9"/>
        <v>4.5645797027040089</v>
      </c>
      <c r="M50" s="33">
        <f t="shared" si="9"/>
        <v>4.8192016968256173</v>
      </c>
      <c r="N50" s="33">
        <f t="shared" si="9"/>
        <v>4.3874648928310025</v>
      </c>
      <c r="O50" s="8">
        <f t="shared" si="7"/>
        <v>4.8260799190969594</v>
      </c>
    </row>
    <row r="51" spans="2:15" ht="6.75" customHeight="1" x14ac:dyDescent="0.2">
      <c r="O51" s="6"/>
    </row>
    <row r="52" spans="2:15" ht="16.5" customHeight="1" x14ac:dyDescent="0.2">
      <c r="D52" s="38" t="s">
        <v>322</v>
      </c>
      <c r="E52" s="39"/>
      <c r="F52" s="39"/>
      <c r="G52" s="39"/>
      <c r="H52" s="39"/>
      <c r="I52" s="39"/>
      <c r="J52" s="39"/>
      <c r="K52" s="39"/>
      <c r="L52" s="39"/>
      <c r="M52" s="39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13.267874139853955</v>
      </c>
      <c r="F54" s="17">
        <f>F44*Kenndat!F$12/Kenndat!F$15*100</f>
        <v>11.177553562063112</v>
      </c>
      <c r="G54" s="17">
        <f>G44*Kenndat!G$12/Kenndat!G$15*100</f>
        <v>9.640725621345986</v>
      </c>
      <c r="H54" s="17">
        <f>H44*Kenndat!H$12/Kenndat!H$15*100</f>
        <v>12.678774200698323</v>
      </c>
      <c r="I54" s="17">
        <f>I44*Kenndat!I$12/Kenndat!I$15*100</f>
        <v>20.684656161863117</v>
      </c>
      <c r="J54" s="17">
        <f>J44*Kenndat!J$12/Kenndat!J$15*100</f>
        <v>21.01463215774756</v>
      </c>
      <c r="K54" s="17">
        <f>K44*Kenndat!K$12/Kenndat!K$15*100</f>
        <v>17.044787683244543</v>
      </c>
      <c r="L54" s="17">
        <f>L44*Kenndat!L$12/Kenndat!L$15*100</f>
        <v>13.66421937938437</v>
      </c>
      <c r="M54" s="17">
        <f>M44*Kenndat!M$12/Kenndat!M$15*100</f>
        <v>14.29235101754135</v>
      </c>
      <c r="N54" s="17">
        <f>N44*Kenndat!N$12/Kenndat!N$15*100</f>
        <v>10.756623762740173</v>
      </c>
      <c r="O54" s="6">
        <f t="shared" si="7"/>
        <v>14.422219768648251</v>
      </c>
    </row>
    <row r="55" spans="2:15" ht="12.75" customHeight="1" x14ac:dyDescent="0.2">
      <c r="B55" t="s">
        <v>61</v>
      </c>
      <c r="E55" s="17">
        <f>E45*Kenndat!E$12/Kenndat!E$15*100</f>
        <v>12.765103581214138</v>
      </c>
      <c r="F55" s="17">
        <f>F45*Kenndat!F$12/Kenndat!F$15*100</f>
        <v>12.010310992106666</v>
      </c>
      <c r="G55" s="17">
        <f>G45*Kenndat!G$12/Kenndat!G$15*100</f>
        <v>11.380574396497897</v>
      </c>
      <c r="H55" s="17">
        <f>H45*Kenndat!H$12/Kenndat!H$15*100</f>
        <v>10.891037526462279</v>
      </c>
      <c r="I55" s="17">
        <f>I45*Kenndat!I$12/Kenndat!I$15*100</f>
        <v>13.882535622501122</v>
      </c>
      <c r="J55" s="17">
        <f>J45*Kenndat!J$12/Kenndat!J$15*100</f>
        <v>14.862723124819722</v>
      </c>
      <c r="K55" s="17">
        <f>K45*Kenndat!K$12/Kenndat!K$15*100</f>
        <v>12.488548415413501</v>
      </c>
      <c r="L55" s="17">
        <f>L45*Kenndat!L$12/Kenndat!L$15*100</f>
        <v>11.230267004334953</v>
      </c>
      <c r="M55" s="17">
        <f>M45*Kenndat!M$12/Kenndat!M$15*100</f>
        <v>12.358985962581546</v>
      </c>
      <c r="N55" s="17">
        <f>N45*Kenndat!N$12/Kenndat!N$15*100</f>
        <v>10.934767638276162</v>
      </c>
      <c r="O55" s="6">
        <f t="shared" si="7"/>
        <v>12.280485426420798</v>
      </c>
    </row>
    <row r="56" spans="2:15" ht="12.75" customHeight="1" x14ac:dyDescent="0.2">
      <c r="B56" t="s">
        <v>316</v>
      </c>
      <c r="E56" s="17">
        <f>E46*Kenndat!E$12/Kenndat!E$15*100</f>
        <v>10.186272233688728</v>
      </c>
      <c r="F56" s="17">
        <f>F46*Kenndat!F$12/Kenndat!F$15*100</f>
        <v>5.6673974162706902</v>
      </c>
      <c r="G56" s="17">
        <f>G46*Kenndat!G$12/Kenndat!G$15*100</f>
        <v>6.0377560886091741</v>
      </c>
      <c r="H56" s="17">
        <f>H46*Kenndat!H$12/Kenndat!H$15*100</f>
        <v>5.8080995710005228</v>
      </c>
      <c r="I56" s="17">
        <f>I46*Kenndat!I$12/Kenndat!I$15*100</f>
        <v>7.7349694212346956</v>
      </c>
      <c r="J56" s="17">
        <f>J46*Kenndat!J$12/Kenndat!J$15*100</f>
        <v>8.1308491203291133</v>
      </c>
      <c r="K56" s="17">
        <f>K46*Kenndat!K$12/Kenndat!K$15*100</f>
        <v>7.0281546283223415</v>
      </c>
      <c r="L56" s="17">
        <f>L46*Kenndat!L$12/Kenndat!L$15*100</f>
        <v>6.5990062278866626</v>
      </c>
      <c r="M56" s="17">
        <f>M46*Kenndat!M$12/Kenndat!M$15*100</f>
        <v>7.0766573452527526</v>
      </c>
      <c r="N56" s="17">
        <f>N46*Kenndat!N$12/Kenndat!N$15*100</f>
        <v>8.320131244085097</v>
      </c>
      <c r="O56" s="6">
        <f t="shared" si="7"/>
        <v>7.2589293296679784</v>
      </c>
    </row>
    <row r="57" spans="2:15" ht="12.75" customHeight="1" x14ac:dyDescent="0.2">
      <c r="B57" t="s">
        <v>65</v>
      </c>
      <c r="E57" s="17">
        <f>E47*Kenndat!E$12/Kenndat!E$15*100</f>
        <v>43.882981462008374</v>
      </c>
      <c r="F57" s="17">
        <f>F47*Kenndat!F$12/Kenndat!F$15*100</f>
        <v>40.145739955251479</v>
      </c>
      <c r="G57" s="17">
        <f>G47*Kenndat!G$12/Kenndat!G$15*100</f>
        <v>36.736808855231438</v>
      </c>
      <c r="H57" s="17">
        <f>H47*Kenndat!H$12/Kenndat!H$15*100</f>
        <v>41.32298185544937</v>
      </c>
      <c r="I57" s="17">
        <f>I47*Kenndat!I$12/Kenndat!I$15*100</f>
        <v>58.956897290290001</v>
      </c>
      <c r="J57" s="17">
        <f>J47*Kenndat!J$12/Kenndat!J$15*100</f>
        <v>62.136490095319495</v>
      </c>
      <c r="K57" s="17">
        <f>K47*Kenndat!K$12/Kenndat!K$15*100</f>
        <v>48.738532564422776</v>
      </c>
      <c r="L57" s="17">
        <f>L47*Kenndat!L$12/Kenndat!L$15*100</f>
        <v>45.745653010421265</v>
      </c>
      <c r="M57" s="17">
        <f>M47*Kenndat!M$12/Kenndat!M$15*100</f>
        <v>45.601944381744985</v>
      </c>
      <c r="N57" s="17">
        <f>N47*Kenndat!N$12/Kenndat!N$15*100</f>
        <v>40.712564531613069</v>
      </c>
      <c r="O57" s="6">
        <f t="shared" si="7"/>
        <v>46.398059400175228</v>
      </c>
    </row>
    <row r="58" spans="2:15" ht="12.75" customHeight="1" x14ac:dyDescent="0.2">
      <c r="B58" s="4" t="s">
        <v>317</v>
      </c>
      <c r="E58" s="33">
        <f>E48*Kenndat!E$12/Kenndat!E$15*100</f>
        <v>80.102231416765207</v>
      </c>
      <c r="F58" s="33">
        <f>F48*Kenndat!F$12/Kenndat!F$15*100</f>
        <v>69.001001925691952</v>
      </c>
      <c r="G58" s="33">
        <f>G48*Kenndat!G$12/Kenndat!G$15*100</f>
        <v>63.795864961684501</v>
      </c>
      <c r="H58" s="33">
        <f>H48*Kenndat!H$12/Kenndat!H$15*100</f>
        <v>70.700893153610494</v>
      </c>
      <c r="I58" s="33">
        <f>I48*Kenndat!I$12/Kenndat!I$15*100</f>
        <v>101.25905849588892</v>
      </c>
      <c r="J58" s="33">
        <f>J48*Kenndat!J$12/Kenndat!J$15*100</f>
        <v>106.14469449821588</v>
      </c>
      <c r="K58" s="33">
        <f>K48*Kenndat!K$12/Kenndat!K$15*100</f>
        <v>85.30002329140315</v>
      </c>
      <c r="L58" s="33">
        <f>L48*Kenndat!L$12/Kenndat!L$15*100</f>
        <v>77.239145622027252</v>
      </c>
      <c r="M58" s="33">
        <f>M48*Kenndat!M$12/Kenndat!M$15*100</f>
        <v>79.329938707120618</v>
      </c>
      <c r="N58" s="33">
        <f>N48*Kenndat!N$12/Kenndat!N$15*100</f>
        <v>70.724087176714505</v>
      </c>
      <c r="O58" s="8">
        <f t="shared" si="7"/>
        <v>80.35969392491225</v>
      </c>
    </row>
    <row r="59" spans="2:15" ht="12.75" customHeight="1" x14ac:dyDescent="0.2">
      <c r="B59" t="s">
        <v>318</v>
      </c>
      <c r="E59" s="17">
        <f>E49*Kenndat!E$12/Kenndat!E$15*100</f>
        <v>3.7527285932781771</v>
      </c>
      <c r="F59" s="17">
        <f>F49*Kenndat!F$12/Kenndat!F$15*100</f>
        <v>3.5704902284443216</v>
      </c>
      <c r="G59" s="17">
        <f>G49*Kenndat!G$12/Kenndat!G$15*100</f>
        <v>5.3692768017856176</v>
      </c>
      <c r="H59" s="17">
        <f>H49*Kenndat!H$12/Kenndat!H$15*100</f>
        <v>5.0970109333821192</v>
      </c>
      <c r="I59" s="17">
        <f>I49*Kenndat!I$12/Kenndat!I$15*100</f>
        <v>5.8736682083792218</v>
      </c>
      <c r="J59" s="17">
        <f>J49*Kenndat!J$12/Kenndat!J$15*100</f>
        <v>7.4136677353967535</v>
      </c>
      <c r="K59" s="17">
        <f>K49*Kenndat!K$12/Kenndat!K$15*100</f>
        <v>3.4754867920707913</v>
      </c>
      <c r="L59" s="17">
        <f>L49*Kenndat!L$12/Kenndat!L$15*100</f>
        <v>2.9653914582247842</v>
      </c>
      <c r="M59" s="17">
        <f>M49*Kenndat!M$12/Kenndat!M$15*100</f>
        <v>5.0494858776680811</v>
      </c>
      <c r="N59" s="17">
        <f>N49*Kenndat!N$12/Kenndat!N$15*100</f>
        <v>5.2898077431478194</v>
      </c>
      <c r="O59" s="6">
        <f t="shared" si="7"/>
        <v>4.7857014371777691</v>
      </c>
    </row>
    <row r="60" spans="2:15" ht="12.75" customHeight="1" x14ac:dyDescent="0.2">
      <c r="B60" s="4" t="s">
        <v>319</v>
      </c>
      <c r="E60" s="33">
        <f>E50*Kenndat!E$12/Kenndat!E$15*100</f>
        <v>83.854960010043371</v>
      </c>
      <c r="F60" s="33">
        <f>F50*Kenndat!F$12/Kenndat!F$15*100</f>
        <v>72.57149215413628</v>
      </c>
      <c r="G60" s="33">
        <f>G50*Kenndat!G$12/Kenndat!G$15*100</f>
        <v>69.165141763470103</v>
      </c>
      <c r="H60" s="33">
        <f>H50*Kenndat!H$12/Kenndat!H$15*100</f>
        <v>75.797904086992617</v>
      </c>
      <c r="I60" s="33">
        <f>I50*Kenndat!I$12/Kenndat!I$15*100</f>
        <v>107.13272670426815</v>
      </c>
      <c r="J60" s="33">
        <f>J50*Kenndat!J$12/Kenndat!J$15*100</f>
        <v>113.55836223361264</v>
      </c>
      <c r="K60" s="33">
        <f>K50*Kenndat!K$12/Kenndat!K$15*100</f>
        <v>88.775510083473947</v>
      </c>
      <c r="L60" s="33">
        <f>L50*Kenndat!L$12/Kenndat!L$15*100</f>
        <v>80.204537080252052</v>
      </c>
      <c r="M60" s="33">
        <f>M50*Kenndat!M$12/Kenndat!M$15*100</f>
        <v>84.379424584788708</v>
      </c>
      <c r="N60" s="33">
        <f>N50*Kenndat!N$12/Kenndat!N$15*100</f>
        <v>76.01389491986231</v>
      </c>
      <c r="O60" s="8">
        <f t="shared" si="7"/>
        <v>85.145395362090014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2025-12-17T14:53:43Z</dcterms:modified>
</cp:coreProperties>
</file>