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etzker\Seafile\ForEc\1_Forschung\FOB TBN\TBN Großwald\Auswertungen\Hauptauswertung\GW_2024\"/>
    </mc:Choice>
  </mc:AlternateContent>
  <xr:revisionPtr revIDLastSave="0" documentId="8_{4D500B60-C9E5-4F11-8E3A-0C56841C53DF}" xr6:coauthVersionLast="47" xr6:coauthVersionMax="47" xr10:uidLastSave="{00000000-0000-0000-0000-000000000000}"/>
  <bookViews>
    <workbookView xWindow="10320" yWindow="525" windowWidth="17415" windowHeight="14460" activeTab="1" xr2:uid="{00000000-000D-0000-FFFF-FFFF00000000}"/>
  </bookViews>
  <sheets>
    <sheet name="Input" sheetId="1" r:id="rId1"/>
    <sheet name="Kenndat" sheetId="13" r:id="rId2"/>
    <sheet name="DB-fm" sheetId="14" r:id="rId3"/>
    <sheet name="DB-ha" sheetId="25" r:id="rId4"/>
    <sheet name="fm-ES" sheetId="16" r:id="rId5"/>
    <sheet name="fm-HS" sheetId="17" r:id="rId6"/>
    <sheet name="ha-ES" sheetId="18" r:id="rId7"/>
    <sheet name="ha-HS" sheetId="19" r:id="rId8"/>
    <sheet name="KZ" sheetId="20" r:id="rId9"/>
    <sheet name="Holzertrag" sheetId="21" r:id="rId10"/>
    <sheet name="Holzertr-Menge%" sheetId="22" r:id="rId11"/>
    <sheet name="Holzertr-Wert%" sheetId="23" r:id="rId12"/>
    <sheet name="Kst-fm-ES" sheetId="2" r:id="rId13"/>
    <sheet name="Kst-fm-HS" sheetId="6" r:id="rId14"/>
    <sheet name="Kst-ha-ES" sheetId="3" r:id="rId15"/>
    <sheet name="Kst-ha-HS" sheetId="7" r:id="rId16"/>
    <sheet name="KOA-fm-ES" sheetId="4" r:id="rId17"/>
    <sheet name="KOA-fm-HS" sheetId="8" r:id="rId18"/>
    <sheet name="KOA-ha-ES" sheetId="5" r:id="rId19"/>
    <sheet name="KOA-ha-HS" sheetId="9" r:id="rId20"/>
    <sheet name="Struktur-ES" sheetId="11" r:id="rId21"/>
    <sheet name="Struktur-HS" sheetId="10" r:id="rId22"/>
    <sheet name="Verm-ha-ES" sheetId="12" r:id="rId23"/>
    <sheet name="Zusatz" sheetId="24" r:id="rId2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2" i="13" l="1"/>
  <c r="J209" i="1"/>
  <c r="I209" i="1"/>
  <c r="H209" i="1"/>
  <c r="G209" i="1"/>
  <c r="F209" i="1"/>
  <c r="E209" i="1"/>
  <c r="D209" i="1"/>
  <c r="C209" i="1"/>
  <c r="B209" i="1"/>
  <c r="A209" i="1"/>
  <c r="I32" i="25" l="1"/>
  <c r="G33" i="6"/>
  <c r="E33" i="6"/>
  <c r="D2" i="10"/>
  <c r="C1" i="24"/>
  <c r="D2" i="24"/>
  <c r="E4" i="24"/>
  <c r="F4" i="24"/>
  <c r="G4" i="24"/>
  <c r="H4" i="24"/>
  <c r="I4" i="24"/>
  <c r="J4" i="24"/>
  <c r="K4" i="24"/>
  <c r="L4" i="24"/>
  <c r="M4" i="24"/>
  <c r="N4" i="24"/>
  <c r="E5" i="24"/>
  <c r="F5" i="24"/>
  <c r="G5" i="24"/>
  <c r="H5" i="24"/>
  <c r="I5" i="24"/>
  <c r="J5" i="24"/>
  <c r="K5" i="24"/>
  <c r="L5" i="24"/>
  <c r="M5" i="24"/>
  <c r="N5" i="24"/>
  <c r="E6" i="24"/>
  <c r="F6" i="24"/>
  <c r="G6" i="24"/>
  <c r="H6" i="24"/>
  <c r="I6" i="24"/>
  <c r="J6" i="24"/>
  <c r="K6" i="24"/>
  <c r="L6" i="24"/>
  <c r="M6" i="24"/>
  <c r="N6" i="24"/>
  <c r="E7" i="24"/>
  <c r="F7" i="24"/>
  <c r="G7" i="24"/>
  <c r="H7" i="24"/>
  <c r="I7" i="24"/>
  <c r="J7" i="24"/>
  <c r="K7" i="24"/>
  <c r="L7" i="24"/>
  <c r="M7" i="24"/>
  <c r="N7" i="24"/>
  <c r="E8" i="24"/>
  <c r="F8" i="24"/>
  <c r="G8" i="24"/>
  <c r="H8" i="24"/>
  <c r="I8" i="24"/>
  <c r="J8" i="24"/>
  <c r="K8" i="24"/>
  <c r="L8" i="24"/>
  <c r="M8" i="24"/>
  <c r="N8" i="24"/>
  <c r="E9" i="24"/>
  <c r="F9" i="24"/>
  <c r="G9" i="24"/>
  <c r="H9" i="24"/>
  <c r="I9" i="24"/>
  <c r="J9" i="24"/>
  <c r="K9" i="24"/>
  <c r="L9" i="24"/>
  <c r="M9" i="24"/>
  <c r="N9" i="24"/>
  <c r="C14" i="24"/>
  <c r="D15" i="24"/>
  <c r="E18" i="24"/>
  <c r="F18" i="24" s="1"/>
  <c r="G18" i="24" s="1"/>
  <c r="H18" i="24" s="1"/>
  <c r="I18" i="24" s="1"/>
  <c r="J18" i="24" s="1"/>
  <c r="K18" i="24" s="1"/>
  <c r="L18" i="24" s="1"/>
  <c r="M18" i="24" s="1"/>
  <c r="N18" i="24" s="1"/>
  <c r="E20" i="24"/>
  <c r="F20" i="24"/>
  <c r="G20" i="24"/>
  <c r="H20" i="24"/>
  <c r="I20" i="24"/>
  <c r="J20" i="24"/>
  <c r="K20" i="24"/>
  <c r="L20" i="24"/>
  <c r="M20" i="24"/>
  <c r="N20" i="24"/>
  <c r="E21" i="24"/>
  <c r="F21" i="24"/>
  <c r="G21" i="24"/>
  <c r="H21" i="24"/>
  <c r="I21" i="24"/>
  <c r="J21" i="24"/>
  <c r="K21" i="24"/>
  <c r="L21" i="24"/>
  <c r="M21" i="24"/>
  <c r="N21" i="24"/>
  <c r="E22" i="24"/>
  <c r="F22" i="24"/>
  <c r="G22" i="24"/>
  <c r="H22" i="24"/>
  <c r="I22" i="24"/>
  <c r="J22" i="24"/>
  <c r="K22" i="24"/>
  <c r="L22" i="24"/>
  <c r="M22" i="24"/>
  <c r="N22" i="24"/>
  <c r="E23" i="24"/>
  <c r="F23" i="24"/>
  <c r="G23" i="24"/>
  <c r="H23" i="24"/>
  <c r="I23" i="24"/>
  <c r="J23" i="24"/>
  <c r="K23" i="24"/>
  <c r="L23" i="24"/>
  <c r="M23" i="24"/>
  <c r="N23" i="24"/>
  <c r="E24" i="24"/>
  <c r="F24" i="24"/>
  <c r="G24" i="24"/>
  <c r="H24" i="24"/>
  <c r="I24" i="24"/>
  <c r="J24" i="24"/>
  <c r="K24" i="24"/>
  <c r="L24" i="24"/>
  <c r="M24" i="24"/>
  <c r="N24" i="24"/>
  <c r="E25" i="24"/>
  <c r="F25" i="24"/>
  <c r="G25" i="24"/>
  <c r="H25" i="24"/>
  <c r="I25" i="24"/>
  <c r="J25" i="24"/>
  <c r="K25" i="24"/>
  <c r="L25" i="24"/>
  <c r="M25" i="24"/>
  <c r="N25" i="24"/>
  <c r="E29" i="24"/>
  <c r="F29" i="24"/>
  <c r="G29" i="24"/>
  <c r="H29" i="24"/>
  <c r="I29" i="24"/>
  <c r="J29" i="24"/>
  <c r="K29" i="24"/>
  <c r="L29" i="24"/>
  <c r="M29" i="24"/>
  <c r="N29" i="24"/>
  <c r="E30" i="24"/>
  <c r="F30" i="24"/>
  <c r="G30" i="24"/>
  <c r="H30" i="24"/>
  <c r="I30" i="24"/>
  <c r="J30" i="24"/>
  <c r="K30" i="24"/>
  <c r="L30" i="24"/>
  <c r="M30" i="24"/>
  <c r="N30" i="24"/>
  <c r="E31" i="24"/>
  <c r="F31" i="24"/>
  <c r="G31" i="24"/>
  <c r="H31" i="24"/>
  <c r="I31" i="24"/>
  <c r="J31" i="24"/>
  <c r="K31" i="24"/>
  <c r="L31" i="24"/>
  <c r="M31" i="24"/>
  <c r="N31" i="24"/>
  <c r="E32" i="24"/>
  <c r="F32" i="24"/>
  <c r="G32" i="24"/>
  <c r="H32" i="24"/>
  <c r="I32" i="24"/>
  <c r="J32" i="24"/>
  <c r="K32" i="24"/>
  <c r="L32" i="24"/>
  <c r="M32" i="24"/>
  <c r="N32" i="24"/>
  <c r="E33" i="24"/>
  <c r="F33" i="24"/>
  <c r="G33" i="24"/>
  <c r="H33" i="24"/>
  <c r="I33" i="24"/>
  <c r="J33" i="24"/>
  <c r="K33" i="24"/>
  <c r="L33" i="24"/>
  <c r="M33" i="24"/>
  <c r="N33" i="24"/>
  <c r="C1" i="12"/>
  <c r="D2" i="12"/>
  <c r="E5" i="12"/>
  <c r="F5" i="12" s="1"/>
  <c r="G5" i="12" s="1"/>
  <c r="H5" i="12" s="1"/>
  <c r="I5" i="12" s="1"/>
  <c r="J5" i="12" s="1"/>
  <c r="K5" i="12" s="1"/>
  <c r="L5" i="12" s="1"/>
  <c r="M5" i="12" s="1"/>
  <c r="N5" i="12" s="1"/>
  <c r="E7" i="12"/>
  <c r="F7" i="12"/>
  <c r="G7" i="12"/>
  <c r="H7" i="12"/>
  <c r="I7" i="12"/>
  <c r="J7" i="12"/>
  <c r="K7" i="12"/>
  <c r="L7" i="12"/>
  <c r="M7" i="12"/>
  <c r="N7" i="12"/>
  <c r="N9" i="12" s="1"/>
  <c r="E8" i="12"/>
  <c r="F8" i="12"/>
  <c r="G8" i="12"/>
  <c r="H8" i="12"/>
  <c r="I8" i="12"/>
  <c r="J8" i="12"/>
  <c r="K8" i="12"/>
  <c r="L8" i="12"/>
  <c r="M8" i="12"/>
  <c r="N8" i="12"/>
  <c r="E10" i="12"/>
  <c r="F10" i="12"/>
  <c r="G10" i="12"/>
  <c r="H10" i="12"/>
  <c r="I10" i="12"/>
  <c r="J10" i="12"/>
  <c r="K10" i="12"/>
  <c r="L10" i="12"/>
  <c r="M10" i="12"/>
  <c r="N10" i="12"/>
  <c r="E11" i="12"/>
  <c r="F11" i="12"/>
  <c r="G11" i="12"/>
  <c r="H11" i="12"/>
  <c r="I11" i="12"/>
  <c r="J11" i="12"/>
  <c r="K11" i="12"/>
  <c r="L11" i="12"/>
  <c r="M11" i="12"/>
  <c r="N11" i="12"/>
  <c r="E24" i="12"/>
  <c r="F24" i="12"/>
  <c r="G24" i="12"/>
  <c r="H24" i="12"/>
  <c r="I24" i="12"/>
  <c r="J24" i="12"/>
  <c r="K24" i="12"/>
  <c r="L24" i="12"/>
  <c r="M24" i="12"/>
  <c r="N24" i="12"/>
  <c r="E25" i="12"/>
  <c r="F25" i="12"/>
  <c r="G25" i="12"/>
  <c r="H25" i="12"/>
  <c r="I25" i="12"/>
  <c r="J25" i="12"/>
  <c r="K25" i="12"/>
  <c r="L25" i="12"/>
  <c r="M25" i="12"/>
  <c r="N25" i="12"/>
  <c r="E26" i="12"/>
  <c r="F26" i="12"/>
  <c r="G26" i="12"/>
  <c r="H26" i="12"/>
  <c r="I26" i="12"/>
  <c r="J26" i="12"/>
  <c r="K26" i="12"/>
  <c r="L26" i="12"/>
  <c r="M26" i="12"/>
  <c r="N26" i="12"/>
  <c r="E27" i="12"/>
  <c r="F27" i="12"/>
  <c r="G27" i="12"/>
  <c r="H27" i="12"/>
  <c r="I27" i="12"/>
  <c r="J27" i="12"/>
  <c r="K27" i="12"/>
  <c r="L27" i="12"/>
  <c r="M27" i="12"/>
  <c r="N27" i="12"/>
  <c r="E28" i="12"/>
  <c r="F28" i="12"/>
  <c r="G28" i="12"/>
  <c r="H28" i="12"/>
  <c r="I28" i="12"/>
  <c r="J28" i="12"/>
  <c r="K28" i="12"/>
  <c r="L28" i="12"/>
  <c r="M28" i="12"/>
  <c r="N28" i="12"/>
  <c r="E31" i="12"/>
  <c r="F31" i="12"/>
  <c r="G31" i="12"/>
  <c r="H31" i="12"/>
  <c r="I31" i="12"/>
  <c r="J31" i="12"/>
  <c r="K31" i="12"/>
  <c r="L31" i="12"/>
  <c r="M31" i="12"/>
  <c r="N31" i="12"/>
  <c r="E32" i="12"/>
  <c r="F32" i="12"/>
  <c r="G32" i="12"/>
  <c r="H32" i="12"/>
  <c r="I32" i="12"/>
  <c r="J32" i="12"/>
  <c r="K32" i="12"/>
  <c r="L32" i="12"/>
  <c r="M32" i="12"/>
  <c r="N32" i="12"/>
  <c r="E33" i="12"/>
  <c r="F33" i="12"/>
  <c r="G33" i="12"/>
  <c r="H33" i="12"/>
  <c r="I33" i="12"/>
  <c r="J33" i="12"/>
  <c r="K33" i="12"/>
  <c r="L33" i="12"/>
  <c r="M33" i="12"/>
  <c r="N33" i="12"/>
  <c r="E34" i="12"/>
  <c r="F34" i="12"/>
  <c r="G34" i="12"/>
  <c r="H34" i="12"/>
  <c r="I34" i="12"/>
  <c r="J34" i="12"/>
  <c r="K34" i="12"/>
  <c r="L34" i="12"/>
  <c r="M34" i="12"/>
  <c r="N34" i="12"/>
  <c r="E35" i="12"/>
  <c r="F35" i="12"/>
  <c r="G35" i="12"/>
  <c r="H35" i="12"/>
  <c r="I35" i="12"/>
  <c r="J35" i="12"/>
  <c r="K35" i="12"/>
  <c r="L35" i="12"/>
  <c r="M35" i="12"/>
  <c r="N35" i="12"/>
  <c r="E38" i="12"/>
  <c r="F38" i="12"/>
  <c r="G38" i="12"/>
  <c r="H38" i="12"/>
  <c r="I38" i="12"/>
  <c r="J38" i="12"/>
  <c r="K38" i="12"/>
  <c r="L38" i="12"/>
  <c r="M38" i="12"/>
  <c r="N38" i="12"/>
  <c r="E39" i="12"/>
  <c r="F39" i="12"/>
  <c r="G39" i="12"/>
  <c r="H39" i="12"/>
  <c r="I39" i="12"/>
  <c r="J39" i="12"/>
  <c r="K39" i="12"/>
  <c r="L39" i="12"/>
  <c r="M39" i="12"/>
  <c r="N39" i="12"/>
  <c r="E40" i="12"/>
  <c r="F40" i="12"/>
  <c r="G40" i="12"/>
  <c r="H40" i="12"/>
  <c r="I40" i="12"/>
  <c r="J40" i="12"/>
  <c r="K40" i="12"/>
  <c r="L40" i="12"/>
  <c r="M40" i="12"/>
  <c r="N40" i="12"/>
  <c r="E41" i="12"/>
  <c r="F41" i="12"/>
  <c r="G41" i="12"/>
  <c r="H41" i="12"/>
  <c r="I41" i="12"/>
  <c r="J41" i="12"/>
  <c r="K41" i="12"/>
  <c r="L41" i="12"/>
  <c r="M41" i="12"/>
  <c r="N41" i="12"/>
  <c r="E42" i="12"/>
  <c r="F42" i="12"/>
  <c r="G42" i="12"/>
  <c r="H42" i="12"/>
  <c r="I42" i="12"/>
  <c r="J42" i="12"/>
  <c r="K42" i="12"/>
  <c r="L42" i="12"/>
  <c r="M42" i="12"/>
  <c r="N42" i="12"/>
  <c r="C1" i="10"/>
  <c r="E5" i="10"/>
  <c r="F5" i="10" s="1"/>
  <c r="G5" i="10" s="1"/>
  <c r="H5" i="10" s="1"/>
  <c r="I5" i="10" s="1"/>
  <c r="J5" i="10" s="1"/>
  <c r="K5" i="10" s="1"/>
  <c r="L5" i="10" s="1"/>
  <c r="M5" i="10" s="1"/>
  <c r="N5" i="10" s="1"/>
  <c r="C1" i="11"/>
  <c r="D2" i="11"/>
  <c r="E5" i="11"/>
  <c r="F5" i="11" s="1"/>
  <c r="G5" i="11" s="1"/>
  <c r="H5" i="11" s="1"/>
  <c r="I5" i="11" s="1"/>
  <c r="J5" i="11" s="1"/>
  <c r="K5" i="11" s="1"/>
  <c r="L5" i="11" s="1"/>
  <c r="M5" i="11" s="1"/>
  <c r="N5" i="11" s="1"/>
  <c r="C1" i="9"/>
  <c r="E5" i="9"/>
  <c r="F5" i="9" s="1"/>
  <c r="G5" i="9" s="1"/>
  <c r="H5" i="9" s="1"/>
  <c r="I5" i="9" s="1"/>
  <c r="J5" i="9" s="1"/>
  <c r="K5" i="9" s="1"/>
  <c r="L5" i="9" s="1"/>
  <c r="M5" i="9" s="1"/>
  <c r="N5" i="9" s="1"/>
  <c r="E7" i="9"/>
  <c r="F7" i="9"/>
  <c r="G7" i="9"/>
  <c r="H7" i="9"/>
  <c r="I7" i="9"/>
  <c r="J7" i="9"/>
  <c r="K7" i="9"/>
  <c r="L7" i="9"/>
  <c r="M7" i="9"/>
  <c r="N7" i="9"/>
  <c r="E8" i="9"/>
  <c r="F8" i="9"/>
  <c r="G8" i="9"/>
  <c r="H8" i="9"/>
  <c r="I8" i="9"/>
  <c r="J8" i="9"/>
  <c r="K8" i="9"/>
  <c r="L8" i="9"/>
  <c r="M8" i="9"/>
  <c r="N8" i="9"/>
  <c r="E9" i="9"/>
  <c r="F9" i="9"/>
  <c r="G9" i="9"/>
  <c r="H9" i="9"/>
  <c r="I9" i="9"/>
  <c r="J9" i="9"/>
  <c r="K9" i="9"/>
  <c r="L9" i="9"/>
  <c r="M9" i="9"/>
  <c r="N9" i="9"/>
  <c r="E12" i="9"/>
  <c r="F12" i="9"/>
  <c r="G12" i="9"/>
  <c r="H12" i="9"/>
  <c r="I12" i="9"/>
  <c r="J12" i="9"/>
  <c r="K12" i="9"/>
  <c r="L12" i="9"/>
  <c r="M12" i="9"/>
  <c r="N12" i="9"/>
  <c r="E13" i="9"/>
  <c r="F13" i="9"/>
  <c r="G13" i="9"/>
  <c r="H13" i="9"/>
  <c r="I13" i="9"/>
  <c r="J13" i="9"/>
  <c r="K13" i="9"/>
  <c r="L13" i="9"/>
  <c r="M13" i="9"/>
  <c r="N13" i="9"/>
  <c r="E14" i="9"/>
  <c r="F14" i="9"/>
  <c r="G14" i="9"/>
  <c r="H14" i="9"/>
  <c r="I14" i="9"/>
  <c r="J14" i="9"/>
  <c r="K14" i="9"/>
  <c r="L14" i="9"/>
  <c r="M14" i="9"/>
  <c r="N14" i="9"/>
  <c r="E17" i="9"/>
  <c r="E19" i="9" s="1"/>
  <c r="F17" i="9"/>
  <c r="G17" i="9"/>
  <c r="H17" i="9"/>
  <c r="I17" i="9"/>
  <c r="J17" i="9"/>
  <c r="K17" i="9"/>
  <c r="L17" i="9"/>
  <c r="M17" i="9"/>
  <c r="N17" i="9"/>
  <c r="E18" i="9"/>
  <c r="F18" i="9"/>
  <c r="G18" i="9"/>
  <c r="G19" i="9" s="1"/>
  <c r="H18" i="9"/>
  <c r="I18" i="9"/>
  <c r="J18" i="9"/>
  <c r="K18" i="9"/>
  <c r="L18" i="9"/>
  <c r="M18" i="9"/>
  <c r="N18" i="9"/>
  <c r="E21" i="9"/>
  <c r="F21" i="9"/>
  <c r="G21" i="9"/>
  <c r="H21" i="9"/>
  <c r="I21" i="9"/>
  <c r="J21" i="9"/>
  <c r="K21" i="9"/>
  <c r="L21" i="9"/>
  <c r="M21" i="9"/>
  <c r="N21" i="9"/>
  <c r="E22" i="9"/>
  <c r="F22" i="9"/>
  <c r="G22" i="9"/>
  <c r="H22" i="9"/>
  <c r="I22" i="9"/>
  <c r="J22" i="9"/>
  <c r="K22" i="9"/>
  <c r="L22" i="9"/>
  <c r="M22" i="9"/>
  <c r="N22" i="9"/>
  <c r="E23" i="9"/>
  <c r="F23" i="9"/>
  <c r="G23" i="9"/>
  <c r="H23" i="9"/>
  <c r="I23" i="9"/>
  <c r="J23" i="9"/>
  <c r="K23" i="9"/>
  <c r="L23" i="9"/>
  <c r="M23" i="9"/>
  <c r="N23" i="9"/>
  <c r="E24" i="9"/>
  <c r="F24" i="9"/>
  <c r="G24" i="9"/>
  <c r="H24" i="9"/>
  <c r="I24" i="9"/>
  <c r="J24" i="9"/>
  <c r="K24" i="9"/>
  <c r="L24" i="9"/>
  <c r="M24" i="9"/>
  <c r="N24" i="9"/>
  <c r="E25" i="9"/>
  <c r="F25" i="9"/>
  <c r="G25" i="9"/>
  <c r="H25" i="9"/>
  <c r="I25" i="9"/>
  <c r="J25" i="9"/>
  <c r="K25" i="9"/>
  <c r="L25" i="9"/>
  <c r="M25" i="9"/>
  <c r="N25" i="9"/>
  <c r="E28" i="9"/>
  <c r="F28" i="9"/>
  <c r="G28" i="9"/>
  <c r="H28" i="9"/>
  <c r="I28" i="9"/>
  <c r="J28" i="9"/>
  <c r="K28" i="9"/>
  <c r="L28" i="9"/>
  <c r="M28" i="9"/>
  <c r="N28" i="9"/>
  <c r="E29" i="9"/>
  <c r="F29" i="9"/>
  <c r="G29" i="9"/>
  <c r="H29" i="9"/>
  <c r="I29" i="9"/>
  <c r="J29" i="9"/>
  <c r="K29" i="9"/>
  <c r="L29" i="9"/>
  <c r="M29" i="9"/>
  <c r="N29" i="9"/>
  <c r="E32" i="9"/>
  <c r="F32" i="9"/>
  <c r="G32" i="9"/>
  <c r="H32" i="9"/>
  <c r="I32" i="9"/>
  <c r="J32" i="9"/>
  <c r="K32" i="9"/>
  <c r="L32" i="9"/>
  <c r="M32" i="9"/>
  <c r="N32" i="9"/>
  <c r="E33" i="9"/>
  <c r="F33" i="9"/>
  <c r="G33" i="9"/>
  <c r="H33" i="9"/>
  <c r="I33" i="9"/>
  <c r="J33" i="9"/>
  <c r="K33" i="9"/>
  <c r="L33" i="9"/>
  <c r="M33" i="9"/>
  <c r="N33" i="9"/>
  <c r="E34" i="9"/>
  <c r="F34" i="9"/>
  <c r="G34" i="9"/>
  <c r="H34" i="9"/>
  <c r="I34" i="9"/>
  <c r="J34" i="9"/>
  <c r="K34" i="9"/>
  <c r="L34" i="9"/>
  <c r="M34" i="9"/>
  <c r="N34" i="9"/>
  <c r="E35" i="9"/>
  <c r="F35" i="9"/>
  <c r="G35" i="9"/>
  <c r="H35" i="9"/>
  <c r="I35" i="9"/>
  <c r="J35" i="9"/>
  <c r="K35" i="9"/>
  <c r="L35" i="9"/>
  <c r="M35" i="9"/>
  <c r="N35" i="9"/>
  <c r="E38" i="9"/>
  <c r="F38" i="9"/>
  <c r="G38" i="9"/>
  <c r="H38" i="9"/>
  <c r="I38" i="9"/>
  <c r="J38" i="9"/>
  <c r="K38" i="9"/>
  <c r="L38" i="9"/>
  <c r="M38" i="9"/>
  <c r="N38" i="9"/>
  <c r="C1" i="5"/>
  <c r="D2" i="5"/>
  <c r="E5" i="5"/>
  <c r="F5" i="5" s="1"/>
  <c r="G5" i="5" s="1"/>
  <c r="H5" i="5" s="1"/>
  <c r="I5" i="5" s="1"/>
  <c r="J5" i="5" s="1"/>
  <c r="K5" i="5" s="1"/>
  <c r="L5" i="5" s="1"/>
  <c r="M5" i="5" s="1"/>
  <c r="N5" i="5" s="1"/>
  <c r="E7" i="5"/>
  <c r="F7" i="5"/>
  <c r="G7" i="5"/>
  <c r="H7" i="5"/>
  <c r="I7" i="5"/>
  <c r="J7" i="5"/>
  <c r="K7" i="5"/>
  <c r="L7" i="5"/>
  <c r="M7" i="5"/>
  <c r="N7" i="5"/>
  <c r="E8" i="5"/>
  <c r="F8" i="5"/>
  <c r="G8" i="5"/>
  <c r="H8" i="5"/>
  <c r="I8" i="5"/>
  <c r="J8" i="5"/>
  <c r="K8" i="5"/>
  <c r="L8" i="5"/>
  <c r="M8" i="5"/>
  <c r="N8" i="5"/>
  <c r="E9" i="5"/>
  <c r="F9" i="5"/>
  <c r="G9" i="5"/>
  <c r="H9" i="5"/>
  <c r="I9" i="5"/>
  <c r="J9" i="5"/>
  <c r="K9" i="5"/>
  <c r="L9" i="5"/>
  <c r="M9" i="5"/>
  <c r="N9" i="5"/>
  <c r="E12" i="5"/>
  <c r="F12" i="5"/>
  <c r="G12" i="5"/>
  <c r="H12" i="5"/>
  <c r="I12" i="5"/>
  <c r="J12" i="5"/>
  <c r="K12" i="5"/>
  <c r="L12" i="5"/>
  <c r="M12" i="5"/>
  <c r="N12" i="5"/>
  <c r="E13" i="5"/>
  <c r="F13" i="5"/>
  <c r="G13" i="5"/>
  <c r="H13" i="5"/>
  <c r="I13" i="5"/>
  <c r="J13" i="5"/>
  <c r="K13" i="5"/>
  <c r="L13" i="5"/>
  <c r="M13" i="5"/>
  <c r="N13" i="5"/>
  <c r="E14" i="5"/>
  <c r="F14" i="5"/>
  <c r="G14" i="5"/>
  <c r="H14" i="5"/>
  <c r="I14" i="5"/>
  <c r="J14" i="5"/>
  <c r="K14" i="5"/>
  <c r="L14" i="5"/>
  <c r="M14" i="5"/>
  <c r="N14" i="5"/>
  <c r="E17" i="5"/>
  <c r="F17" i="5"/>
  <c r="G17" i="5"/>
  <c r="H17" i="5"/>
  <c r="I17" i="5"/>
  <c r="J17" i="5"/>
  <c r="K17" i="5"/>
  <c r="L17" i="5"/>
  <c r="M17" i="5"/>
  <c r="N17" i="5"/>
  <c r="N19" i="5" s="1"/>
  <c r="E18" i="5"/>
  <c r="F18" i="5"/>
  <c r="G18" i="5"/>
  <c r="H18" i="5"/>
  <c r="I18" i="5"/>
  <c r="J18" i="5"/>
  <c r="K18" i="5"/>
  <c r="L18" i="5"/>
  <c r="M18" i="5"/>
  <c r="N18" i="5"/>
  <c r="E21" i="5"/>
  <c r="F21" i="5"/>
  <c r="G21" i="5"/>
  <c r="H21" i="5"/>
  <c r="I21" i="5"/>
  <c r="J21" i="5"/>
  <c r="K21" i="5"/>
  <c r="L21" i="5"/>
  <c r="M21" i="5"/>
  <c r="N21" i="5"/>
  <c r="E22" i="5"/>
  <c r="F22" i="5"/>
  <c r="G22" i="5"/>
  <c r="H22" i="5"/>
  <c r="I22" i="5"/>
  <c r="J22" i="5"/>
  <c r="K22" i="5"/>
  <c r="L22" i="5"/>
  <c r="M22" i="5"/>
  <c r="N22" i="5"/>
  <c r="E23" i="5"/>
  <c r="F23" i="5"/>
  <c r="G23" i="5"/>
  <c r="H23" i="5"/>
  <c r="I23" i="5"/>
  <c r="J23" i="5"/>
  <c r="K23" i="5"/>
  <c r="L23" i="5"/>
  <c r="M23" i="5"/>
  <c r="N23" i="5"/>
  <c r="E24" i="5"/>
  <c r="F24" i="5"/>
  <c r="G24" i="5"/>
  <c r="H24" i="5"/>
  <c r="I24" i="5"/>
  <c r="J24" i="5"/>
  <c r="K24" i="5"/>
  <c r="L24" i="5"/>
  <c r="M24" i="5"/>
  <c r="N24" i="5"/>
  <c r="E25" i="5"/>
  <c r="F25" i="5"/>
  <c r="G25" i="5"/>
  <c r="H25" i="5"/>
  <c r="I25" i="5"/>
  <c r="J25" i="5"/>
  <c r="K25" i="5"/>
  <c r="L25" i="5"/>
  <c r="M25" i="5"/>
  <c r="N25" i="5"/>
  <c r="E28" i="5"/>
  <c r="F28" i="5"/>
  <c r="G28" i="5"/>
  <c r="H28" i="5"/>
  <c r="I28" i="5"/>
  <c r="J28" i="5"/>
  <c r="K28" i="5"/>
  <c r="L28" i="5"/>
  <c r="L30" i="5" s="1"/>
  <c r="M28" i="5"/>
  <c r="N28" i="5"/>
  <c r="E29" i="5"/>
  <c r="F29" i="5"/>
  <c r="G29" i="5"/>
  <c r="H29" i="5"/>
  <c r="I29" i="5"/>
  <c r="J29" i="5"/>
  <c r="K29" i="5"/>
  <c r="L29" i="5"/>
  <c r="M29" i="5"/>
  <c r="N29" i="5"/>
  <c r="E32" i="5"/>
  <c r="F32" i="5"/>
  <c r="G32" i="5"/>
  <c r="H32" i="5"/>
  <c r="I32" i="5"/>
  <c r="J32" i="5"/>
  <c r="K32" i="5"/>
  <c r="L32" i="5"/>
  <c r="M32" i="5"/>
  <c r="N32" i="5"/>
  <c r="E33" i="5"/>
  <c r="F33" i="5"/>
  <c r="G33" i="5"/>
  <c r="H33" i="5"/>
  <c r="I33" i="5"/>
  <c r="J33" i="5"/>
  <c r="K33" i="5"/>
  <c r="L33" i="5"/>
  <c r="M33" i="5"/>
  <c r="N33" i="5"/>
  <c r="E34" i="5"/>
  <c r="F34" i="5"/>
  <c r="G34" i="5"/>
  <c r="H34" i="5"/>
  <c r="I34" i="5"/>
  <c r="J34" i="5"/>
  <c r="K34" i="5"/>
  <c r="L34" i="5"/>
  <c r="M34" i="5"/>
  <c r="N34" i="5"/>
  <c r="E35" i="5"/>
  <c r="F35" i="5"/>
  <c r="G35" i="5"/>
  <c r="H35" i="5"/>
  <c r="I35" i="5"/>
  <c r="J35" i="5"/>
  <c r="K35" i="5"/>
  <c r="L35" i="5"/>
  <c r="M35" i="5"/>
  <c r="N35" i="5"/>
  <c r="E38" i="5"/>
  <c r="F38" i="5"/>
  <c r="G38" i="5"/>
  <c r="H38" i="5"/>
  <c r="I38" i="5"/>
  <c r="J38" i="5"/>
  <c r="K38" i="5"/>
  <c r="L38" i="5"/>
  <c r="M38" i="5"/>
  <c r="N38" i="5"/>
  <c r="C1" i="8"/>
  <c r="D2" i="8"/>
  <c r="E5" i="8"/>
  <c r="F5" i="8" s="1"/>
  <c r="G5" i="8" s="1"/>
  <c r="H5" i="8" s="1"/>
  <c r="I5" i="8" s="1"/>
  <c r="J5" i="8" s="1"/>
  <c r="K5" i="8" s="1"/>
  <c r="L5" i="8" s="1"/>
  <c r="M5" i="8" s="1"/>
  <c r="N5" i="8" s="1"/>
  <c r="E7" i="8"/>
  <c r="F7" i="8"/>
  <c r="G7" i="8"/>
  <c r="H7" i="8"/>
  <c r="I7" i="8"/>
  <c r="J7" i="8"/>
  <c r="K7" i="8"/>
  <c r="L7" i="8"/>
  <c r="M7" i="8"/>
  <c r="N7" i="8"/>
  <c r="E8" i="8"/>
  <c r="F8" i="8"/>
  <c r="G8" i="8"/>
  <c r="H8" i="8"/>
  <c r="I8" i="8"/>
  <c r="J8" i="8"/>
  <c r="K8" i="8"/>
  <c r="L8" i="8"/>
  <c r="M8" i="8"/>
  <c r="N8" i="8"/>
  <c r="E9" i="8"/>
  <c r="F9" i="8"/>
  <c r="G9" i="8"/>
  <c r="H9" i="8"/>
  <c r="I9" i="8"/>
  <c r="J9" i="8"/>
  <c r="K9" i="8"/>
  <c r="L9" i="8"/>
  <c r="M9" i="8"/>
  <c r="N9" i="8"/>
  <c r="E12" i="8"/>
  <c r="F12" i="8"/>
  <c r="G12" i="8"/>
  <c r="H12" i="8"/>
  <c r="I12" i="8"/>
  <c r="J12" i="8"/>
  <c r="K12" i="8"/>
  <c r="L12" i="8"/>
  <c r="M12" i="8"/>
  <c r="N12" i="8"/>
  <c r="E13" i="8"/>
  <c r="F13" i="8"/>
  <c r="G13" i="8"/>
  <c r="H13" i="8"/>
  <c r="I13" i="8"/>
  <c r="J13" i="8"/>
  <c r="K13" i="8"/>
  <c r="L13" i="8"/>
  <c r="M13" i="8"/>
  <c r="N13" i="8"/>
  <c r="E14" i="8"/>
  <c r="F14" i="8"/>
  <c r="G14" i="8"/>
  <c r="H14" i="8"/>
  <c r="I14" i="8"/>
  <c r="J14" i="8"/>
  <c r="K14" i="8"/>
  <c r="L14" i="8"/>
  <c r="M14" i="8"/>
  <c r="N14" i="8"/>
  <c r="E17" i="8"/>
  <c r="F17" i="8"/>
  <c r="G17" i="8"/>
  <c r="H17" i="8"/>
  <c r="I17" i="8"/>
  <c r="J17" i="8"/>
  <c r="K17" i="8"/>
  <c r="K19" i="8" s="1"/>
  <c r="L17" i="8"/>
  <c r="M17" i="8"/>
  <c r="N17" i="8"/>
  <c r="E18" i="8"/>
  <c r="F18" i="8"/>
  <c r="G18" i="8"/>
  <c r="H18" i="8"/>
  <c r="I18" i="8"/>
  <c r="J18" i="8"/>
  <c r="K18" i="8"/>
  <c r="L18" i="8"/>
  <c r="M18" i="8"/>
  <c r="N18" i="8"/>
  <c r="E21" i="8"/>
  <c r="F21" i="8"/>
  <c r="G21" i="8"/>
  <c r="H21" i="8"/>
  <c r="I21" i="8"/>
  <c r="J21" i="8"/>
  <c r="K21" i="8"/>
  <c r="L21" i="8"/>
  <c r="M21" i="8"/>
  <c r="N21" i="8"/>
  <c r="E22" i="8"/>
  <c r="F22" i="8"/>
  <c r="G22" i="8"/>
  <c r="H22" i="8"/>
  <c r="I22" i="8"/>
  <c r="J22" i="8"/>
  <c r="K22" i="8"/>
  <c r="L22" i="8"/>
  <c r="M22" i="8"/>
  <c r="N22" i="8"/>
  <c r="E23" i="8"/>
  <c r="F23" i="8"/>
  <c r="G23" i="8"/>
  <c r="H23" i="8"/>
  <c r="I23" i="8"/>
  <c r="J23" i="8"/>
  <c r="K23" i="8"/>
  <c r="L23" i="8"/>
  <c r="M23" i="8"/>
  <c r="N23" i="8"/>
  <c r="E24" i="8"/>
  <c r="F24" i="8"/>
  <c r="G24" i="8"/>
  <c r="H24" i="8"/>
  <c r="I24" i="8"/>
  <c r="J24" i="8"/>
  <c r="K24" i="8"/>
  <c r="L24" i="8"/>
  <c r="M24" i="8"/>
  <c r="N24" i="8"/>
  <c r="E25" i="8"/>
  <c r="F25" i="8"/>
  <c r="G25" i="8"/>
  <c r="H25" i="8"/>
  <c r="I25" i="8"/>
  <c r="J25" i="8"/>
  <c r="K25" i="8"/>
  <c r="L25" i="8"/>
  <c r="M25" i="8"/>
  <c r="N25" i="8"/>
  <c r="E28" i="8"/>
  <c r="F28" i="8"/>
  <c r="G28" i="8"/>
  <c r="H28" i="8"/>
  <c r="I28" i="8"/>
  <c r="J28" i="8"/>
  <c r="K28" i="8"/>
  <c r="L28" i="8"/>
  <c r="M28" i="8"/>
  <c r="N28" i="8"/>
  <c r="E29" i="8"/>
  <c r="F29" i="8"/>
  <c r="G29" i="8"/>
  <c r="H29" i="8"/>
  <c r="I29" i="8"/>
  <c r="J29" i="8"/>
  <c r="J30" i="8" s="1"/>
  <c r="K29" i="8"/>
  <c r="L29" i="8"/>
  <c r="M29" i="8"/>
  <c r="N29" i="8"/>
  <c r="E32" i="8"/>
  <c r="F32" i="8"/>
  <c r="G32" i="8"/>
  <c r="H32" i="8"/>
  <c r="I32" i="8"/>
  <c r="J32" i="8"/>
  <c r="K32" i="8"/>
  <c r="L32" i="8"/>
  <c r="M32" i="8"/>
  <c r="N32" i="8"/>
  <c r="E33" i="8"/>
  <c r="F33" i="8"/>
  <c r="G33" i="8"/>
  <c r="H33" i="8"/>
  <c r="I33" i="8"/>
  <c r="J33" i="8"/>
  <c r="K33" i="8"/>
  <c r="L33" i="8"/>
  <c r="M33" i="8"/>
  <c r="N33" i="8"/>
  <c r="E34" i="8"/>
  <c r="F34" i="8"/>
  <c r="G34" i="8"/>
  <c r="H34" i="8"/>
  <c r="I34" i="8"/>
  <c r="J34" i="8"/>
  <c r="K34" i="8"/>
  <c r="L34" i="8"/>
  <c r="M34" i="8"/>
  <c r="N34" i="8"/>
  <c r="E35" i="8"/>
  <c r="F35" i="8"/>
  <c r="G35" i="8"/>
  <c r="H35" i="8"/>
  <c r="I35" i="8"/>
  <c r="J35" i="8"/>
  <c r="K35" i="8"/>
  <c r="L35" i="8"/>
  <c r="M35" i="8"/>
  <c r="N35" i="8"/>
  <c r="E38" i="8"/>
  <c r="F38" i="8"/>
  <c r="G38" i="8"/>
  <c r="H38" i="8"/>
  <c r="I38" i="8"/>
  <c r="J38" i="8"/>
  <c r="K38" i="8"/>
  <c r="L38" i="8"/>
  <c r="M38" i="8"/>
  <c r="N38" i="8"/>
  <c r="C1" i="4"/>
  <c r="E5" i="4"/>
  <c r="F5" i="4" s="1"/>
  <c r="G5" i="4" s="1"/>
  <c r="H5" i="4" s="1"/>
  <c r="I5" i="4" s="1"/>
  <c r="J5" i="4" s="1"/>
  <c r="K5" i="4" s="1"/>
  <c r="L5" i="4" s="1"/>
  <c r="M5" i="4" s="1"/>
  <c r="N5" i="4" s="1"/>
  <c r="E7" i="4"/>
  <c r="F7" i="4"/>
  <c r="G7" i="4"/>
  <c r="H7" i="4"/>
  <c r="I7" i="4"/>
  <c r="J7" i="4"/>
  <c r="K7" i="4"/>
  <c r="L7" i="4"/>
  <c r="M7" i="4"/>
  <c r="N7" i="4"/>
  <c r="E8" i="4"/>
  <c r="F8" i="4"/>
  <c r="G8" i="4"/>
  <c r="H8" i="4"/>
  <c r="I8" i="4"/>
  <c r="J8" i="4"/>
  <c r="K8" i="4"/>
  <c r="L8" i="4"/>
  <c r="M8" i="4"/>
  <c r="N8" i="4"/>
  <c r="E9" i="4"/>
  <c r="F9" i="4"/>
  <c r="G9" i="4"/>
  <c r="H9" i="4"/>
  <c r="I9" i="4"/>
  <c r="J9" i="4"/>
  <c r="K9" i="4"/>
  <c r="L9" i="4"/>
  <c r="M9" i="4"/>
  <c r="N9" i="4"/>
  <c r="E12" i="4"/>
  <c r="F12" i="4"/>
  <c r="G12" i="4"/>
  <c r="H12" i="4"/>
  <c r="I12" i="4"/>
  <c r="J12" i="4"/>
  <c r="K12" i="4"/>
  <c r="L12" i="4"/>
  <c r="M12" i="4"/>
  <c r="N12" i="4"/>
  <c r="E13" i="4"/>
  <c r="F13" i="4"/>
  <c r="G13" i="4"/>
  <c r="H13" i="4"/>
  <c r="I13" i="4"/>
  <c r="I15" i="4" s="1"/>
  <c r="J13" i="4"/>
  <c r="K13" i="4"/>
  <c r="L13" i="4"/>
  <c r="M13" i="4"/>
  <c r="N13" i="4"/>
  <c r="E14" i="4"/>
  <c r="F14" i="4"/>
  <c r="G14" i="4"/>
  <c r="H14" i="4"/>
  <c r="I14" i="4"/>
  <c r="J14" i="4"/>
  <c r="K14" i="4"/>
  <c r="L14" i="4"/>
  <c r="M14" i="4"/>
  <c r="N14" i="4"/>
  <c r="E17" i="4"/>
  <c r="F17" i="4"/>
  <c r="G17" i="4"/>
  <c r="H17" i="4"/>
  <c r="H19" i="4" s="1"/>
  <c r="I17" i="4"/>
  <c r="J17" i="4"/>
  <c r="K17" i="4"/>
  <c r="L17" i="4"/>
  <c r="M17" i="4"/>
  <c r="N17" i="4"/>
  <c r="E18" i="4"/>
  <c r="F18" i="4"/>
  <c r="G18" i="4"/>
  <c r="H18" i="4"/>
  <c r="I18" i="4"/>
  <c r="J18" i="4"/>
  <c r="K18" i="4"/>
  <c r="L18" i="4"/>
  <c r="M18" i="4"/>
  <c r="N18" i="4"/>
  <c r="E21" i="4"/>
  <c r="F21" i="4"/>
  <c r="G21" i="4"/>
  <c r="H21" i="4"/>
  <c r="I21" i="4"/>
  <c r="J21" i="4"/>
  <c r="K21" i="4"/>
  <c r="L21" i="4"/>
  <c r="M21" i="4"/>
  <c r="N21" i="4"/>
  <c r="E22" i="4"/>
  <c r="F22" i="4"/>
  <c r="G22" i="4"/>
  <c r="H22" i="4"/>
  <c r="I22" i="4"/>
  <c r="J22" i="4"/>
  <c r="K22" i="4"/>
  <c r="L22" i="4"/>
  <c r="M22" i="4"/>
  <c r="N22" i="4"/>
  <c r="E23" i="4"/>
  <c r="F23" i="4"/>
  <c r="G23" i="4"/>
  <c r="H23" i="4"/>
  <c r="I23" i="4"/>
  <c r="J23" i="4"/>
  <c r="K23" i="4"/>
  <c r="L23" i="4"/>
  <c r="M23" i="4"/>
  <c r="N23" i="4"/>
  <c r="E24" i="4"/>
  <c r="F24" i="4"/>
  <c r="G24" i="4"/>
  <c r="H24" i="4"/>
  <c r="I24" i="4"/>
  <c r="J24" i="4"/>
  <c r="K24" i="4"/>
  <c r="L24" i="4"/>
  <c r="M24" i="4"/>
  <c r="N24" i="4"/>
  <c r="E25" i="4"/>
  <c r="F25" i="4"/>
  <c r="G25" i="4"/>
  <c r="H25" i="4"/>
  <c r="I25" i="4"/>
  <c r="J25" i="4"/>
  <c r="K25" i="4"/>
  <c r="L25" i="4"/>
  <c r="M25" i="4"/>
  <c r="N25" i="4"/>
  <c r="E28" i="4"/>
  <c r="F28" i="4"/>
  <c r="F30" i="4" s="1"/>
  <c r="G28" i="4"/>
  <c r="H28" i="4"/>
  <c r="I28" i="4"/>
  <c r="J28" i="4"/>
  <c r="K28" i="4"/>
  <c r="L28" i="4"/>
  <c r="M28" i="4"/>
  <c r="N28" i="4"/>
  <c r="E29" i="4"/>
  <c r="F29" i="4"/>
  <c r="G29" i="4"/>
  <c r="H29" i="4"/>
  <c r="H30" i="4" s="1"/>
  <c r="I29" i="4"/>
  <c r="I30" i="4" s="1"/>
  <c r="J29" i="4"/>
  <c r="K29" i="4"/>
  <c r="L29" i="4"/>
  <c r="M29" i="4"/>
  <c r="N29" i="4"/>
  <c r="E32" i="4"/>
  <c r="F32" i="4"/>
  <c r="G32" i="4"/>
  <c r="H32" i="4"/>
  <c r="I32" i="4"/>
  <c r="J32" i="4"/>
  <c r="K32" i="4"/>
  <c r="L32" i="4"/>
  <c r="M32" i="4"/>
  <c r="N32" i="4"/>
  <c r="E33" i="4"/>
  <c r="F33" i="4"/>
  <c r="G33" i="4"/>
  <c r="H33" i="4"/>
  <c r="I33" i="4"/>
  <c r="J33" i="4"/>
  <c r="K33" i="4"/>
  <c r="L33" i="4"/>
  <c r="M33" i="4"/>
  <c r="N33" i="4"/>
  <c r="E34" i="4"/>
  <c r="F34" i="4"/>
  <c r="G34" i="4"/>
  <c r="H34" i="4"/>
  <c r="I34" i="4"/>
  <c r="J34" i="4"/>
  <c r="K34" i="4"/>
  <c r="L34" i="4"/>
  <c r="M34" i="4"/>
  <c r="N34" i="4"/>
  <c r="E35" i="4"/>
  <c r="F35" i="4"/>
  <c r="G35" i="4"/>
  <c r="H35" i="4"/>
  <c r="I35" i="4"/>
  <c r="J35" i="4"/>
  <c r="K35" i="4"/>
  <c r="L35" i="4"/>
  <c r="M35" i="4"/>
  <c r="N35" i="4"/>
  <c r="E38" i="4"/>
  <c r="F38" i="4"/>
  <c r="G38" i="4"/>
  <c r="H38" i="4"/>
  <c r="I38" i="4"/>
  <c r="J38" i="4"/>
  <c r="K38" i="4"/>
  <c r="L38" i="4"/>
  <c r="M38" i="4"/>
  <c r="N38" i="4"/>
  <c r="C1" i="7"/>
  <c r="E5" i="7"/>
  <c r="F5" i="7" s="1"/>
  <c r="G5" i="7" s="1"/>
  <c r="H5" i="7" s="1"/>
  <c r="I5" i="7" s="1"/>
  <c r="J5" i="7" s="1"/>
  <c r="K5" i="7" s="1"/>
  <c r="L5" i="7" s="1"/>
  <c r="M5" i="7" s="1"/>
  <c r="N5" i="7" s="1"/>
  <c r="E7" i="7"/>
  <c r="F7" i="7"/>
  <c r="G7" i="7"/>
  <c r="H7" i="7"/>
  <c r="I7" i="7"/>
  <c r="J7" i="7"/>
  <c r="K7" i="7"/>
  <c r="L7" i="7"/>
  <c r="M7" i="7"/>
  <c r="N7" i="7"/>
  <c r="E8" i="7"/>
  <c r="F8" i="7"/>
  <c r="G8" i="7"/>
  <c r="H8" i="7"/>
  <c r="I8" i="7"/>
  <c r="J8" i="7"/>
  <c r="K8" i="7"/>
  <c r="L8" i="7"/>
  <c r="M8" i="7"/>
  <c r="N8" i="7"/>
  <c r="E9" i="7"/>
  <c r="F9" i="7"/>
  <c r="G9" i="7"/>
  <c r="H9" i="7"/>
  <c r="I9" i="7"/>
  <c r="J9" i="7"/>
  <c r="K9" i="7"/>
  <c r="L9" i="7"/>
  <c r="M9" i="7"/>
  <c r="N9" i="7"/>
  <c r="E10" i="7"/>
  <c r="F10" i="7"/>
  <c r="G10" i="7"/>
  <c r="H10" i="7"/>
  <c r="I10" i="7"/>
  <c r="J10" i="7"/>
  <c r="K10" i="7"/>
  <c r="L10" i="7"/>
  <c r="M10" i="7"/>
  <c r="N10" i="7"/>
  <c r="E11" i="7"/>
  <c r="F11" i="7"/>
  <c r="G11" i="7"/>
  <c r="H11" i="7"/>
  <c r="I11" i="7"/>
  <c r="J11" i="7"/>
  <c r="K11" i="7"/>
  <c r="L11" i="7"/>
  <c r="M11" i="7"/>
  <c r="N11" i="7"/>
  <c r="E12" i="7"/>
  <c r="F12" i="7"/>
  <c r="G12" i="7"/>
  <c r="H12" i="7"/>
  <c r="I12" i="7"/>
  <c r="J12" i="7"/>
  <c r="K12" i="7"/>
  <c r="L12" i="7"/>
  <c r="M12" i="7"/>
  <c r="N12" i="7"/>
  <c r="E15" i="7"/>
  <c r="F15" i="7"/>
  <c r="G15" i="7"/>
  <c r="H15" i="7"/>
  <c r="I15" i="7"/>
  <c r="J15" i="7"/>
  <c r="K15" i="7"/>
  <c r="L15" i="7"/>
  <c r="M15" i="7"/>
  <c r="N15" i="7"/>
  <c r="E16" i="7"/>
  <c r="F16" i="7"/>
  <c r="G16" i="7"/>
  <c r="H16" i="7"/>
  <c r="I16" i="7"/>
  <c r="J16" i="7"/>
  <c r="K16" i="7"/>
  <c r="L16" i="7"/>
  <c r="M16" i="7"/>
  <c r="N16" i="7"/>
  <c r="E17" i="7"/>
  <c r="F17" i="7"/>
  <c r="G17" i="7"/>
  <c r="H17" i="7"/>
  <c r="I17" i="7"/>
  <c r="J17" i="7"/>
  <c r="K17" i="7"/>
  <c r="L17" i="7"/>
  <c r="M17" i="7"/>
  <c r="N17" i="7"/>
  <c r="E18" i="7"/>
  <c r="F18" i="7"/>
  <c r="G18" i="7"/>
  <c r="H18" i="7"/>
  <c r="I18" i="7"/>
  <c r="J18" i="7"/>
  <c r="K18" i="7"/>
  <c r="L18" i="7"/>
  <c r="M18" i="7"/>
  <c r="N18" i="7"/>
  <c r="E21" i="7"/>
  <c r="F21" i="7"/>
  <c r="G21" i="7"/>
  <c r="H21" i="7"/>
  <c r="I21" i="7"/>
  <c r="J21" i="7"/>
  <c r="K21" i="7"/>
  <c r="L21" i="7"/>
  <c r="M21" i="7"/>
  <c r="N21" i="7"/>
  <c r="E22" i="7"/>
  <c r="F22" i="7"/>
  <c r="G22" i="7"/>
  <c r="H22" i="7"/>
  <c r="I22" i="7"/>
  <c r="J22" i="7"/>
  <c r="K22" i="7"/>
  <c r="L22" i="7"/>
  <c r="M22" i="7"/>
  <c r="N22" i="7"/>
  <c r="E23" i="7"/>
  <c r="F23" i="7"/>
  <c r="G23" i="7"/>
  <c r="H23" i="7"/>
  <c r="I23" i="7"/>
  <c r="J23" i="7"/>
  <c r="K23" i="7"/>
  <c r="L23" i="7"/>
  <c r="M23" i="7"/>
  <c r="N23" i="7"/>
  <c r="E26" i="7"/>
  <c r="F26" i="7"/>
  <c r="G26" i="7"/>
  <c r="H26" i="7"/>
  <c r="I26" i="7"/>
  <c r="J26" i="7"/>
  <c r="K26" i="7"/>
  <c r="L26" i="7"/>
  <c r="M26" i="7"/>
  <c r="N26" i="7"/>
  <c r="E27" i="7"/>
  <c r="F27" i="7"/>
  <c r="G27" i="7"/>
  <c r="H27" i="7"/>
  <c r="I27" i="7"/>
  <c r="J27" i="7"/>
  <c r="K27" i="7"/>
  <c r="L27" i="7"/>
  <c r="M27" i="7"/>
  <c r="N27" i="7"/>
  <c r="E28" i="7"/>
  <c r="F28" i="7"/>
  <c r="G28" i="7"/>
  <c r="H28" i="7"/>
  <c r="I28" i="7"/>
  <c r="J28" i="7"/>
  <c r="K28" i="7"/>
  <c r="L28" i="7"/>
  <c r="M28" i="7"/>
  <c r="N28" i="7"/>
  <c r="F33" i="7"/>
  <c r="H33" i="7"/>
  <c r="J33" i="7"/>
  <c r="L33" i="7"/>
  <c r="N33" i="7"/>
  <c r="E34" i="7"/>
  <c r="F34" i="7"/>
  <c r="G34" i="7"/>
  <c r="H34" i="7"/>
  <c r="I34" i="7"/>
  <c r="J34" i="7"/>
  <c r="K34" i="7"/>
  <c r="L34" i="7"/>
  <c r="M34" i="7"/>
  <c r="N34" i="7"/>
  <c r="E35" i="7"/>
  <c r="F35" i="7"/>
  <c r="G35" i="7"/>
  <c r="H35" i="7"/>
  <c r="I35" i="7"/>
  <c r="J35" i="7"/>
  <c r="K35" i="7"/>
  <c r="L35" i="7"/>
  <c r="M35" i="7"/>
  <c r="N35" i="7"/>
  <c r="E40" i="7"/>
  <c r="F40" i="7"/>
  <c r="G40" i="7"/>
  <c r="H40" i="7"/>
  <c r="I40" i="7"/>
  <c r="J40" i="7"/>
  <c r="K40" i="7"/>
  <c r="L40" i="7"/>
  <c r="M40" i="7"/>
  <c r="N40" i="7"/>
  <c r="C1" i="3"/>
  <c r="D2" i="3"/>
  <c r="E5" i="3"/>
  <c r="F5" i="3" s="1"/>
  <c r="G5" i="3" s="1"/>
  <c r="H5" i="3" s="1"/>
  <c r="I5" i="3" s="1"/>
  <c r="J5" i="3" s="1"/>
  <c r="K5" i="3" s="1"/>
  <c r="L5" i="3" s="1"/>
  <c r="M5" i="3" s="1"/>
  <c r="N5" i="3" s="1"/>
  <c r="E7" i="3"/>
  <c r="F7" i="3"/>
  <c r="G7" i="3"/>
  <c r="H7" i="3"/>
  <c r="I7" i="3"/>
  <c r="J7" i="3"/>
  <c r="K7" i="3"/>
  <c r="L7" i="3"/>
  <c r="M7" i="3"/>
  <c r="N7" i="3"/>
  <c r="E8" i="3"/>
  <c r="F8" i="3"/>
  <c r="G8" i="3"/>
  <c r="H8" i="3"/>
  <c r="I8" i="3"/>
  <c r="J8" i="3"/>
  <c r="K8" i="3"/>
  <c r="L8" i="3"/>
  <c r="M8" i="3"/>
  <c r="N8" i="3"/>
  <c r="E9" i="3"/>
  <c r="F9" i="3"/>
  <c r="G9" i="3"/>
  <c r="H9" i="3"/>
  <c r="I9" i="3"/>
  <c r="J9" i="3"/>
  <c r="K9" i="3"/>
  <c r="L9" i="3"/>
  <c r="M9" i="3"/>
  <c r="N9" i="3"/>
  <c r="E10" i="3"/>
  <c r="F10" i="3"/>
  <c r="G10" i="3"/>
  <c r="H10" i="3"/>
  <c r="I10" i="3"/>
  <c r="J10" i="3"/>
  <c r="K10" i="3"/>
  <c r="L10" i="3"/>
  <c r="M10" i="3"/>
  <c r="N10" i="3"/>
  <c r="E11" i="3"/>
  <c r="F11" i="3"/>
  <c r="G11" i="3"/>
  <c r="H11" i="3"/>
  <c r="I11" i="3"/>
  <c r="J11" i="3"/>
  <c r="K11" i="3"/>
  <c r="L11" i="3"/>
  <c r="M11" i="3"/>
  <c r="N11" i="3"/>
  <c r="E12" i="3"/>
  <c r="F12" i="3"/>
  <c r="G12" i="3"/>
  <c r="H12" i="3"/>
  <c r="I12" i="3"/>
  <c r="J12" i="3"/>
  <c r="K12" i="3"/>
  <c r="L12" i="3"/>
  <c r="M12" i="3"/>
  <c r="N12" i="3"/>
  <c r="E15" i="3"/>
  <c r="F15" i="3"/>
  <c r="G15" i="3"/>
  <c r="H15" i="3"/>
  <c r="I15" i="3"/>
  <c r="J15" i="3"/>
  <c r="K15" i="3"/>
  <c r="L15" i="3"/>
  <c r="M15" i="3"/>
  <c r="N15" i="3"/>
  <c r="E16" i="3"/>
  <c r="F16" i="3"/>
  <c r="G16" i="3"/>
  <c r="H16" i="3"/>
  <c r="I16" i="3"/>
  <c r="J16" i="3"/>
  <c r="K16" i="3"/>
  <c r="L16" i="3"/>
  <c r="M16" i="3"/>
  <c r="N16" i="3"/>
  <c r="E17" i="3"/>
  <c r="F17" i="3"/>
  <c r="G17" i="3"/>
  <c r="H17" i="3"/>
  <c r="I17" i="3"/>
  <c r="J17" i="3"/>
  <c r="K17" i="3"/>
  <c r="L17" i="3"/>
  <c r="M17" i="3"/>
  <c r="N17" i="3"/>
  <c r="E18" i="3"/>
  <c r="F18" i="3"/>
  <c r="G18" i="3"/>
  <c r="H18" i="3"/>
  <c r="I18" i="3"/>
  <c r="J18" i="3"/>
  <c r="K18" i="3"/>
  <c r="L18" i="3"/>
  <c r="M18" i="3"/>
  <c r="N18" i="3"/>
  <c r="E21" i="3"/>
  <c r="F21" i="3"/>
  <c r="G21" i="3"/>
  <c r="H21" i="3"/>
  <c r="I21" i="3"/>
  <c r="J21" i="3"/>
  <c r="K21" i="3"/>
  <c r="L21" i="3"/>
  <c r="M21" i="3"/>
  <c r="N21" i="3"/>
  <c r="E22" i="3"/>
  <c r="F22" i="3"/>
  <c r="G22" i="3"/>
  <c r="H22" i="3"/>
  <c r="I22" i="3"/>
  <c r="J22" i="3"/>
  <c r="K22" i="3"/>
  <c r="L22" i="3"/>
  <c r="M22" i="3"/>
  <c r="N22" i="3"/>
  <c r="E23" i="3"/>
  <c r="F23" i="3"/>
  <c r="G23" i="3"/>
  <c r="H23" i="3"/>
  <c r="I23" i="3"/>
  <c r="J23" i="3"/>
  <c r="K23" i="3"/>
  <c r="L23" i="3"/>
  <c r="M23" i="3"/>
  <c r="N23" i="3"/>
  <c r="E26" i="3"/>
  <c r="F26" i="3"/>
  <c r="G26" i="3"/>
  <c r="H26" i="3"/>
  <c r="I26" i="3"/>
  <c r="J26" i="3"/>
  <c r="K26" i="3"/>
  <c r="L26" i="3"/>
  <c r="M26" i="3"/>
  <c r="N26" i="3"/>
  <c r="E27" i="3"/>
  <c r="F27" i="3"/>
  <c r="G27" i="3"/>
  <c r="H27" i="3"/>
  <c r="I27" i="3"/>
  <c r="I29" i="3" s="1"/>
  <c r="J27" i="3"/>
  <c r="K27" i="3"/>
  <c r="L27" i="3"/>
  <c r="M27" i="3"/>
  <c r="N27" i="3"/>
  <c r="E28" i="3"/>
  <c r="F28" i="3"/>
  <c r="G28" i="3"/>
  <c r="H28" i="3"/>
  <c r="I28" i="3"/>
  <c r="J28" i="3"/>
  <c r="K28" i="3"/>
  <c r="L28" i="3"/>
  <c r="M28" i="3"/>
  <c r="N28" i="3"/>
  <c r="E33" i="3"/>
  <c r="F33" i="3"/>
  <c r="G33" i="3"/>
  <c r="H33" i="3"/>
  <c r="I33" i="3"/>
  <c r="J33" i="3"/>
  <c r="K33" i="3"/>
  <c r="L33" i="3"/>
  <c r="M33" i="3"/>
  <c r="N33" i="3"/>
  <c r="E34" i="3"/>
  <c r="F34" i="3"/>
  <c r="G34" i="3"/>
  <c r="H34" i="3"/>
  <c r="I34" i="3"/>
  <c r="J34" i="3"/>
  <c r="K34" i="3"/>
  <c r="L34" i="3"/>
  <c r="M34" i="3"/>
  <c r="N34" i="3"/>
  <c r="E35" i="3"/>
  <c r="F35" i="3"/>
  <c r="G35" i="3"/>
  <c r="H35" i="3"/>
  <c r="I35" i="3"/>
  <c r="J35" i="3"/>
  <c r="K35" i="3"/>
  <c r="L35" i="3"/>
  <c r="M35" i="3"/>
  <c r="N35" i="3"/>
  <c r="E40" i="3"/>
  <c r="F40" i="3"/>
  <c r="G40" i="3"/>
  <c r="H40" i="3"/>
  <c r="I40" i="3"/>
  <c r="J40" i="3"/>
  <c r="K40" i="3"/>
  <c r="L40" i="3"/>
  <c r="M40" i="3"/>
  <c r="N40" i="3"/>
  <c r="C1" i="6"/>
  <c r="D2" i="6"/>
  <c r="E5" i="6"/>
  <c r="F5" i="6" s="1"/>
  <c r="G5" i="6" s="1"/>
  <c r="H5" i="6" s="1"/>
  <c r="I5" i="6" s="1"/>
  <c r="J5" i="6" s="1"/>
  <c r="K5" i="6" s="1"/>
  <c r="L5" i="6" s="1"/>
  <c r="M5" i="6" s="1"/>
  <c r="N5" i="6" s="1"/>
  <c r="E7" i="6"/>
  <c r="F7" i="6"/>
  <c r="G7" i="6"/>
  <c r="H7" i="6"/>
  <c r="I7" i="6"/>
  <c r="J7" i="6"/>
  <c r="K7" i="6"/>
  <c r="L7" i="6"/>
  <c r="M7" i="6"/>
  <c r="N7" i="6"/>
  <c r="E8" i="6"/>
  <c r="F8" i="6"/>
  <c r="G8" i="6"/>
  <c r="H8" i="6"/>
  <c r="I8" i="6"/>
  <c r="J8" i="6"/>
  <c r="K8" i="6"/>
  <c r="L8" i="6"/>
  <c r="M8" i="6"/>
  <c r="N8" i="6"/>
  <c r="E9" i="6"/>
  <c r="F9" i="6"/>
  <c r="G9" i="6"/>
  <c r="H9" i="6"/>
  <c r="I9" i="6"/>
  <c r="J9" i="6"/>
  <c r="K9" i="6"/>
  <c r="L9" i="6"/>
  <c r="M9" i="6"/>
  <c r="N9" i="6"/>
  <c r="E10" i="6"/>
  <c r="F10" i="6"/>
  <c r="G10" i="6"/>
  <c r="H10" i="6"/>
  <c r="I10" i="6"/>
  <c r="J10" i="6"/>
  <c r="K10" i="6"/>
  <c r="L10" i="6"/>
  <c r="M10" i="6"/>
  <c r="N10" i="6"/>
  <c r="E11" i="6"/>
  <c r="F11" i="6"/>
  <c r="G11" i="6"/>
  <c r="H11" i="6"/>
  <c r="I11" i="6"/>
  <c r="J11" i="6"/>
  <c r="K11" i="6"/>
  <c r="L11" i="6"/>
  <c r="M11" i="6"/>
  <c r="N11" i="6"/>
  <c r="E12" i="6"/>
  <c r="F12" i="6"/>
  <c r="G12" i="6"/>
  <c r="H12" i="6"/>
  <c r="I12" i="6"/>
  <c r="J12" i="6"/>
  <c r="K12" i="6"/>
  <c r="L12" i="6"/>
  <c r="M12" i="6"/>
  <c r="N12" i="6"/>
  <c r="E15" i="6"/>
  <c r="F15" i="6"/>
  <c r="G15" i="6"/>
  <c r="H15" i="6"/>
  <c r="I15" i="6"/>
  <c r="J15" i="6"/>
  <c r="K15" i="6"/>
  <c r="L15" i="6"/>
  <c r="M15" i="6"/>
  <c r="N15" i="6"/>
  <c r="E16" i="6"/>
  <c r="F16" i="6"/>
  <c r="G16" i="6"/>
  <c r="H16" i="6"/>
  <c r="I16" i="6"/>
  <c r="J16" i="6"/>
  <c r="K16" i="6"/>
  <c r="L16" i="6"/>
  <c r="M16" i="6"/>
  <c r="N16" i="6"/>
  <c r="E17" i="6"/>
  <c r="F17" i="6"/>
  <c r="G17" i="6"/>
  <c r="H17" i="6"/>
  <c r="I17" i="6"/>
  <c r="J17" i="6"/>
  <c r="K17" i="6"/>
  <c r="L17" i="6"/>
  <c r="M17" i="6"/>
  <c r="N17" i="6"/>
  <c r="E18" i="6"/>
  <c r="F18" i="6"/>
  <c r="G18" i="6"/>
  <c r="H18" i="6"/>
  <c r="I18" i="6"/>
  <c r="J18" i="6"/>
  <c r="K18" i="6"/>
  <c r="L18" i="6"/>
  <c r="M18" i="6"/>
  <c r="N18" i="6"/>
  <c r="E21" i="6"/>
  <c r="F21" i="6"/>
  <c r="G21" i="6"/>
  <c r="H21" i="6"/>
  <c r="I21" i="6"/>
  <c r="J21" i="6"/>
  <c r="K21" i="6"/>
  <c r="L21" i="6"/>
  <c r="M21" i="6"/>
  <c r="N21" i="6"/>
  <c r="E22" i="6"/>
  <c r="F22" i="6"/>
  <c r="G22" i="6"/>
  <c r="H22" i="6"/>
  <c r="I22" i="6"/>
  <c r="J22" i="6"/>
  <c r="K22" i="6"/>
  <c r="L22" i="6"/>
  <c r="M22" i="6"/>
  <c r="N22" i="6"/>
  <c r="E23" i="6"/>
  <c r="F23" i="6"/>
  <c r="G23" i="6"/>
  <c r="H23" i="6"/>
  <c r="I23" i="6"/>
  <c r="J23" i="6"/>
  <c r="K23" i="6"/>
  <c r="L23" i="6"/>
  <c r="M23" i="6"/>
  <c r="N23" i="6"/>
  <c r="E26" i="6"/>
  <c r="F26" i="6"/>
  <c r="G26" i="6"/>
  <c r="H26" i="6"/>
  <c r="I26" i="6"/>
  <c r="J26" i="6"/>
  <c r="K26" i="6"/>
  <c r="L26" i="6"/>
  <c r="M26" i="6"/>
  <c r="N26" i="6"/>
  <c r="E27" i="6"/>
  <c r="F27" i="6"/>
  <c r="G27" i="6"/>
  <c r="H27" i="6"/>
  <c r="I27" i="6"/>
  <c r="J27" i="6"/>
  <c r="K27" i="6"/>
  <c r="L27" i="6"/>
  <c r="M27" i="6"/>
  <c r="N27" i="6"/>
  <c r="E28" i="6"/>
  <c r="F28" i="6"/>
  <c r="G28" i="6"/>
  <c r="H28" i="6"/>
  <c r="I28" i="6"/>
  <c r="J28" i="6"/>
  <c r="K28" i="6"/>
  <c r="L28" i="6"/>
  <c r="M28" i="6"/>
  <c r="N28" i="6"/>
  <c r="F33" i="6"/>
  <c r="H33" i="6"/>
  <c r="J33" i="6"/>
  <c r="L33" i="6"/>
  <c r="N33" i="6"/>
  <c r="E34" i="6"/>
  <c r="F34" i="6"/>
  <c r="G34" i="6"/>
  <c r="H34" i="6"/>
  <c r="I34" i="6"/>
  <c r="J34" i="6"/>
  <c r="K34" i="6"/>
  <c r="L34" i="6"/>
  <c r="M34" i="6"/>
  <c r="N34" i="6"/>
  <c r="E35" i="6"/>
  <c r="F35" i="6"/>
  <c r="G35" i="6"/>
  <c r="H35" i="6"/>
  <c r="I35" i="6"/>
  <c r="J35" i="6"/>
  <c r="K35" i="6"/>
  <c r="L35" i="6"/>
  <c r="M35" i="6"/>
  <c r="N35" i="6"/>
  <c r="E40" i="6"/>
  <c r="F40" i="6"/>
  <c r="G40" i="6"/>
  <c r="H40" i="6"/>
  <c r="I40" i="6"/>
  <c r="J40" i="6"/>
  <c r="K40" i="6"/>
  <c r="L40" i="6"/>
  <c r="M40" i="6"/>
  <c r="N40" i="6"/>
  <c r="C1" i="2"/>
  <c r="E5" i="2"/>
  <c r="F5" i="2" s="1"/>
  <c r="G5" i="2" s="1"/>
  <c r="H5" i="2" s="1"/>
  <c r="I5" i="2" s="1"/>
  <c r="J5" i="2" s="1"/>
  <c r="K5" i="2" s="1"/>
  <c r="L5" i="2" s="1"/>
  <c r="M5" i="2" s="1"/>
  <c r="N5" i="2" s="1"/>
  <c r="E7" i="2"/>
  <c r="F7" i="2"/>
  <c r="G7" i="2"/>
  <c r="H7" i="2"/>
  <c r="I7" i="2"/>
  <c r="J7" i="2"/>
  <c r="K7" i="2"/>
  <c r="L7" i="2"/>
  <c r="M7" i="2"/>
  <c r="N7" i="2"/>
  <c r="E8" i="2"/>
  <c r="F8" i="2"/>
  <c r="G8" i="2"/>
  <c r="H8" i="2"/>
  <c r="I8" i="2"/>
  <c r="J8" i="2"/>
  <c r="K8" i="2"/>
  <c r="L8" i="2"/>
  <c r="M8" i="2"/>
  <c r="N8" i="2"/>
  <c r="E9" i="2"/>
  <c r="F9" i="2"/>
  <c r="G9" i="2"/>
  <c r="H9" i="2"/>
  <c r="I9" i="2"/>
  <c r="J9" i="2"/>
  <c r="K9" i="2"/>
  <c r="L9" i="2"/>
  <c r="M9" i="2"/>
  <c r="N9" i="2"/>
  <c r="E10" i="2"/>
  <c r="F10" i="2"/>
  <c r="G10" i="2"/>
  <c r="H10" i="2"/>
  <c r="I10" i="2"/>
  <c r="J10" i="2"/>
  <c r="K10" i="2"/>
  <c r="L10" i="2"/>
  <c r="M10" i="2"/>
  <c r="N10" i="2"/>
  <c r="E11" i="2"/>
  <c r="F11" i="2"/>
  <c r="G11" i="2"/>
  <c r="H11" i="2"/>
  <c r="I11" i="2"/>
  <c r="J11" i="2"/>
  <c r="K11" i="2"/>
  <c r="L11" i="2"/>
  <c r="M11" i="2"/>
  <c r="N11" i="2"/>
  <c r="E12" i="2"/>
  <c r="F12" i="2"/>
  <c r="G12" i="2"/>
  <c r="H12" i="2"/>
  <c r="I12" i="2"/>
  <c r="J12" i="2"/>
  <c r="K12" i="2"/>
  <c r="L12" i="2"/>
  <c r="M12" i="2"/>
  <c r="N12" i="2"/>
  <c r="E15" i="2"/>
  <c r="F15" i="2"/>
  <c r="G15" i="2"/>
  <c r="H15" i="2"/>
  <c r="I15" i="2"/>
  <c r="J15" i="2"/>
  <c r="K15" i="2"/>
  <c r="L15" i="2"/>
  <c r="M15" i="2"/>
  <c r="N15" i="2"/>
  <c r="E16" i="2"/>
  <c r="F16" i="2"/>
  <c r="G16" i="2"/>
  <c r="H16" i="2"/>
  <c r="I16" i="2"/>
  <c r="J16" i="2"/>
  <c r="K16" i="2"/>
  <c r="L16" i="2"/>
  <c r="M16" i="2"/>
  <c r="N16" i="2"/>
  <c r="E17" i="2"/>
  <c r="F17" i="2"/>
  <c r="G17" i="2"/>
  <c r="H17" i="2"/>
  <c r="I17" i="2"/>
  <c r="J17" i="2"/>
  <c r="K17" i="2"/>
  <c r="L17" i="2"/>
  <c r="M17" i="2"/>
  <c r="N17" i="2"/>
  <c r="E18" i="2"/>
  <c r="F18" i="2"/>
  <c r="G18" i="2"/>
  <c r="H18" i="2"/>
  <c r="I18" i="2"/>
  <c r="J18" i="2"/>
  <c r="K18" i="2"/>
  <c r="L18" i="2"/>
  <c r="M18" i="2"/>
  <c r="N18" i="2"/>
  <c r="E21" i="2"/>
  <c r="F21" i="2"/>
  <c r="G21" i="2"/>
  <c r="H21" i="2"/>
  <c r="I21" i="2"/>
  <c r="J21" i="2"/>
  <c r="K21" i="2"/>
  <c r="L21" i="2"/>
  <c r="M21" i="2"/>
  <c r="N21" i="2"/>
  <c r="E22" i="2"/>
  <c r="F22" i="2"/>
  <c r="G22" i="2"/>
  <c r="H22" i="2"/>
  <c r="I22" i="2"/>
  <c r="J22" i="2"/>
  <c r="K22" i="2"/>
  <c r="L22" i="2"/>
  <c r="M22" i="2"/>
  <c r="N22" i="2"/>
  <c r="E23" i="2"/>
  <c r="F23" i="2"/>
  <c r="G23" i="2"/>
  <c r="H23" i="2"/>
  <c r="I23" i="2"/>
  <c r="J23" i="2"/>
  <c r="K23" i="2"/>
  <c r="L23" i="2"/>
  <c r="M23" i="2"/>
  <c r="N23" i="2"/>
  <c r="E26" i="2"/>
  <c r="F26" i="2"/>
  <c r="G26" i="2"/>
  <c r="H26" i="2"/>
  <c r="I26" i="2"/>
  <c r="J26" i="2"/>
  <c r="K26" i="2"/>
  <c r="L26" i="2"/>
  <c r="M26" i="2"/>
  <c r="N26" i="2"/>
  <c r="E27" i="2"/>
  <c r="F27" i="2"/>
  <c r="G27" i="2"/>
  <c r="H27" i="2"/>
  <c r="H29" i="2" s="1"/>
  <c r="I27" i="2"/>
  <c r="J27" i="2"/>
  <c r="K27" i="2"/>
  <c r="L27" i="2"/>
  <c r="M27" i="2"/>
  <c r="N27" i="2"/>
  <c r="E28" i="2"/>
  <c r="F28" i="2"/>
  <c r="G28" i="2"/>
  <c r="H28" i="2"/>
  <c r="I28" i="2"/>
  <c r="J28" i="2"/>
  <c r="K28" i="2"/>
  <c r="L28" i="2"/>
  <c r="M28" i="2"/>
  <c r="N28" i="2"/>
  <c r="E33" i="2"/>
  <c r="F33" i="2"/>
  <c r="G33" i="2"/>
  <c r="H33" i="2"/>
  <c r="I33" i="2"/>
  <c r="J33" i="2"/>
  <c r="K33" i="2"/>
  <c r="L33" i="2"/>
  <c r="M33" i="2"/>
  <c r="N33" i="2"/>
  <c r="E34" i="2"/>
  <c r="F34" i="2"/>
  <c r="G34" i="2"/>
  <c r="H34" i="2"/>
  <c r="I34" i="2"/>
  <c r="J34" i="2"/>
  <c r="K34" i="2"/>
  <c r="L34" i="2"/>
  <c r="M34" i="2"/>
  <c r="N34" i="2"/>
  <c r="E35" i="2"/>
  <c r="F35" i="2"/>
  <c r="G35" i="2"/>
  <c r="H35" i="2"/>
  <c r="I35" i="2"/>
  <c r="J35" i="2"/>
  <c r="K35" i="2"/>
  <c r="L35" i="2"/>
  <c r="M35" i="2"/>
  <c r="N35" i="2"/>
  <c r="E40" i="2"/>
  <c r="F40" i="2"/>
  <c r="G40" i="2"/>
  <c r="H40" i="2"/>
  <c r="I40" i="2"/>
  <c r="J40" i="2"/>
  <c r="K40" i="2"/>
  <c r="L40" i="2"/>
  <c r="M40" i="2"/>
  <c r="N40" i="2"/>
  <c r="C1" i="23"/>
  <c r="D2" i="23"/>
  <c r="E5" i="23"/>
  <c r="F5" i="23" s="1"/>
  <c r="G5" i="23" s="1"/>
  <c r="H5" i="23" s="1"/>
  <c r="I5" i="23" s="1"/>
  <c r="J5" i="23" s="1"/>
  <c r="K5" i="23" s="1"/>
  <c r="L5" i="23" s="1"/>
  <c r="M5" i="23" s="1"/>
  <c r="N5" i="23" s="1"/>
  <c r="E9" i="23"/>
  <c r="F9" i="23"/>
  <c r="G9" i="23"/>
  <c r="H9" i="23"/>
  <c r="I9" i="23"/>
  <c r="J9" i="23"/>
  <c r="K9" i="23"/>
  <c r="L9" i="23"/>
  <c r="M9" i="23"/>
  <c r="N9" i="23"/>
  <c r="E10" i="23"/>
  <c r="F10" i="23"/>
  <c r="G10" i="23"/>
  <c r="H10" i="23"/>
  <c r="I10" i="23"/>
  <c r="J10" i="23"/>
  <c r="K10" i="23"/>
  <c r="L10" i="23"/>
  <c r="M10" i="23"/>
  <c r="N10" i="23"/>
  <c r="E11" i="23"/>
  <c r="F11" i="23"/>
  <c r="G11" i="23"/>
  <c r="H11" i="23"/>
  <c r="I11" i="23"/>
  <c r="J11" i="23"/>
  <c r="K11" i="23"/>
  <c r="L11" i="23"/>
  <c r="M11" i="23"/>
  <c r="N11" i="23"/>
  <c r="E12" i="23"/>
  <c r="F12" i="23"/>
  <c r="G12" i="23"/>
  <c r="H12" i="23"/>
  <c r="I12" i="23"/>
  <c r="J12" i="23"/>
  <c r="K12" i="23"/>
  <c r="L12" i="23"/>
  <c r="M12" i="23"/>
  <c r="N12" i="23"/>
  <c r="E16" i="23"/>
  <c r="F16" i="23"/>
  <c r="G16" i="23"/>
  <c r="H16" i="23"/>
  <c r="I16" i="23"/>
  <c r="J16" i="23"/>
  <c r="K16" i="23"/>
  <c r="L16" i="23"/>
  <c r="M16" i="23"/>
  <c r="N16" i="23"/>
  <c r="E17" i="23"/>
  <c r="F17" i="23"/>
  <c r="G17" i="23"/>
  <c r="H17" i="23"/>
  <c r="I17" i="23"/>
  <c r="J17" i="23"/>
  <c r="K17" i="23"/>
  <c r="L17" i="23"/>
  <c r="M17" i="23"/>
  <c r="N17" i="23"/>
  <c r="E18" i="23"/>
  <c r="F18" i="23"/>
  <c r="G18" i="23"/>
  <c r="H18" i="23"/>
  <c r="I18" i="23"/>
  <c r="J18" i="23"/>
  <c r="K18" i="23"/>
  <c r="L18" i="23"/>
  <c r="M18" i="23"/>
  <c r="N18" i="23"/>
  <c r="E19" i="23"/>
  <c r="F19" i="23"/>
  <c r="G19" i="23"/>
  <c r="H19" i="23"/>
  <c r="I19" i="23"/>
  <c r="J19" i="23"/>
  <c r="K19" i="23"/>
  <c r="L19" i="23"/>
  <c r="M19" i="23"/>
  <c r="N19" i="23"/>
  <c r="E20" i="23"/>
  <c r="F20" i="23"/>
  <c r="G20" i="23"/>
  <c r="H20" i="23"/>
  <c r="I20" i="23"/>
  <c r="J20" i="23"/>
  <c r="K20" i="23"/>
  <c r="L20" i="23"/>
  <c r="M20" i="23"/>
  <c r="N20" i="23"/>
  <c r="E21" i="23"/>
  <c r="F21" i="23"/>
  <c r="G21" i="23"/>
  <c r="H21" i="23"/>
  <c r="I21" i="23"/>
  <c r="J21" i="23"/>
  <c r="K21" i="23"/>
  <c r="L21" i="23"/>
  <c r="M21" i="23"/>
  <c r="N21" i="23"/>
  <c r="E22" i="23"/>
  <c r="F22" i="23"/>
  <c r="G22" i="23"/>
  <c r="H22" i="23"/>
  <c r="I22" i="23"/>
  <c r="J22" i="23"/>
  <c r="K22" i="23"/>
  <c r="L22" i="23"/>
  <c r="M22" i="23"/>
  <c r="N22" i="23"/>
  <c r="E26" i="23"/>
  <c r="F26" i="23"/>
  <c r="G26" i="23"/>
  <c r="H26" i="23"/>
  <c r="I26" i="23"/>
  <c r="J26" i="23"/>
  <c r="K26" i="23"/>
  <c r="L26" i="23"/>
  <c r="M26" i="23"/>
  <c r="N26" i="23"/>
  <c r="E27" i="23"/>
  <c r="F27" i="23"/>
  <c r="G27" i="23"/>
  <c r="H27" i="23"/>
  <c r="I27" i="23"/>
  <c r="J27" i="23"/>
  <c r="K27" i="23"/>
  <c r="L27" i="23"/>
  <c r="M27" i="23"/>
  <c r="N27" i="23"/>
  <c r="E31" i="23"/>
  <c r="F31" i="23"/>
  <c r="G31" i="23"/>
  <c r="H31" i="23"/>
  <c r="I31" i="23"/>
  <c r="J31" i="23"/>
  <c r="K31" i="23"/>
  <c r="L31" i="23"/>
  <c r="M31" i="23"/>
  <c r="N31" i="23"/>
  <c r="E32" i="23"/>
  <c r="F32" i="23"/>
  <c r="G32" i="23"/>
  <c r="H32" i="23"/>
  <c r="I32" i="23"/>
  <c r="J32" i="23"/>
  <c r="K32" i="23"/>
  <c r="L32" i="23"/>
  <c r="M32" i="23"/>
  <c r="N32" i="23"/>
  <c r="E34" i="23"/>
  <c r="F34" i="23"/>
  <c r="G34" i="23"/>
  <c r="H34" i="23"/>
  <c r="I34" i="23"/>
  <c r="J34" i="23"/>
  <c r="K34" i="23"/>
  <c r="L34" i="23"/>
  <c r="M34" i="23"/>
  <c r="N34" i="23"/>
  <c r="E35" i="23"/>
  <c r="F35" i="23"/>
  <c r="G35" i="23"/>
  <c r="H35" i="23"/>
  <c r="I35" i="23"/>
  <c r="J35" i="23"/>
  <c r="K35" i="23"/>
  <c r="L35" i="23"/>
  <c r="M35" i="23"/>
  <c r="N35" i="23"/>
  <c r="E36" i="23"/>
  <c r="F36" i="23"/>
  <c r="G36" i="23"/>
  <c r="H36" i="23"/>
  <c r="I36" i="23"/>
  <c r="J36" i="23"/>
  <c r="K36" i="23"/>
  <c r="L36" i="23"/>
  <c r="M36" i="23"/>
  <c r="N36" i="23"/>
  <c r="C1" i="22"/>
  <c r="E5" i="22"/>
  <c r="F5" i="22" s="1"/>
  <c r="G5" i="22" s="1"/>
  <c r="H5" i="22" s="1"/>
  <c r="I5" i="22" s="1"/>
  <c r="J5" i="22" s="1"/>
  <c r="K5" i="22" s="1"/>
  <c r="L5" i="22" s="1"/>
  <c r="M5" i="22" s="1"/>
  <c r="N5" i="22" s="1"/>
  <c r="E9" i="22"/>
  <c r="F9" i="22"/>
  <c r="G9" i="22"/>
  <c r="H9" i="22"/>
  <c r="I9" i="22"/>
  <c r="J9" i="22"/>
  <c r="K9" i="22"/>
  <c r="L9" i="22"/>
  <c r="M9" i="22"/>
  <c r="N9" i="22"/>
  <c r="E10" i="22"/>
  <c r="F10" i="22"/>
  <c r="G10" i="22"/>
  <c r="H10" i="22"/>
  <c r="I10" i="22"/>
  <c r="J10" i="22"/>
  <c r="K10" i="22"/>
  <c r="L10" i="22"/>
  <c r="M10" i="22"/>
  <c r="N10" i="22"/>
  <c r="E11" i="22"/>
  <c r="F11" i="22"/>
  <c r="G11" i="22"/>
  <c r="H11" i="22"/>
  <c r="I11" i="22"/>
  <c r="J11" i="22"/>
  <c r="K11" i="22"/>
  <c r="L11" i="22"/>
  <c r="M11" i="22"/>
  <c r="N11" i="22"/>
  <c r="E12" i="22"/>
  <c r="F12" i="22"/>
  <c r="G12" i="22"/>
  <c r="H12" i="22"/>
  <c r="I12" i="22"/>
  <c r="J12" i="22"/>
  <c r="K12" i="22"/>
  <c r="L12" i="22"/>
  <c r="M12" i="22"/>
  <c r="N12" i="22"/>
  <c r="E16" i="22"/>
  <c r="F16" i="22"/>
  <c r="G16" i="22"/>
  <c r="H16" i="22"/>
  <c r="I16" i="22"/>
  <c r="J16" i="22"/>
  <c r="K16" i="22"/>
  <c r="L16" i="22"/>
  <c r="M16" i="22"/>
  <c r="N16" i="22"/>
  <c r="E17" i="22"/>
  <c r="F17" i="22"/>
  <c r="G17" i="22"/>
  <c r="H17" i="22"/>
  <c r="I17" i="22"/>
  <c r="J17" i="22"/>
  <c r="K17" i="22"/>
  <c r="L17" i="22"/>
  <c r="M17" i="22"/>
  <c r="N17" i="22"/>
  <c r="E18" i="22"/>
  <c r="F18" i="22"/>
  <c r="G18" i="22"/>
  <c r="H18" i="22"/>
  <c r="I18" i="22"/>
  <c r="J18" i="22"/>
  <c r="K18" i="22"/>
  <c r="L18" i="22"/>
  <c r="M18" i="22"/>
  <c r="N18" i="22"/>
  <c r="E19" i="22"/>
  <c r="F19" i="22"/>
  <c r="G19" i="22"/>
  <c r="H19" i="22"/>
  <c r="I19" i="22"/>
  <c r="J19" i="22"/>
  <c r="K19" i="22"/>
  <c r="L19" i="22"/>
  <c r="M19" i="22"/>
  <c r="N19" i="22"/>
  <c r="E20" i="22"/>
  <c r="F20" i="22"/>
  <c r="G20" i="22"/>
  <c r="H20" i="22"/>
  <c r="I20" i="22"/>
  <c r="J20" i="22"/>
  <c r="K20" i="22"/>
  <c r="L20" i="22"/>
  <c r="M20" i="22"/>
  <c r="N20" i="22"/>
  <c r="E21" i="22"/>
  <c r="F21" i="22"/>
  <c r="G21" i="22"/>
  <c r="H21" i="22"/>
  <c r="I21" i="22"/>
  <c r="J21" i="22"/>
  <c r="K21" i="22"/>
  <c r="L21" i="22"/>
  <c r="M21" i="22"/>
  <c r="N21" i="22"/>
  <c r="E22" i="22"/>
  <c r="F22" i="22"/>
  <c r="G22" i="22"/>
  <c r="H22" i="22"/>
  <c r="I22" i="22"/>
  <c r="J22" i="22"/>
  <c r="K22" i="22"/>
  <c r="L22" i="22"/>
  <c r="M22" i="22"/>
  <c r="N22" i="22"/>
  <c r="E26" i="22"/>
  <c r="F26" i="22"/>
  <c r="G26" i="22"/>
  <c r="H26" i="22"/>
  <c r="I26" i="22"/>
  <c r="J26" i="22"/>
  <c r="K26" i="22"/>
  <c r="L26" i="22"/>
  <c r="M26" i="22"/>
  <c r="N26" i="22"/>
  <c r="E27" i="22"/>
  <c r="F27" i="22"/>
  <c r="G27" i="22"/>
  <c r="H27" i="22"/>
  <c r="I27" i="22"/>
  <c r="J27" i="22"/>
  <c r="K27" i="22"/>
  <c r="L27" i="22"/>
  <c r="M27" i="22"/>
  <c r="N27" i="22"/>
  <c r="E31" i="22"/>
  <c r="F31" i="22"/>
  <c r="G31" i="22"/>
  <c r="H31" i="22"/>
  <c r="I31" i="22"/>
  <c r="J31" i="22"/>
  <c r="K31" i="22"/>
  <c r="L31" i="22"/>
  <c r="M31" i="22"/>
  <c r="N31" i="22"/>
  <c r="E32" i="22"/>
  <c r="F32" i="22"/>
  <c r="G32" i="22"/>
  <c r="H32" i="22"/>
  <c r="I32" i="22"/>
  <c r="J32" i="22"/>
  <c r="K32" i="22"/>
  <c r="L32" i="22"/>
  <c r="M32" i="22"/>
  <c r="N32" i="22"/>
  <c r="E34" i="22"/>
  <c r="F34" i="22"/>
  <c r="G34" i="22"/>
  <c r="H34" i="22"/>
  <c r="I34" i="22"/>
  <c r="J34" i="22"/>
  <c r="K34" i="22"/>
  <c r="L34" i="22"/>
  <c r="M34" i="22"/>
  <c r="N34" i="22"/>
  <c r="E35" i="22"/>
  <c r="F35" i="22"/>
  <c r="G35" i="22"/>
  <c r="H35" i="22"/>
  <c r="I35" i="22"/>
  <c r="J35" i="22"/>
  <c r="K35" i="22"/>
  <c r="L35" i="22"/>
  <c r="M35" i="22"/>
  <c r="N35" i="22"/>
  <c r="E36" i="22"/>
  <c r="F36" i="22"/>
  <c r="G36" i="22"/>
  <c r="H36" i="22"/>
  <c r="I36" i="22"/>
  <c r="J36" i="22"/>
  <c r="K36" i="22"/>
  <c r="L36" i="22"/>
  <c r="M36" i="22"/>
  <c r="N36" i="22"/>
  <c r="C1" i="21"/>
  <c r="D2" i="21"/>
  <c r="E5" i="21"/>
  <c r="F5" i="21" s="1"/>
  <c r="G5" i="21" s="1"/>
  <c r="H5" i="21" s="1"/>
  <c r="I5" i="21" s="1"/>
  <c r="J5" i="21" s="1"/>
  <c r="K5" i="21" s="1"/>
  <c r="L5" i="21" s="1"/>
  <c r="M5" i="21" s="1"/>
  <c r="N5" i="21" s="1"/>
  <c r="E9" i="21"/>
  <c r="F9" i="21"/>
  <c r="G9" i="21"/>
  <c r="H9" i="21"/>
  <c r="I9" i="21"/>
  <c r="J9" i="21"/>
  <c r="K9" i="21"/>
  <c r="L9" i="21"/>
  <c r="M9" i="21"/>
  <c r="N9" i="21"/>
  <c r="E10" i="21"/>
  <c r="F10" i="21"/>
  <c r="G10" i="21"/>
  <c r="H10" i="21"/>
  <c r="I10" i="21"/>
  <c r="J10" i="21"/>
  <c r="K10" i="21"/>
  <c r="L10" i="21"/>
  <c r="M10" i="21"/>
  <c r="N10" i="21"/>
  <c r="E11" i="21"/>
  <c r="F11" i="21"/>
  <c r="G11" i="21"/>
  <c r="H11" i="21"/>
  <c r="I11" i="21"/>
  <c r="J11" i="21"/>
  <c r="K11" i="21"/>
  <c r="L11" i="21"/>
  <c r="M11" i="21"/>
  <c r="N11" i="21"/>
  <c r="E12" i="21"/>
  <c r="F12" i="21"/>
  <c r="G12" i="21"/>
  <c r="H12" i="21"/>
  <c r="I12" i="21"/>
  <c r="J12" i="21"/>
  <c r="K12" i="21"/>
  <c r="L12" i="21"/>
  <c r="M12" i="21"/>
  <c r="N12" i="21"/>
  <c r="E16" i="21"/>
  <c r="F16" i="21"/>
  <c r="G16" i="21"/>
  <c r="H16" i="21"/>
  <c r="I16" i="21"/>
  <c r="J16" i="21"/>
  <c r="K16" i="21"/>
  <c r="L16" i="21"/>
  <c r="M16" i="21"/>
  <c r="N16" i="21"/>
  <c r="E17" i="21"/>
  <c r="F17" i="21"/>
  <c r="G17" i="21"/>
  <c r="H17" i="21"/>
  <c r="I17" i="21"/>
  <c r="J17" i="21"/>
  <c r="K17" i="21"/>
  <c r="L17" i="21"/>
  <c r="M17" i="21"/>
  <c r="N17" i="21"/>
  <c r="E18" i="21"/>
  <c r="F18" i="21"/>
  <c r="G18" i="21"/>
  <c r="H18" i="21"/>
  <c r="I18" i="21"/>
  <c r="J18" i="21"/>
  <c r="K18" i="21"/>
  <c r="L18" i="21"/>
  <c r="M18" i="21"/>
  <c r="N18" i="21"/>
  <c r="E19" i="21"/>
  <c r="F19" i="21"/>
  <c r="G19" i="21"/>
  <c r="H19" i="21"/>
  <c r="I19" i="21"/>
  <c r="J19" i="21"/>
  <c r="K19" i="21"/>
  <c r="L19" i="21"/>
  <c r="M19" i="21"/>
  <c r="N19" i="21"/>
  <c r="E20" i="21"/>
  <c r="F20" i="21"/>
  <c r="G20" i="21"/>
  <c r="H20" i="21"/>
  <c r="I20" i="21"/>
  <c r="J20" i="21"/>
  <c r="K20" i="21"/>
  <c r="L20" i="21"/>
  <c r="M20" i="21"/>
  <c r="N20" i="21"/>
  <c r="E21" i="21"/>
  <c r="F21" i="21"/>
  <c r="G21" i="21"/>
  <c r="H21" i="21"/>
  <c r="I21" i="21"/>
  <c r="J21" i="21"/>
  <c r="K21" i="21"/>
  <c r="L21" i="21"/>
  <c r="M21" i="21"/>
  <c r="N21" i="21"/>
  <c r="E22" i="21"/>
  <c r="F22" i="21"/>
  <c r="G22" i="21"/>
  <c r="H22" i="21"/>
  <c r="I22" i="21"/>
  <c r="J22" i="21"/>
  <c r="K22" i="21"/>
  <c r="L22" i="21"/>
  <c r="M22" i="21"/>
  <c r="N22" i="21"/>
  <c r="E26" i="21"/>
  <c r="F26" i="21"/>
  <c r="G26" i="21"/>
  <c r="H26" i="21"/>
  <c r="I26" i="21"/>
  <c r="J26" i="21"/>
  <c r="K26" i="21"/>
  <c r="L26" i="21"/>
  <c r="M26" i="21"/>
  <c r="N26" i="21"/>
  <c r="E27" i="21"/>
  <c r="F27" i="21"/>
  <c r="G27" i="21"/>
  <c r="H27" i="21"/>
  <c r="I27" i="21"/>
  <c r="J27" i="21"/>
  <c r="K27" i="21"/>
  <c r="L27" i="21"/>
  <c r="M27" i="21"/>
  <c r="N27" i="21"/>
  <c r="E31" i="21"/>
  <c r="F31" i="21"/>
  <c r="G31" i="21"/>
  <c r="H31" i="21"/>
  <c r="I31" i="21"/>
  <c r="J31" i="21"/>
  <c r="K31" i="21"/>
  <c r="L31" i="21"/>
  <c r="M31" i="21"/>
  <c r="N31" i="21"/>
  <c r="E32" i="21"/>
  <c r="F32" i="21"/>
  <c r="G32" i="21"/>
  <c r="H32" i="21"/>
  <c r="I32" i="21"/>
  <c r="J32" i="21"/>
  <c r="K32" i="21"/>
  <c r="L32" i="21"/>
  <c r="M32" i="21"/>
  <c r="N32" i="21"/>
  <c r="E33" i="21"/>
  <c r="F33" i="21"/>
  <c r="G33" i="21"/>
  <c r="H33" i="21"/>
  <c r="I33" i="21"/>
  <c r="J33" i="21"/>
  <c r="K33" i="21"/>
  <c r="L33" i="21"/>
  <c r="M33" i="21"/>
  <c r="N33" i="21"/>
  <c r="E34" i="21"/>
  <c r="F34" i="21"/>
  <c r="G34" i="21"/>
  <c r="H34" i="21"/>
  <c r="I34" i="21"/>
  <c r="J34" i="21"/>
  <c r="K34" i="21"/>
  <c r="L34" i="21"/>
  <c r="M34" i="21"/>
  <c r="N34" i="21"/>
  <c r="E35" i="21"/>
  <c r="F35" i="21"/>
  <c r="G35" i="21"/>
  <c r="H35" i="21"/>
  <c r="I35" i="21"/>
  <c r="J35" i="21"/>
  <c r="K35" i="21"/>
  <c r="L35" i="21"/>
  <c r="M35" i="21"/>
  <c r="N35" i="21"/>
  <c r="E36" i="21"/>
  <c r="F36" i="21"/>
  <c r="G36" i="21"/>
  <c r="H36" i="21"/>
  <c r="I36" i="21"/>
  <c r="J36" i="21"/>
  <c r="K36" i="21"/>
  <c r="L36" i="21"/>
  <c r="M36" i="21"/>
  <c r="N36" i="21"/>
  <c r="C1" i="20"/>
  <c r="E4" i="20"/>
  <c r="F4" i="20" s="1"/>
  <c r="G4" i="20" s="1"/>
  <c r="H4" i="20" s="1"/>
  <c r="I4" i="20" s="1"/>
  <c r="J4" i="20" s="1"/>
  <c r="K4" i="20" s="1"/>
  <c r="L4" i="20" s="1"/>
  <c r="M4" i="20" s="1"/>
  <c r="N4" i="20" s="1"/>
  <c r="E7" i="20"/>
  <c r="F7" i="20"/>
  <c r="G7" i="20"/>
  <c r="H7" i="20"/>
  <c r="I7" i="20"/>
  <c r="J7" i="20"/>
  <c r="K7" i="20"/>
  <c r="L7" i="20"/>
  <c r="M7" i="20"/>
  <c r="N7" i="20"/>
  <c r="E8" i="20"/>
  <c r="F8" i="20"/>
  <c r="G8" i="20"/>
  <c r="H8" i="20"/>
  <c r="I8" i="20"/>
  <c r="J8" i="20"/>
  <c r="K8" i="20"/>
  <c r="L8" i="20"/>
  <c r="M8" i="20"/>
  <c r="N8" i="20"/>
  <c r="E9" i="20"/>
  <c r="F9" i="20"/>
  <c r="G9" i="20"/>
  <c r="H9" i="20"/>
  <c r="I9" i="20"/>
  <c r="I25" i="20" s="1"/>
  <c r="J9" i="20"/>
  <c r="K9" i="20"/>
  <c r="L9" i="20"/>
  <c r="M9" i="20"/>
  <c r="N9" i="20"/>
  <c r="E10" i="20"/>
  <c r="F10" i="20"/>
  <c r="F26" i="20" s="1"/>
  <c r="G10" i="20"/>
  <c r="H10" i="20"/>
  <c r="H26" i="20" s="1"/>
  <c r="I10" i="20"/>
  <c r="I26" i="20" s="1"/>
  <c r="J10" i="20"/>
  <c r="K10" i="20"/>
  <c r="L10" i="20"/>
  <c r="M10" i="20"/>
  <c r="N10" i="20"/>
  <c r="E11" i="20"/>
  <c r="E24" i="20" s="1"/>
  <c r="F11" i="20"/>
  <c r="G11" i="20"/>
  <c r="H11" i="20"/>
  <c r="I11" i="20"/>
  <c r="J11" i="20"/>
  <c r="K11" i="20"/>
  <c r="L11" i="20"/>
  <c r="L24" i="20" s="1"/>
  <c r="M11" i="20"/>
  <c r="N11" i="20"/>
  <c r="E15" i="20"/>
  <c r="F15" i="20"/>
  <c r="G15" i="20"/>
  <c r="H15" i="20"/>
  <c r="I15" i="20"/>
  <c r="J15" i="20"/>
  <c r="K15" i="20"/>
  <c r="L15" i="20"/>
  <c r="M15" i="20"/>
  <c r="N15" i="20"/>
  <c r="E16" i="20"/>
  <c r="F16" i="20"/>
  <c r="G16" i="20"/>
  <c r="H16" i="20"/>
  <c r="I16" i="20"/>
  <c r="J16" i="20"/>
  <c r="K16" i="20"/>
  <c r="L16" i="20"/>
  <c r="M16" i="20"/>
  <c r="N16" i="20"/>
  <c r="E17" i="20"/>
  <c r="F17" i="20"/>
  <c r="G17" i="20"/>
  <c r="H17" i="20"/>
  <c r="I17" i="20"/>
  <c r="J17" i="20"/>
  <c r="K17" i="20"/>
  <c r="L17" i="20"/>
  <c r="M17" i="20"/>
  <c r="N17" i="20"/>
  <c r="E18" i="20"/>
  <c r="F18" i="20"/>
  <c r="G18" i="20"/>
  <c r="H18" i="20"/>
  <c r="I18" i="20"/>
  <c r="J18" i="20"/>
  <c r="K18" i="20"/>
  <c r="L18" i="20"/>
  <c r="M18" i="20"/>
  <c r="N18" i="20"/>
  <c r="E19" i="20"/>
  <c r="F19" i="20"/>
  <c r="G19" i="20"/>
  <c r="H19" i="20"/>
  <c r="I19" i="20"/>
  <c r="J19" i="20"/>
  <c r="K19" i="20"/>
  <c r="L19" i="20"/>
  <c r="M19" i="20"/>
  <c r="N19" i="20"/>
  <c r="E23" i="20"/>
  <c r="F23" i="20"/>
  <c r="G23" i="20"/>
  <c r="H23" i="20"/>
  <c r="I23" i="20"/>
  <c r="J23" i="20"/>
  <c r="K23" i="20"/>
  <c r="L23" i="20"/>
  <c r="M23" i="20"/>
  <c r="N23" i="20"/>
  <c r="E31" i="20"/>
  <c r="F31" i="20"/>
  <c r="G31" i="20"/>
  <c r="H31" i="20"/>
  <c r="I31" i="20"/>
  <c r="J31" i="20"/>
  <c r="K31" i="20"/>
  <c r="L31" i="20"/>
  <c r="M31" i="20"/>
  <c r="N31" i="20"/>
  <c r="C38" i="20"/>
  <c r="E41" i="20"/>
  <c r="F41" i="20" s="1"/>
  <c r="G41" i="20" s="1"/>
  <c r="H41" i="20" s="1"/>
  <c r="I41" i="20" s="1"/>
  <c r="J41" i="20" s="1"/>
  <c r="K41" i="20" s="1"/>
  <c r="L41" i="20" s="1"/>
  <c r="M41" i="20" s="1"/>
  <c r="N41" i="20" s="1"/>
  <c r="C1" i="19"/>
  <c r="E5" i="19"/>
  <c r="F5" i="19" s="1"/>
  <c r="G5" i="19" s="1"/>
  <c r="H5" i="19" s="1"/>
  <c r="I5" i="19" s="1"/>
  <c r="J5" i="19" s="1"/>
  <c r="K5" i="19" s="1"/>
  <c r="L5" i="19" s="1"/>
  <c r="M5" i="19" s="1"/>
  <c r="N5" i="19" s="1"/>
  <c r="E7" i="19"/>
  <c r="F7" i="19"/>
  <c r="G7" i="19"/>
  <c r="H7" i="19"/>
  <c r="I7" i="19"/>
  <c r="J7" i="19"/>
  <c r="K7" i="19"/>
  <c r="L7" i="19"/>
  <c r="M7" i="19"/>
  <c r="N7" i="19"/>
  <c r="E8" i="19"/>
  <c r="F8" i="19"/>
  <c r="G8" i="19"/>
  <c r="H8" i="19"/>
  <c r="I8" i="19"/>
  <c r="J8" i="19"/>
  <c r="K8" i="19"/>
  <c r="L8" i="19"/>
  <c r="M8" i="19"/>
  <c r="N8" i="19"/>
  <c r="E9" i="19"/>
  <c r="F9" i="19"/>
  <c r="G9" i="19"/>
  <c r="H9" i="19"/>
  <c r="I9" i="19"/>
  <c r="J9" i="19"/>
  <c r="K9" i="19"/>
  <c r="L9" i="19"/>
  <c r="M9" i="19"/>
  <c r="N9" i="19"/>
  <c r="E10" i="19"/>
  <c r="F10" i="19"/>
  <c r="G10" i="19"/>
  <c r="H10" i="19"/>
  <c r="I10" i="19"/>
  <c r="J10" i="19"/>
  <c r="K10" i="19"/>
  <c r="L10" i="19"/>
  <c r="M10" i="19"/>
  <c r="N10" i="19"/>
  <c r="E11" i="19"/>
  <c r="F11" i="19"/>
  <c r="G11" i="19"/>
  <c r="H11" i="19"/>
  <c r="I11" i="19"/>
  <c r="J11" i="19"/>
  <c r="K11" i="19"/>
  <c r="L11" i="19"/>
  <c r="M11" i="19"/>
  <c r="N11" i="19"/>
  <c r="E13" i="19"/>
  <c r="F13" i="19"/>
  <c r="G13" i="19"/>
  <c r="H13" i="19"/>
  <c r="I13" i="19"/>
  <c r="J13" i="19"/>
  <c r="K13" i="19"/>
  <c r="L13" i="19"/>
  <c r="M13" i="19"/>
  <c r="N13" i="19"/>
  <c r="E15" i="19"/>
  <c r="F15" i="19"/>
  <c r="G15" i="19"/>
  <c r="H15" i="19"/>
  <c r="I15" i="19"/>
  <c r="J15" i="19"/>
  <c r="K15" i="19"/>
  <c r="L15" i="19"/>
  <c r="M15" i="19"/>
  <c r="N15" i="19"/>
  <c r="E16" i="19"/>
  <c r="F16" i="19"/>
  <c r="G16" i="19"/>
  <c r="H16" i="19"/>
  <c r="I16" i="19"/>
  <c r="J16" i="19"/>
  <c r="K16" i="19"/>
  <c r="L16" i="19"/>
  <c r="M16" i="19"/>
  <c r="N16" i="19"/>
  <c r="E17" i="19"/>
  <c r="F17" i="19"/>
  <c r="G17" i="19"/>
  <c r="H17" i="19"/>
  <c r="I17" i="19"/>
  <c r="J17" i="19"/>
  <c r="K17" i="19"/>
  <c r="L17" i="19"/>
  <c r="M17" i="19"/>
  <c r="N17" i="19"/>
  <c r="E18" i="19"/>
  <c r="F18" i="19"/>
  <c r="G18" i="19"/>
  <c r="H18" i="19"/>
  <c r="I18" i="19"/>
  <c r="J18" i="19"/>
  <c r="K18" i="19"/>
  <c r="L18" i="19"/>
  <c r="M18" i="19"/>
  <c r="N18" i="19"/>
  <c r="E20" i="19"/>
  <c r="F20" i="19"/>
  <c r="G20" i="19"/>
  <c r="H20" i="19"/>
  <c r="I20" i="19"/>
  <c r="I19" i="19" s="1"/>
  <c r="J20" i="19"/>
  <c r="K20" i="19"/>
  <c r="L20" i="19"/>
  <c r="M20" i="19"/>
  <c r="M19" i="19" s="1"/>
  <c r="N20" i="19"/>
  <c r="E22" i="19"/>
  <c r="F22" i="19"/>
  <c r="G22" i="19"/>
  <c r="H22" i="19"/>
  <c r="I22" i="19"/>
  <c r="J22" i="19"/>
  <c r="K22" i="19"/>
  <c r="L22" i="19"/>
  <c r="M22" i="19"/>
  <c r="N22" i="19"/>
  <c r="E23" i="19"/>
  <c r="F23" i="19"/>
  <c r="G23" i="19"/>
  <c r="H23" i="19"/>
  <c r="I23" i="19"/>
  <c r="J23" i="19"/>
  <c r="K23" i="19"/>
  <c r="L23" i="19"/>
  <c r="M23" i="19"/>
  <c r="N23" i="19"/>
  <c r="E24" i="19"/>
  <c r="F24" i="19"/>
  <c r="G24" i="19"/>
  <c r="H24" i="19"/>
  <c r="I24" i="19"/>
  <c r="J24" i="19"/>
  <c r="K24" i="19"/>
  <c r="L24" i="19"/>
  <c r="M24" i="19"/>
  <c r="N24" i="19"/>
  <c r="E25" i="19"/>
  <c r="F25" i="19"/>
  <c r="G25" i="19"/>
  <c r="H25" i="19"/>
  <c r="I25" i="19"/>
  <c r="J25" i="19"/>
  <c r="K25" i="19"/>
  <c r="L25" i="19"/>
  <c r="M25" i="19"/>
  <c r="N25" i="19"/>
  <c r="E26" i="19"/>
  <c r="F26" i="19"/>
  <c r="G26" i="19"/>
  <c r="H26" i="19"/>
  <c r="I26" i="19"/>
  <c r="J26" i="19"/>
  <c r="K26" i="19"/>
  <c r="L26" i="19"/>
  <c r="M26" i="19"/>
  <c r="N26" i="19"/>
  <c r="E29" i="19"/>
  <c r="F29" i="19"/>
  <c r="G29" i="19"/>
  <c r="H29" i="19"/>
  <c r="I29" i="19"/>
  <c r="J29" i="19"/>
  <c r="K29" i="19"/>
  <c r="L29" i="19"/>
  <c r="M29" i="19"/>
  <c r="N29" i="19"/>
  <c r="E30" i="19"/>
  <c r="F30" i="19"/>
  <c r="G30" i="19"/>
  <c r="H30" i="19"/>
  <c r="I30" i="19"/>
  <c r="J30" i="19"/>
  <c r="K30" i="19"/>
  <c r="L30" i="19"/>
  <c r="M30" i="19"/>
  <c r="N30" i="19"/>
  <c r="N35" i="19" s="1"/>
  <c r="E31" i="19"/>
  <c r="F31" i="19"/>
  <c r="G31" i="19"/>
  <c r="H31" i="19"/>
  <c r="I31" i="19"/>
  <c r="J31" i="19"/>
  <c r="K31" i="19"/>
  <c r="L31" i="19"/>
  <c r="M31" i="19"/>
  <c r="N31" i="19"/>
  <c r="E32" i="19"/>
  <c r="F32" i="19"/>
  <c r="G32" i="19"/>
  <c r="H32" i="19"/>
  <c r="I32" i="19"/>
  <c r="J32" i="19"/>
  <c r="K32" i="19"/>
  <c r="L32" i="19"/>
  <c r="M32" i="19"/>
  <c r="N32" i="19"/>
  <c r="E33" i="19"/>
  <c r="F33" i="19"/>
  <c r="G33" i="19"/>
  <c r="H33" i="19"/>
  <c r="I33" i="19"/>
  <c r="J33" i="19"/>
  <c r="K33" i="19"/>
  <c r="L33" i="19"/>
  <c r="M33" i="19"/>
  <c r="N33" i="19"/>
  <c r="E34" i="19"/>
  <c r="F34" i="19"/>
  <c r="G34" i="19"/>
  <c r="H34" i="19"/>
  <c r="I34" i="19"/>
  <c r="J34" i="19"/>
  <c r="K34" i="19"/>
  <c r="L34" i="19"/>
  <c r="M34" i="19"/>
  <c r="N34" i="19"/>
  <c r="E39" i="19"/>
  <c r="F39" i="19"/>
  <c r="G39" i="19"/>
  <c r="H39" i="19"/>
  <c r="I39" i="19"/>
  <c r="J39" i="19"/>
  <c r="K39" i="19"/>
  <c r="L39" i="19"/>
  <c r="M39" i="19"/>
  <c r="N39" i="19"/>
  <c r="E43" i="19"/>
  <c r="F43" i="19"/>
  <c r="G43" i="19"/>
  <c r="H43" i="19"/>
  <c r="I43" i="19"/>
  <c r="J43" i="19"/>
  <c r="K43" i="19"/>
  <c r="L43" i="19"/>
  <c r="M43" i="19"/>
  <c r="N43" i="19"/>
  <c r="C1" i="18"/>
  <c r="D2" i="18"/>
  <c r="E5" i="18"/>
  <c r="F5" i="18" s="1"/>
  <c r="G5" i="18" s="1"/>
  <c r="H5" i="18" s="1"/>
  <c r="I5" i="18" s="1"/>
  <c r="J5" i="18" s="1"/>
  <c r="K5" i="18" s="1"/>
  <c r="L5" i="18" s="1"/>
  <c r="M5" i="18" s="1"/>
  <c r="N5" i="18" s="1"/>
  <c r="E7" i="18"/>
  <c r="F7" i="18"/>
  <c r="G7" i="18"/>
  <c r="H7" i="18"/>
  <c r="I7" i="18"/>
  <c r="J7" i="18"/>
  <c r="K7" i="18"/>
  <c r="L7" i="18"/>
  <c r="M7" i="18"/>
  <c r="N7" i="18"/>
  <c r="E8" i="18"/>
  <c r="F8" i="18"/>
  <c r="G8" i="18"/>
  <c r="H8" i="18"/>
  <c r="I8" i="18"/>
  <c r="J8" i="18"/>
  <c r="K8" i="18"/>
  <c r="L8" i="18"/>
  <c r="M8" i="18"/>
  <c r="N8" i="18"/>
  <c r="E9" i="18"/>
  <c r="F9" i="18"/>
  <c r="G9" i="18"/>
  <c r="H9" i="18"/>
  <c r="I9" i="18"/>
  <c r="J9" i="18"/>
  <c r="K9" i="18"/>
  <c r="L9" i="18"/>
  <c r="M9" i="18"/>
  <c r="N9" i="18"/>
  <c r="E10" i="18"/>
  <c r="F10" i="18"/>
  <c r="G10" i="18"/>
  <c r="H10" i="18"/>
  <c r="I10" i="18"/>
  <c r="J10" i="18"/>
  <c r="K10" i="18"/>
  <c r="L10" i="18"/>
  <c r="M10" i="18"/>
  <c r="N10" i="18"/>
  <c r="E11" i="18"/>
  <c r="F11" i="18"/>
  <c r="G11" i="18"/>
  <c r="H11" i="18"/>
  <c r="I11" i="18"/>
  <c r="J11" i="18"/>
  <c r="K11" i="18"/>
  <c r="L11" i="18"/>
  <c r="M11" i="18"/>
  <c r="N11" i="18"/>
  <c r="E13" i="18"/>
  <c r="F13" i="18"/>
  <c r="G13" i="18"/>
  <c r="H13" i="18"/>
  <c r="I13" i="18"/>
  <c r="J13" i="18"/>
  <c r="K13" i="18"/>
  <c r="L13" i="18"/>
  <c r="M13" i="18"/>
  <c r="N13" i="18"/>
  <c r="E15" i="18"/>
  <c r="F15" i="18"/>
  <c r="G15" i="18"/>
  <c r="H15" i="18"/>
  <c r="I15" i="18"/>
  <c r="J15" i="18"/>
  <c r="K15" i="18"/>
  <c r="L15" i="18"/>
  <c r="M15" i="18"/>
  <c r="N15" i="18"/>
  <c r="E16" i="18"/>
  <c r="F16" i="18"/>
  <c r="G16" i="18"/>
  <c r="H16" i="18"/>
  <c r="I16" i="18"/>
  <c r="J16" i="18"/>
  <c r="K16" i="18"/>
  <c r="L16" i="18"/>
  <c r="M16" i="18"/>
  <c r="N16" i="18"/>
  <c r="E17" i="18"/>
  <c r="F17" i="18"/>
  <c r="G17" i="18"/>
  <c r="H17" i="18"/>
  <c r="I17" i="18"/>
  <c r="J17" i="18"/>
  <c r="K17" i="18"/>
  <c r="L17" i="18"/>
  <c r="M17" i="18"/>
  <c r="N17" i="18"/>
  <c r="E18" i="18"/>
  <c r="F18" i="18"/>
  <c r="G18" i="18"/>
  <c r="H18" i="18"/>
  <c r="I18" i="18"/>
  <c r="J18" i="18"/>
  <c r="K18" i="18"/>
  <c r="L18" i="18"/>
  <c r="M18" i="18"/>
  <c r="N18" i="18"/>
  <c r="E20" i="18"/>
  <c r="F20" i="18"/>
  <c r="F19" i="18" s="1"/>
  <c r="G20" i="18"/>
  <c r="H20" i="18"/>
  <c r="I20" i="18"/>
  <c r="J20" i="18"/>
  <c r="K20" i="18"/>
  <c r="L20" i="18"/>
  <c r="M20" i="18"/>
  <c r="N20" i="18"/>
  <c r="E22" i="18"/>
  <c r="F22" i="18"/>
  <c r="G22" i="18"/>
  <c r="H22" i="18"/>
  <c r="I22" i="18"/>
  <c r="J22" i="18"/>
  <c r="K22" i="18"/>
  <c r="L22" i="18"/>
  <c r="M22" i="18"/>
  <c r="N22" i="18"/>
  <c r="E23" i="18"/>
  <c r="F23" i="18"/>
  <c r="G23" i="18"/>
  <c r="H23" i="18"/>
  <c r="I23" i="18"/>
  <c r="J23" i="18"/>
  <c r="K23" i="18"/>
  <c r="L23" i="18"/>
  <c r="M23" i="18"/>
  <c r="N23" i="18"/>
  <c r="E24" i="18"/>
  <c r="F24" i="18"/>
  <c r="G24" i="18"/>
  <c r="H24" i="18"/>
  <c r="I24" i="18"/>
  <c r="J24" i="18"/>
  <c r="K24" i="18"/>
  <c r="L24" i="18"/>
  <c r="M24" i="18"/>
  <c r="N24" i="18"/>
  <c r="E25" i="18"/>
  <c r="F25" i="18"/>
  <c r="G25" i="18"/>
  <c r="H25" i="18"/>
  <c r="I25" i="18"/>
  <c r="J25" i="18"/>
  <c r="K25" i="18"/>
  <c r="L25" i="18"/>
  <c r="M25" i="18"/>
  <c r="N25" i="18"/>
  <c r="E27" i="18"/>
  <c r="F27" i="18"/>
  <c r="G27" i="18"/>
  <c r="H27" i="18"/>
  <c r="I27" i="18"/>
  <c r="J27" i="18"/>
  <c r="K27" i="18"/>
  <c r="L27" i="18"/>
  <c r="L26" i="18" s="1"/>
  <c r="M27" i="18"/>
  <c r="N27" i="18"/>
  <c r="E29" i="18"/>
  <c r="F29" i="18"/>
  <c r="G29" i="18"/>
  <c r="G34" i="18" s="1"/>
  <c r="H29" i="18"/>
  <c r="I29" i="18"/>
  <c r="J29" i="18"/>
  <c r="K29" i="18"/>
  <c r="L29" i="18"/>
  <c r="M29" i="18"/>
  <c r="N29" i="18"/>
  <c r="E30" i="18"/>
  <c r="F30" i="18"/>
  <c r="G30" i="18"/>
  <c r="H30" i="18"/>
  <c r="I30" i="18"/>
  <c r="J30" i="18"/>
  <c r="K30" i="18"/>
  <c r="L30" i="18"/>
  <c r="M30" i="18"/>
  <c r="N30" i="18"/>
  <c r="E31" i="18"/>
  <c r="F31" i="18"/>
  <c r="G31" i="18"/>
  <c r="H31" i="18"/>
  <c r="I31" i="18"/>
  <c r="J31" i="18"/>
  <c r="K31" i="18"/>
  <c r="L31" i="18"/>
  <c r="M31" i="18"/>
  <c r="N31" i="18"/>
  <c r="E32" i="18"/>
  <c r="F32" i="18"/>
  <c r="G32" i="18"/>
  <c r="H32" i="18"/>
  <c r="I32" i="18"/>
  <c r="J32" i="18"/>
  <c r="K32" i="18"/>
  <c r="L32" i="18"/>
  <c r="M32" i="18"/>
  <c r="N32" i="18"/>
  <c r="E33" i="18"/>
  <c r="F33" i="18"/>
  <c r="G33" i="18"/>
  <c r="H33" i="18"/>
  <c r="I33" i="18"/>
  <c r="J33" i="18"/>
  <c r="K33" i="18"/>
  <c r="L33" i="18"/>
  <c r="M33" i="18"/>
  <c r="N33" i="18"/>
  <c r="E35" i="18"/>
  <c r="F35" i="18"/>
  <c r="G35" i="18"/>
  <c r="H35" i="18"/>
  <c r="I35" i="18"/>
  <c r="J35" i="18"/>
  <c r="K35" i="18"/>
  <c r="L35" i="18"/>
  <c r="L34" i="18" s="1"/>
  <c r="M35" i="18"/>
  <c r="M34" i="18" s="1"/>
  <c r="N35" i="18"/>
  <c r="E39" i="18"/>
  <c r="F39" i="18"/>
  <c r="G39" i="18"/>
  <c r="H39" i="18"/>
  <c r="I39" i="18"/>
  <c r="J39" i="18"/>
  <c r="K39" i="18"/>
  <c r="L39" i="18"/>
  <c r="M39" i="18"/>
  <c r="N39" i="18"/>
  <c r="E43" i="18"/>
  <c r="F43" i="18"/>
  <c r="G43" i="18"/>
  <c r="H43" i="18"/>
  <c r="I43" i="18"/>
  <c r="J43" i="18"/>
  <c r="K43" i="18"/>
  <c r="L43" i="18"/>
  <c r="M43" i="18"/>
  <c r="N43" i="18"/>
  <c r="C1" i="17"/>
  <c r="D2" i="17"/>
  <c r="E5" i="17"/>
  <c r="F5" i="17" s="1"/>
  <c r="G5" i="17" s="1"/>
  <c r="H5" i="17" s="1"/>
  <c r="I5" i="17" s="1"/>
  <c r="J5" i="17" s="1"/>
  <c r="K5" i="17" s="1"/>
  <c r="L5" i="17" s="1"/>
  <c r="M5" i="17" s="1"/>
  <c r="N5" i="17" s="1"/>
  <c r="E7" i="17"/>
  <c r="F7" i="17"/>
  <c r="G7" i="17"/>
  <c r="H7" i="17"/>
  <c r="I7" i="17"/>
  <c r="J7" i="17"/>
  <c r="K7" i="17"/>
  <c r="L7" i="17"/>
  <c r="M7" i="17"/>
  <c r="N7" i="17"/>
  <c r="E8" i="17"/>
  <c r="F8" i="17"/>
  <c r="G8" i="17"/>
  <c r="H8" i="17"/>
  <c r="I8" i="17"/>
  <c r="J8" i="17"/>
  <c r="K8" i="17"/>
  <c r="L8" i="17"/>
  <c r="M8" i="17"/>
  <c r="N8" i="17"/>
  <c r="E9" i="17"/>
  <c r="F9" i="17"/>
  <c r="G9" i="17"/>
  <c r="H9" i="17"/>
  <c r="I9" i="17"/>
  <c r="J9" i="17"/>
  <c r="K9" i="17"/>
  <c r="L9" i="17"/>
  <c r="M9" i="17"/>
  <c r="N9" i="17"/>
  <c r="E10" i="17"/>
  <c r="F10" i="17"/>
  <c r="G10" i="17"/>
  <c r="H10" i="17"/>
  <c r="I10" i="17"/>
  <c r="J10" i="17"/>
  <c r="K10" i="17"/>
  <c r="L10" i="17"/>
  <c r="M10" i="17"/>
  <c r="N10" i="17"/>
  <c r="E11" i="17"/>
  <c r="F11" i="17"/>
  <c r="G11" i="17"/>
  <c r="H11" i="17"/>
  <c r="I11" i="17"/>
  <c r="J11" i="17"/>
  <c r="K11" i="17"/>
  <c r="L11" i="17"/>
  <c r="M11" i="17"/>
  <c r="N11" i="17"/>
  <c r="E13" i="17"/>
  <c r="F13" i="17"/>
  <c r="G13" i="17"/>
  <c r="H13" i="17"/>
  <c r="I13" i="17"/>
  <c r="J13" i="17"/>
  <c r="K13" i="17"/>
  <c r="L13" i="17"/>
  <c r="M13" i="17"/>
  <c r="N13" i="17"/>
  <c r="E15" i="17"/>
  <c r="F15" i="17"/>
  <c r="G15" i="17"/>
  <c r="H15" i="17"/>
  <c r="I15" i="17"/>
  <c r="J15" i="17"/>
  <c r="K15" i="17"/>
  <c r="L15" i="17"/>
  <c r="M15" i="17"/>
  <c r="N15" i="17"/>
  <c r="E16" i="17"/>
  <c r="F16" i="17"/>
  <c r="G16" i="17"/>
  <c r="H16" i="17"/>
  <c r="I16" i="17"/>
  <c r="J16" i="17"/>
  <c r="K16" i="17"/>
  <c r="L16" i="17"/>
  <c r="M16" i="17"/>
  <c r="N16" i="17"/>
  <c r="E17" i="17"/>
  <c r="F17" i="17"/>
  <c r="G17" i="17"/>
  <c r="H17" i="17"/>
  <c r="I17" i="17"/>
  <c r="J17" i="17"/>
  <c r="K17" i="17"/>
  <c r="L17" i="17"/>
  <c r="M17" i="17"/>
  <c r="N17" i="17"/>
  <c r="E18" i="17"/>
  <c r="F18" i="17"/>
  <c r="G18" i="17"/>
  <c r="H18" i="17"/>
  <c r="I18" i="17"/>
  <c r="J18" i="17"/>
  <c r="K18" i="17"/>
  <c r="L18" i="17"/>
  <c r="M18" i="17"/>
  <c r="N18" i="17"/>
  <c r="E20" i="17"/>
  <c r="F20" i="17"/>
  <c r="G20" i="17"/>
  <c r="H20" i="17"/>
  <c r="I20" i="17"/>
  <c r="J20" i="17"/>
  <c r="K20" i="17"/>
  <c r="L20" i="17"/>
  <c r="M20" i="17"/>
  <c r="N20" i="17"/>
  <c r="E22" i="17"/>
  <c r="F22" i="17"/>
  <c r="G22" i="17"/>
  <c r="H22" i="17"/>
  <c r="I22" i="17"/>
  <c r="J22" i="17"/>
  <c r="K22" i="17"/>
  <c r="L22" i="17"/>
  <c r="M22" i="17"/>
  <c r="N22" i="17"/>
  <c r="E23" i="17"/>
  <c r="F23" i="17"/>
  <c r="G23" i="17"/>
  <c r="H23" i="17"/>
  <c r="I23" i="17"/>
  <c r="J23" i="17"/>
  <c r="K23" i="17"/>
  <c r="L23" i="17"/>
  <c r="M23" i="17"/>
  <c r="N23" i="17"/>
  <c r="E24" i="17"/>
  <c r="F24" i="17"/>
  <c r="G24" i="17"/>
  <c r="H24" i="17"/>
  <c r="I24" i="17"/>
  <c r="J24" i="17"/>
  <c r="K24" i="17"/>
  <c r="L24" i="17"/>
  <c r="M24" i="17"/>
  <c r="N24" i="17"/>
  <c r="E25" i="17"/>
  <c r="F25" i="17"/>
  <c r="G25" i="17"/>
  <c r="H25" i="17"/>
  <c r="I25" i="17"/>
  <c r="J25" i="17"/>
  <c r="K25" i="17"/>
  <c r="L25" i="17"/>
  <c r="M25" i="17"/>
  <c r="N25" i="17"/>
  <c r="E26" i="17"/>
  <c r="F26" i="17"/>
  <c r="G26" i="17"/>
  <c r="H26" i="17"/>
  <c r="I26" i="17"/>
  <c r="J26" i="17"/>
  <c r="K26" i="17"/>
  <c r="L26" i="17"/>
  <c r="M26" i="17"/>
  <c r="N26" i="17"/>
  <c r="E29" i="17"/>
  <c r="F29" i="17"/>
  <c r="G29" i="17"/>
  <c r="H29" i="17"/>
  <c r="I29" i="17"/>
  <c r="J29" i="17"/>
  <c r="K29" i="17"/>
  <c r="L29" i="17"/>
  <c r="M29" i="17"/>
  <c r="N29" i="17"/>
  <c r="E30" i="17"/>
  <c r="F30" i="17"/>
  <c r="G30" i="17"/>
  <c r="H30" i="17"/>
  <c r="I30" i="17"/>
  <c r="J30" i="17"/>
  <c r="K30" i="17"/>
  <c r="L30" i="17"/>
  <c r="M30" i="17"/>
  <c r="N30" i="17"/>
  <c r="E31" i="17"/>
  <c r="F31" i="17"/>
  <c r="G31" i="17"/>
  <c r="H31" i="17"/>
  <c r="I31" i="17"/>
  <c r="J31" i="17"/>
  <c r="K31" i="17"/>
  <c r="L31" i="17"/>
  <c r="M31" i="17"/>
  <c r="N31" i="17"/>
  <c r="E32" i="17"/>
  <c r="F32" i="17"/>
  <c r="G32" i="17"/>
  <c r="H32" i="17"/>
  <c r="I32" i="17"/>
  <c r="J32" i="17"/>
  <c r="K32" i="17"/>
  <c r="L32" i="17"/>
  <c r="M32" i="17"/>
  <c r="N32" i="17"/>
  <c r="E33" i="17"/>
  <c r="F33" i="17"/>
  <c r="G33" i="17"/>
  <c r="H33" i="17"/>
  <c r="I33" i="17"/>
  <c r="J33" i="17"/>
  <c r="K33" i="17"/>
  <c r="L33" i="17"/>
  <c r="M33" i="17"/>
  <c r="N33" i="17"/>
  <c r="E34" i="17"/>
  <c r="F34" i="17"/>
  <c r="G34" i="17"/>
  <c r="H34" i="17"/>
  <c r="I34" i="17"/>
  <c r="J34" i="17"/>
  <c r="K34" i="17"/>
  <c r="L34" i="17"/>
  <c r="M34" i="17"/>
  <c r="N34" i="17"/>
  <c r="E39" i="17"/>
  <c r="F39" i="17"/>
  <c r="G39" i="17"/>
  <c r="H39" i="17"/>
  <c r="I39" i="17"/>
  <c r="J39" i="17"/>
  <c r="K39" i="17"/>
  <c r="L39" i="17"/>
  <c r="M39" i="17"/>
  <c r="N39" i="17"/>
  <c r="E43" i="17"/>
  <c r="F43" i="17"/>
  <c r="G43" i="17"/>
  <c r="H43" i="17"/>
  <c r="I43" i="17"/>
  <c r="J43" i="17"/>
  <c r="K43" i="17"/>
  <c r="L43" i="17"/>
  <c r="M43" i="17"/>
  <c r="N43" i="17"/>
  <c r="C1" i="16"/>
  <c r="D2" i="16"/>
  <c r="E5" i="16"/>
  <c r="F5" i="16" s="1"/>
  <c r="G5" i="16" s="1"/>
  <c r="H5" i="16" s="1"/>
  <c r="I5" i="16" s="1"/>
  <c r="J5" i="16" s="1"/>
  <c r="K5" i="16" s="1"/>
  <c r="L5" i="16" s="1"/>
  <c r="M5" i="16" s="1"/>
  <c r="N5" i="16" s="1"/>
  <c r="E7" i="16"/>
  <c r="F7" i="16"/>
  <c r="G7" i="16"/>
  <c r="H7" i="16"/>
  <c r="I7" i="16"/>
  <c r="J7" i="16"/>
  <c r="K7" i="16"/>
  <c r="L7" i="16"/>
  <c r="M7" i="16"/>
  <c r="N7" i="16"/>
  <c r="E8" i="16"/>
  <c r="F8" i="16"/>
  <c r="G8" i="16"/>
  <c r="H8" i="16"/>
  <c r="I8" i="16"/>
  <c r="J8" i="16"/>
  <c r="K8" i="16"/>
  <c r="L8" i="16"/>
  <c r="M8" i="16"/>
  <c r="N8" i="16"/>
  <c r="E9" i="16"/>
  <c r="F9" i="16"/>
  <c r="G9" i="16"/>
  <c r="H9" i="16"/>
  <c r="I9" i="16"/>
  <c r="J9" i="16"/>
  <c r="K9" i="16"/>
  <c r="L9" i="16"/>
  <c r="M9" i="16"/>
  <c r="N9" i="16"/>
  <c r="E10" i="16"/>
  <c r="F10" i="16"/>
  <c r="G10" i="16"/>
  <c r="H10" i="16"/>
  <c r="I10" i="16"/>
  <c r="J10" i="16"/>
  <c r="K10" i="16"/>
  <c r="L10" i="16"/>
  <c r="M10" i="16"/>
  <c r="N10" i="16"/>
  <c r="E11" i="16"/>
  <c r="F11" i="16"/>
  <c r="G11" i="16"/>
  <c r="H11" i="16"/>
  <c r="I11" i="16"/>
  <c r="J11" i="16"/>
  <c r="K11" i="16"/>
  <c r="L11" i="16"/>
  <c r="M11" i="16"/>
  <c r="N11" i="16"/>
  <c r="E13" i="16"/>
  <c r="F13" i="16"/>
  <c r="G13" i="16"/>
  <c r="H13" i="16"/>
  <c r="I13" i="16"/>
  <c r="J13" i="16"/>
  <c r="K13" i="16"/>
  <c r="L13" i="16"/>
  <c r="M13" i="16"/>
  <c r="N13" i="16"/>
  <c r="E15" i="16"/>
  <c r="F15" i="16"/>
  <c r="G15" i="16"/>
  <c r="H15" i="16"/>
  <c r="I15" i="16"/>
  <c r="J15" i="16"/>
  <c r="K15" i="16"/>
  <c r="L15" i="16"/>
  <c r="M15" i="16"/>
  <c r="N15" i="16"/>
  <c r="E16" i="16"/>
  <c r="F16" i="16"/>
  <c r="G16" i="16"/>
  <c r="H16" i="16"/>
  <c r="I16" i="16"/>
  <c r="J16" i="16"/>
  <c r="K16" i="16"/>
  <c r="L16" i="16"/>
  <c r="M16" i="16"/>
  <c r="N16" i="16"/>
  <c r="E17" i="16"/>
  <c r="F17" i="16"/>
  <c r="G17" i="16"/>
  <c r="H17" i="16"/>
  <c r="I17" i="16"/>
  <c r="J17" i="16"/>
  <c r="K17" i="16"/>
  <c r="L17" i="16"/>
  <c r="M17" i="16"/>
  <c r="N17" i="16"/>
  <c r="E18" i="16"/>
  <c r="F18" i="16"/>
  <c r="G18" i="16"/>
  <c r="H18" i="16"/>
  <c r="I18" i="16"/>
  <c r="J18" i="16"/>
  <c r="K18" i="16"/>
  <c r="L18" i="16"/>
  <c r="M18" i="16"/>
  <c r="N18" i="16"/>
  <c r="E20" i="16"/>
  <c r="F20" i="16"/>
  <c r="G20" i="16"/>
  <c r="H20" i="16"/>
  <c r="I20" i="16"/>
  <c r="J20" i="16"/>
  <c r="K20" i="16"/>
  <c r="L20" i="16"/>
  <c r="M20" i="16"/>
  <c r="N20" i="16"/>
  <c r="E22" i="16"/>
  <c r="F22" i="16"/>
  <c r="G22" i="16"/>
  <c r="H22" i="16"/>
  <c r="I22" i="16"/>
  <c r="J22" i="16"/>
  <c r="K22" i="16"/>
  <c r="L22" i="16"/>
  <c r="M22" i="16"/>
  <c r="N22" i="16"/>
  <c r="E23" i="16"/>
  <c r="F23" i="16"/>
  <c r="G23" i="16"/>
  <c r="H23" i="16"/>
  <c r="I23" i="16"/>
  <c r="J23" i="16"/>
  <c r="K23" i="16"/>
  <c r="L23" i="16"/>
  <c r="M23" i="16"/>
  <c r="N23" i="16"/>
  <c r="E24" i="16"/>
  <c r="F24" i="16"/>
  <c r="G24" i="16"/>
  <c r="H24" i="16"/>
  <c r="I24" i="16"/>
  <c r="J24" i="16"/>
  <c r="K24" i="16"/>
  <c r="L24" i="16"/>
  <c r="M24" i="16"/>
  <c r="N24" i="16"/>
  <c r="E25" i="16"/>
  <c r="F25" i="16"/>
  <c r="G25" i="16"/>
  <c r="H25" i="16"/>
  <c r="I25" i="16"/>
  <c r="J25" i="16"/>
  <c r="K25" i="16"/>
  <c r="L25" i="16"/>
  <c r="M25" i="16"/>
  <c r="N25" i="16"/>
  <c r="E27" i="16"/>
  <c r="F27" i="16"/>
  <c r="G27" i="16"/>
  <c r="H27" i="16"/>
  <c r="I27" i="16"/>
  <c r="J27" i="16"/>
  <c r="J26" i="16" s="1"/>
  <c r="K27" i="16"/>
  <c r="L27" i="16"/>
  <c r="M27" i="16"/>
  <c r="N27" i="16"/>
  <c r="N26" i="16" s="1"/>
  <c r="E29" i="16"/>
  <c r="F29" i="16"/>
  <c r="G29" i="16"/>
  <c r="H29" i="16"/>
  <c r="I29" i="16"/>
  <c r="J29" i="16"/>
  <c r="K29" i="16"/>
  <c r="L29" i="16"/>
  <c r="M29" i="16"/>
  <c r="N29" i="16"/>
  <c r="E30" i="16"/>
  <c r="F30" i="16"/>
  <c r="G30" i="16"/>
  <c r="H30" i="16"/>
  <c r="I30" i="16"/>
  <c r="J30" i="16"/>
  <c r="K30" i="16"/>
  <c r="L30" i="16"/>
  <c r="M30" i="16"/>
  <c r="N30" i="16"/>
  <c r="E31" i="16"/>
  <c r="F31" i="16"/>
  <c r="G31" i="16"/>
  <c r="H31" i="16"/>
  <c r="I31" i="16"/>
  <c r="J31" i="16"/>
  <c r="K31" i="16"/>
  <c r="L31" i="16"/>
  <c r="M31" i="16"/>
  <c r="N31" i="16"/>
  <c r="E32" i="16"/>
  <c r="F32" i="16"/>
  <c r="G32" i="16"/>
  <c r="H32" i="16"/>
  <c r="I32" i="16"/>
  <c r="J32" i="16"/>
  <c r="K32" i="16"/>
  <c r="L32" i="16"/>
  <c r="M32" i="16"/>
  <c r="N32" i="16"/>
  <c r="E33" i="16"/>
  <c r="F33" i="16"/>
  <c r="G33" i="16"/>
  <c r="H33" i="16"/>
  <c r="I33" i="16"/>
  <c r="J33" i="16"/>
  <c r="K33" i="16"/>
  <c r="L33" i="16"/>
  <c r="M33" i="16"/>
  <c r="N33" i="16"/>
  <c r="E35" i="16"/>
  <c r="F35" i="16"/>
  <c r="F34" i="16" s="1"/>
  <c r="G35" i="16"/>
  <c r="H35" i="16"/>
  <c r="I35" i="16"/>
  <c r="J35" i="16"/>
  <c r="K35" i="16"/>
  <c r="L35" i="16"/>
  <c r="M35" i="16"/>
  <c r="N35" i="16"/>
  <c r="E39" i="16"/>
  <c r="F39" i="16"/>
  <c r="G39" i="16"/>
  <c r="H39" i="16"/>
  <c r="I39" i="16"/>
  <c r="J39" i="16"/>
  <c r="K39" i="16"/>
  <c r="L39" i="16"/>
  <c r="M39" i="16"/>
  <c r="N39" i="16"/>
  <c r="E43" i="16"/>
  <c r="F43" i="16"/>
  <c r="G43" i="16"/>
  <c r="H43" i="16"/>
  <c r="I43" i="16"/>
  <c r="J43" i="16"/>
  <c r="K43" i="16"/>
  <c r="L43" i="16"/>
  <c r="M43" i="16"/>
  <c r="N43" i="16"/>
  <c r="C1" i="25"/>
  <c r="D2" i="25"/>
  <c r="E5" i="25"/>
  <c r="F5" i="25" s="1"/>
  <c r="G5" i="25" s="1"/>
  <c r="H5" i="25" s="1"/>
  <c r="I5" i="25" s="1"/>
  <c r="J5" i="25" s="1"/>
  <c r="K5" i="25" s="1"/>
  <c r="L5" i="25" s="1"/>
  <c r="M5" i="25" s="1"/>
  <c r="N5" i="25" s="1"/>
  <c r="E7" i="25"/>
  <c r="F7" i="25"/>
  <c r="G7" i="25"/>
  <c r="H7" i="25"/>
  <c r="I7" i="25"/>
  <c r="J7" i="25"/>
  <c r="K7" i="25"/>
  <c r="L7" i="25"/>
  <c r="M7" i="25"/>
  <c r="N7" i="25"/>
  <c r="E8" i="25"/>
  <c r="F8" i="25"/>
  <c r="G8" i="25"/>
  <c r="H8" i="25"/>
  <c r="I8" i="25"/>
  <c r="J8" i="25"/>
  <c r="K8" i="25"/>
  <c r="L8" i="25"/>
  <c r="M8" i="25"/>
  <c r="N8" i="25"/>
  <c r="E11" i="25"/>
  <c r="F11" i="25"/>
  <c r="G11" i="25"/>
  <c r="H11" i="25"/>
  <c r="I11" i="25"/>
  <c r="J11" i="25"/>
  <c r="K11" i="25"/>
  <c r="L11" i="25"/>
  <c r="M11" i="25"/>
  <c r="N11" i="25"/>
  <c r="E12" i="25"/>
  <c r="F12" i="25"/>
  <c r="G12" i="25"/>
  <c r="H12" i="25"/>
  <c r="I12" i="25"/>
  <c r="J12" i="25"/>
  <c r="K12" i="25"/>
  <c r="L12" i="25"/>
  <c r="M12" i="25"/>
  <c r="N12" i="25"/>
  <c r="E15" i="25"/>
  <c r="F15" i="25"/>
  <c r="G15" i="25"/>
  <c r="H15" i="25"/>
  <c r="I15" i="25"/>
  <c r="J15" i="25"/>
  <c r="K15" i="25"/>
  <c r="L15" i="25"/>
  <c r="M15" i="25"/>
  <c r="N15" i="25"/>
  <c r="E16" i="25"/>
  <c r="F16" i="25"/>
  <c r="G16" i="25"/>
  <c r="H16" i="25"/>
  <c r="I16" i="25"/>
  <c r="J16" i="25"/>
  <c r="K16" i="25"/>
  <c r="L16" i="25"/>
  <c r="M16" i="25"/>
  <c r="N16" i="25"/>
  <c r="E19" i="25"/>
  <c r="F19" i="25"/>
  <c r="G19" i="25"/>
  <c r="H19" i="25"/>
  <c r="I19" i="25"/>
  <c r="J19" i="25"/>
  <c r="K19" i="25"/>
  <c r="L19" i="25"/>
  <c r="M19" i="25"/>
  <c r="N19" i="25"/>
  <c r="E20" i="25"/>
  <c r="F20" i="25"/>
  <c r="G20" i="25"/>
  <c r="H20" i="25"/>
  <c r="I20" i="25"/>
  <c r="J20" i="25"/>
  <c r="K20" i="25"/>
  <c r="L20" i="25"/>
  <c r="M20" i="25"/>
  <c r="N20" i="25"/>
  <c r="E23" i="25"/>
  <c r="F23" i="25"/>
  <c r="G23" i="25"/>
  <c r="H23" i="25"/>
  <c r="I23" i="25"/>
  <c r="J23" i="25"/>
  <c r="K23" i="25"/>
  <c r="L23" i="25"/>
  <c r="M23" i="25"/>
  <c r="N23" i="25"/>
  <c r="E24" i="25"/>
  <c r="F24" i="25"/>
  <c r="G24" i="25"/>
  <c r="H24" i="25"/>
  <c r="I24" i="25"/>
  <c r="J24" i="25"/>
  <c r="K24" i="25"/>
  <c r="L24" i="25"/>
  <c r="M24" i="25"/>
  <c r="N24" i="25"/>
  <c r="E29" i="25"/>
  <c r="F29" i="25" s="1"/>
  <c r="G29" i="25" s="1"/>
  <c r="H29" i="25" s="1"/>
  <c r="I29" i="25" s="1"/>
  <c r="J29" i="25" s="1"/>
  <c r="K29" i="25" s="1"/>
  <c r="L29" i="25" s="1"/>
  <c r="M29" i="25" s="1"/>
  <c r="N29" i="25" s="1"/>
  <c r="E31" i="25"/>
  <c r="F31" i="25"/>
  <c r="G31" i="25"/>
  <c r="H31" i="25"/>
  <c r="I31" i="25"/>
  <c r="I33" i="25" s="1"/>
  <c r="J31" i="25"/>
  <c r="K31" i="25"/>
  <c r="L31" i="25"/>
  <c r="M31" i="25"/>
  <c r="N31" i="25"/>
  <c r="E32" i="25"/>
  <c r="F32" i="25"/>
  <c r="H32" i="25"/>
  <c r="J32" i="25"/>
  <c r="L32" i="25"/>
  <c r="N32" i="25"/>
  <c r="E35" i="25"/>
  <c r="F35" i="25"/>
  <c r="G35" i="25"/>
  <c r="H35" i="25"/>
  <c r="I35" i="25"/>
  <c r="J35" i="25"/>
  <c r="K35" i="25"/>
  <c r="L35" i="25"/>
  <c r="M35" i="25"/>
  <c r="N35" i="25"/>
  <c r="E36" i="25"/>
  <c r="F36" i="25"/>
  <c r="G36" i="25"/>
  <c r="H36" i="25"/>
  <c r="I36" i="25"/>
  <c r="J36" i="25"/>
  <c r="K36" i="25"/>
  <c r="L36" i="25"/>
  <c r="M36" i="25"/>
  <c r="N36" i="25"/>
  <c r="E39" i="25"/>
  <c r="F39" i="25"/>
  <c r="G39" i="25"/>
  <c r="H39" i="25"/>
  <c r="I39" i="25"/>
  <c r="J39" i="25"/>
  <c r="K39" i="25"/>
  <c r="L39" i="25"/>
  <c r="M39" i="25"/>
  <c r="N39" i="25"/>
  <c r="E40" i="25"/>
  <c r="F40" i="25"/>
  <c r="G40" i="25"/>
  <c r="H40" i="25"/>
  <c r="I40" i="25"/>
  <c r="J40" i="25"/>
  <c r="K40" i="25"/>
  <c r="L40" i="25"/>
  <c r="M40" i="25"/>
  <c r="N40" i="25"/>
  <c r="E43" i="25"/>
  <c r="F43" i="25"/>
  <c r="G43" i="25"/>
  <c r="H43" i="25"/>
  <c r="I43" i="25"/>
  <c r="J43" i="25"/>
  <c r="K43" i="25"/>
  <c r="L43" i="25"/>
  <c r="M43" i="25"/>
  <c r="N43" i="25"/>
  <c r="E44" i="25"/>
  <c r="F44" i="25"/>
  <c r="G44" i="25"/>
  <c r="H44" i="25"/>
  <c r="I44" i="25"/>
  <c r="J44" i="25"/>
  <c r="K44" i="25"/>
  <c r="L44" i="25"/>
  <c r="M44" i="25"/>
  <c r="N44" i="25"/>
  <c r="E47" i="25"/>
  <c r="F47" i="25"/>
  <c r="G47" i="25"/>
  <c r="H47" i="25"/>
  <c r="I47" i="25"/>
  <c r="J47" i="25"/>
  <c r="K47" i="25"/>
  <c r="L47" i="25"/>
  <c r="M47" i="25"/>
  <c r="N47" i="25"/>
  <c r="E48" i="25"/>
  <c r="F48" i="25"/>
  <c r="G48" i="25"/>
  <c r="H48" i="25"/>
  <c r="I48" i="25"/>
  <c r="J48" i="25"/>
  <c r="K48" i="25"/>
  <c r="L48" i="25"/>
  <c r="M48" i="25"/>
  <c r="N48" i="25"/>
  <c r="C1" i="14"/>
  <c r="D2" i="14"/>
  <c r="E5" i="14"/>
  <c r="F5" i="14" s="1"/>
  <c r="G5" i="14" s="1"/>
  <c r="H5" i="14" s="1"/>
  <c r="I5" i="14" s="1"/>
  <c r="J5" i="14" s="1"/>
  <c r="K5" i="14" s="1"/>
  <c r="L5" i="14" s="1"/>
  <c r="M5" i="14" s="1"/>
  <c r="N5" i="14" s="1"/>
  <c r="E7" i="14"/>
  <c r="F7" i="14"/>
  <c r="G7" i="14"/>
  <c r="H7" i="14"/>
  <c r="I7" i="14"/>
  <c r="J7" i="14"/>
  <c r="K7" i="14"/>
  <c r="L7" i="14"/>
  <c r="M7" i="14"/>
  <c r="N7" i="14"/>
  <c r="E8" i="14"/>
  <c r="F8" i="14"/>
  <c r="G8" i="14"/>
  <c r="H8" i="14"/>
  <c r="I8" i="14"/>
  <c r="J8" i="14"/>
  <c r="K8" i="14"/>
  <c r="L8" i="14"/>
  <c r="M8" i="14"/>
  <c r="N8" i="14"/>
  <c r="E11" i="14"/>
  <c r="F11" i="14"/>
  <c r="G11" i="14"/>
  <c r="H11" i="14"/>
  <c r="I11" i="14"/>
  <c r="J11" i="14"/>
  <c r="K11" i="14"/>
  <c r="L11" i="14"/>
  <c r="M11" i="14"/>
  <c r="N11" i="14"/>
  <c r="E12" i="14"/>
  <c r="F12" i="14"/>
  <c r="G12" i="14"/>
  <c r="H12" i="14"/>
  <c r="I12" i="14"/>
  <c r="J12" i="14"/>
  <c r="K12" i="14"/>
  <c r="L12" i="14"/>
  <c r="M12" i="14"/>
  <c r="N12" i="14"/>
  <c r="E15" i="14"/>
  <c r="F15" i="14"/>
  <c r="G15" i="14"/>
  <c r="H15" i="14"/>
  <c r="I15" i="14"/>
  <c r="J15" i="14"/>
  <c r="K15" i="14"/>
  <c r="L15" i="14"/>
  <c r="M15" i="14"/>
  <c r="N15" i="14"/>
  <c r="E16" i="14"/>
  <c r="F16" i="14"/>
  <c r="G16" i="14"/>
  <c r="H16" i="14"/>
  <c r="I16" i="14"/>
  <c r="J16" i="14"/>
  <c r="K16" i="14"/>
  <c r="L16" i="14"/>
  <c r="M16" i="14"/>
  <c r="N16" i="14"/>
  <c r="E19" i="14"/>
  <c r="F19" i="14"/>
  <c r="G19" i="14"/>
  <c r="H19" i="14"/>
  <c r="I19" i="14"/>
  <c r="J19" i="14"/>
  <c r="K19" i="14"/>
  <c r="L19" i="14"/>
  <c r="M19" i="14"/>
  <c r="N19" i="14"/>
  <c r="E20" i="14"/>
  <c r="F20" i="14"/>
  <c r="G20" i="14"/>
  <c r="H20" i="14"/>
  <c r="I20" i="14"/>
  <c r="J20" i="14"/>
  <c r="K20" i="14"/>
  <c r="L20" i="14"/>
  <c r="M20" i="14"/>
  <c r="N20" i="14"/>
  <c r="E23" i="14"/>
  <c r="F23" i="14"/>
  <c r="G23" i="14"/>
  <c r="H23" i="14"/>
  <c r="I23" i="14"/>
  <c r="J23" i="14"/>
  <c r="K23" i="14"/>
  <c r="L23" i="14"/>
  <c r="M23" i="14"/>
  <c r="N23" i="14"/>
  <c r="E24" i="14"/>
  <c r="F24" i="14"/>
  <c r="G24" i="14"/>
  <c r="H24" i="14"/>
  <c r="I24" i="14"/>
  <c r="J24" i="14"/>
  <c r="K24" i="14"/>
  <c r="L24" i="14"/>
  <c r="M24" i="14"/>
  <c r="N24" i="14"/>
  <c r="E29" i="14"/>
  <c r="F29" i="14" s="1"/>
  <c r="G29" i="14" s="1"/>
  <c r="H29" i="14" s="1"/>
  <c r="I29" i="14" s="1"/>
  <c r="J29" i="14" s="1"/>
  <c r="K29" i="14" s="1"/>
  <c r="L29" i="14" s="1"/>
  <c r="M29" i="14" s="1"/>
  <c r="N29" i="14" s="1"/>
  <c r="E31" i="14"/>
  <c r="F31" i="14"/>
  <c r="G31" i="14"/>
  <c r="H31" i="14"/>
  <c r="I31" i="14"/>
  <c r="J31" i="14"/>
  <c r="K31" i="14"/>
  <c r="L31" i="14"/>
  <c r="M31" i="14"/>
  <c r="N31" i="14"/>
  <c r="E32" i="14"/>
  <c r="F32" i="14"/>
  <c r="H32" i="14"/>
  <c r="J32" i="14"/>
  <c r="L32" i="14"/>
  <c r="N32" i="14"/>
  <c r="E35" i="14"/>
  <c r="F35" i="14"/>
  <c r="G35" i="14"/>
  <c r="H35" i="14"/>
  <c r="I35" i="14"/>
  <c r="J35" i="14"/>
  <c r="K35" i="14"/>
  <c r="L35" i="14"/>
  <c r="M35" i="14"/>
  <c r="N35" i="14"/>
  <c r="E36" i="14"/>
  <c r="F36" i="14"/>
  <c r="G36" i="14"/>
  <c r="H36" i="14"/>
  <c r="I36" i="14"/>
  <c r="J36" i="14"/>
  <c r="K36" i="14"/>
  <c r="L36" i="14"/>
  <c r="M36" i="14"/>
  <c r="N36" i="14"/>
  <c r="E39" i="14"/>
  <c r="F39" i="14"/>
  <c r="G39" i="14"/>
  <c r="H39" i="14"/>
  <c r="I39" i="14"/>
  <c r="J39" i="14"/>
  <c r="K39" i="14"/>
  <c r="L39" i="14"/>
  <c r="M39" i="14"/>
  <c r="N39" i="14"/>
  <c r="E40" i="14"/>
  <c r="F40" i="14"/>
  <c r="G40" i="14"/>
  <c r="H40" i="14"/>
  <c r="I40" i="14"/>
  <c r="J40" i="14"/>
  <c r="K40" i="14"/>
  <c r="L40" i="14"/>
  <c r="M40" i="14"/>
  <c r="N40" i="14"/>
  <c r="E43" i="14"/>
  <c r="F43" i="14"/>
  <c r="G43" i="14"/>
  <c r="H43" i="14"/>
  <c r="I43" i="14"/>
  <c r="J43" i="14"/>
  <c r="K43" i="14"/>
  <c r="L43" i="14"/>
  <c r="M43" i="14"/>
  <c r="N43" i="14"/>
  <c r="E44" i="14"/>
  <c r="F44" i="14"/>
  <c r="G44" i="14"/>
  <c r="H44" i="14"/>
  <c r="I44" i="14"/>
  <c r="J44" i="14"/>
  <c r="K44" i="14"/>
  <c r="L44" i="14"/>
  <c r="M44" i="14"/>
  <c r="N44" i="14"/>
  <c r="E47" i="14"/>
  <c r="F47" i="14"/>
  <c r="G47" i="14"/>
  <c r="H47" i="14"/>
  <c r="I47" i="14"/>
  <c r="J47" i="14"/>
  <c r="K47" i="14"/>
  <c r="L47" i="14"/>
  <c r="M47" i="14"/>
  <c r="N47" i="14"/>
  <c r="E48" i="14"/>
  <c r="F48" i="14"/>
  <c r="G48" i="14"/>
  <c r="H48" i="14"/>
  <c r="I48" i="14"/>
  <c r="J48" i="14"/>
  <c r="K48" i="14"/>
  <c r="L48" i="14"/>
  <c r="M48" i="14"/>
  <c r="N48" i="14"/>
  <c r="C1" i="13"/>
  <c r="E5" i="13"/>
  <c r="F5" i="13" s="1"/>
  <c r="G5" i="13" s="1"/>
  <c r="H5" i="13" s="1"/>
  <c r="I5" i="13" s="1"/>
  <c r="J5" i="13" s="1"/>
  <c r="K5" i="13" s="1"/>
  <c r="L5" i="13" s="1"/>
  <c r="M5" i="13" s="1"/>
  <c r="N5" i="13" s="1"/>
  <c r="E7" i="13"/>
  <c r="F7" i="13"/>
  <c r="G7" i="13"/>
  <c r="H7" i="13"/>
  <c r="I7" i="13"/>
  <c r="J7" i="13"/>
  <c r="K7" i="13"/>
  <c r="L7" i="13"/>
  <c r="M7" i="13"/>
  <c r="N7" i="13"/>
  <c r="E9" i="13"/>
  <c r="F9" i="13"/>
  <c r="G9" i="13"/>
  <c r="H9" i="13"/>
  <c r="I9" i="13"/>
  <c r="J9" i="13"/>
  <c r="K9" i="13"/>
  <c r="L9" i="13"/>
  <c r="M9" i="13"/>
  <c r="N9" i="13"/>
  <c r="E12" i="13"/>
  <c r="E13" i="13" s="1"/>
  <c r="F12" i="13"/>
  <c r="G12" i="13"/>
  <c r="H12" i="13"/>
  <c r="I12" i="13"/>
  <c r="I13" i="13" s="1"/>
  <c r="J12" i="13"/>
  <c r="K12" i="13"/>
  <c r="K13" i="13" s="1"/>
  <c r="L12" i="13"/>
  <c r="M12" i="13"/>
  <c r="M13" i="13" s="1"/>
  <c r="N12" i="13"/>
  <c r="E15" i="13"/>
  <c r="F15" i="13"/>
  <c r="G15" i="13"/>
  <c r="H15" i="13"/>
  <c r="I15" i="13"/>
  <c r="J15" i="13"/>
  <c r="K15" i="13"/>
  <c r="L15" i="13"/>
  <c r="M15" i="13"/>
  <c r="N15" i="13"/>
  <c r="E20" i="13"/>
  <c r="F20" i="13"/>
  <c r="G20" i="13"/>
  <c r="H20" i="13"/>
  <c r="H22" i="13" s="1"/>
  <c r="I20" i="13"/>
  <c r="I21" i="13" s="1"/>
  <c r="J20" i="13"/>
  <c r="K20" i="13"/>
  <c r="L20" i="13"/>
  <c r="L22" i="13" s="1"/>
  <c r="M20" i="13"/>
  <c r="N20" i="13"/>
  <c r="I33" i="7"/>
  <c r="G15" i="12"/>
  <c r="I33" i="6"/>
  <c r="I32" i="14"/>
  <c r="M32" i="25"/>
  <c r="M33" i="7"/>
  <c r="M33" i="6"/>
  <c r="M36" i="6" s="1"/>
  <c r="E33" i="7"/>
  <c r="M32" i="14"/>
  <c r="N19" i="18" l="1"/>
  <c r="N30" i="4"/>
  <c r="N24" i="3"/>
  <c r="N36" i="3"/>
  <c r="N10" i="4"/>
  <c r="N19" i="4"/>
  <c r="M24" i="7"/>
  <c r="L19" i="4"/>
  <c r="L24" i="3"/>
  <c r="L13" i="7"/>
  <c r="K27" i="19"/>
  <c r="K33" i="23"/>
  <c r="K19" i="18"/>
  <c r="K19" i="17"/>
  <c r="K15" i="12"/>
  <c r="K30" i="4"/>
  <c r="K24" i="6"/>
  <c r="J30" i="4"/>
  <c r="J26" i="20"/>
  <c r="J15" i="5"/>
  <c r="I34" i="18"/>
  <c r="H26" i="18"/>
  <c r="H19" i="16"/>
  <c r="H34" i="18"/>
  <c r="H24" i="20"/>
  <c r="G27" i="19"/>
  <c r="G26" i="18"/>
  <c r="G33" i="23"/>
  <c r="G19" i="17"/>
  <c r="G26" i="20"/>
  <c r="O7" i="18"/>
  <c r="G21" i="13"/>
  <c r="G13" i="13"/>
  <c r="F19" i="5"/>
  <c r="E19" i="16"/>
  <c r="E33" i="25"/>
  <c r="E15" i="8"/>
  <c r="O17" i="16"/>
  <c r="E29" i="2"/>
  <c r="E15" i="4"/>
  <c r="E25" i="20"/>
  <c r="L16" i="13"/>
  <c r="J34" i="16"/>
  <c r="E10" i="8"/>
  <c r="H19" i="5"/>
  <c r="H10" i="5"/>
  <c r="H12" i="12"/>
  <c r="H20" i="12" s="1"/>
  <c r="H9" i="12"/>
  <c r="H17" i="12" s="1"/>
  <c r="N26" i="20"/>
  <c r="N34" i="16"/>
  <c r="L33" i="22"/>
  <c r="N33" i="23"/>
  <c r="G36" i="2"/>
  <c r="G24" i="2"/>
  <c r="G24" i="3"/>
  <c r="G10" i="4"/>
  <c r="F36" i="2"/>
  <c r="N29" i="7"/>
  <c r="F10" i="4"/>
  <c r="I29" i="6"/>
  <c r="L29" i="3"/>
  <c r="J29" i="7"/>
  <c r="L30" i="4"/>
  <c r="L15" i="4"/>
  <c r="K24" i="3"/>
  <c r="K10" i="4"/>
  <c r="F30" i="5"/>
  <c r="F12" i="12"/>
  <c r="F20" i="12" s="1"/>
  <c r="J24" i="2"/>
  <c r="H13" i="7"/>
  <c r="J10" i="4"/>
  <c r="L13" i="13"/>
  <c r="K36" i="3"/>
  <c r="K28" i="11" s="1"/>
  <c r="J36" i="6"/>
  <c r="M26" i="20"/>
  <c r="M16" i="13"/>
  <c r="J15" i="12"/>
  <c r="N28" i="11"/>
  <c r="F29" i="7"/>
  <c r="L24" i="7"/>
  <c r="H24" i="7"/>
  <c r="N37" i="18"/>
  <c r="N41" i="18" s="1"/>
  <c r="N45" i="18" s="1"/>
  <c r="H13" i="13"/>
  <c r="K34" i="18"/>
  <c r="E30" i="5"/>
  <c r="I19" i="2"/>
  <c r="M33" i="25"/>
  <c r="M37" i="25" s="1"/>
  <c r="M41" i="25" s="1"/>
  <c r="M45" i="25" s="1"/>
  <c r="M49" i="25" s="1"/>
  <c r="H19" i="18"/>
  <c r="L30" i="8"/>
  <c r="K30" i="5"/>
  <c r="G30" i="5"/>
  <c r="I19" i="5"/>
  <c r="M15" i="5"/>
  <c r="I15" i="5"/>
  <c r="O22" i="17"/>
  <c r="G29" i="3"/>
  <c r="K13" i="3"/>
  <c r="K26" i="4"/>
  <c r="M10" i="9"/>
  <c r="F16" i="12"/>
  <c r="G19" i="7"/>
  <c r="K36" i="4"/>
  <c r="L36" i="5"/>
  <c r="N26" i="5"/>
  <c r="I37" i="25"/>
  <c r="E37" i="25"/>
  <c r="E41" i="25" s="1"/>
  <c r="N25" i="20"/>
  <c r="J25" i="20"/>
  <c r="F25" i="20"/>
  <c r="I36" i="2"/>
  <c r="N13" i="6"/>
  <c r="I36" i="3"/>
  <c r="I27" i="11" s="1"/>
  <c r="K19" i="3"/>
  <c r="E19" i="3"/>
  <c r="O12" i="3"/>
  <c r="M13" i="3"/>
  <c r="I13" i="3"/>
  <c r="M36" i="4"/>
  <c r="I36" i="4"/>
  <c r="G36" i="4"/>
  <c r="G26" i="4"/>
  <c r="M26" i="4"/>
  <c r="I26" i="4"/>
  <c r="E26" i="4"/>
  <c r="M10" i="4"/>
  <c r="O7" i="4"/>
  <c r="K36" i="8"/>
  <c r="G36" i="8"/>
  <c r="M36" i="8"/>
  <c r="O25" i="8"/>
  <c r="M15" i="8"/>
  <c r="F26" i="5"/>
  <c r="N10" i="5"/>
  <c r="K36" i="9"/>
  <c r="G36" i="9"/>
  <c r="K26" i="9"/>
  <c r="N17" i="12"/>
  <c r="F15" i="12"/>
  <c r="O20" i="13"/>
  <c r="K29" i="13"/>
  <c r="E27" i="20"/>
  <c r="F33" i="23"/>
  <c r="E24" i="2"/>
  <c r="E19" i="2"/>
  <c r="G13" i="2"/>
  <c r="N24" i="6"/>
  <c r="H13" i="6"/>
  <c r="E36" i="3"/>
  <c r="E27" i="11" s="1"/>
  <c r="K29" i="3"/>
  <c r="O22" i="4"/>
  <c r="M33" i="22"/>
  <c r="I33" i="22"/>
  <c r="E33" i="22"/>
  <c r="K33" i="22"/>
  <c r="K16" i="13"/>
  <c r="N15" i="12"/>
  <c r="F10" i="13"/>
  <c r="J33" i="14"/>
  <c r="J37" i="14" s="1"/>
  <c r="J41" i="14" s="1"/>
  <c r="J45" i="14" s="1"/>
  <c r="J49" i="14" s="1"/>
  <c r="O11" i="14"/>
  <c r="N9" i="25"/>
  <c r="N13" i="25" s="1"/>
  <c r="N17" i="25" s="1"/>
  <c r="N21" i="25" s="1"/>
  <c r="N25" i="25" s="1"/>
  <c r="J9" i="25"/>
  <c r="J13" i="25" s="1"/>
  <c r="J17" i="25" s="1"/>
  <c r="J21" i="25" s="1"/>
  <c r="J25" i="25" s="1"/>
  <c r="F9" i="25"/>
  <c r="F13" i="25" s="1"/>
  <c r="F17" i="25" s="1"/>
  <c r="F21" i="25" s="1"/>
  <c r="F25" i="25" s="1"/>
  <c r="I26" i="16"/>
  <c r="E26" i="16"/>
  <c r="K26" i="16"/>
  <c r="K19" i="16"/>
  <c r="G19" i="16"/>
  <c r="I19" i="16"/>
  <c r="N19" i="17"/>
  <c r="J19" i="17"/>
  <c r="H16" i="12"/>
  <c r="K25" i="13"/>
  <c r="K26" i="13" s="1"/>
  <c r="G29" i="13"/>
  <c r="M17" i="13"/>
  <c r="I16" i="13"/>
  <c r="E16" i="13"/>
  <c r="I10" i="13"/>
  <c r="E10" i="13"/>
  <c r="M9" i="14"/>
  <c r="M32" i="20" s="1"/>
  <c r="I9" i="14"/>
  <c r="I32" i="20" s="1"/>
  <c r="I33" i="20" s="1"/>
  <c r="I36" i="20" s="1"/>
  <c r="O20" i="17"/>
  <c r="L33" i="14"/>
  <c r="L37" i="14" s="1"/>
  <c r="L41" i="14" s="1"/>
  <c r="L45" i="14" s="1"/>
  <c r="L49" i="14" s="1"/>
  <c r="O15" i="17"/>
  <c r="O8" i="17"/>
  <c r="O34" i="19"/>
  <c r="O25" i="19"/>
  <c r="G19" i="19"/>
  <c r="I27" i="20"/>
  <c r="L27" i="20"/>
  <c r="H27" i="20"/>
  <c r="N24" i="20"/>
  <c r="F24" i="20"/>
  <c r="O26" i="21"/>
  <c r="O16" i="21"/>
  <c r="O12" i="21"/>
  <c r="O36" i="22"/>
  <c r="O21" i="22"/>
  <c r="O9" i="22"/>
  <c r="O32" i="23"/>
  <c r="O35" i="2"/>
  <c r="O28" i="2"/>
  <c r="O23" i="2"/>
  <c r="O16" i="2"/>
  <c r="O12" i="2"/>
  <c r="O10" i="2"/>
  <c r="O12" i="6"/>
  <c r="O8" i="6"/>
  <c r="O35" i="3"/>
  <c r="O33" i="3"/>
  <c r="O17" i="3"/>
  <c r="O15" i="3"/>
  <c r="M36" i="7"/>
  <c r="M28" i="10" s="1"/>
  <c r="I36" i="7"/>
  <c r="I27" i="10" s="1"/>
  <c r="O18" i="7"/>
  <c r="N13" i="7"/>
  <c r="J13" i="7"/>
  <c r="O10" i="7"/>
  <c r="H30" i="8"/>
  <c r="F19" i="8"/>
  <c r="J15" i="8"/>
  <c r="F15" i="8"/>
  <c r="L10" i="8"/>
  <c r="H10" i="8"/>
  <c r="O18" i="5"/>
  <c r="E15" i="5"/>
  <c r="K10" i="5"/>
  <c r="G10" i="5"/>
  <c r="M10" i="5"/>
  <c r="O38" i="9"/>
  <c r="O35" i="9"/>
  <c r="N36" i="9"/>
  <c r="L30" i="9"/>
  <c r="H30" i="9"/>
  <c r="N30" i="9"/>
  <c r="H26" i="9"/>
  <c r="N19" i="9"/>
  <c r="J19" i="9"/>
  <c r="F19" i="9"/>
  <c r="L19" i="9"/>
  <c r="H19" i="9"/>
  <c r="L15" i="9"/>
  <c r="J10" i="9"/>
  <c r="F10" i="9"/>
  <c r="O41" i="12"/>
  <c r="O33" i="12"/>
  <c r="G12" i="12"/>
  <c r="G21" i="12" s="1"/>
  <c r="M16" i="12"/>
  <c r="E16" i="12"/>
  <c r="O24" i="24"/>
  <c r="L19" i="17"/>
  <c r="E34" i="18"/>
  <c r="I19" i="18"/>
  <c r="G37" i="18"/>
  <c r="G41" i="18" s="1"/>
  <c r="G45" i="18" s="1"/>
  <c r="F35" i="19"/>
  <c r="M25" i="20"/>
  <c r="G27" i="20"/>
  <c r="E36" i="2"/>
  <c r="K36" i="2"/>
  <c r="M29" i="2"/>
  <c r="I29" i="2"/>
  <c r="I24" i="2"/>
  <c r="M19" i="2"/>
  <c r="K19" i="2"/>
  <c r="G19" i="2"/>
  <c r="K13" i="2"/>
  <c r="I36" i="6"/>
  <c r="F29" i="6"/>
  <c r="F24" i="6"/>
  <c r="F19" i="6"/>
  <c r="L19" i="6"/>
  <c r="H19" i="6"/>
  <c r="J13" i="6"/>
  <c r="F13" i="6"/>
  <c r="F31" i="6" s="1"/>
  <c r="L13" i="6"/>
  <c r="M36" i="3"/>
  <c r="M27" i="11" s="1"/>
  <c r="G36" i="3"/>
  <c r="G27" i="11" s="1"/>
  <c r="E29" i="3"/>
  <c r="M24" i="3"/>
  <c r="I24" i="3"/>
  <c r="E24" i="3"/>
  <c r="I19" i="3"/>
  <c r="G19" i="3"/>
  <c r="E13" i="3"/>
  <c r="M29" i="7"/>
  <c r="I29" i="7"/>
  <c r="I24" i="7"/>
  <c r="K24" i="7"/>
  <c r="E24" i="7"/>
  <c r="K19" i="7"/>
  <c r="M19" i="7"/>
  <c r="K13" i="7"/>
  <c r="G13" i="7"/>
  <c r="M13" i="7"/>
  <c r="I13" i="7"/>
  <c r="E36" i="4"/>
  <c r="M30" i="4"/>
  <c r="M19" i="4"/>
  <c r="E19" i="4"/>
  <c r="G19" i="4"/>
  <c r="M30" i="8"/>
  <c r="K30" i="8"/>
  <c r="G30" i="8"/>
  <c r="I15" i="8"/>
  <c r="K15" i="8"/>
  <c r="K10" i="8"/>
  <c r="M10" i="8"/>
  <c r="H36" i="5"/>
  <c r="N36" i="5"/>
  <c r="H30" i="5"/>
  <c r="N30" i="5"/>
  <c r="J30" i="5"/>
  <c r="J26" i="5"/>
  <c r="H26" i="5"/>
  <c r="J19" i="5"/>
  <c r="L19" i="5"/>
  <c r="L15" i="5"/>
  <c r="N15" i="5"/>
  <c r="F15" i="5"/>
  <c r="F10" i="5"/>
  <c r="I36" i="9"/>
  <c r="G30" i="9"/>
  <c r="M30" i="9"/>
  <c r="I30" i="9"/>
  <c r="E30" i="9"/>
  <c r="M26" i="9"/>
  <c r="I26" i="9"/>
  <c r="E26" i="9"/>
  <c r="M15" i="9"/>
  <c r="N12" i="12"/>
  <c r="N20" i="12" s="1"/>
  <c r="L16" i="12"/>
  <c r="N16" i="12"/>
  <c r="J9" i="12"/>
  <c r="J17" i="12" s="1"/>
  <c r="L9" i="12"/>
  <c r="L17" i="12" s="1"/>
  <c r="H15" i="12"/>
  <c r="K24" i="20"/>
  <c r="G24" i="20"/>
  <c r="H37" i="16"/>
  <c r="H41" i="16" s="1"/>
  <c r="H45" i="16" s="1"/>
  <c r="O30" i="19"/>
  <c r="M27" i="19"/>
  <c r="O20" i="19"/>
  <c r="O17" i="19"/>
  <c r="O10" i="19"/>
  <c r="O23" i="20"/>
  <c r="O15" i="20"/>
  <c r="O34" i="21"/>
  <c r="O31" i="22"/>
  <c r="O10" i="22"/>
  <c r="O40" i="2"/>
  <c r="H36" i="2"/>
  <c r="N19" i="2"/>
  <c r="O15" i="2"/>
  <c r="O40" i="6"/>
  <c r="G29" i="6"/>
  <c r="I24" i="6"/>
  <c r="M19" i="6"/>
  <c r="O9" i="6"/>
  <c r="I13" i="6"/>
  <c r="O34" i="3"/>
  <c r="N29" i="3"/>
  <c r="O23" i="3"/>
  <c r="O18" i="3"/>
  <c r="N19" i="3"/>
  <c r="O10" i="3"/>
  <c r="H29" i="7"/>
  <c r="J24" i="7"/>
  <c r="L36" i="4"/>
  <c r="N36" i="4"/>
  <c r="O32" i="4"/>
  <c r="N26" i="4"/>
  <c r="F26" i="4"/>
  <c r="L26" i="4"/>
  <c r="N15" i="4"/>
  <c r="O12" i="4"/>
  <c r="O9" i="4"/>
  <c r="H10" i="4"/>
  <c r="O34" i="8"/>
  <c r="L36" i="8"/>
  <c r="H26" i="8"/>
  <c r="F26" i="8"/>
  <c r="N10" i="8"/>
  <c r="J10" i="8"/>
  <c r="O34" i="5"/>
  <c r="I36" i="5"/>
  <c r="O25" i="5"/>
  <c r="E26" i="5"/>
  <c r="O17" i="5"/>
  <c r="E19" i="5"/>
  <c r="G15" i="5"/>
  <c r="O9" i="5"/>
  <c r="O7" i="5"/>
  <c r="O33" i="9"/>
  <c r="J36" i="9"/>
  <c r="O24" i="9"/>
  <c r="F26" i="9"/>
  <c r="O21" i="9"/>
  <c r="F15" i="9"/>
  <c r="O34" i="12"/>
  <c r="O28" i="12"/>
  <c r="O24" i="12"/>
  <c r="E27" i="17"/>
  <c r="O30" i="16"/>
  <c r="O8" i="16"/>
  <c r="O17" i="17"/>
  <c r="O31" i="21"/>
  <c r="O22" i="2"/>
  <c r="O10" i="6"/>
  <c r="O8" i="4"/>
  <c r="O13" i="8"/>
  <c r="O12" i="8"/>
  <c r="O8" i="8"/>
  <c r="O18" i="9"/>
  <c r="O39" i="12"/>
  <c r="O31" i="24"/>
  <c r="O23" i="24"/>
  <c r="N19" i="16"/>
  <c r="L37" i="16"/>
  <c r="L41" i="16" s="1"/>
  <c r="L45" i="16" s="1"/>
  <c r="K35" i="17"/>
  <c r="K35" i="19"/>
  <c r="I35" i="19"/>
  <c r="O23" i="19"/>
  <c r="O15" i="19"/>
  <c r="O9" i="19"/>
  <c r="O22" i="22"/>
  <c r="O8" i="2"/>
  <c r="L13" i="2"/>
  <c r="F36" i="6"/>
  <c r="M24" i="6"/>
  <c r="O17" i="6"/>
  <c r="O16" i="6"/>
  <c r="K13" i="6"/>
  <c r="M13" i="6"/>
  <c r="O40" i="3"/>
  <c r="L36" i="3"/>
  <c r="L27" i="11" s="1"/>
  <c r="O27" i="3"/>
  <c r="N24" i="7"/>
  <c r="O15" i="7"/>
  <c r="H36" i="4"/>
  <c r="J36" i="4"/>
  <c r="J26" i="4"/>
  <c r="H26" i="4"/>
  <c r="O14" i="4"/>
  <c r="O13" i="4"/>
  <c r="O38" i="8"/>
  <c r="N36" i="8"/>
  <c r="H36" i="8"/>
  <c r="O29" i="8"/>
  <c r="L26" i="8"/>
  <c r="N26" i="8"/>
  <c r="J26" i="8"/>
  <c r="F10" i="8"/>
  <c r="O35" i="5"/>
  <c r="O33" i="5"/>
  <c r="K26" i="5"/>
  <c r="K15" i="5"/>
  <c r="L36" i="9"/>
  <c r="N26" i="9"/>
  <c r="L26" i="9"/>
  <c r="O42" i="12"/>
  <c r="M15" i="12"/>
  <c r="G26" i="11"/>
  <c r="O22" i="9"/>
  <c r="N29" i="13"/>
  <c r="F25" i="13"/>
  <c r="F26" i="13" s="1"/>
  <c r="L25" i="13"/>
  <c r="L26" i="13" s="1"/>
  <c r="H16" i="13"/>
  <c r="N17" i="13"/>
  <c r="N18" i="13" s="1"/>
  <c r="J17" i="13"/>
  <c r="L10" i="13"/>
  <c r="H10" i="13"/>
  <c r="F16" i="13"/>
  <c r="N33" i="14"/>
  <c r="N37" i="14" s="1"/>
  <c r="N41" i="14" s="1"/>
  <c r="N45" i="14" s="1"/>
  <c r="N49" i="14" s="1"/>
  <c r="L9" i="14"/>
  <c r="L13" i="14" s="1"/>
  <c r="L17" i="14" s="1"/>
  <c r="L21" i="14" s="1"/>
  <c r="L25" i="14" s="1"/>
  <c r="H9" i="14"/>
  <c r="N9" i="14"/>
  <c r="N32" i="20" s="1"/>
  <c r="J9" i="14"/>
  <c r="J13" i="14" s="1"/>
  <c r="J17" i="14" s="1"/>
  <c r="J21" i="14" s="1"/>
  <c r="J25" i="14" s="1"/>
  <c r="K9" i="25"/>
  <c r="K13" i="25" s="1"/>
  <c r="K17" i="25" s="1"/>
  <c r="K21" i="25" s="1"/>
  <c r="K25" i="25" s="1"/>
  <c r="G9" i="25"/>
  <c r="G13" i="25" s="1"/>
  <c r="G17" i="25" s="1"/>
  <c r="G21" i="25" s="1"/>
  <c r="G25" i="25" s="1"/>
  <c r="H26" i="16"/>
  <c r="M19" i="17"/>
  <c r="E19" i="17"/>
  <c r="J34" i="18"/>
  <c r="M33" i="23"/>
  <c r="L12" i="12"/>
  <c r="L21" i="12" s="1"/>
  <c r="E29" i="13"/>
  <c r="I25" i="13"/>
  <c r="I30" i="13" s="1"/>
  <c r="J19" i="19"/>
  <c r="J33" i="22"/>
  <c r="H33" i="22"/>
  <c r="H24" i="2"/>
  <c r="E24" i="6"/>
  <c r="J29" i="3"/>
  <c r="H13" i="3"/>
  <c r="L29" i="7"/>
  <c r="O9" i="7"/>
  <c r="J15" i="4"/>
  <c r="O33" i="8"/>
  <c r="F36" i="8"/>
  <c r="J26" i="9"/>
  <c r="O17" i="9"/>
  <c r="G9" i="12"/>
  <c r="G17" i="12" s="1"/>
  <c r="G16" i="12"/>
  <c r="E15" i="12"/>
  <c r="F36" i="4"/>
  <c r="O8" i="20"/>
  <c r="H29" i="3"/>
  <c r="F29" i="13"/>
  <c r="E12" i="12"/>
  <c r="E20" i="12" s="1"/>
  <c r="I24" i="20"/>
  <c r="O21" i="5"/>
  <c r="E19" i="19"/>
  <c r="O25" i="9"/>
  <c r="G33" i="22"/>
  <c r="G26" i="16"/>
  <c r="O18" i="16"/>
  <c r="M19" i="16"/>
  <c r="O16" i="16"/>
  <c r="O13" i="16"/>
  <c r="G37" i="16"/>
  <c r="G41" i="16" s="1"/>
  <c r="G45" i="16" s="1"/>
  <c r="O9" i="16"/>
  <c r="O43" i="17"/>
  <c r="O32" i="17"/>
  <c r="H35" i="17"/>
  <c r="N35" i="17"/>
  <c r="J35" i="17"/>
  <c r="F35" i="17"/>
  <c r="O25" i="17"/>
  <c r="O23" i="17"/>
  <c r="O25" i="18"/>
  <c r="O20" i="18"/>
  <c r="E37" i="18"/>
  <c r="E41" i="18" s="1"/>
  <c r="E45" i="18" s="1"/>
  <c r="O33" i="19"/>
  <c r="O31" i="19"/>
  <c r="M35" i="19"/>
  <c r="E35" i="19"/>
  <c r="I27" i="19"/>
  <c r="O7" i="19"/>
  <c r="O16" i="20"/>
  <c r="K29" i="6"/>
  <c r="I19" i="6"/>
  <c r="O7" i="6"/>
  <c r="E13" i="6"/>
  <c r="F29" i="3"/>
  <c r="O11" i="3"/>
  <c r="O34" i="7"/>
  <c r="O23" i="7"/>
  <c r="O21" i="7"/>
  <c r="O18" i="4"/>
  <c r="J36" i="8"/>
  <c r="F36" i="9"/>
  <c r="O14" i="9"/>
  <c r="H36" i="3"/>
  <c r="H28" i="11" s="1"/>
  <c r="H36" i="9"/>
  <c r="J22" i="13"/>
  <c r="O39" i="19"/>
  <c r="O31" i="20"/>
  <c r="O27" i="6"/>
  <c r="E29" i="6"/>
  <c r="K19" i="6"/>
  <c r="O15" i="6"/>
  <c r="O11" i="6"/>
  <c r="H24" i="3"/>
  <c r="F30" i="9"/>
  <c r="O28" i="9"/>
  <c r="J15" i="9"/>
  <c r="L17" i="13"/>
  <c r="G35" i="19"/>
  <c r="G37" i="19" s="1"/>
  <c r="G41" i="19" s="1"/>
  <c r="G45" i="19" s="1"/>
  <c r="O11" i="12"/>
  <c r="J25" i="13"/>
  <c r="J27" i="13" s="1"/>
  <c r="G10" i="13"/>
  <c r="O48" i="14"/>
  <c r="O40" i="25"/>
  <c r="O19" i="25"/>
  <c r="O11" i="17"/>
  <c r="O7" i="17"/>
  <c r="O18" i="19"/>
  <c r="O8" i="19"/>
  <c r="O11" i="20"/>
  <c r="K25" i="20"/>
  <c r="O27" i="21"/>
  <c r="O11" i="21"/>
  <c r="E36" i="8"/>
  <c r="O32" i="8"/>
  <c r="O17" i="8"/>
  <c r="G15" i="8"/>
  <c r="O9" i="8"/>
  <c r="I10" i="8"/>
  <c r="F36" i="5"/>
  <c r="O28" i="5"/>
  <c r="L26" i="5"/>
  <c r="O14" i="5"/>
  <c r="O12" i="5"/>
  <c r="L10" i="5"/>
  <c r="O34" i="9"/>
  <c r="M36" i="9"/>
  <c r="E36" i="9"/>
  <c r="M9" i="25"/>
  <c r="M13" i="25" s="1"/>
  <c r="M17" i="25" s="1"/>
  <c r="M21" i="25" s="1"/>
  <c r="M25" i="25" s="1"/>
  <c r="E9" i="25"/>
  <c r="E13" i="25" s="1"/>
  <c r="E17" i="25" s="1"/>
  <c r="O39" i="16"/>
  <c r="O32" i="16"/>
  <c r="O20" i="16"/>
  <c r="O11" i="16"/>
  <c r="O24" i="17"/>
  <c r="H25" i="20"/>
  <c r="N27" i="20"/>
  <c r="O36" i="23"/>
  <c r="O35" i="23"/>
  <c r="O34" i="23"/>
  <c r="L33" i="23"/>
  <c r="O27" i="23"/>
  <c r="N36" i="2"/>
  <c r="N29" i="2"/>
  <c r="J29" i="2"/>
  <c r="F29" i="2"/>
  <c r="O26" i="2"/>
  <c r="L24" i="2"/>
  <c r="O21" i="2"/>
  <c r="J19" i="2"/>
  <c r="F19" i="2"/>
  <c r="O9" i="2"/>
  <c r="H13" i="2"/>
  <c r="N13" i="2"/>
  <c r="O7" i="2"/>
  <c r="N15" i="8"/>
  <c r="H15" i="8"/>
  <c r="M30" i="5"/>
  <c r="I30" i="5"/>
  <c r="K19" i="5"/>
  <c r="G19" i="5"/>
  <c r="O32" i="12"/>
  <c r="O27" i="12"/>
  <c r="O25" i="12"/>
  <c r="M9" i="12"/>
  <c r="M17" i="12" s="1"/>
  <c r="E9" i="12"/>
  <c r="E17" i="12" s="1"/>
  <c r="O15" i="13"/>
  <c r="G16" i="13"/>
  <c r="O43" i="14"/>
  <c r="O40" i="14"/>
  <c r="O39" i="14"/>
  <c r="O36" i="14"/>
  <c r="H33" i="14"/>
  <c r="H37" i="14" s="1"/>
  <c r="H41" i="14" s="1"/>
  <c r="H45" i="14" s="1"/>
  <c r="H49" i="14" s="1"/>
  <c r="O31" i="14"/>
  <c r="K9" i="14"/>
  <c r="K13" i="14" s="1"/>
  <c r="K17" i="14" s="1"/>
  <c r="K21" i="14" s="1"/>
  <c r="K25" i="14" s="1"/>
  <c r="N33" i="25"/>
  <c r="N37" i="25" s="1"/>
  <c r="N41" i="25" s="1"/>
  <c r="N45" i="25" s="1"/>
  <c r="N49" i="25" s="1"/>
  <c r="J33" i="25"/>
  <c r="J37" i="25" s="1"/>
  <c r="J41" i="25" s="1"/>
  <c r="J45" i="25" s="1"/>
  <c r="J49" i="25" s="1"/>
  <c r="F33" i="25"/>
  <c r="F37" i="25" s="1"/>
  <c r="F41" i="25" s="1"/>
  <c r="F45" i="25" s="1"/>
  <c r="F49" i="25" s="1"/>
  <c r="O24" i="25"/>
  <c r="O20" i="25"/>
  <c r="O12" i="25"/>
  <c r="L34" i="16"/>
  <c r="O18" i="17"/>
  <c r="I19" i="17"/>
  <c r="O16" i="17"/>
  <c r="O10" i="17"/>
  <c r="O9" i="17"/>
  <c r="O24" i="18"/>
  <c r="O16" i="18"/>
  <c r="O15" i="18"/>
  <c r="L37" i="18"/>
  <c r="L41" i="18" s="1"/>
  <c r="L45" i="18" s="1"/>
  <c r="O10" i="18"/>
  <c r="O9" i="18"/>
  <c r="O8" i="18"/>
  <c r="O43" i="19"/>
  <c r="H35" i="19"/>
  <c r="O24" i="19"/>
  <c r="O16" i="19"/>
  <c r="O13" i="19"/>
  <c r="O11" i="19"/>
  <c r="O36" i="21"/>
  <c r="O35" i="21"/>
  <c r="O33" i="21"/>
  <c r="O32" i="21"/>
  <c r="O22" i="21"/>
  <c r="O21" i="21"/>
  <c r="O20" i="21"/>
  <c r="O19" i="21"/>
  <c r="O18" i="21"/>
  <c r="O17" i="21"/>
  <c r="O10" i="21"/>
  <c r="O9" i="21"/>
  <c r="O34" i="22"/>
  <c r="O27" i="22"/>
  <c r="O18" i="22"/>
  <c r="O17" i="22"/>
  <c r="O12" i="22"/>
  <c r="O11" i="22"/>
  <c r="K24" i="2"/>
  <c r="O11" i="2"/>
  <c r="I13" i="2"/>
  <c r="O35" i="4"/>
  <c r="O34" i="4"/>
  <c r="E30" i="4"/>
  <c r="O25" i="4"/>
  <c r="O24" i="4"/>
  <c r="O21" i="4"/>
  <c r="K19" i="4"/>
  <c r="I19" i="4"/>
  <c r="O17" i="4"/>
  <c r="G15" i="4"/>
  <c r="L27" i="17"/>
  <c r="H27" i="17"/>
  <c r="O23" i="14"/>
  <c r="L29" i="2"/>
  <c r="O27" i="18"/>
  <c r="O23" i="16"/>
  <c r="E25" i="13"/>
  <c r="E27" i="13" s="1"/>
  <c r="N22" i="13"/>
  <c r="N23" i="13" s="1"/>
  <c r="N21" i="13"/>
  <c r="J21" i="13"/>
  <c r="I9" i="25"/>
  <c r="I13" i="25" s="1"/>
  <c r="I17" i="25" s="1"/>
  <c r="I21" i="25" s="1"/>
  <c r="I25" i="25" s="1"/>
  <c r="L36" i="7"/>
  <c r="L27" i="10" s="1"/>
  <c r="D2" i="9"/>
  <c r="I33" i="14"/>
  <c r="I37" i="14" s="1"/>
  <c r="I41" i="14" s="1"/>
  <c r="I45" i="14" s="1"/>
  <c r="I49" i="14" s="1"/>
  <c r="J29" i="13"/>
  <c r="O35" i="18"/>
  <c r="L29" i="13"/>
  <c r="K17" i="13"/>
  <c r="N27" i="17"/>
  <c r="F27" i="17"/>
  <c r="L19" i="18"/>
  <c r="J19" i="18"/>
  <c r="J37" i="18"/>
  <c r="J41" i="18" s="1"/>
  <c r="J45" i="18" s="1"/>
  <c r="F37" i="18"/>
  <c r="F41" i="18" s="1"/>
  <c r="F27" i="19"/>
  <c r="F37" i="19" s="1"/>
  <c r="F41" i="19" s="1"/>
  <c r="F45" i="19" s="1"/>
  <c r="L19" i="19"/>
  <c r="N33" i="22"/>
  <c r="F33" i="22"/>
  <c r="H33" i="23"/>
  <c r="J33" i="23"/>
  <c r="M29" i="6"/>
  <c r="G24" i="6"/>
  <c r="M19" i="8"/>
  <c r="E19" i="8"/>
  <c r="G19" i="8"/>
  <c r="K9" i="12"/>
  <c r="K17" i="12" s="1"/>
  <c r="I15" i="12"/>
  <c r="G25" i="13"/>
  <c r="O31" i="25"/>
  <c r="G17" i="13"/>
  <c r="F21" i="13"/>
  <c r="I17" i="13"/>
  <c r="H33" i="25"/>
  <c r="H37" i="25" s="1"/>
  <c r="H41" i="25" s="1"/>
  <c r="H45" i="25" s="1"/>
  <c r="H49" i="25" s="1"/>
  <c r="L9" i="25"/>
  <c r="L13" i="25" s="1"/>
  <c r="L17" i="25" s="1"/>
  <c r="L21" i="25" s="1"/>
  <c r="L25" i="25" s="1"/>
  <c r="J27" i="17"/>
  <c r="O12" i="7"/>
  <c r="L21" i="13"/>
  <c r="M33" i="14"/>
  <c r="M37" i="14" s="1"/>
  <c r="M41" i="14" s="1"/>
  <c r="M45" i="14" s="1"/>
  <c r="M49" i="14" s="1"/>
  <c r="N25" i="13"/>
  <c r="N30" i="13" s="1"/>
  <c r="O8" i="12"/>
  <c r="O29" i="9"/>
  <c r="O29" i="19"/>
  <c r="K27" i="20"/>
  <c r="G22" i="13"/>
  <c r="G23" i="13" s="1"/>
  <c r="H34" i="16"/>
  <c r="L26" i="16"/>
  <c r="L19" i="16"/>
  <c r="O15" i="16"/>
  <c r="N37" i="16"/>
  <c r="N41" i="16" s="1"/>
  <c r="N45" i="16" s="1"/>
  <c r="F37" i="16"/>
  <c r="F41" i="16" s="1"/>
  <c r="F45" i="16" s="1"/>
  <c r="M35" i="17"/>
  <c r="M27" i="17"/>
  <c r="I27" i="17"/>
  <c r="H19" i="17"/>
  <c r="K26" i="18"/>
  <c r="M26" i="18"/>
  <c r="I26" i="18"/>
  <c r="K19" i="19"/>
  <c r="D2" i="19"/>
  <c r="D39" i="20"/>
  <c r="J27" i="20"/>
  <c r="F27" i="20"/>
  <c r="D2" i="20"/>
  <c r="O32" i="22"/>
  <c r="D2" i="22"/>
  <c r="D2" i="2"/>
  <c r="L36" i="6"/>
  <c r="H29" i="6"/>
  <c r="N29" i="6"/>
  <c r="J29" i="6"/>
  <c r="L29" i="6"/>
  <c r="L24" i="6"/>
  <c r="N19" i="6"/>
  <c r="D2" i="7"/>
  <c r="F19" i="4"/>
  <c r="D2" i="4"/>
  <c r="N30" i="8"/>
  <c r="L19" i="8"/>
  <c r="H19" i="8"/>
  <c r="N19" i="8"/>
  <c r="M19" i="9"/>
  <c r="I15" i="9"/>
  <c r="K15" i="9"/>
  <c r="G10" i="9"/>
  <c r="L15" i="12"/>
  <c r="O33" i="17"/>
  <c r="I35" i="17"/>
  <c r="G35" i="17"/>
  <c r="K27" i="17"/>
  <c r="G27" i="17"/>
  <c r="O18" i="18"/>
  <c r="O17" i="18"/>
  <c r="O13" i="18"/>
  <c r="E26" i="20"/>
  <c r="O10" i="20"/>
  <c r="O35" i="6"/>
  <c r="N36" i="6"/>
  <c r="O26" i="6"/>
  <c r="O23" i="6"/>
  <c r="H24" i="6"/>
  <c r="O22" i="6"/>
  <c r="J24" i="6"/>
  <c r="O21" i="6"/>
  <c r="E15" i="9"/>
  <c r="O13" i="9"/>
  <c r="O12" i="9"/>
  <c r="G15" i="9"/>
  <c r="I10" i="9"/>
  <c r="O7" i="9"/>
  <c r="E10" i="9"/>
  <c r="N27" i="11"/>
  <c r="I34" i="16"/>
  <c r="O39" i="17"/>
  <c r="N26" i="11"/>
  <c r="K26" i="20"/>
  <c r="K21" i="13"/>
  <c r="K22" i="13"/>
  <c r="K23" i="13" s="1"/>
  <c r="O35" i="14"/>
  <c r="O8" i="25"/>
  <c r="F19" i="19"/>
  <c r="O19" i="20"/>
  <c r="O17" i="20"/>
  <c r="M24" i="20"/>
  <c r="M27" i="20"/>
  <c r="K15" i="4"/>
  <c r="I10" i="4"/>
  <c r="E10" i="4"/>
  <c r="O35" i="8"/>
  <c r="I36" i="8"/>
  <c r="O28" i="8"/>
  <c r="M26" i="8"/>
  <c r="J16" i="12"/>
  <c r="F9" i="12"/>
  <c r="F17" i="12" s="1"/>
  <c r="O9" i="20"/>
  <c r="O7" i="20"/>
  <c r="M13" i="2"/>
  <c r="E13" i="2"/>
  <c r="O26" i="3"/>
  <c r="M19" i="3"/>
  <c r="O9" i="3"/>
  <c r="G13" i="3"/>
  <c r="O7" i="3"/>
  <c r="O40" i="7"/>
  <c r="F36" i="7"/>
  <c r="I19" i="7"/>
  <c r="E19" i="7"/>
  <c r="O33" i="4"/>
  <c r="G36" i="5"/>
  <c r="M36" i="5"/>
  <c r="I16" i="12"/>
  <c r="I9" i="12"/>
  <c r="I17" i="12" s="1"/>
  <c r="O20" i="24"/>
  <c r="O32" i="19"/>
  <c r="J35" i="19"/>
  <c r="L35" i="19"/>
  <c r="L27" i="19"/>
  <c r="O26" i="22"/>
  <c r="O20" i="22"/>
  <c r="O19" i="22"/>
  <c r="O16" i="22"/>
  <c r="O34" i="2"/>
  <c r="L36" i="2"/>
  <c r="O18" i="6"/>
  <c r="E19" i="6"/>
  <c r="G19" i="6"/>
  <c r="G13" i="6"/>
  <c r="J12" i="12"/>
  <c r="J21" i="12" s="1"/>
  <c r="O7" i="12"/>
  <c r="K10" i="13"/>
  <c r="F33" i="14"/>
  <c r="F37" i="14" s="1"/>
  <c r="F41" i="14" s="1"/>
  <c r="F45" i="14" s="1"/>
  <c r="F49" i="14" s="1"/>
  <c r="G9" i="14"/>
  <c r="G32" i="20" s="1"/>
  <c r="M37" i="16"/>
  <c r="M41" i="16" s="1"/>
  <c r="M45" i="16" s="1"/>
  <c r="O34" i="17"/>
  <c r="I33" i="23"/>
  <c r="O20" i="23"/>
  <c r="O16" i="23"/>
  <c r="O11" i="23"/>
  <c r="O10" i="23"/>
  <c r="O9" i="23"/>
  <c r="N24" i="2"/>
  <c r="F24" i="2"/>
  <c r="J13" i="2"/>
  <c r="F13" i="2"/>
  <c r="J36" i="3"/>
  <c r="J26" i="11" s="1"/>
  <c r="F36" i="3"/>
  <c r="F27" i="11" s="1"/>
  <c r="O38" i="4"/>
  <c r="O28" i="4"/>
  <c r="H15" i="4"/>
  <c r="F15" i="4"/>
  <c r="L10" i="4"/>
  <c r="F30" i="8"/>
  <c r="I19" i="8"/>
  <c r="L15" i="8"/>
  <c r="H15" i="5"/>
  <c r="J10" i="5"/>
  <c r="J30" i="9"/>
  <c r="K19" i="9"/>
  <c r="N15" i="9"/>
  <c r="L10" i="9"/>
  <c r="N10" i="9"/>
  <c r="M12" i="12"/>
  <c r="I12" i="12"/>
  <c r="O22" i="24"/>
  <c r="E36" i="6"/>
  <c r="E17" i="13"/>
  <c r="E33" i="14"/>
  <c r="E37" i="14" s="1"/>
  <c r="E41" i="14" s="1"/>
  <c r="E45" i="14" s="1"/>
  <c r="O48" i="25"/>
  <c r="O43" i="25"/>
  <c r="O39" i="25"/>
  <c r="O29" i="16"/>
  <c r="F19" i="16"/>
  <c r="M19" i="18"/>
  <c r="E19" i="18"/>
  <c r="N19" i="19"/>
  <c r="H19" i="19"/>
  <c r="G25" i="20"/>
  <c r="M24" i="2"/>
  <c r="J19" i="4"/>
  <c r="I30" i="8"/>
  <c r="E30" i="8"/>
  <c r="O23" i="8"/>
  <c r="E36" i="5"/>
  <c r="O29" i="5"/>
  <c r="O23" i="5"/>
  <c r="M26" i="5"/>
  <c r="I26" i="5"/>
  <c r="M19" i="5"/>
  <c r="O13" i="5"/>
  <c r="I10" i="5"/>
  <c r="E10" i="5"/>
  <c r="G26" i="9"/>
  <c r="H15" i="9"/>
  <c r="K10" i="9"/>
  <c r="O29" i="24"/>
  <c r="O15" i="14"/>
  <c r="O12" i="14"/>
  <c r="E26" i="18"/>
  <c r="O23" i="18"/>
  <c r="M36" i="2"/>
  <c r="F24" i="7"/>
  <c r="H19" i="7"/>
  <c r="H31" i="7" s="1"/>
  <c r="H12" i="10" s="1"/>
  <c r="J19" i="7"/>
  <c r="F19" i="7"/>
  <c r="I19" i="9"/>
  <c r="O38" i="12"/>
  <c r="O33" i="24"/>
  <c r="G36" i="6"/>
  <c r="O44" i="25"/>
  <c r="O36" i="25"/>
  <c r="O43" i="16"/>
  <c r="K37" i="16"/>
  <c r="K41" i="16" s="1"/>
  <c r="K45" i="16" s="1"/>
  <c r="K34" i="16"/>
  <c r="I26" i="8"/>
  <c r="K26" i="8"/>
  <c r="J19" i="8"/>
  <c r="O18" i="8"/>
  <c r="K33" i="7"/>
  <c r="K33" i="6"/>
  <c r="K36" i="6" s="1"/>
  <c r="K32" i="14"/>
  <c r="K33" i="14" s="1"/>
  <c r="K37" i="14" s="1"/>
  <c r="K41" i="14" s="1"/>
  <c r="K45" i="14" s="1"/>
  <c r="K49" i="14" s="1"/>
  <c r="E36" i="7"/>
  <c r="F13" i="13"/>
  <c r="F17" i="13"/>
  <c r="O24" i="14"/>
  <c r="O20" i="14"/>
  <c r="E9" i="14"/>
  <c r="O8" i="14"/>
  <c r="O7" i="25"/>
  <c r="O21" i="23"/>
  <c r="J36" i="7"/>
  <c r="J28" i="10" s="1"/>
  <c r="O35" i="7"/>
  <c r="H36" i="7"/>
  <c r="H27" i="10" s="1"/>
  <c r="N36" i="7"/>
  <c r="N26" i="10" s="1"/>
  <c r="O28" i="7"/>
  <c r="E29" i="7"/>
  <c r="O27" i="7"/>
  <c r="K29" i="7"/>
  <c r="O26" i="7"/>
  <c r="G29" i="7"/>
  <c r="O22" i="7"/>
  <c r="G24" i="7"/>
  <c r="O17" i="7"/>
  <c r="L19" i="7"/>
  <c r="N19" i="7"/>
  <c r="O11" i="7"/>
  <c r="O10" i="12"/>
  <c r="K12" i="12"/>
  <c r="K21" i="12" s="1"/>
  <c r="O32" i="24"/>
  <c r="O30" i="24"/>
  <c r="O25" i="24"/>
  <c r="O12" i="13"/>
  <c r="O16" i="7"/>
  <c r="N16" i="13"/>
  <c r="N10" i="13"/>
  <c r="N13" i="13"/>
  <c r="E30" i="13"/>
  <c r="K16" i="12"/>
  <c r="O19" i="14"/>
  <c r="F9" i="14"/>
  <c r="O7" i="14"/>
  <c r="O16" i="25"/>
  <c r="O15" i="25"/>
  <c r="O25" i="16"/>
  <c r="O24" i="16"/>
  <c r="O22" i="16"/>
  <c r="F26" i="16"/>
  <c r="O10" i="16"/>
  <c r="O7" i="16"/>
  <c r="O24" i="8"/>
  <c r="E26" i="8"/>
  <c r="O22" i="8"/>
  <c r="G26" i="8"/>
  <c r="O21" i="24"/>
  <c r="G33" i="7"/>
  <c r="G32" i="25"/>
  <c r="G32" i="14"/>
  <c r="M26" i="10"/>
  <c r="O21" i="8"/>
  <c r="J10" i="13"/>
  <c r="O7" i="13"/>
  <c r="O16" i="14"/>
  <c r="O31" i="23"/>
  <c r="E33" i="23"/>
  <c r="O26" i="23"/>
  <c r="O22" i="23"/>
  <c r="O19" i="23"/>
  <c r="O18" i="23"/>
  <c r="O17" i="23"/>
  <c r="O12" i="23"/>
  <c r="F22" i="13"/>
  <c r="O9" i="13"/>
  <c r="O35" i="25"/>
  <c r="H21" i="12"/>
  <c r="K32" i="25"/>
  <c r="K33" i="25" s="1"/>
  <c r="K37" i="25" s="1"/>
  <c r="K41" i="25" s="1"/>
  <c r="K45" i="25" s="1"/>
  <c r="K49" i="25" s="1"/>
  <c r="O35" i="16"/>
  <c r="I41" i="25"/>
  <c r="I45" i="25" s="1"/>
  <c r="I49" i="25" s="1"/>
  <c r="J16" i="13"/>
  <c r="F13" i="7"/>
  <c r="J13" i="13"/>
  <c r="M29" i="13"/>
  <c r="M22" i="13"/>
  <c r="M25" i="13"/>
  <c r="M21" i="13"/>
  <c r="I22" i="13"/>
  <c r="I29" i="13"/>
  <c r="O11" i="25"/>
  <c r="E34" i="16"/>
  <c r="E37" i="16"/>
  <c r="O33" i="16"/>
  <c r="O31" i="16"/>
  <c r="M34" i="16"/>
  <c r="G34" i="16"/>
  <c r="O30" i="17"/>
  <c r="O43" i="18"/>
  <c r="O39" i="18"/>
  <c r="O33" i="18"/>
  <c r="O32" i="18"/>
  <c r="O31" i="18"/>
  <c r="O30" i="18"/>
  <c r="F34" i="18"/>
  <c r="O29" i="18"/>
  <c r="N26" i="18"/>
  <c r="F26" i="18"/>
  <c r="O22" i="18"/>
  <c r="H37" i="18"/>
  <c r="M37" i="18"/>
  <c r="M41" i="18" s="1"/>
  <c r="M45" i="18" s="1"/>
  <c r="O11" i="18"/>
  <c r="H21" i="13"/>
  <c r="E21" i="13"/>
  <c r="E22" i="13"/>
  <c r="O47" i="14"/>
  <c r="O44" i="14"/>
  <c r="O31" i="17"/>
  <c r="L35" i="17"/>
  <c r="O22" i="3"/>
  <c r="J24" i="3"/>
  <c r="F24" i="3"/>
  <c r="O21" i="3"/>
  <c r="L19" i="3"/>
  <c r="H19" i="3"/>
  <c r="O16" i="3"/>
  <c r="J19" i="3"/>
  <c r="F19" i="3"/>
  <c r="L13" i="3"/>
  <c r="O8" i="3"/>
  <c r="N13" i="3"/>
  <c r="J13" i="3"/>
  <c r="F13" i="3"/>
  <c r="K36" i="5"/>
  <c r="O32" i="5"/>
  <c r="G26" i="5"/>
  <c r="O24" i="5"/>
  <c r="O9" i="9"/>
  <c r="H10" i="9"/>
  <c r="O8" i="9"/>
  <c r="H25" i="13"/>
  <c r="H29" i="13"/>
  <c r="H17" i="13"/>
  <c r="O27" i="16"/>
  <c r="M26" i="16"/>
  <c r="I37" i="16"/>
  <c r="I41" i="16" s="1"/>
  <c r="I45" i="16" s="1"/>
  <c r="J36" i="2"/>
  <c r="O33" i="2"/>
  <c r="O27" i="2"/>
  <c r="G29" i="2"/>
  <c r="O7" i="8"/>
  <c r="G10" i="8"/>
  <c r="O38" i="5"/>
  <c r="O8" i="5"/>
  <c r="E35" i="17"/>
  <c r="O28" i="6"/>
  <c r="M10" i="13"/>
  <c r="L33" i="25"/>
  <c r="L37" i="25" s="1"/>
  <c r="L41" i="25" s="1"/>
  <c r="L45" i="25" s="1"/>
  <c r="L49" i="25" s="1"/>
  <c r="H9" i="25"/>
  <c r="H13" i="25" s="1"/>
  <c r="H17" i="25" s="1"/>
  <c r="H21" i="25" s="1"/>
  <c r="H25" i="25" s="1"/>
  <c r="J19" i="16"/>
  <c r="O18" i="20"/>
  <c r="O35" i="22"/>
  <c r="O28" i="3"/>
  <c r="O23" i="4"/>
  <c r="O14" i="8"/>
  <c r="O23" i="9"/>
  <c r="O40" i="12"/>
  <c r="O26" i="12"/>
  <c r="O29" i="17"/>
  <c r="O26" i="17"/>
  <c r="O13" i="17"/>
  <c r="I37" i="18"/>
  <c r="I41" i="18" s="1"/>
  <c r="I45" i="18" s="1"/>
  <c r="G19" i="18"/>
  <c r="H27" i="19"/>
  <c r="N27" i="19"/>
  <c r="N37" i="19" s="1"/>
  <c r="N41" i="19" s="1"/>
  <c r="N45" i="19" s="1"/>
  <c r="J27" i="19"/>
  <c r="O22" i="19"/>
  <c r="O18" i="2"/>
  <c r="O17" i="2"/>
  <c r="L19" i="2"/>
  <c r="H19" i="2"/>
  <c r="H36" i="6"/>
  <c r="O34" i="6"/>
  <c r="O8" i="7"/>
  <c r="O7" i="7"/>
  <c r="O29" i="4"/>
  <c r="O32" i="9"/>
  <c r="J37" i="16"/>
  <c r="J41" i="16" s="1"/>
  <c r="J45" i="16" s="1"/>
  <c r="J24" i="20"/>
  <c r="L25" i="20"/>
  <c r="K29" i="2"/>
  <c r="J19" i="6"/>
  <c r="E13" i="7"/>
  <c r="M15" i="4"/>
  <c r="J36" i="5"/>
  <c r="O31" i="12"/>
  <c r="F19" i="17"/>
  <c r="N34" i="18"/>
  <c r="J26" i="18"/>
  <c r="K37" i="18"/>
  <c r="K41" i="18" s="1"/>
  <c r="K45" i="18" s="1"/>
  <c r="L26" i="20"/>
  <c r="M29" i="3"/>
  <c r="G30" i="4"/>
  <c r="O22" i="5"/>
  <c r="K30" i="9"/>
  <c r="O35" i="12"/>
  <c r="O26" i="19"/>
  <c r="K37" i="19"/>
  <c r="K41" i="19" s="1"/>
  <c r="K45" i="19" s="1"/>
  <c r="O47" i="25"/>
  <c r="E27" i="19"/>
  <c r="O23" i="25"/>
  <c r="M31" i="6" l="1"/>
  <c r="M38" i="6" s="1"/>
  <c r="M42" i="6" s="1"/>
  <c r="M13" i="14"/>
  <c r="M17" i="14" s="1"/>
  <c r="M21" i="14" s="1"/>
  <c r="M25" i="14" s="1"/>
  <c r="L20" i="12"/>
  <c r="K32" i="20"/>
  <c r="K31" i="6"/>
  <c r="K30" i="13"/>
  <c r="J32" i="20"/>
  <c r="I37" i="19"/>
  <c r="I41" i="19" s="1"/>
  <c r="I45" i="19" s="1"/>
  <c r="I26" i="11"/>
  <c r="I34" i="20"/>
  <c r="I37" i="20"/>
  <c r="I13" i="14"/>
  <c r="I17" i="14" s="1"/>
  <c r="I21" i="14" s="1"/>
  <c r="I25" i="14" s="1"/>
  <c r="I46" i="20"/>
  <c r="I56" i="20" s="1"/>
  <c r="H37" i="17"/>
  <c r="H41" i="17" s="1"/>
  <c r="H45" i="17" s="1"/>
  <c r="G28" i="11"/>
  <c r="F21" i="12"/>
  <c r="E26" i="11"/>
  <c r="I28" i="11"/>
  <c r="K26" i="11"/>
  <c r="F30" i="13"/>
  <c r="K27" i="11"/>
  <c r="J26" i="13"/>
  <c r="I44" i="20"/>
  <c r="I54" i="20" s="1"/>
  <c r="M27" i="10"/>
  <c r="I49" i="20"/>
  <c r="I59" i="20" s="1"/>
  <c r="I35" i="20"/>
  <c r="N31" i="6"/>
  <c r="N38" i="6" s="1"/>
  <c r="N42" i="6" s="1"/>
  <c r="E28" i="11"/>
  <c r="I47" i="20"/>
  <c r="I57" i="20" s="1"/>
  <c r="I18" i="13"/>
  <c r="F27" i="13"/>
  <c r="I45" i="20"/>
  <c r="I55" i="20" s="1"/>
  <c r="K27" i="13"/>
  <c r="I40" i="5"/>
  <c r="I17" i="11" s="1"/>
  <c r="E31" i="3"/>
  <c r="E10" i="11" s="1"/>
  <c r="L40" i="5"/>
  <c r="L18" i="11" s="1"/>
  <c r="O30" i="4"/>
  <c r="K40" i="4"/>
  <c r="I28" i="10"/>
  <c r="K31" i="3"/>
  <c r="K38" i="3" s="1"/>
  <c r="K42" i="3" s="1"/>
  <c r="H37" i="19"/>
  <c r="H41" i="19" s="1"/>
  <c r="H45" i="19" s="1"/>
  <c r="K40" i="8"/>
  <c r="G13" i="14"/>
  <c r="G17" i="14" s="1"/>
  <c r="G21" i="14" s="1"/>
  <c r="G25" i="14" s="1"/>
  <c r="I26" i="10"/>
  <c r="M40" i="9"/>
  <c r="M19" i="10" s="1"/>
  <c r="I31" i="2"/>
  <c r="I38" i="2" s="1"/>
  <c r="I42" i="2" s="1"/>
  <c r="H27" i="11"/>
  <c r="H40" i="5"/>
  <c r="H21" i="11" s="1"/>
  <c r="I31" i="3"/>
  <c r="I10" i="11" s="1"/>
  <c r="G31" i="2"/>
  <c r="G38" i="2" s="1"/>
  <c r="G42" i="2" s="1"/>
  <c r="J31" i="7"/>
  <c r="J9" i="10" s="1"/>
  <c r="N21" i="12"/>
  <c r="H26" i="11"/>
  <c r="N40" i="5"/>
  <c r="N17" i="11" s="1"/>
  <c r="M40" i="8"/>
  <c r="M31" i="7"/>
  <c r="M12" i="10" s="1"/>
  <c r="J37" i="17"/>
  <c r="J41" i="17" s="1"/>
  <c r="J45" i="17" s="1"/>
  <c r="O33" i="23"/>
  <c r="L28" i="11"/>
  <c r="H40" i="4"/>
  <c r="L18" i="13"/>
  <c r="M26" i="11"/>
  <c r="J28" i="11"/>
  <c r="I26" i="13"/>
  <c r="E31" i="6"/>
  <c r="M28" i="11"/>
  <c r="J30" i="13"/>
  <c r="K18" i="13"/>
  <c r="I31" i="6"/>
  <c r="I38" i="6" s="1"/>
  <c r="I42" i="6" s="1"/>
  <c r="O24" i="20"/>
  <c r="H31" i="2"/>
  <c r="H38" i="2" s="1"/>
  <c r="H42" i="2" s="1"/>
  <c r="E26" i="13"/>
  <c r="I37" i="17"/>
  <c r="I41" i="17" s="1"/>
  <c r="I45" i="17" s="1"/>
  <c r="K31" i="2"/>
  <c r="K38" i="2" s="1"/>
  <c r="K42" i="2" s="1"/>
  <c r="N31" i="7"/>
  <c r="N9" i="10" s="1"/>
  <c r="F40" i="4"/>
  <c r="E40" i="4"/>
  <c r="K37" i="17"/>
  <c r="K41" i="17" s="1"/>
  <c r="K45" i="17" s="1"/>
  <c r="F37" i="17"/>
  <c r="F41" i="17" s="1"/>
  <c r="F45" i="17" s="1"/>
  <c r="N37" i="17"/>
  <c r="N41" i="17" s="1"/>
  <c r="N45" i="17" s="1"/>
  <c r="O15" i="12"/>
  <c r="F40" i="9"/>
  <c r="F21" i="10" s="1"/>
  <c r="L27" i="13"/>
  <c r="I31" i="7"/>
  <c r="I9" i="10" s="1"/>
  <c r="G31" i="3"/>
  <c r="G11" i="11" s="1"/>
  <c r="L31" i="6"/>
  <c r="L38" i="6" s="1"/>
  <c r="L42" i="6" s="1"/>
  <c r="O29" i="6"/>
  <c r="O33" i="22"/>
  <c r="M37" i="17"/>
  <c r="M41" i="17" s="1"/>
  <c r="M45" i="17" s="1"/>
  <c r="O17" i="12"/>
  <c r="O36" i="9"/>
  <c r="F40" i="5"/>
  <c r="F21" i="11" s="1"/>
  <c r="G20" i="12"/>
  <c r="O36" i="4"/>
  <c r="F38" i="6"/>
  <c r="F42" i="6" s="1"/>
  <c r="N40" i="4"/>
  <c r="O19" i="17"/>
  <c r="L32" i="20"/>
  <c r="L45" i="20" s="1"/>
  <c r="L55" i="20" s="1"/>
  <c r="I40" i="9"/>
  <c r="I22" i="10" s="1"/>
  <c r="O10" i="5"/>
  <c r="O15" i="5"/>
  <c r="L40" i="4"/>
  <c r="J31" i="2"/>
  <c r="J38" i="2" s="1"/>
  <c r="J42" i="2" s="1"/>
  <c r="L30" i="13"/>
  <c r="O26" i="4"/>
  <c r="N44" i="20"/>
  <c r="N54" i="20" s="1"/>
  <c r="N33" i="20"/>
  <c r="N37" i="20" s="1"/>
  <c r="N46" i="20"/>
  <c r="N56" i="20" s="1"/>
  <c r="N49" i="20"/>
  <c r="N59" i="20" s="1"/>
  <c r="N47" i="20"/>
  <c r="N57" i="20" s="1"/>
  <c r="N13" i="14"/>
  <c r="N17" i="14" s="1"/>
  <c r="N21" i="14" s="1"/>
  <c r="N25" i="14" s="1"/>
  <c r="H32" i="20"/>
  <c r="H13" i="14"/>
  <c r="H17" i="14" s="1"/>
  <c r="H21" i="14" s="1"/>
  <c r="H25" i="14" s="1"/>
  <c r="M31" i="3"/>
  <c r="M38" i="3" s="1"/>
  <c r="M42" i="3" s="1"/>
  <c r="F26" i="11"/>
  <c r="J40" i="8"/>
  <c r="N27" i="13"/>
  <c r="O26" i="9"/>
  <c r="J40" i="9"/>
  <c r="J21" i="10" s="1"/>
  <c r="O13" i="6"/>
  <c r="O30" i="5"/>
  <c r="M37" i="19"/>
  <c r="M41" i="19" s="1"/>
  <c r="M45" i="19" s="1"/>
  <c r="L26" i="11"/>
  <c r="M18" i="13"/>
  <c r="O19" i="16"/>
  <c r="I23" i="13"/>
  <c r="I27" i="13"/>
  <c r="E40" i="5"/>
  <c r="E21" i="11" s="1"/>
  <c r="F40" i="8"/>
  <c r="O36" i="8"/>
  <c r="H40" i="8"/>
  <c r="L31" i="2"/>
  <c r="L38" i="2" s="1"/>
  <c r="L42" i="2" s="1"/>
  <c r="H31" i="3"/>
  <c r="H12" i="11" s="1"/>
  <c r="L37" i="17"/>
  <c r="L41" i="17" s="1"/>
  <c r="L45" i="17" s="1"/>
  <c r="N45" i="20"/>
  <c r="N55" i="20" s="1"/>
  <c r="O24" i="7"/>
  <c r="N26" i="13"/>
  <c r="M40" i="5"/>
  <c r="M20" i="11" s="1"/>
  <c r="L37" i="19"/>
  <c r="L41" i="19" s="1"/>
  <c r="L45" i="19" s="1"/>
  <c r="F23" i="13"/>
  <c r="O19" i="4"/>
  <c r="O15" i="8"/>
  <c r="E40" i="8"/>
  <c r="H31" i="6"/>
  <c r="H38" i="6" s="1"/>
  <c r="H42" i="6" s="1"/>
  <c r="N31" i="2"/>
  <c r="N38" i="2" s="1"/>
  <c r="N42" i="2" s="1"/>
  <c r="O35" i="19"/>
  <c r="I40" i="4"/>
  <c r="N40" i="8"/>
  <c r="E21" i="12"/>
  <c r="J37" i="19"/>
  <c r="J41" i="19" s="1"/>
  <c r="J45" i="19" s="1"/>
  <c r="O25" i="13"/>
  <c r="J27" i="11"/>
  <c r="O29" i="13"/>
  <c r="O10" i="4"/>
  <c r="K38" i="6"/>
  <c r="K42" i="6" s="1"/>
  <c r="O15" i="9"/>
  <c r="L26" i="10"/>
  <c r="L28" i="10"/>
  <c r="J18" i="13"/>
  <c r="O27" i="17"/>
  <c r="O16" i="13"/>
  <c r="O26" i="16"/>
  <c r="I40" i="8"/>
  <c r="O19" i="9"/>
  <c r="M31" i="2"/>
  <c r="M38" i="2" s="1"/>
  <c r="M42" i="2" s="1"/>
  <c r="O27" i="20"/>
  <c r="O19" i="19"/>
  <c r="O25" i="20"/>
  <c r="O36" i="3"/>
  <c r="O9" i="12"/>
  <c r="M22" i="10"/>
  <c r="O24" i="2"/>
  <c r="J40" i="4"/>
  <c r="O24" i="6"/>
  <c r="O26" i="20"/>
  <c r="G37" i="17"/>
  <c r="G41" i="17" s="1"/>
  <c r="G45" i="17" s="1"/>
  <c r="G27" i="13"/>
  <c r="G26" i="13"/>
  <c r="G30" i="13"/>
  <c r="O15" i="4"/>
  <c r="F28" i="11"/>
  <c r="O34" i="18"/>
  <c r="F31" i="2"/>
  <c r="O19" i="5"/>
  <c r="O29" i="3"/>
  <c r="O19" i="8"/>
  <c r="H9" i="10"/>
  <c r="K20" i="12"/>
  <c r="O30" i="8"/>
  <c r="E38" i="6"/>
  <c r="E42" i="6" s="1"/>
  <c r="N40" i="9"/>
  <c r="J23" i="13"/>
  <c r="O19" i="7"/>
  <c r="F27" i="10"/>
  <c r="F28" i="10"/>
  <c r="K11" i="11"/>
  <c r="O10" i="13"/>
  <c r="O16" i="12"/>
  <c r="O29" i="2"/>
  <c r="L40" i="9"/>
  <c r="L40" i="8"/>
  <c r="G40" i="9"/>
  <c r="G17" i="10" s="1"/>
  <c r="L31" i="7"/>
  <c r="L9" i="10" s="1"/>
  <c r="M20" i="12"/>
  <c r="M21" i="12"/>
  <c r="J31" i="6"/>
  <c r="J38" i="6" s="1"/>
  <c r="J42" i="6" s="1"/>
  <c r="O19" i="18"/>
  <c r="F26" i="10"/>
  <c r="O26" i="8"/>
  <c r="I20" i="12"/>
  <c r="I21" i="12"/>
  <c r="G49" i="20"/>
  <c r="G59" i="20" s="1"/>
  <c r="G33" i="20"/>
  <c r="G45" i="20"/>
  <c r="G55" i="20" s="1"/>
  <c r="G46" i="20"/>
  <c r="G56" i="20" s="1"/>
  <c r="G47" i="20"/>
  <c r="G57" i="20" s="1"/>
  <c r="G44" i="20"/>
  <c r="J20" i="12"/>
  <c r="G31" i="6"/>
  <c r="G38" i="6" s="1"/>
  <c r="G42" i="6" s="1"/>
  <c r="O13" i="2"/>
  <c r="E31" i="2"/>
  <c r="E38" i="2" s="1"/>
  <c r="E42" i="2" s="1"/>
  <c r="E40" i="9"/>
  <c r="E17" i="10" s="1"/>
  <c r="H18" i="13"/>
  <c r="G18" i="13"/>
  <c r="H10" i="10"/>
  <c r="E31" i="7"/>
  <c r="E38" i="7" s="1"/>
  <c r="O13" i="7"/>
  <c r="O10" i="8"/>
  <c r="G40" i="8"/>
  <c r="F31" i="3"/>
  <c r="F9" i="11" s="1"/>
  <c r="L31" i="3"/>
  <c r="L9" i="11" s="1"/>
  <c r="O21" i="13"/>
  <c r="F45" i="18"/>
  <c r="O26" i="18"/>
  <c r="O34" i="16"/>
  <c r="O19" i="6"/>
  <c r="H23" i="13"/>
  <c r="O9" i="25"/>
  <c r="M40" i="4"/>
  <c r="O13" i="3"/>
  <c r="O19" i="2"/>
  <c r="E21" i="25"/>
  <c r="O17" i="25"/>
  <c r="E23" i="13"/>
  <c r="O22" i="13"/>
  <c r="G36" i="7"/>
  <c r="G26" i="10" s="1"/>
  <c r="J47" i="20"/>
  <c r="J57" i="20" s="1"/>
  <c r="J46" i="20"/>
  <c r="J56" i="20" s="1"/>
  <c r="J44" i="20"/>
  <c r="J33" i="20"/>
  <c r="J45" i="20"/>
  <c r="J55" i="20" s="1"/>
  <c r="J49" i="20"/>
  <c r="J59" i="20" s="1"/>
  <c r="K31" i="7"/>
  <c r="K12" i="10" s="1"/>
  <c r="E27" i="10"/>
  <c r="E28" i="10"/>
  <c r="O13" i="25"/>
  <c r="E49" i="14"/>
  <c r="K40" i="9"/>
  <c r="K20" i="10" s="1"/>
  <c r="O30" i="9"/>
  <c r="O35" i="17"/>
  <c r="H26" i="13"/>
  <c r="H30" i="13"/>
  <c r="H27" i="13"/>
  <c r="G40" i="5"/>
  <c r="O26" i="5"/>
  <c r="J31" i="3"/>
  <c r="J9" i="11" s="1"/>
  <c r="O19" i="3"/>
  <c r="M30" i="13"/>
  <c r="M26" i="13"/>
  <c r="M27" i="13"/>
  <c r="G33" i="14"/>
  <c r="O32" i="14"/>
  <c r="O29" i="7"/>
  <c r="J27" i="10"/>
  <c r="J26" i="10"/>
  <c r="J38" i="7"/>
  <c r="J42" i="7" s="1"/>
  <c r="F18" i="13"/>
  <c r="O17" i="13"/>
  <c r="E18" i="13"/>
  <c r="K49" i="20"/>
  <c r="K59" i="20" s="1"/>
  <c r="K45" i="20"/>
  <c r="K55" i="20" s="1"/>
  <c r="K44" i="20"/>
  <c r="K47" i="20"/>
  <c r="K57" i="20" s="1"/>
  <c r="K46" i="20"/>
  <c r="K56" i="20" s="1"/>
  <c r="K33" i="20"/>
  <c r="G40" i="4"/>
  <c r="M49" i="20"/>
  <c r="M59" i="20" s="1"/>
  <c r="M47" i="20"/>
  <c r="M44" i="20"/>
  <c r="M54" i="20" s="1"/>
  <c r="M46" i="20"/>
  <c r="M56" i="20" s="1"/>
  <c r="M45" i="20"/>
  <c r="M55" i="20" s="1"/>
  <c r="M33" i="20"/>
  <c r="O33" i="6"/>
  <c r="H11" i="10"/>
  <c r="O36" i="6"/>
  <c r="K40" i="5"/>
  <c r="K21" i="11" s="1"/>
  <c r="O24" i="3"/>
  <c r="E41" i="16"/>
  <c r="O37" i="16"/>
  <c r="G31" i="7"/>
  <c r="G11" i="10" s="1"/>
  <c r="N27" i="10"/>
  <c r="E26" i="10"/>
  <c r="J40" i="5"/>
  <c r="H40" i="9"/>
  <c r="O10" i="9"/>
  <c r="N31" i="3"/>
  <c r="N9" i="11" s="1"/>
  <c r="H41" i="18"/>
  <c r="H45" i="18" s="1"/>
  <c r="O37" i="18"/>
  <c r="L23" i="13"/>
  <c r="M23" i="13"/>
  <c r="F31" i="7"/>
  <c r="F9" i="10" s="1"/>
  <c r="O33" i="7"/>
  <c r="G33" i="25"/>
  <c r="O32" i="25"/>
  <c r="F13" i="14"/>
  <c r="F17" i="14" s="1"/>
  <c r="F21" i="14" s="1"/>
  <c r="F25" i="14" s="1"/>
  <c r="F32" i="20"/>
  <c r="E45" i="25"/>
  <c r="I20" i="11"/>
  <c r="O36" i="2"/>
  <c r="O36" i="5"/>
  <c r="H38" i="7"/>
  <c r="H42" i="7" s="1"/>
  <c r="H26" i="10"/>
  <c r="H28" i="10"/>
  <c r="N28" i="10"/>
  <c r="E32" i="20"/>
  <c r="E13" i="14"/>
  <c r="O9" i="14"/>
  <c r="O13" i="13"/>
  <c r="K36" i="7"/>
  <c r="E37" i="17"/>
  <c r="J10" i="10"/>
  <c r="O12" i="12"/>
  <c r="E37" i="19"/>
  <c r="O27" i="19"/>
  <c r="N38" i="7" l="1"/>
  <c r="N42" i="7" s="1"/>
  <c r="N22" i="11"/>
  <c r="N18" i="11"/>
  <c r="L22" i="11"/>
  <c r="L20" i="11"/>
  <c r="L33" i="20"/>
  <c r="L36" i="20" s="1"/>
  <c r="K10" i="11"/>
  <c r="K12" i="11"/>
  <c r="K9" i="11"/>
  <c r="O27" i="11"/>
  <c r="J11" i="10"/>
  <c r="J12" i="10"/>
  <c r="I16" i="11"/>
  <c r="I18" i="11"/>
  <c r="I22" i="11"/>
  <c r="I48" i="20"/>
  <c r="I50" i="20" s="1"/>
  <c r="I60" i="20" s="1"/>
  <c r="H22" i="11"/>
  <c r="H20" i="11"/>
  <c r="H17" i="11"/>
  <c r="H16" i="11"/>
  <c r="F18" i="11"/>
  <c r="E9" i="11"/>
  <c r="E38" i="3"/>
  <c r="E42" i="3" s="1"/>
  <c r="E11" i="11"/>
  <c r="I38" i="3"/>
  <c r="I42" i="3" s="1"/>
  <c r="I19" i="11"/>
  <c r="L21" i="11"/>
  <c r="I11" i="11"/>
  <c r="H19" i="11"/>
  <c r="I11" i="10"/>
  <c r="I9" i="11"/>
  <c r="H38" i="3"/>
  <c r="H42" i="3" s="1"/>
  <c r="H18" i="11"/>
  <c r="I12" i="11"/>
  <c r="L17" i="11"/>
  <c r="F19" i="10"/>
  <c r="E12" i="11"/>
  <c r="N35" i="20"/>
  <c r="I21" i="11"/>
  <c r="M16" i="11"/>
  <c r="M11" i="10"/>
  <c r="I38" i="7"/>
  <c r="I42" i="7" s="1"/>
  <c r="F20" i="11"/>
  <c r="F17" i="10"/>
  <c r="F22" i="10"/>
  <c r="F19" i="11"/>
  <c r="L16" i="11"/>
  <c r="N20" i="11"/>
  <c r="N16" i="11"/>
  <c r="L19" i="11"/>
  <c r="I10" i="10"/>
  <c r="F17" i="11"/>
  <c r="F18" i="10"/>
  <c r="F20" i="10"/>
  <c r="F16" i="11"/>
  <c r="N19" i="11"/>
  <c r="O26" i="13"/>
  <c r="I12" i="10"/>
  <c r="F16" i="10"/>
  <c r="F22" i="11"/>
  <c r="N21" i="11"/>
  <c r="G12" i="11"/>
  <c r="M18" i="10"/>
  <c r="M10" i="10"/>
  <c r="G10" i="11"/>
  <c r="N11" i="10"/>
  <c r="M17" i="10"/>
  <c r="M16" i="10"/>
  <c r="M20" i="10"/>
  <c r="M9" i="10"/>
  <c r="J20" i="10"/>
  <c r="N10" i="10"/>
  <c r="M12" i="11"/>
  <c r="I21" i="10"/>
  <c r="M21" i="10"/>
  <c r="I16" i="10"/>
  <c r="M38" i="7"/>
  <c r="M42" i="7" s="1"/>
  <c r="J19" i="10"/>
  <c r="J18" i="10"/>
  <c r="I19" i="10"/>
  <c r="O28" i="11"/>
  <c r="M11" i="11"/>
  <c r="J17" i="10"/>
  <c r="J22" i="10"/>
  <c r="N12" i="10"/>
  <c r="M9" i="11"/>
  <c r="N36" i="20"/>
  <c r="L49" i="20"/>
  <c r="L59" i="20" s="1"/>
  <c r="O30" i="13"/>
  <c r="N34" i="20"/>
  <c r="L44" i="20"/>
  <c r="L46" i="20"/>
  <c r="L56" i="20" s="1"/>
  <c r="J16" i="10"/>
  <c r="I17" i="10"/>
  <c r="O26" i="11"/>
  <c r="L47" i="20"/>
  <c r="L57" i="20" s="1"/>
  <c r="G9" i="11"/>
  <c r="M10" i="11"/>
  <c r="G38" i="3"/>
  <c r="G42" i="3" s="1"/>
  <c r="I20" i="10"/>
  <c r="I18" i="10"/>
  <c r="O40" i="8"/>
  <c r="M18" i="11"/>
  <c r="E18" i="11"/>
  <c r="E20" i="11"/>
  <c r="E19" i="11"/>
  <c r="E16" i="11"/>
  <c r="H47" i="20"/>
  <c r="H57" i="20" s="1"/>
  <c r="H44" i="20"/>
  <c r="H33" i="20"/>
  <c r="H49" i="20"/>
  <c r="H59" i="20" s="1"/>
  <c r="H45" i="20"/>
  <c r="H55" i="20" s="1"/>
  <c r="H46" i="20"/>
  <c r="H56" i="20" s="1"/>
  <c r="E12" i="10"/>
  <c r="E22" i="11"/>
  <c r="M22" i="11"/>
  <c r="E9" i="10"/>
  <c r="M19" i="11"/>
  <c r="L38" i="7"/>
  <c r="L42" i="7" s="1"/>
  <c r="F11" i="11"/>
  <c r="L10" i="10"/>
  <c r="O27" i="13"/>
  <c r="E17" i="11"/>
  <c r="H9" i="11"/>
  <c r="M21" i="11"/>
  <c r="L12" i="10"/>
  <c r="O31" i="6"/>
  <c r="N48" i="20"/>
  <c r="N50" i="20" s="1"/>
  <c r="N60" i="20" s="1"/>
  <c r="O42" i="6"/>
  <c r="O21" i="12"/>
  <c r="H11" i="11"/>
  <c r="M17" i="11"/>
  <c r="H10" i="11"/>
  <c r="G12" i="10"/>
  <c r="O20" i="12"/>
  <c r="L11" i="10"/>
  <c r="G48" i="20"/>
  <c r="G54" i="20"/>
  <c r="G36" i="20"/>
  <c r="G35" i="20"/>
  <c r="G37" i="20"/>
  <c r="G34" i="20"/>
  <c r="L19" i="10"/>
  <c r="L17" i="10"/>
  <c r="L20" i="10"/>
  <c r="L22" i="10"/>
  <c r="L21" i="10"/>
  <c r="L18" i="10"/>
  <c r="F10" i="11"/>
  <c r="O38" i="6"/>
  <c r="G20" i="10"/>
  <c r="G21" i="10"/>
  <c r="G16" i="10"/>
  <c r="G22" i="10"/>
  <c r="G18" i="10"/>
  <c r="G19" i="10"/>
  <c r="N16" i="10"/>
  <c r="N22" i="10"/>
  <c r="N19" i="10"/>
  <c r="N20" i="10"/>
  <c r="N18" i="10"/>
  <c r="N21" i="10"/>
  <c r="N17" i="10"/>
  <c r="O45" i="18"/>
  <c r="J10" i="11"/>
  <c r="E18" i="10"/>
  <c r="E20" i="10"/>
  <c r="E21" i="10"/>
  <c r="E22" i="10"/>
  <c r="E16" i="10"/>
  <c r="E19" i="10"/>
  <c r="L16" i="10"/>
  <c r="O31" i="2"/>
  <c r="F38" i="2"/>
  <c r="E42" i="7"/>
  <c r="O32" i="20"/>
  <c r="E49" i="20"/>
  <c r="E46" i="20"/>
  <c r="E45" i="20"/>
  <c r="E44" i="20"/>
  <c r="E47" i="20"/>
  <c r="E33" i="20"/>
  <c r="F33" i="20"/>
  <c r="F47" i="20"/>
  <c r="F57" i="20" s="1"/>
  <c r="F46" i="20"/>
  <c r="F56" i="20" s="1"/>
  <c r="F44" i="20"/>
  <c r="F49" i="20"/>
  <c r="F59" i="20" s="1"/>
  <c r="F45" i="20"/>
  <c r="F55" i="20" s="1"/>
  <c r="J54" i="20"/>
  <c r="J48" i="20"/>
  <c r="K27" i="10"/>
  <c r="K28" i="10"/>
  <c r="K38" i="7"/>
  <c r="K42" i="7" s="1"/>
  <c r="H18" i="10"/>
  <c r="H22" i="10"/>
  <c r="H17" i="10"/>
  <c r="H21" i="10"/>
  <c r="H20" i="10"/>
  <c r="H19" i="10"/>
  <c r="O40" i="9"/>
  <c r="L37" i="20"/>
  <c r="L34" i="20"/>
  <c r="L35" i="20"/>
  <c r="G16" i="11"/>
  <c r="G18" i="11"/>
  <c r="G17" i="11"/>
  <c r="G21" i="11"/>
  <c r="G22" i="11"/>
  <c r="O40" i="5"/>
  <c r="G20" i="11"/>
  <c r="O37" i="17"/>
  <c r="E41" i="17"/>
  <c r="N11" i="11"/>
  <c r="N12" i="11"/>
  <c r="N38" i="3"/>
  <c r="N42" i="3" s="1"/>
  <c r="N10" i="11"/>
  <c r="J19" i="11"/>
  <c r="J18" i="11"/>
  <c r="J16" i="11"/>
  <c r="J22" i="11"/>
  <c r="J20" i="11"/>
  <c r="J17" i="11"/>
  <c r="O40" i="4"/>
  <c r="K48" i="20"/>
  <c r="K54" i="20"/>
  <c r="G19" i="11"/>
  <c r="L11" i="11"/>
  <c r="L12" i="11"/>
  <c r="L38" i="3"/>
  <c r="L42" i="3" s="1"/>
  <c r="E49" i="25"/>
  <c r="F12" i="10"/>
  <c r="F11" i="10"/>
  <c r="F38" i="7"/>
  <c r="F42" i="7" s="1"/>
  <c r="F10" i="10"/>
  <c r="J21" i="11"/>
  <c r="K37" i="20"/>
  <c r="K35" i="20"/>
  <c r="K34" i="20"/>
  <c r="K36" i="20"/>
  <c r="L54" i="20"/>
  <c r="L10" i="11"/>
  <c r="J38" i="3"/>
  <c r="J42" i="3" s="1"/>
  <c r="J12" i="11"/>
  <c r="J11" i="11"/>
  <c r="O18" i="13"/>
  <c r="K26" i="10"/>
  <c r="O26" i="10" s="1"/>
  <c r="E17" i="14"/>
  <c r="O13" i="14"/>
  <c r="G37" i="25"/>
  <c r="O33" i="25"/>
  <c r="H16" i="10"/>
  <c r="G9" i="10"/>
  <c r="G10" i="10"/>
  <c r="E45" i="16"/>
  <c r="O41" i="16"/>
  <c r="K19" i="11"/>
  <c r="K18" i="11"/>
  <c r="K20" i="11"/>
  <c r="K17" i="11"/>
  <c r="K16" i="11"/>
  <c r="K22" i="11"/>
  <c r="M35" i="20"/>
  <c r="M34" i="20"/>
  <c r="M37" i="20"/>
  <c r="M36" i="20"/>
  <c r="M48" i="20"/>
  <c r="M57" i="20"/>
  <c r="G37" i="14"/>
  <c r="O33" i="14"/>
  <c r="K18" i="10"/>
  <c r="K21" i="10"/>
  <c r="K19" i="10"/>
  <c r="K22" i="10"/>
  <c r="K17" i="10"/>
  <c r="K16" i="10"/>
  <c r="O36" i="7"/>
  <c r="K9" i="10"/>
  <c r="K10" i="10"/>
  <c r="K11" i="10"/>
  <c r="J35" i="20"/>
  <c r="J37" i="20"/>
  <c r="J34" i="20"/>
  <c r="J36" i="20"/>
  <c r="G27" i="10"/>
  <c r="G38" i="7"/>
  <c r="G42" i="7" s="1"/>
  <c r="G28" i="10"/>
  <c r="O23" i="13"/>
  <c r="E25" i="25"/>
  <c r="O21" i="25"/>
  <c r="O41" i="18"/>
  <c r="F38" i="3"/>
  <c r="F12" i="11"/>
  <c r="O31" i="3"/>
  <c r="E10" i="10"/>
  <c r="O31" i="7"/>
  <c r="E11" i="10"/>
  <c r="O37" i="19"/>
  <c r="E41" i="19"/>
  <c r="I58" i="20" l="1"/>
  <c r="N58" i="20"/>
  <c r="L48" i="20"/>
  <c r="L50" i="20" s="1"/>
  <c r="L60" i="20" s="1"/>
  <c r="O12" i="10"/>
  <c r="O9" i="11"/>
  <c r="O11" i="11"/>
  <c r="H54" i="20"/>
  <c r="H48" i="20"/>
  <c r="O10" i="11"/>
  <c r="H37" i="20"/>
  <c r="H34" i="20"/>
  <c r="H36" i="20"/>
  <c r="H35" i="20"/>
  <c r="O28" i="10"/>
  <c r="O9" i="10"/>
  <c r="O27" i="10"/>
  <c r="O20" i="10"/>
  <c r="O18" i="10"/>
  <c r="F42" i="2"/>
  <c r="O42" i="2" s="1"/>
  <c r="O38" i="2"/>
  <c r="O12" i="11"/>
  <c r="O21" i="11"/>
  <c r="G58" i="20"/>
  <c r="G50" i="20"/>
  <c r="G60" i="20" s="1"/>
  <c r="O45" i="16"/>
  <c r="G41" i="14"/>
  <c r="O37" i="14"/>
  <c r="O16" i="10"/>
  <c r="O11" i="10"/>
  <c r="O17" i="14"/>
  <c r="E21" i="14"/>
  <c r="O19" i="11"/>
  <c r="O17" i="10"/>
  <c r="E57" i="20"/>
  <c r="O47" i="20"/>
  <c r="E59" i="20"/>
  <c r="O49" i="20"/>
  <c r="F42" i="3"/>
  <c r="O42" i="3" s="1"/>
  <c r="O38" i="3"/>
  <c r="O25" i="25"/>
  <c r="M50" i="20"/>
  <c r="M60" i="20" s="1"/>
  <c r="M58" i="20"/>
  <c r="G41" i="25"/>
  <c r="O37" i="25"/>
  <c r="O20" i="11"/>
  <c r="O17" i="11"/>
  <c r="O19" i="10"/>
  <c r="O22" i="10"/>
  <c r="F36" i="20"/>
  <c r="F34" i="20"/>
  <c r="F37" i="20"/>
  <c r="F35" i="20"/>
  <c r="E54" i="20"/>
  <c r="E48" i="20"/>
  <c r="O44" i="20"/>
  <c r="K50" i="20"/>
  <c r="K60" i="20" s="1"/>
  <c r="K58" i="20"/>
  <c r="O41" i="17"/>
  <c r="E45" i="17"/>
  <c r="O18" i="11"/>
  <c r="J58" i="20"/>
  <c r="J50" i="20"/>
  <c r="J60" i="20" s="1"/>
  <c r="F48" i="20"/>
  <c r="F54" i="20"/>
  <c r="E55" i="20"/>
  <c r="O45" i="20"/>
  <c r="O38" i="7"/>
  <c r="O10" i="10"/>
  <c r="O22" i="11"/>
  <c r="O16" i="11"/>
  <c r="O21" i="10"/>
  <c r="E36" i="20"/>
  <c r="E37" i="20"/>
  <c r="O33" i="20"/>
  <c r="E34" i="20"/>
  <c r="E35" i="20"/>
  <c r="O46" i="20"/>
  <c r="E56" i="20"/>
  <c r="O42" i="7"/>
  <c r="E45" i="19"/>
  <c r="O41" i="19"/>
  <c r="L58" i="20" l="1"/>
  <c r="H50" i="20"/>
  <c r="H60" i="20" s="1"/>
  <c r="H58" i="20"/>
  <c r="O35" i="20"/>
  <c r="O36" i="20"/>
  <c r="E58" i="20"/>
  <c r="O48" i="20"/>
  <c r="E50" i="20"/>
  <c r="O59" i="20"/>
  <c r="O56" i="20"/>
  <c r="O34" i="20"/>
  <c r="O55" i="20"/>
  <c r="O54" i="20"/>
  <c r="E25" i="14"/>
  <c r="O21" i="14"/>
  <c r="O37" i="20"/>
  <c r="F58" i="20"/>
  <c r="F50" i="20"/>
  <c r="F60" i="20" s="1"/>
  <c r="O45" i="17"/>
  <c r="G45" i="25"/>
  <c r="O41" i="25"/>
  <c r="O57" i="20"/>
  <c r="G45" i="14"/>
  <c r="O41" i="14"/>
  <c r="O45" i="19"/>
  <c r="O58" i="20" l="1"/>
  <c r="G49" i="14"/>
  <c r="O49" i="14" s="1"/>
  <c r="O45" i="14"/>
  <c r="G49" i="25"/>
  <c r="O49" i="25" s="1"/>
  <c r="O45" i="25"/>
  <c r="O25" i="14"/>
  <c r="O50" i="20"/>
  <c r="E60" i="20"/>
  <c r="O60" i="20" l="1"/>
</calcChain>
</file>

<file path=xl/sharedStrings.xml><?xml version="1.0" encoding="utf-8"?>
<sst xmlns="http://schemas.openxmlformats.org/spreadsheetml/2006/main" count="981" uniqueCount="336">
  <si>
    <t>Z e i t v e r g l e i c h   d e r   H o l z e r t r ä g e</t>
  </si>
  <si>
    <t>Tabelle: 2.5/ 1</t>
  </si>
  <si>
    <t>Werte in € je Festmeter</t>
  </si>
  <si>
    <t>Ertragsart</t>
  </si>
  <si>
    <t>Holzverkauf nach Parität</t>
  </si>
  <si>
    <t>Holzverkauf nach Holzart</t>
  </si>
  <si>
    <t>Holzverkauf nach Sortiment</t>
  </si>
  <si>
    <t>Schwachholz-Sondersorten</t>
  </si>
  <si>
    <t>Industrieholz</t>
  </si>
  <si>
    <t>S t r u k t u r e n t w i c k l u n g   d e r   H o l z e r t r ä g e   1 :   Mengen</t>
  </si>
  <si>
    <t>Tabelle: 2.5/ 2</t>
  </si>
  <si>
    <t>Werte in Prozent</t>
  </si>
  <si>
    <t>S t r u k t u r e n t w i c k l u n g   d e r   H o l z e r t r ä g e   2 :   Werte</t>
  </si>
  <si>
    <t>Tabelle: 2.5/ 3</t>
  </si>
  <si>
    <t>Z e i t v e r g l e i c h   d e r   G r u p p e n m i t t e l w e r t e</t>
  </si>
  <si>
    <t>Verwaltung / allgem. Betrieb</t>
  </si>
  <si>
    <t>Mittel</t>
  </si>
  <si>
    <t>E n t w i c k l u n g   d e r   K o s t e n-   u n d   E r t r a g s s t r u k t u r</t>
  </si>
  <si>
    <t>Werte in Prozent; einschlagsbezogen</t>
  </si>
  <si>
    <t>KOSTEN</t>
  </si>
  <si>
    <t>ERTRÄGE</t>
  </si>
  <si>
    <t>Werte in Prozent; hiebsatzbezogen</t>
  </si>
  <si>
    <t>BG</t>
  </si>
  <si>
    <t>HS</t>
  </si>
  <si>
    <t>ES</t>
  </si>
  <si>
    <t>EW-Fl.</t>
  </si>
  <si>
    <t>Kst 11</t>
  </si>
  <si>
    <t>Kst 12</t>
  </si>
  <si>
    <t>Kst 13</t>
  </si>
  <si>
    <t>Kst 14</t>
  </si>
  <si>
    <t>Kst 15</t>
  </si>
  <si>
    <t>Kst 16</t>
  </si>
  <si>
    <t>Kst 21</t>
  </si>
  <si>
    <t>Kst 22</t>
  </si>
  <si>
    <t>Kst 23</t>
  </si>
  <si>
    <t>Kst 24</t>
  </si>
  <si>
    <t>Kst 31</t>
  </si>
  <si>
    <t>Kst 32</t>
  </si>
  <si>
    <t>Kst 33</t>
  </si>
  <si>
    <t>Kst 41</t>
  </si>
  <si>
    <t>Kst 42</t>
  </si>
  <si>
    <t>Kst 43</t>
  </si>
  <si>
    <t>Kst Summe</t>
  </si>
  <si>
    <t>Zinsen RBW</t>
  </si>
  <si>
    <t>Zinsen EHW</t>
  </si>
  <si>
    <t>Holzertrag</t>
  </si>
  <si>
    <t>Nebennutz.</t>
  </si>
  <si>
    <t>sonst. E.</t>
  </si>
  <si>
    <t>Forstbericht</t>
  </si>
  <si>
    <t>Pflanzenproduktion</t>
  </si>
  <si>
    <t>Bestandesbegründung</t>
  </si>
  <si>
    <t>Kultur- und Jungwuchspflege</t>
  </si>
  <si>
    <t>Standorts- und Bestandespflege</t>
  </si>
  <si>
    <t>Schutz vor Wildschäden</t>
  </si>
  <si>
    <t>Waldbaugemeinkosten</t>
  </si>
  <si>
    <t>Waldbau</t>
  </si>
  <si>
    <t>Fällung und Rückung</t>
  </si>
  <si>
    <t>Holztransport</t>
  </si>
  <si>
    <t>Holzbearbeitung</t>
  </si>
  <si>
    <t>Holzerntegemeinkosten</t>
  </si>
  <si>
    <t>Holzernte</t>
  </si>
  <si>
    <t>Bringungsanlagen</t>
  </si>
  <si>
    <t>Sonderanlagen</t>
  </si>
  <si>
    <t>Anlagen</t>
  </si>
  <si>
    <t>Dienstfahrzeuge</t>
  </si>
  <si>
    <t>Verwaltung</t>
  </si>
  <si>
    <t>allgemeiner Betrieb</t>
  </si>
  <si>
    <t>Kosten</t>
  </si>
  <si>
    <t>Holzerträge</t>
  </si>
  <si>
    <t>Nebennutzungen</t>
  </si>
  <si>
    <t>kalkulatorische Zinsen</t>
  </si>
  <si>
    <t>Erträge</t>
  </si>
  <si>
    <t>KOSTENSTELLE</t>
  </si>
  <si>
    <t>BETRIEBSERFOLG</t>
  </si>
  <si>
    <t>BETRIEBSERGEBNIS</t>
  </si>
  <si>
    <t>sonstige Erträge</t>
  </si>
  <si>
    <t>Kst 21*HS/ES</t>
  </si>
  <si>
    <t>Kst 22*HS/ES</t>
  </si>
  <si>
    <t>Kst 23*HS/ES</t>
  </si>
  <si>
    <t>Kst 24*HS/ES</t>
  </si>
  <si>
    <t>Holzmenge</t>
  </si>
  <si>
    <t>kalk. Zinsen vom Restbuchwert</t>
  </si>
  <si>
    <t>kalk. Zinsen vom Einheitswert</t>
  </si>
  <si>
    <t>Arbeitsstunden</t>
  </si>
  <si>
    <t>Investitionen</t>
  </si>
  <si>
    <t>Restbuchwerte</t>
  </si>
  <si>
    <t xml:space="preserve">Stunden </t>
  </si>
  <si>
    <t>Invest</t>
  </si>
  <si>
    <t>RBW</t>
  </si>
  <si>
    <t>Z e i t v e r g l e i c h   d e r   V e r m ö g e n s e n t w i c k l u n g</t>
  </si>
  <si>
    <t>Tabelle: 2.8/ 1</t>
  </si>
  <si>
    <t>absolute Werte in €/ha (ES)</t>
  </si>
  <si>
    <t>Abschreibungen</t>
  </si>
  <si>
    <t>Nettoinvestitionen</t>
  </si>
  <si>
    <t>Einheitswert</t>
  </si>
  <si>
    <t>'Anlagevermögen'</t>
  </si>
  <si>
    <t>Werte in % der Restbuchwerte</t>
  </si>
  <si>
    <t>Struktur des 'Anlagevermögens' (%)</t>
  </si>
  <si>
    <t>Struktur der Abschreibungen (%)</t>
  </si>
  <si>
    <t>Straßen</t>
  </si>
  <si>
    <t>Struktur der Investitionen (%)</t>
  </si>
  <si>
    <t>Struktur der Restbuchwerte (%)</t>
  </si>
  <si>
    <t>Afa WB</t>
  </si>
  <si>
    <t>Afa HE</t>
  </si>
  <si>
    <t>Afa Straßen</t>
  </si>
  <si>
    <t>Afa Gebäude</t>
  </si>
  <si>
    <t>Afa Verw</t>
  </si>
  <si>
    <t>Invest WB</t>
  </si>
  <si>
    <t>Invest HE</t>
  </si>
  <si>
    <t>Invest Straßen</t>
  </si>
  <si>
    <t>Invest Gebäude</t>
  </si>
  <si>
    <t>Invest Verw</t>
  </si>
  <si>
    <t>RBW WB</t>
  </si>
  <si>
    <t>RBW HE</t>
  </si>
  <si>
    <t>RBW Straßen</t>
  </si>
  <si>
    <t>RBW Gebäude</t>
  </si>
  <si>
    <t xml:space="preserve">HE </t>
  </si>
  <si>
    <t>Holzertrag transformiert</t>
  </si>
  <si>
    <t>Holzmenge transformiert</t>
  </si>
  <si>
    <t>KOSTENART</t>
  </si>
  <si>
    <t>Leistungslöhne</t>
  </si>
  <si>
    <t>Lohnnebenkosten</t>
  </si>
  <si>
    <t>Aufwandsersätze</t>
  </si>
  <si>
    <t>Lohnkosten</t>
  </si>
  <si>
    <t>Gehälter</t>
  </si>
  <si>
    <t>Sozialaufwand Angestellte</t>
  </si>
  <si>
    <t>Unternehmerlohn</t>
  </si>
  <si>
    <t>Energie</t>
  </si>
  <si>
    <t>Material</t>
  </si>
  <si>
    <t>Energie- und Materialkosten</t>
  </si>
  <si>
    <t>Gehaltskosten</t>
  </si>
  <si>
    <t>Unternehmereinsatz</t>
  </si>
  <si>
    <t>Unterhalt und Reparaturen</t>
  </si>
  <si>
    <t>Rechts- und Beratungskosten</t>
  </si>
  <si>
    <t>Mieten und Pachte</t>
  </si>
  <si>
    <t>zwischenbetriebl. Verrechnung</t>
  </si>
  <si>
    <t>Fremdleistungskosten</t>
  </si>
  <si>
    <t>Steuern und Abgaben vom EHW</t>
  </si>
  <si>
    <t>sonstige Abgaben und Gebühren</t>
  </si>
  <si>
    <t>Steuerkosten</t>
  </si>
  <si>
    <t>Reisekosten Angestellte</t>
  </si>
  <si>
    <t>Versicherungen</t>
  </si>
  <si>
    <t>Post, Telefon, Fax</t>
  </si>
  <si>
    <t>übrige Kosten</t>
  </si>
  <si>
    <t>sonstige Kosten</t>
  </si>
  <si>
    <t>Abschreibungskosten</t>
  </si>
  <si>
    <t>KOA 11</t>
  </si>
  <si>
    <t>KOA 12</t>
  </si>
  <si>
    <t>KOA 13</t>
  </si>
  <si>
    <t>KOA 21</t>
  </si>
  <si>
    <t>KOA 22</t>
  </si>
  <si>
    <t>KOA 23</t>
  </si>
  <si>
    <t>KOA 31</t>
  </si>
  <si>
    <t>KOA 32</t>
  </si>
  <si>
    <t>KOA 41</t>
  </si>
  <si>
    <t>KOA 42</t>
  </si>
  <si>
    <t>KOA 43</t>
  </si>
  <si>
    <t>KOA 44</t>
  </si>
  <si>
    <t>KOA 45</t>
  </si>
  <si>
    <t>KOA 51</t>
  </si>
  <si>
    <t>KOA 52</t>
  </si>
  <si>
    <t>KOA 61</t>
  </si>
  <si>
    <t>KOA 62</t>
  </si>
  <si>
    <t>KOA 63</t>
  </si>
  <si>
    <t>KOA 64</t>
  </si>
  <si>
    <t>KOA 71</t>
  </si>
  <si>
    <t>gesamt</t>
  </si>
  <si>
    <t>HE transf.</t>
  </si>
  <si>
    <t>in € je Efm bezogen auf den Einschlag</t>
  </si>
  <si>
    <t>in € je Efm</t>
  </si>
  <si>
    <t>in € je Efm bezogen auf den Hiebsatz</t>
  </si>
  <si>
    <t>in € je Hektar bezogen auf den Einschlag</t>
  </si>
  <si>
    <t>in € je Hektar bezogen auf den Hiebsatz</t>
  </si>
  <si>
    <t>Menge gefällt</t>
  </si>
  <si>
    <t>Menge gerückt</t>
  </si>
  <si>
    <t>Stückkosten: Fällung / Rückung</t>
  </si>
  <si>
    <t>Tabelle: 2.6/ 1a</t>
  </si>
  <si>
    <t>Z e i t v e r g l e i c h   E r t r a g   u n d   E r f o l g   d e r   H o l z p r o d u k t i o n</t>
  </si>
  <si>
    <t>Tabelle: 2.3/ 1</t>
  </si>
  <si>
    <t>Holzverkauf</t>
  </si>
  <si>
    <t>Holzvorratsänderungen</t>
  </si>
  <si>
    <t>Deputate und Eigenverbrauch</t>
  </si>
  <si>
    <t>Rohholzzukauf</t>
  </si>
  <si>
    <t>Entgelte Bringungsanlagen</t>
  </si>
  <si>
    <t>Entgelte Gebäude</t>
  </si>
  <si>
    <t>Entgelte Naturwaldzellen</t>
  </si>
  <si>
    <t>Entgelte Grundstücke</t>
  </si>
  <si>
    <t>Benützungsentgelte</t>
  </si>
  <si>
    <t>Kostenersätze</t>
  </si>
  <si>
    <t>Förderungen Waldbau</t>
  </si>
  <si>
    <t>Förderungen Bringungsanlagen</t>
  </si>
  <si>
    <t>Förderungen Personal</t>
  </si>
  <si>
    <t>Förderungen sonstiges</t>
  </si>
  <si>
    <t>Förderungen</t>
  </si>
  <si>
    <t>Summe Erträge</t>
  </si>
  <si>
    <t>Summe Kosten</t>
  </si>
  <si>
    <t>Tabelle: 2.3/ 1 a</t>
  </si>
  <si>
    <t>Nadel-Industrieholz</t>
  </si>
  <si>
    <t>Laub-Industrieholz</t>
  </si>
  <si>
    <t>Nadel-Brennholz</t>
  </si>
  <si>
    <t>Laub-Brennholz</t>
  </si>
  <si>
    <t>Daten für die Hitliste - Verkaufserträge je Festmeter frei Straße</t>
  </si>
  <si>
    <t>Tabelle: 2.3/ 2</t>
  </si>
  <si>
    <t>Tabelle: 2.3/ 3</t>
  </si>
  <si>
    <t>Tabelle: 2.3/ 4</t>
  </si>
  <si>
    <t>Z e i t v e r g l e i c h   d e r   W i r t s c h a f t s k e n n z a h l e n</t>
  </si>
  <si>
    <t>Tabelle: 2.4/ 1</t>
  </si>
  <si>
    <t>'Umsatz'</t>
  </si>
  <si>
    <t>'Betriebsleistung'</t>
  </si>
  <si>
    <t>'Wertschöpfung'</t>
  </si>
  <si>
    <t>'Cash-flow'</t>
  </si>
  <si>
    <t>Betriebserfolg</t>
  </si>
  <si>
    <t>2, in € je Hektar bezogen auf den Einschlag</t>
  </si>
  <si>
    <t>3, relative Maßzahlen (Werte in Prozent)</t>
  </si>
  <si>
    <t>Kostenergiebigkeit</t>
  </si>
  <si>
    <t>Umsatzrentabilität</t>
  </si>
  <si>
    <t>Wertschöpfung / Betriebsleistung</t>
  </si>
  <si>
    <t>Cash-flow Leistungsrate</t>
  </si>
  <si>
    <t>Rentabilität der Betriebsleistung</t>
  </si>
  <si>
    <t>4, Phasenkalkulation und Gewinnpunktrechnung</t>
  </si>
  <si>
    <t>Kosten Fällung/Rückung (€/fm)</t>
  </si>
  <si>
    <t>Deckungsbeitrag Holz (€/fm)</t>
  </si>
  <si>
    <t>Gewinnpunktintensität (fm/ha)</t>
  </si>
  <si>
    <t>Gewinnpunkt / Hiebsatz (%)</t>
  </si>
  <si>
    <t>Einschlag / Gewinnpunkt (%)</t>
  </si>
  <si>
    <t>Sicherheitskoeffizient - HS (%)</t>
  </si>
  <si>
    <t>Sicherheitskoeffizient - ES (%)</t>
  </si>
  <si>
    <t>Verkauf</t>
  </si>
  <si>
    <t>Vorratsänd.</t>
  </si>
  <si>
    <t>Dep</t>
  </si>
  <si>
    <t>Zukauf</t>
  </si>
  <si>
    <t>Stock</t>
  </si>
  <si>
    <t>Waldort</t>
  </si>
  <si>
    <t>Straße</t>
  </si>
  <si>
    <t>Holzhof</t>
  </si>
  <si>
    <t>Bahn, Hafen</t>
  </si>
  <si>
    <t>Haus, Werk</t>
  </si>
  <si>
    <t>Grenze, Export</t>
  </si>
  <si>
    <t>Nadelholz</t>
  </si>
  <si>
    <t>Laubholz</t>
  </si>
  <si>
    <t>Starkholz</t>
  </si>
  <si>
    <t>Schwach-SS</t>
  </si>
  <si>
    <t>Industrieh.</t>
  </si>
  <si>
    <t>Brennholz</t>
  </si>
  <si>
    <t>unausgeformt</t>
  </si>
  <si>
    <t>Tabelle: 2.6/ 1</t>
  </si>
  <si>
    <t>Tabelle: 2.7/ 2</t>
  </si>
  <si>
    <t>Tabelle: 2.7/ 1</t>
  </si>
  <si>
    <t>Tabelle: 2.6/ 8</t>
  </si>
  <si>
    <t>Tabelle: 2.6/ 7</t>
  </si>
  <si>
    <t>Tabelle: 2.6/ 6</t>
  </si>
  <si>
    <t>Tabelle: 2.6/ 5</t>
  </si>
  <si>
    <t>Tabelle: 2.6/ 4</t>
  </si>
  <si>
    <t>Tabelle: 2.6/ 3</t>
  </si>
  <si>
    <t>Tabelle: 2.6/ 2</t>
  </si>
  <si>
    <t>Forstgebäude</t>
  </si>
  <si>
    <t>RBW Verw</t>
  </si>
  <si>
    <t>Ges-Waldfl.</t>
  </si>
  <si>
    <t>A l l g e m e i n e   K e n n d a t e n</t>
  </si>
  <si>
    <t>Tabelle: 2.1/ 1</t>
  </si>
  <si>
    <t>Anzahl der Betriebe</t>
  </si>
  <si>
    <t>Gesamtwaldfläche (ha)</t>
  </si>
  <si>
    <t>Gesamtwaldfläche je Betrieb (ha)</t>
  </si>
  <si>
    <t>Ertragswaldfläche (ha)</t>
  </si>
  <si>
    <t>Ertragswaldfläche je Betrieb (ha)</t>
  </si>
  <si>
    <t>Hiebsatz (Efm)</t>
  </si>
  <si>
    <t>Hiebsatz je Betrieb (Efm)</t>
  </si>
  <si>
    <t>Hiebsatz je Hektar (Efm/ha)</t>
  </si>
  <si>
    <t>Hiebsatzindex (%)</t>
  </si>
  <si>
    <t>Einschlag (Efm)</t>
  </si>
  <si>
    <t>Einschlag je Betrieb (Efm)</t>
  </si>
  <si>
    <t>Einschlag je Hektar (Efm/ha)</t>
  </si>
  <si>
    <t>Einschlagindex (%)</t>
  </si>
  <si>
    <t>Mehrnutzung (Efm)</t>
  </si>
  <si>
    <t>Mehrnutzung je Betrieb (Efm)</t>
  </si>
  <si>
    <t>Mehrnutzung je Hektar (Efm/ha)</t>
  </si>
  <si>
    <t>Einschlag in % des Hiebsatzes</t>
  </si>
  <si>
    <t>Mehrnutzung in % des Einschlags</t>
  </si>
  <si>
    <t>Erträge 1. Produktionsstufe</t>
  </si>
  <si>
    <t>D e c k u n g s b e i t r a g s k a l k u l a t i o n   --   Z e i t r e i h e</t>
  </si>
  <si>
    <t>Tabelle: 2.2/ 1</t>
  </si>
  <si>
    <t>1, in € je Efm bezogen auf den Einschlag</t>
  </si>
  <si>
    <t xml:space="preserve">   Holzerträge</t>
  </si>
  <si>
    <t>= Deckungsbeitrag I</t>
  </si>
  <si>
    <t>+ Erträge 1. Produktionsstufe</t>
  </si>
  <si>
    <t>-- Waldbaukosten</t>
  </si>
  <si>
    <t>+ sonstige Erträge</t>
  </si>
  <si>
    <t>-- Verwaltungskosten</t>
  </si>
  <si>
    <t>= Betriebserfolg</t>
  </si>
  <si>
    <t>2, in € je Efm bezogen auf den Hiebsatz</t>
  </si>
  <si>
    <t>3, in € je Hektar bezogen auf den Einschlag</t>
  </si>
  <si>
    <t>4, in € je Hektar bezogen auf den Hiebsatz</t>
  </si>
  <si>
    <t>Menge NH-Stark-Straße</t>
  </si>
  <si>
    <t>Sägerundholz</t>
  </si>
  <si>
    <t xml:space="preserve">  Summe Sägeholz</t>
  </si>
  <si>
    <t>Nadel-Sägerundholz</t>
  </si>
  <si>
    <t>Laub-Sägerundholz</t>
  </si>
  <si>
    <t>+ Erträge Bringungsanlagen</t>
  </si>
  <si>
    <t>-- Kosten Bringungsanlagen</t>
  </si>
  <si>
    <t>+ Erträge Gebäude &amp; Anlagen</t>
  </si>
  <si>
    <t>-- Kosten Gebäude &amp; Anlagen</t>
  </si>
  <si>
    <t>= Deckungsbeitrag III</t>
  </si>
  <si>
    <t>-- Holzerntekosten netto</t>
  </si>
  <si>
    <t>Holzerträge brutto</t>
  </si>
  <si>
    <t>Kostenersätze Waldbau</t>
  </si>
  <si>
    <t>Kostenersätze Holzernte</t>
  </si>
  <si>
    <t>Kostenersätze Bringungsanlagen</t>
  </si>
  <si>
    <t>Kostenersätze Gebäude</t>
  </si>
  <si>
    <t>Kostenersätze Verwaltung</t>
  </si>
  <si>
    <t>Förderungen Holzernte</t>
  </si>
  <si>
    <t>Förderungen Gebäude &amp; Anlagen</t>
  </si>
  <si>
    <t>Entgelte Maschinen &amp; sonstiges</t>
  </si>
  <si>
    <t>Holzernteertrag transformiert</t>
  </si>
  <si>
    <t>= Deckungsbeitrag II</t>
  </si>
  <si>
    <t>= Deckungsbeitrag IV</t>
  </si>
  <si>
    <t>DB Jagd</t>
  </si>
  <si>
    <t>Gebäude &amp; sonstige Anlagen</t>
  </si>
  <si>
    <t>Summe Holzproduktion</t>
  </si>
  <si>
    <t>Jagdbetrieb</t>
  </si>
  <si>
    <t>Summe Holzproduktion &amp; Jagd</t>
  </si>
  <si>
    <t>Tabelle: 2.4/ 2</t>
  </si>
  <si>
    <t>5, Deckungseinschläge (Werte in Efm/ha)</t>
  </si>
  <si>
    <t>6, Deckungseinschläge in % des Hiebsatzes (Werte in Prozent)</t>
  </si>
  <si>
    <t>Größenklasse 3: &gt; 5.000 ha</t>
  </si>
  <si>
    <t>Gesamtmittel aller Statistikbetriebe &gt; 500 ha</t>
  </si>
  <si>
    <t>Produktionsgebiet 1: Alpenvorland</t>
  </si>
  <si>
    <t>Produktionsgebiet 2: Wald- und Mühlviertel</t>
  </si>
  <si>
    <t>Produktionsgebiet 3: östliches Flach- und Hügelland</t>
  </si>
  <si>
    <t>Produktionsgebiet 4: Alpenostrand</t>
  </si>
  <si>
    <t>Produktionsgebiet 5: Kalkalpen</t>
  </si>
  <si>
    <t>Produktionsgebiet 6: Zentralalpen</t>
  </si>
  <si>
    <t>Größenklasse 1: 500 - 1.200 ha</t>
  </si>
  <si>
    <t>Größenklasse 2: 1.200 - 5.000 ha</t>
  </si>
  <si>
    <t>Tabelle: 2.2/ 2</t>
  </si>
  <si>
    <t>Alpengebiet</t>
  </si>
  <si>
    <t>außeralpin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</si>
</sst>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9" x14ac:knownFonts="1">
    <font>
      <sz val="10"/>
      <name val="Arial"/>
    </font>
    <font>
      <b/>
      <sz val="10"/>
      <name val="Arial"/>
      <family val="2"/>
    </font>
    <font>
      <b/>
      <sz val="12"/>
      <name val="Arial"/>
      <family val="2"/>
    </font>
    <font>
      <b/>
      <i/>
      <sz val="1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3" fillId="0" borderId="0" xfId="0" applyFont="1"/>
    <xf numFmtId="0" fontId="3" fillId="0" borderId="0" xfId="0" applyFont="1" applyAlignment="1">
      <alignment horizontal="center"/>
    </xf>
    <xf numFmtId="4" fontId="0" fillId="0" borderId="0" xfId="0" applyNumberFormat="1" applyAlignment="1">
      <alignment horizontal="right"/>
    </xf>
    <xf numFmtId="4" fontId="1" fillId="0" borderId="0" xfId="0" applyNumberFormat="1" applyFont="1" applyAlignment="1">
      <alignment horizontal="right"/>
    </xf>
    <xf numFmtId="4" fontId="3" fillId="0" borderId="0" xfId="0" applyNumberFormat="1" applyFont="1" applyAlignment="1">
      <alignment horizontal="right"/>
    </xf>
    <xf numFmtId="0" fontId="1" fillId="0" borderId="1" xfId="0" applyFont="1" applyBorder="1"/>
    <xf numFmtId="0" fontId="0" fillId="0" borderId="1" xfId="0" applyBorder="1"/>
    <xf numFmtId="4" fontId="1" fillId="0" borderId="1" xfId="0" applyNumberFormat="1" applyFont="1" applyBorder="1" applyAlignment="1">
      <alignment horizontal="right"/>
    </xf>
    <xf numFmtId="0" fontId="0" fillId="0" borderId="0" xfId="0" applyAlignment="1">
      <alignment horizontal="left"/>
    </xf>
    <xf numFmtId="0" fontId="4" fillId="0" borderId="0" xfId="0" applyFont="1"/>
    <xf numFmtId="0" fontId="5" fillId="0" borderId="0" xfId="0" applyFont="1"/>
    <xf numFmtId="4" fontId="5" fillId="0" borderId="0" xfId="0" applyNumberFormat="1" applyFont="1" applyAlignment="1">
      <alignment horizontal="right"/>
    </xf>
    <xf numFmtId="4" fontId="4" fillId="0" borderId="0" xfId="0" applyNumberFormat="1" applyFont="1" applyAlignment="1">
      <alignment horizontal="right"/>
    </xf>
    <xf numFmtId="4" fontId="0" fillId="0" borderId="0" xfId="0" applyNumberFormat="1"/>
    <xf numFmtId="0" fontId="1" fillId="0" borderId="0" xfId="0" applyFont="1" applyAlignment="1">
      <alignment horizontal="center"/>
    </xf>
    <xf numFmtId="0" fontId="0" fillId="0" borderId="0" xfId="0" quotePrefix="1"/>
    <xf numFmtId="3" fontId="0" fillId="0" borderId="0" xfId="0" applyNumberFormat="1" applyAlignment="1">
      <alignment horizontal="right"/>
    </xf>
    <xf numFmtId="0" fontId="3" fillId="0" borderId="0" xfId="0" applyFont="1" applyAlignment="1">
      <alignment horizontal="left"/>
    </xf>
    <xf numFmtId="164" fontId="0" fillId="0" borderId="0" xfId="0" applyNumberFormat="1" applyAlignment="1">
      <alignment horizontal="right"/>
    </xf>
    <xf numFmtId="164" fontId="3" fillId="0" borderId="0" xfId="0" applyNumberFormat="1" applyFont="1" applyAlignment="1">
      <alignment horizontal="right"/>
    </xf>
    <xf numFmtId="164" fontId="1" fillId="0" borderId="0" xfId="0" applyNumberFormat="1" applyFont="1" applyAlignment="1">
      <alignment horizontal="right"/>
    </xf>
    <xf numFmtId="164" fontId="4" fillId="0" borderId="0" xfId="0" applyNumberFormat="1" applyFont="1" applyAlignment="1">
      <alignment horizontal="right"/>
    </xf>
    <xf numFmtId="49" fontId="0" fillId="0" borderId="0" xfId="0" applyNumberFormat="1"/>
    <xf numFmtId="49" fontId="3" fillId="0" borderId="0" xfId="0" applyNumberFormat="1" applyFont="1"/>
    <xf numFmtId="0" fontId="6" fillId="0" borderId="0" xfId="0" applyFont="1"/>
    <xf numFmtId="0" fontId="7" fillId="0" borderId="0" xfId="0" applyFont="1"/>
    <xf numFmtId="4" fontId="1" fillId="0" borderId="0" xfId="0" applyNumberFormat="1" applyFont="1"/>
    <xf numFmtId="0" fontId="7" fillId="0" borderId="1" xfId="0" applyFont="1" applyBorder="1"/>
    <xf numFmtId="164" fontId="5" fillId="0" borderId="0" xfId="0" applyNumberFormat="1" applyFont="1" applyAlignment="1">
      <alignment horizontal="right"/>
    </xf>
    <xf numFmtId="4" fontId="3" fillId="0" borderId="0" xfId="0" applyNumberFormat="1" applyFont="1"/>
    <xf numFmtId="0" fontId="4" fillId="0" borderId="0" xfId="0" applyFont="1" applyAlignment="1">
      <alignment horizontal="right"/>
    </xf>
    <xf numFmtId="3" fontId="0" fillId="0" borderId="0" xfId="0" applyNumberForma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12"/>
  <sheetViews>
    <sheetView workbookViewId="0">
      <selection activeCell="O11" sqref="O11:O12"/>
    </sheetView>
  </sheetViews>
  <sheetFormatPr baseColWidth="10" defaultRowHeight="12.75" x14ac:dyDescent="0.2"/>
  <cols>
    <col min="1" max="10" width="28.7109375" customWidth="1"/>
    <col min="11" max="11" width="17.85546875" customWidth="1"/>
    <col min="13" max="13" width="41.85546875" customWidth="1"/>
    <col min="14" max="14" width="5.140625" customWidth="1"/>
    <col min="15" max="15" width="49.42578125" customWidth="1"/>
  </cols>
  <sheetData>
    <row r="1" spans="1:15" x14ac:dyDescent="0.2">
      <c r="A1">
        <v>22</v>
      </c>
      <c r="B1">
        <v>25</v>
      </c>
      <c r="C1">
        <v>27</v>
      </c>
      <c r="D1">
        <v>30</v>
      </c>
      <c r="E1">
        <v>30</v>
      </c>
      <c r="F1">
        <v>32</v>
      </c>
      <c r="G1">
        <v>30</v>
      </c>
      <c r="H1">
        <v>29</v>
      </c>
      <c r="I1">
        <v>32</v>
      </c>
      <c r="J1">
        <v>31</v>
      </c>
      <c r="K1">
        <v>34</v>
      </c>
      <c r="M1" s="4" t="s">
        <v>324</v>
      </c>
      <c r="N1" s="13">
        <v>2</v>
      </c>
      <c r="O1" s="4" t="s">
        <v>324</v>
      </c>
    </row>
    <row r="2" spans="1:15" x14ac:dyDescent="0.2">
      <c r="M2" s="4"/>
      <c r="N2" s="13">
        <v>31</v>
      </c>
      <c r="O2" s="4" t="s">
        <v>325</v>
      </c>
    </row>
    <row r="3" spans="1:15" x14ac:dyDescent="0.2">
      <c r="A3">
        <v>2024</v>
      </c>
      <c r="N3" s="13">
        <v>32</v>
      </c>
      <c r="O3" s="4" t="s">
        <v>326</v>
      </c>
    </row>
    <row r="4" spans="1:15" x14ac:dyDescent="0.2">
      <c r="A4">
        <v>10</v>
      </c>
      <c r="B4">
        <v>10</v>
      </c>
      <c r="C4">
        <v>10</v>
      </c>
      <c r="D4">
        <v>10</v>
      </c>
      <c r="E4">
        <v>10</v>
      </c>
      <c r="F4">
        <v>10</v>
      </c>
      <c r="G4">
        <v>10</v>
      </c>
      <c r="H4">
        <v>10</v>
      </c>
      <c r="I4">
        <v>10</v>
      </c>
      <c r="J4">
        <v>10</v>
      </c>
      <c r="K4" t="s">
        <v>22</v>
      </c>
      <c r="N4" s="13">
        <v>33</v>
      </c>
      <c r="O4" s="4" t="s">
        <v>327</v>
      </c>
    </row>
    <row r="5" spans="1:15" x14ac:dyDescent="0.2">
      <c r="A5">
        <v>104001</v>
      </c>
      <c r="B5">
        <v>119491</v>
      </c>
      <c r="C5">
        <v>128251</v>
      </c>
      <c r="D5">
        <v>142342</v>
      </c>
      <c r="E5">
        <v>148435</v>
      </c>
      <c r="F5">
        <v>158450</v>
      </c>
      <c r="G5">
        <v>147550</v>
      </c>
      <c r="H5">
        <v>142229</v>
      </c>
      <c r="I5">
        <v>146036</v>
      </c>
      <c r="J5">
        <v>140829</v>
      </c>
      <c r="K5">
        <v>152892</v>
      </c>
      <c r="L5" t="s">
        <v>23</v>
      </c>
      <c r="N5" s="13">
        <v>34</v>
      </c>
      <c r="O5" s="4" t="s">
        <v>328</v>
      </c>
    </row>
    <row r="6" spans="1:15" x14ac:dyDescent="0.2">
      <c r="A6">
        <v>120447</v>
      </c>
      <c r="B6">
        <v>131094.41</v>
      </c>
      <c r="C6">
        <v>144294.26</v>
      </c>
      <c r="D6">
        <v>153124.71</v>
      </c>
      <c r="E6">
        <v>174890.62</v>
      </c>
      <c r="F6">
        <v>196699.47</v>
      </c>
      <c r="G6">
        <v>185472.07</v>
      </c>
      <c r="H6">
        <v>157750</v>
      </c>
      <c r="I6">
        <v>168728.74</v>
      </c>
      <c r="J6">
        <v>168208.46</v>
      </c>
      <c r="K6">
        <v>167864.51</v>
      </c>
      <c r="L6" t="s">
        <v>24</v>
      </c>
      <c r="N6" s="13">
        <v>35</v>
      </c>
      <c r="O6" s="4" t="s">
        <v>329</v>
      </c>
    </row>
    <row r="7" spans="1:15" x14ac:dyDescent="0.2">
      <c r="A7">
        <v>17843</v>
      </c>
      <c r="B7">
        <v>20332</v>
      </c>
      <c r="C7">
        <v>22154</v>
      </c>
      <c r="D7">
        <v>24523.599999999999</v>
      </c>
      <c r="E7">
        <v>24668.6</v>
      </c>
      <c r="F7">
        <v>26260.6</v>
      </c>
      <c r="G7">
        <v>24312.6</v>
      </c>
      <c r="H7">
        <v>23315</v>
      </c>
      <c r="I7">
        <v>24936</v>
      </c>
      <c r="J7">
        <v>24510.240000000002</v>
      </c>
      <c r="K7">
        <v>26029.24</v>
      </c>
      <c r="L7" t="s">
        <v>25</v>
      </c>
      <c r="N7" s="13">
        <v>36</v>
      </c>
      <c r="O7" s="4" t="s">
        <v>330</v>
      </c>
    </row>
    <row r="8" spans="1:15" x14ac:dyDescent="0.2">
      <c r="A8">
        <v>0</v>
      </c>
      <c r="B8">
        <v>0</v>
      </c>
      <c r="C8">
        <v>0</v>
      </c>
      <c r="D8">
        <v>0</v>
      </c>
      <c r="E8">
        <v>787.03</v>
      </c>
      <c r="F8">
        <v>0</v>
      </c>
      <c r="G8">
        <v>0</v>
      </c>
      <c r="H8">
        <v>0</v>
      </c>
      <c r="I8">
        <v>0</v>
      </c>
      <c r="J8">
        <v>0</v>
      </c>
      <c r="K8" t="s">
        <v>26</v>
      </c>
      <c r="N8" s="13">
        <v>41</v>
      </c>
      <c r="O8" s="4" t="s">
        <v>331</v>
      </c>
    </row>
    <row r="9" spans="1:15" x14ac:dyDescent="0.2">
      <c r="A9">
        <v>293661.13</v>
      </c>
      <c r="B9">
        <v>417062.28</v>
      </c>
      <c r="C9">
        <v>431408.21</v>
      </c>
      <c r="D9">
        <v>565851.73</v>
      </c>
      <c r="E9">
        <v>552948.43999999994</v>
      </c>
      <c r="F9">
        <v>507586.32</v>
      </c>
      <c r="G9">
        <v>520306.3</v>
      </c>
      <c r="H9">
        <v>389338.48</v>
      </c>
      <c r="I9">
        <v>430363.16</v>
      </c>
      <c r="J9">
        <v>435215.13</v>
      </c>
      <c r="K9" t="s">
        <v>27</v>
      </c>
      <c r="N9" s="13">
        <v>42</v>
      </c>
      <c r="O9" s="4" t="s">
        <v>332</v>
      </c>
    </row>
    <row r="10" spans="1:15" x14ac:dyDescent="0.2">
      <c r="A10">
        <v>238924.05</v>
      </c>
      <c r="B10">
        <v>287570.05</v>
      </c>
      <c r="C10">
        <v>294551.95</v>
      </c>
      <c r="D10">
        <v>329431.88</v>
      </c>
      <c r="E10">
        <v>269504.21000000002</v>
      </c>
      <c r="F10">
        <v>282881.23</v>
      </c>
      <c r="G10">
        <v>230634</v>
      </c>
      <c r="H10">
        <v>227452.86</v>
      </c>
      <c r="I10">
        <v>328152.34999999998</v>
      </c>
      <c r="J10">
        <v>300030.95</v>
      </c>
      <c r="K10" t="s">
        <v>28</v>
      </c>
      <c r="N10" s="13">
        <v>43</v>
      </c>
      <c r="O10" s="4" t="s">
        <v>323</v>
      </c>
    </row>
    <row r="11" spans="1:15" x14ac:dyDescent="0.2">
      <c r="A11">
        <v>191637.17</v>
      </c>
      <c r="B11">
        <v>264856.57</v>
      </c>
      <c r="C11">
        <v>201331.87</v>
      </c>
      <c r="D11">
        <v>173492.83</v>
      </c>
      <c r="E11">
        <v>241940.72</v>
      </c>
      <c r="F11">
        <v>184969.25</v>
      </c>
      <c r="G11">
        <v>161968.85999999999</v>
      </c>
      <c r="H11">
        <v>148882.72</v>
      </c>
      <c r="I11">
        <v>165395.75</v>
      </c>
      <c r="J11">
        <v>180786.7</v>
      </c>
      <c r="K11" t="s">
        <v>29</v>
      </c>
      <c r="O11" s="4" t="s">
        <v>334</v>
      </c>
    </row>
    <row r="12" spans="1:15" x14ac:dyDescent="0.2">
      <c r="A12">
        <v>80969.850000000006</v>
      </c>
      <c r="B12">
        <v>132567.69</v>
      </c>
      <c r="C12">
        <v>142369.93</v>
      </c>
      <c r="D12">
        <v>132032.95999999999</v>
      </c>
      <c r="E12">
        <v>115213.2</v>
      </c>
      <c r="F12">
        <v>143630.1</v>
      </c>
      <c r="G12">
        <v>166277.42000000001</v>
      </c>
      <c r="H12">
        <v>134442.70000000001</v>
      </c>
      <c r="I12">
        <v>138993.22</v>
      </c>
      <c r="J12">
        <v>126787.19</v>
      </c>
      <c r="K12" t="s">
        <v>30</v>
      </c>
      <c r="O12" s="4" t="s">
        <v>335</v>
      </c>
    </row>
    <row r="13" spans="1:15" x14ac:dyDescent="0.2">
      <c r="A13">
        <v>12221.7</v>
      </c>
      <c r="B13">
        <v>17381.66</v>
      </c>
      <c r="C13">
        <v>17504.04</v>
      </c>
      <c r="D13">
        <v>27001.89</v>
      </c>
      <c r="E13">
        <v>18675.37</v>
      </c>
      <c r="F13">
        <v>26691.25</v>
      </c>
      <c r="G13">
        <v>27983.14</v>
      </c>
      <c r="H13">
        <v>30626.23</v>
      </c>
      <c r="I13">
        <v>44227.12</v>
      </c>
      <c r="J13">
        <v>35616.620000000003</v>
      </c>
      <c r="K13" t="s">
        <v>31</v>
      </c>
    </row>
    <row r="14" spans="1:15" x14ac:dyDescent="0.2">
      <c r="A14">
        <v>3814811.91</v>
      </c>
      <c r="B14">
        <v>4188927.37</v>
      </c>
      <c r="C14">
        <v>3965523.43</v>
      </c>
      <c r="D14">
        <v>3614568.67</v>
      </c>
      <c r="E14">
        <v>4192802.37</v>
      </c>
      <c r="F14">
        <v>4922848.49</v>
      </c>
      <c r="G14">
        <v>4309624.17</v>
      </c>
      <c r="H14">
        <v>3493922.95</v>
      </c>
      <c r="I14">
        <v>3689393.66</v>
      </c>
      <c r="J14">
        <v>3687005.28</v>
      </c>
      <c r="K14" t="s">
        <v>32</v>
      </c>
    </row>
    <row r="15" spans="1:15" x14ac:dyDescent="0.2">
      <c r="A15">
        <v>181546.03</v>
      </c>
      <c r="B15">
        <v>275223.51</v>
      </c>
      <c r="C15">
        <v>197709.56</v>
      </c>
      <c r="D15">
        <v>160961.35999999999</v>
      </c>
      <c r="E15">
        <v>184827.98</v>
      </c>
      <c r="F15">
        <v>178298.16</v>
      </c>
      <c r="G15">
        <v>205507.33</v>
      </c>
      <c r="H15">
        <v>149493.04</v>
      </c>
      <c r="I15">
        <v>143446.57</v>
      </c>
      <c r="J15">
        <v>134739.43</v>
      </c>
      <c r="K15" t="s">
        <v>33</v>
      </c>
    </row>
    <row r="16" spans="1:15" x14ac:dyDescent="0.2">
      <c r="A16">
        <v>92393.600000000006</v>
      </c>
      <c r="B16">
        <v>114972.47</v>
      </c>
      <c r="C16">
        <v>73212.03</v>
      </c>
      <c r="D16">
        <v>56897.279999999999</v>
      </c>
      <c r="E16">
        <v>73395.509999999995</v>
      </c>
      <c r="F16">
        <v>91116.79</v>
      </c>
      <c r="G16">
        <v>134317.25</v>
      </c>
      <c r="H16">
        <v>123032.61</v>
      </c>
      <c r="I16">
        <v>99809.84</v>
      </c>
      <c r="J16">
        <v>69445.440000000002</v>
      </c>
      <c r="K16" t="s">
        <v>34</v>
      </c>
    </row>
    <row r="17" spans="1:11" x14ac:dyDescent="0.2">
      <c r="A17">
        <v>33748.75</v>
      </c>
      <c r="B17">
        <v>40134.120000000003</v>
      </c>
      <c r="C17">
        <v>20155.22</v>
      </c>
      <c r="D17">
        <v>19462.88</v>
      </c>
      <c r="E17">
        <v>23904.49</v>
      </c>
      <c r="F17">
        <v>30522.68</v>
      </c>
      <c r="G17">
        <v>26945.73</v>
      </c>
      <c r="H17">
        <v>27852.61</v>
      </c>
      <c r="I17">
        <v>36429.410000000003</v>
      </c>
      <c r="J17">
        <v>31109.66</v>
      </c>
      <c r="K17" t="s">
        <v>35</v>
      </c>
    </row>
    <row r="18" spans="1:11" x14ac:dyDescent="0.2">
      <c r="A18">
        <v>768668.41</v>
      </c>
      <c r="B18">
        <v>797570.73</v>
      </c>
      <c r="C18">
        <v>863021.11</v>
      </c>
      <c r="D18">
        <v>775975.72</v>
      </c>
      <c r="E18">
        <v>570111.76</v>
      </c>
      <c r="F18">
        <v>674553.6</v>
      </c>
      <c r="G18">
        <v>638106.65</v>
      </c>
      <c r="H18">
        <v>633953.17000000004</v>
      </c>
      <c r="I18">
        <v>745095.06</v>
      </c>
      <c r="J18">
        <v>823373.09</v>
      </c>
      <c r="K18" t="s">
        <v>36</v>
      </c>
    </row>
    <row r="19" spans="1:11" x14ac:dyDescent="0.2">
      <c r="A19">
        <v>777097.46</v>
      </c>
      <c r="B19">
        <v>803026.44</v>
      </c>
      <c r="C19">
        <v>904415.24</v>
      </c>
      <c r="D19">
        <v>912437.51</v>
      </c>
      <c r="E19">
        <v>638051.83999999997</v>
      </c>
      <c r="F19">
        <v>651952.52</v>
      </c>
      <c r="G19">
        <v>674287.93</v>
      </c>
      <c r="H19">
        <v>649759.76</v>
      </c>
      <c r="I19">
        <v>820553.18</v>
      </c>
      <c r="J19">
        <v>805891.91</v>
      </c>
      <c r="K19" t="s">
        <v>37</v>
      </c>
    </row>
    <row r="20" spans="1:11" x14ac:dyDescent="0.2">
      <c r="A20">
        <v>8608.19</v>
      </c>
      <c r="B20">
        <v>5880.24</v>
      </c>
      <c r="C20">
        <v>5979.88</v>
      </c>
      <c r="D20">
        <v>6533.53</v>
      </c>
      <c r="E20">
        <v>7734.43</v>
      </c>
      <c r="F20">
        <v>5253.45</v>
      </c>
      <c r="G20">
        <v>6768.63</v>
      </c>
      <c r="H20">
        <v>2764.03</v>
      </c>
      <c r="I20">
        <v>0</v>
      </c>
      <c r="J20">
        <v>741.38</v>
      </c>
      <c r="K20" t="s">
        <v>38</v>
      </c>
    </row>
    <row r="21" spans="1:11" x14ac:dyDescent="0.2">
      <c r="A21">
        <v>190943.58</v>
      </c>
      <c r="B21">
        <v>196094.46</v>
      </c>
      <c r="C21">
        <v>207477.33</v>
      </c>
      <c r="D21">
        <v>217077.25</v>
      </c>
      <c r="E21">
        <v>211598.65</v>
      </c>
      <c r="F21">
        <v>233426.01</v>
      </c>
      <c r="G21">
        <v>236773.37</v>
      </c>
      <c r="H21">
        <v>235568.01</v>
      </c>
      <c r="I21">
        <v>244446.33</v>
      </c>
      <c r="J21">
        <v>246976.31</v>
      </c>
      <c r="K21" t="s">
        <v>39</v>
      </c>
    </row>
    <row r="22" spans="1:11" x14ac:dyDescent="0.2">
      <c r="A22">
        <v>1875987.19</v>
      </c>
      <c r="B22">
        <v>2111439.4700000002</v>
      </c>
      <c r="C22">
        <v>2134217.7000000002</v>
      </c>
      <c r="D22">
        <v>2213354.87</v>
      </c>
      <c r="E22">
        <v>2199973.4300000002</v>
      </c>
      <c r="F22">
        <v>2383964.02</v>
      </c>
      <c r="G22">
        <v>2221553.77</v>
      </c>
      <c r="H22">
        <v>2181971.58</v>
      </c>
      <c r="I22">
        <v>2198149.2799999998</v>
      </c>
      <c r="J22">
        <v>2062009.89</v>
      </c>
      <c r="K22" t="s">
        <v>40</v>
      </c>
    </row>
    <row r="23" spans="1:11" x14ac:dyDescent="0.2">
      <c r="A23">
        <v>250188.54</v>
      </c>
      <c r="B23">
        <v>300845.34000000003</v>
      </c>
      <c r="C23">
        <v>333171.87</v>
      </c>
      <c r="D23">
        <v>369155.2</v>
      </c>
      <c r="E23">
        <v>388656.73</v>
      </c>
      <c r="F23">
        <v>422409.48</v>
      </c>
      <c r="G23">
        <v>394950.38</v>
      </c>
      <c r="H23">
        <v>331828.94</v>
      </c>
      <c r="I23">
        <v>339563.35</v>
      </c>
      <c r="J23">
        <v>330054.11</v>
      </c>
      <c r="K23" t="s">
        <v>41</v>
      </c>
    </row>
    <row r="24" spans="1:11" x14ac:dyDescent="0.2">
      <c r="A24">
        <v>8811407.5600000005</v>
      </c>
      <c r="B24">
        <v>9953552.4000000004</v>
      </c>
      <c r="C24">
        <v>9792049.3699999992</v>
      </c>
      <c r="D24">
        <v>9574235.5600000005</v>
      </c>
      <c r="E24">
        <v>9690126.1600000001</v>
      </c>
      <c r="F24">
        <v>10740103.35</v>
      </c>
      <c r="G24">
        <v>9956004.9299999997</v>
      </c>
      <c r="H24">
        <v>8760889.6899999995</v>
      </c>
      <c r="I24">
        <v>9424018.2799999993</v>
      </c>
      <c r="J24">
        <v>9269783.0899999999</v>
      </c>
      <c r="K24" t="s">
        <v>42</v>
      </c>
    </row>
    <row r="25" spans="1:11" x14ac:dyDescent="0.2">
      <c r="A25">
        <v>169381.43</v>
      </c>
      <c r="B25">
        <v>172737.74</v>
      </c>
      <c r="C25">
        <v>159151.37</v>
      </c>
      <c r="D25">
        <v>153302.03</v>
      </c>
      <c r="E25">
        <v>146401.95000000001</v>
      </c>
      <c r="F25">
        <v>163429.45000000001</v>
      </c>
      <c r="G25">
        <v>152581.1</v>
      </c>
      <c r="H25">
        <v>153841.73000000001</v>
      </c>
      <c r="I25">
        <v>216063.68</v>
      </c>
      <c r="J25">
        <v>145520.66</v>
      </c>
      <c r="K25" t="s">
        <v>43</v>
      </c>
    </row>
    <row r="26" spans="1:11" x14ac:dyDescent="0.2">
      <c r="A26">
        <v>221565.17</v>
      </c>
      <c r="B26">
        <v>270354.53000000003</v>
      </c>
      <c r="C26">
        <v>288525.93</v>
      </c>
      <c r="D26">
        <v>316698.93</v>
      </c>
      <c r="E26">
        <v>325724.69</v>
      </c>
      <c r="F26">
        <v>331856.21000000002</v>
      </c>
      <c r="G26">
        <v>286424.15999999997</v>
      </c>
      <c r="H26">
        <v>271505.53999999998</v>
      </c>
      <c r="I26">
        <v>282204.28000000003</v>
      </c>
      <c r="J26">
        <v>281949.36</v>
      </c>
      <c r="K26" t="s">
        <v>44</v>
      </c>
    </row>
    <row r="27" spans="1:11" x14ac:dyDescent="0.2">
      <c r="A27" s="35">
        <v>9761723.6799999997</v>
      </c>
      <c r="B27" s="35">
        <v>11161096.289999999</v>
      </c>
      <c r="C27" s="35">
        <v>12204943.300000001</v>
      </c>
      <c r="D27" s="35">
        <v>11536195.199999999</v>
      </c>
      <c r="E27" s="35">
        <v>9831486.5500000007</v>
      </c>
      <c r="F27" s="35">
        <v>11162614.67</v>
      </c>
      <c r="G27" s="35">
        <v>11920657.27</v>
      </c>
      <c r="H27" s="35">
        <v>10442918.029999999</v>
      </c>
      <c r="I27" s="35">
        <v>10976943.9</v>
      </c>
      <c r="J27" s="35">
        <v>11554710.51</v>
      </c>
      <c r="K27" t="s">
        <v>45</v>
      </c>
    </row>
    <row r="28" spans="1:11" x14ac:dyDescent="0.2">
      <c r="A28" s="35">
        <v>23910.52</v>
      </c>
      <c r="B28" s="35">
        <v>16709.39</v>
      </c>
      <c r="C28" s="35">
        <v>20229.009999999998</v>
      </c>
      <c r="D28" s="35">
        <v>13351.24</v>
      </c>
      <c r="E28" s="35">
        <v>19175.240000000002</v>
      </c>
      <c r="F28" s="35">
        <v>12941.4</v>
      </c>
      <c r="G28" s="35">
        <v>10791.31</v>
      </c>
      <c r="H28" s="35">
        <v>6616.56</v>
      </c>
      <c r="I28" s="35">
        <v>12060.06</v>
      </c>
      <c r="J28" s="35">
        <v>14784.21</v>
      </c>
      <c r="K28" t="s">
        <v>46</v>
      </c>
    </row>
    <row r="29" spans="1:11" x14ac:dyDescent="0.2">
      <c r="A29" s="35">
        <v>1017238.6</v>
      </c>
      <c r="B29" s="35">
        <v>1127648.83</v>
      </c>
      <c r="C29" s="35">
        <v>1304423.1000000001</v>
      </c>
      <c r="D29" s="35">
        <v>1043530.03</v>
      </c>
      <c r="E29" s="35">
        <v>1383696.49</v>
      </c>
      <c r="F29" s="35">
        <v>1138382.07</v>
      </c>
      <c r="G29" s="35">
        <v>841287.35</v>
      </c>
      <c r="H29" s="35">
        <v>607100.41</v>
      </c>
      <c r="I29" s="35">
        <v>624396.41</v>
      </c>
      <c r="J29" s="35">
        <v>716386.18</v>
      </c>
      <c r="K29" t="s">
        <v>47</v>
      </c>
    </row>
    <row r="30" spans="1:11" x14ac:dyDescent="0.2">
      <c r="A30">
        <v>3246185.31</v>
      </c>
      <c r="B30">
        <v>3726324.32</v>
      </c>
      <c r="C30">
        <v>3446893.84</v>
      </c>
      <c r="D30">
        <v>3337504.2</v>
      </c>
      <c r="E30">
        <v>3619246.56</v>
      </c>
      <c r="F30">
        <v>4028425.3</v>
      </c>
      <c r="G30">
        <v>3374504.92</v>
      </c>
      <c r="H30">
        <v>3148188.46</v>
      </c>
      <c r="I30">
        <v>3132129.86</v>
      </c>
      <c r="J30">
        <v>3065040.19</v>
      </c>
      <c r="K30" t="s">
        <v>76</v>
      </c>
    </row>
    <row r="31" spans="1:11" x14ac:dyDescent="0.2">
      <c r="A31">
        <v>167554.13</v>
      </c>
      <c r="B31">
        <v>204294.61</v>
      </c>
      <c r="C31">
        <v>157646.78</v>
      </c>
      <c r="D31">
        <v>142371.69</v>
      </c>
      <c r="E31">
        <v>154457.23000000001</v>
      </c>
      <c r="F31">
        <v>162101.45000000001</v>
      </c>
      <c r="G31">
        <v>159598.85999999999</v>
      </c>
      <c r="H31">
        <v>157528.31</v>
      </c>
      <c r="I31">
        <v>130406.23</v>
      </c>
      <c r="J31">
        <v>119006.72</v>
      </c>
      <c r="K31" t="s">
        <v>77</v>
      </c>
    </row>
    <row r="32" spans="1:11" x14ac:dyDescent="0.2">
      <c r="A32">
        <v>87095.29</v>
      </c>
      <c r="B32">
        <v>114860.63</v>
      </c>
      <c r="C32">
        <v>66089.98</v>
      </c>
      <c r="D32">
        <v>57619.360000000001</v>
      </c>
      <c r="E32">
        <v>69100.77</v>
      </c>
      <c r="F32">
        <v>88259.24</v>
      </c>
      <c r="G32">
        <v>111057.17</v>
      </c>
      <c r="H32">
        <v>110210.95</v>
      </c>
      <c r="I32">
        <v>93633.89</v>
      </c>
      <c r="J32">
        <v>70194.34</v>
      </c>
      <c r="K32" t="s">
        <v>78</v>
      </c>
    </row>
    <row r="33" spans="1:12" x14ac:dyDescent="0.2">
      <c r="A33">
        <v>36167.24</v>
      </c>
      <c r="B33">
        <v>42378.9</v>
      </c>
      <c r="C33">
        <v>17090.650000000001</v>
      </c>
      <c r="D33">
        <v>19031.099999999999</v>
      </c>
      <c r="E33">
        <v>26886.6</v>
      </c>
      <c r="F33">
        <v>34933.33</v>
      </c>
      <c r="G33">
        <v>24422.6</v>
      </c>
      <c r="H33">
        <v>28940.91</v>
      </c>
      <c r="I33">
        <v>35913.550000000003</v>
      </c>
      <c r="J33">
        <v>29728.240000000002</v>
      </c>
      <c r="K33" t="s">
        <v>79</v>
      </c>
    </row>
    <row r="34" spans="1:12" x14ac:dyDescent="0.2">
      <c r="A34" s="35">
        <v>122530.84</v>
      </c>
      <c r="B34" s="35">
        <v>134381.71</v>
      </c>
      <c r="C34" s="35">
        <v>150064.56</v>
      </c>
      <c r="D34" s="35">
        <v>156843.01</v>
      </c>
      <c r="E34" s="35">
        <v>178732.14</v>
      </c>
      <c r="F34" s="35">
        <v>200537.37</v>
      </c>
      <c r="G34" s="35">
        <v>190072.12</v>
      </c>
      <c r="H34" s="35">
        <v>164293.07999999999</v>
      </c>
      <c r="I34" s="35">
        <v>172445.2</v>
      </c>
      <c r="J34" s="35">
        <v>172180.34</v>
      </c>
      <c r="K34" t="s">
        <v>80</v>
      </c>
    </row>
    <row r="35" spans="1:12" x14ac:dyDescent="0.2">
      <c r="A35" s="35">
        <v>8535144.7599999998</v>
      </c>
      <c r="B35" s="35">
        <v>10235008.68</v>
      </c>
      <c r="C35" s="35">
        <v>10964038.539999999</v>
      </c>
      <c r="D35" s="35">
        <v>10759605.85</v>
      </c>
      <c r="E35" s="35">
        <v>8777617.8300000001</v>
      </c>
      <c r="F35" s="35">
        <v>9334768.5199999996</v>
      </c>
      <c r="G35" s="35">
        <v>9590600.4900000002</v>
      </c>
      <c r="H35" s="35">
        <v>9537008.5500000007</v>
      </c>
      <c r="I35" s="35">
        <v>9569315.4499999993</v>
      </c>
      <c r="J35" s="35">
        <v>9816481.2599999998</v>
      </c>
      <c r="K35" t="s">
        <v>117</v>
      </c>
    </row>
    <row r="36" spans="1:12" x14ac:dyDescent="0.2">
      <c r="A36" s="35">
        <v>106093.68</v>
      </c>
      <c r="B36" s="35">
        <v>121983.51</v>
      </c>
      <c r="C36" s="35">
        <v>133989.76000000001</v>
      </c>
      <c r="D36" s="35">
        <v>146664.41</v>
      </c>
      <c r="E36" s="35">
        <v>152000.82999999999</v>
      </c>
      <c r="F36" s="35">
        <v>161692.51999999999</v>
      </c>
      <c r="G36" s="35">
        <v>151244.82</v>
      </c>
      <c r="H36" s="35">
        <v>148284.10999999999</v>
      </c>
      <c r="I36" s="35">
        <v>149959.94</v>
      </c>
      <c r="J36" s="35">
        <v>144765.63</v>
      </c>
      <c r="K36" t="s">
        <v>118</v>
      </c>
    </row>
    <row r="37" spans="1:12" x14ac:dyDescent="0.2">
      <c r="A37">
        <v>283296.46000000002</v>
      </c>
      <c r="B37">
        <v>336928.31</v>
      </c>
      <c r="C37">
        <v>270477.17</v>
      </c>
      <c r="D37">
        <v>339480.13</v>
      </c>
      <c r="E37">
        <v>359100.84</v>
      </c>
      <c r="F37">
        <v>477989.59</v>
      </c>
      <c r="G37">
        <v>453998.91</v>
      </c>
      <c r="H37">
        <v>416278.28</v>
      </c>
      <c r="I37">
        <v>535579.82999999996</v>
      </c>
      <c r="J37">
        <v>464953.48</v>
      </c>
      <c r="K37" t="s">
        <v>146</v>
      </c>
      <c r="L37" t="s">
        <v>166</v>
      </c>
    </row>
    <row r="38" spans="1:12" x14ac:dyDescent="0.2">
      <c r="A38">
        <v>234798.24</v>
      </c>
      <c r="B38">
        <v>286403.12</v>
      </c>
      <c r="C38">
        <v>227740.56</v>
      </c>
      <c r="D38">
        <v>417793.24</v>
      </c>
      <c r="E38">
        <v>325831.83</v>
      </c>
      <c r="F38">
        <v>435993.53</v>
      </c>
      <c r="G38">
        <v>361475.44</v>
      </c>
      <c r="H38">
        <v>341540.1</v>
      </c>
      <c r="I38">
        <v>477815.5</v>
      </c>
      <c r="J38">
        <v>380641.21</v>
      </c>
      <c r="K38" t="s">
        <v>147</v>
      </c>
      <c r="L38" t="s">
        <v>166</v>
      </c>
    </row>
    <row r="39" spans="1:12" x14ac:dyDescent="0.2">
      <c r="A39">
        <v>2273.8200000000002</v>
      </c>
      <c r="B39">
        <v>3000.13</v>
      </c>
      <c r="C39">
        <v>5004.07</v>
      </c>
      <c r="D39">
        <v>4349.87</v>
      </c>
      <c r="E39">
        <v>7277.64</v>
      </c>
      <c r="F39">
        <v>6330.47</v>
      </c>
      <c r="G39">
        <v>5714.55</v>
      </c>
      <c r="H39">
        <v>6748.06</v>
      </c>
      <c r="I39">
        <v>7644.88</v>
      </c>
      <c r="J39">
        <v>10084.950000000001</v>
      </c>
      <c r="K39" t="s">
        <v>148</v>
      </c>
      <c r="L39" t="s">
        <v>166</v>
      </c>
    </row>
    <row r="40" spans="1:12" x14ac:dyDescent="0.2">
      <c r="A40">
        <v>718722.97</v>
      </c>
      <c r="B40">
        <v>809106.73</v>
      </c>
      <c r="C40">
        <v>766888.46</v>
      </c>
      <c r="D40">
        <v>773859.14</v>
      </c>
      <c r="E40">
        <v>813946.4</v>
      </c>
      <c r="F40">
        <v>895227.82</v>
      </c>
      <c r="G40">
        <v>829148.76</v>
      </c>
      <c r="H40">
        <v>840927.41</v>
      </c>
      <c r="I40">
        <v>842417.47</v>
      </c>
      <c r="J40">
        <v>745023.16</v>
      </c>
      <c r="K40" t="s">
        <v>149</v>
      </c>
      <c r="L40" t="s">
        <v>166</v>
      </c>
    </row>
    <row r="41" spans="1:12" x14ac:dyDescent="0.2">
      <c r="A41">
        <v>187661.47</v>
      </c>
      <c r="B41">
        <v>219752.06</v>
      </c>
      <c r="C41">
        <v>223685.81</v>
      </c>
      <c r="D41">
        <v>226821.71</v>
      </c>
      <c r="E41">
        <v>232903.51</v>
      </c>
      <c r="F41">
        <v>254814.7</v>
      </c>
      <c r="G41">
        <v>232716.35</v>
      </c>
      <c r="H41">
        <v>230345.59</v>
      </c>
      <c r="I41">
        <v>246856.74</v>
      </c>
      <c r="J41">
        <v>222303.28</v>
      </c>
      <c r="K41" t="s">
        <v>150</v>
      </c>
      <c r="L41" t="s">
        <v>166</v>
      </c>
    </row>
    <row r="42" spans="1:12" x14ac:dyDescent="0.2">
      <c r="A42">
        <v>192821.95</v>
      </c>
      <c r="B42">
        <v>177361.09</v>
      </c>
      <c r="C42">
        <v>163971.84</v>
      </c>
      <c r="D42">
        <v>163433.35</v>
      </c>
      <c r="E42">
        <v>192121.95</v>
      </c>
      <c r="F42">
        <v>176181.04</v>
      </c>
      <c r="G42">
        <v>148126.76999999999</v>
      </c>
      <c r="H42">
        <v>182184.02</v>
      </c>
      <c r="I42">
        <v>186319.68</v>
      </c>
      <c r="J42">
        <v>168989.25</v>
      </c>
      <c r="K42" t="s">
        <v>151</v>
      </c>
      <c r="L42" t="s">
        <v>166</v>
      </c>
    </row>
    <row r="43" spans="1:12" x14ac:dyDescent="0.2">
      <c r="A43">
        <v>197361.36</v>
      </c>
      <c r="B43">
        <v>218829.34</v>
      </c>
      <c r="C43">
        <v>206566.08</v>
      </c>
      <c r="D43">
        <v>191244.74</v>
      </c>
      <c r="E43">
        <v>169969.27</v>
      </c>
      <c r="F43">
        <v>210601.68</v>
      </c>
      <c r="G43">
        <v>196502.58</v>
      </c>
      <c r="H43">
        <v>195054.36</v>
      </c>
      <c r="I43">
        <v>211605.21</v>
      </c>
      <c r="J43">
        <v>217172.9</v>
      </c>
      <c r="K43" t="s">
        <v>152</v>
      </c>
      <c r="L43" t="s">
        <v>166</v>
      </c>
    </row>
    <row r="44" spans="1:12" x14ac:dyDescent="0.2">
      <c r="A44">
        <v>304727.90000000002</v>
      </c>
      <c r="B44">
        <v>418610.19</v>
      </c>
      <c r="C44">
        <v>446589.66</v>
      </c>
      <c r="D44">
        <v>504708.35</v>
      </c>
      <c r="E44">
        <v>450143.28</v>
      </c>
      <c r="F44">
        <v>397767.75</v>
      </c>
      <c r="G44">
        <v>420458.6</v>
      </c>
      <c r="H44">
        <v>343252.67</v>
      </c>
      <c r="I44">
        <v>432196.47</v>
      </c>
      <c r="J44">
        <v>381226.71</v>
      </c>
      <c r="K44" t="s">
        <v>153</v>
      </c>
      <c r="L44" t="s">
        <v>166</v>
      </c>
    </row>
    <row r="45" spans="1:12" x14ac:dyDescent="0.2">
      <c r="A45">
        <v>4303880.12</v>
      </c>
      <c r="B45">
        <v>4859970.87</v>
      </c>
      <c r="C45">
        <v>4805807.5999999996</v>
      </c>
      <c r="D45">
        <v>4352436.09</v>
      </c>
      <c r="E45">
        <v>4835335.1100000003</v>
      </c>
      <c r="F45">
        <v>5337797.4000000004</v>
      </c>
      <c r="G45">
        <v>4877287.28</v>
      </c>
      <c r="H45">
        <v>3957351.94</v>
      </c>
      <c r="I45">
        <v>4102253.03</v>
      </c>
      <c r="J45">
        <v>4168095.97</v>
      </c>
      <c r="K45" t="s">
        <v>154</v>
      </c>
      <c r="L45" t="s">
        <v>166</v>
      </c>
    </row>
    <row r="46" spans="1:12" x14ac:dyDescent="0.2">
      <c r="A46">
        <v>731032.17</v>
      </c>
      <c r="B46">
        <v>759367.25</v>
      </c>
      <c r="C46">
        <v>923711.29</v>
      </c>
      <c r="D46">
        <v>845921.49</v>
      </c>
      <c r="E46">
        <v>575211.29</v>
      </c>
      <c r="F46">
        <v>663022.05000000005</v>
      </c>
      <c r="G46">
        <v>679194.75</v>
      </c>
      <c r="H46">
        <v>556682.32999999996</v>
      </c>
      <c r="I46">
        <v>762720.16</v>
      </c>
      <c r="J46">
        <v>768541.64</v>
      </c>
      <c r="K46" t="s">
        <v>155</v>
      </c>
      <c r="L46" t="s">
        <v>166</v>
      </c>
    </row>
    <row r="47" spans="1:12" x14ac:dyDescent="0.2">
      <c r="A47">
        <v>148760.71</v>
      </c>
      <c r="B47">
        <v>131321.79</v>
      </c>
      <c r="C47">
        <v>102590.34</v>
      </c>
      <c r="D47">
        <v>114804.43</v>
      </c>
      <c r="E47">
        <v>116788.42</v>
      </c>
      <c r="F47">
        <v>126348.15</v>
      </c>
      <c r="G47">
        <v>128046.59</v>
      </c>
      <c r="H47">
        <v>91166.22</v>
      </c>
      <c r="I47">
        <v>123287.46</v>
      </c>
      <c r="J47">
        <v>152842.44</v>
      </c>
      <c r="K47" t="s">
        <v>156</v>
      </c>
      <c r="L47" t="s">
        <v>166</v>
      </c>
    </row>
    <row r="48" spans="1:12" x14ac:dyDescent="0.2">
      <c r="A48">
        <v>96598.9</v>
      </c>
      <c r="B48">
        <v>102122.12</v>
      </c>
      <c r="C48">
        <v>83257.19</v>
      </c>
      <c r="D48">
        <v>86292.26</v>
      </c>
      <c r="E48">
        <v>91454</v>
      </c>
      <c r="F48">
        <v>82271.69</v>
      </c>
      <c r="G48">
        <v>81998.95</v>
      </c>
      <c r="H48">
        <v>84462.29</v>
      </c>
      <c r="I48">
        <v>79385.48</v>
      </c>
      <c r="J48">
        <v>59035.26</v>
      </c>
      <c r="K48" t="s">
        <v>157</v>
      </c>
      <c r="L48" t="s">
        <v>166</v>
      </c>
    </row>
    <row r="49" spans="1:12" x14ac:dyDescent="0.2">
      <c r="A49">
        <v>399113.9</v>
      </c>
      <c r="B49">
        <v>501797.58</v>
      </c>
      <c r="C49">
        <v>463654.40000000002</v>
      </c>
      <c r="D49">
        <v>398573.42</v>
      </c>
      <c r="E49">
        <v>362613.49</v>
      </c>
      <c r="F49">
        <v>431683.65</v>
      </c>
      <c r="G49">
        <v>386490.37</v>
      </c>
      <c r="H49">
        <v>410657.1</v>
      </c>
      <c r="I49">
        <v>241607.65</v>
      </c>
      <c r="J49">
        <v>253495.19</v>
      </c>
      <c r="K49" t="s">
        <v>158</v>
      </c>
      <c r="L49" t="s">
        <v>166</v>
      </c>
    </row>
    <row r="50" spans="1:12" x14ac:dyDescent="0.2">
      <c r="A50">
        <v>253812.69</v>
      </c>
      <c r="B50">
        <v>298055.14</v>
      </c>
      <c r="C50">
        <v>339554.48</v>
      </c>
      <c r="D50">
        <v>362980.78</v>
      </c>
      <c r="E50">
        <v>373762.11</v>
      </c>
      <c r="F50">
        <v>404955.01</v>
      </c>
      <c r="G50">
        <v>377839.51</v>
      </c>
      <c r="H50">
        <v>311045.55</v>
      </c>
      <c r="I50">
        <v>318614.02</v>
      </c>
      <c r="J50">
        <v>310198.92</v>
      </c>
      <c r="K50" t="s">
        <v>159</v>
      </c>
      <c r="L50" t="s">
        <v>166</v>
      </c>
    </row>
    <row r="51" spans="1:12" x14ac:dyDescent="0.2">
      <c r="A51">
        <v>11993.5</v>
      </c>
      <c r="B51">
        <v>13357.36</v>
      </c>
      <c r="C51">
        <v>14598.48</v>
      </c>
      <c r="D51">
        <v>10931.58</v>
      </c>
      <c r="E51">
        <v>14065.96</v>
      </c>
      <c r="F51">
        <v>13580.86</v>
      </c>
      <c r="G51">
        <v>10766.13</v>
      </c>
      <c r="H51">
        <v>12113.04</v>
      </c>
      <c r="I51">
        <v>20300.3</v>
      </c>
      <c r="J51">
        <v>19468.740000000002</v>
      </c>
      <c r="K51" t="s">
        <v>160</v>
      </c>
      <c r="L51" t="s">
        <v>166</v>
      </c>
    </row>
    <row r="52" spans="1:12" x14ac:dyDescent="0.2">
      <c r="A52">
        <v>13260.33</v>
      </c>
      <c r="B52">
        <v>17689.96</v>
      </c>
      <c r="C52">
        <v>18269</v>
      </c>
      <c r="D52">
        <v>19579.55</v>
      </c>
      <c r="E52">
        <v>12892.34</v>
      </c>
      <c r="F52">
        <v>16495.189999999999</v>
      </c>
      <c r="G52">
        <v>17867.97</v>
      </c>
      <c r="H52">
        <v>18141.64</v>
      </c>
      <c r="I52">
        <v>18241.25</v>
      </c>
      <c r="J52">
        <v>15524.74</v>
      </c>
      <c r="K52" t="s">
        <v>161</v>
      </c>
      <c r="L52" t="s">
        <v>166</v>
      </c>
    </row>
    <row r="53" spans="1:12" x14ac:dyDescent="0.2">
      <c r="A53">
        <v>126290.17</v>
      </c>
      <c r="B53">
        <v>137088.85999999999</v>
      </c>
      <c r="C53">
        <v>128621.79</v>
      </c>
      <c r="D53">
        <v>132101.94</v>
      </c>
      <c r="E53">
        <v>144125.51</v>
      </c>
      <c r="F53">
        <v>156297.28</v>
      </c>
      <c r="G53">
        <v>131706.18</v>
      </c>
      <c r="H53">
        <v>133031.78</v>
      </c>
      <c r="I53">
        <v>144921.57</v>
      </c>
      <c r="J53">
        <v>130397.3</v>
      </c>
      <c r="K53" t="s">
        <v>162</v>
      </c>
      <c r="L53" t="s">
        <v>166</v>
      </c>
    </row>
    <row r="54" spans="1:12" x14ac:dyDescent="0.2">
      <c r="A54">
        <v>21244.21</v>
      </c>
      <c r="B54">
        <v>27540.94</v>
      </c>
      <c r="C54">
        <v>29130.99</v>
      </c>
      <c r="D54">
        <v>34197.81</v>
      </c>
      <c r="E54">
        <v>34274.379999999997</v>
      </c>
      <c r="F54">
        <v>36163.760000000002</v>
      </c>
      <c r="G54">
        <v>34336.050000000003</v>
      </c>
      <c r="H54">
        <v>34255.78</v>
      </c>
      <c r="I54">
        <v>39977.46</v>
      </c>
      <c r="J54">
        <v>39858.199999999997</v>
      </c>
      <c r="K54" t="s">
        <v>163</v>
      </c>
      <c r="L54" t="s">
        <v>166</v>
      </c>
    </row>
    <row r="55" spans="1:12" x14ac:dyDescent="0.2">
      <c r="A55">
        <v>127395.92</v>
      </c>
      <c r="B55">
        <v>131961.46</v>
      </c>
      <c r="C55">
        <v>126916.99</v>
      </c>
      <c r="D55">
        <v>140919.76</v>
      </c>
      <c r="E55">
        <v>153832.03</v>
      </c>
      <c r="F55">
        <v>183010.06</v>
      </c>
      <c r="G55">
        <v>153784.9</v>
      </c>
      <c r="H55">
        <v>133937.85</v>
      </c>
      <c r="I55">
        <v>150573.9</v>
      </c>
      <c r="J55">
        <v>150025.48000000001</v>
      </c>
      <c r="K55" t="s">
        <v>164</v>
      </c>
      <c r="L55" t="s">
        <v>166</v>
      </c>
    </row>
    <row r="56" spans="1:12" x14ac:dyDescent="0.2">
      <c r="A56">
        <v>456360.77</v>
      </c>
      <c r="B56">
        <v>503288.1</v>
      </c>
      <c r="C56">
        <v>445013.17</v>
      </c>
      <c r="D56">
        <v>453805.92</v>
      </c>
      <c r="E56">
        <v>424476.8</v>
      </c>
      <c r="F56">
        <v>433571.67</v>
      </c>
      <c r="G56">
        <v>428544.29</v>
      </c>
      <c r="H56">
        <v>461713.68</v>
      </c>
      <c r="I56">
        <v>481700.22</v>
      </c>
      <c r="J56">
        <v>611904.27</v>
      </c>
      <c r="K56" t="s">
        <v>165</v>
      </c>
      <c r="L56" t="s">
        <v>166</v>
      </c>
    </row>
    <row r="57" spans="1:12" x14ac:dyDescent="0.2">
      <c r="A57">
        <v>174835.45</v>
      </c>
      <c r="B57">
        <v>202943.11</v>
      </c>
      <c r="C57">
        <v>146316.26</v>
      </c>
      <c r="D57">
        <v>158338.81</v>
      </c>
      <c r="E57">
        <v>218519.56</v>
      </c>
      <c r="F57">
        <v>229124.87</v>
      </c>
      <c r="G57">
        <v>214169.5</v>
      </c>
      <c r="H57">
        <v>200048.63</v>
      </c>
      <c r="I57">
        <v>246627.13</v>
      </c>
      <c r="J57">
        <v>212618.42</v>
      </c>
      <c r="K57" t="s">
        <v>146</v>
      </c>
      <c r="L57" t="s">
        <v>60</v>
      </c>
    </row>
    <row r="58" spans="1:12" x14ac:dyDescent="0.2">
      <c r="A58">
        <v>146163.89000000001</v>
      </c>
      <c r="B58">
        <v>179165.38</v>
      </c>
      <c r="C58">
        <v>114521.25</v>
      </c>
      <c r="D58">
        <v>184141.05</v>
      </c>
      <c r="E58">
        <v>201871.31</v>
      </c>
      <c r="F58">
        <v>217909.67</v>
      </c>
      <c r="G58">
        <v>166947.47</v>
      </c>
      <c r="H58">
        <v>162789.70000000001</v>
      </c>
      <c r="I58">
        <v>231171.31</v>
      </c>
      <c r="J58">
        <v>190077.65</v>
      </c>
      <c r="K58" t="s">
        <v>147</v>
      </c>
      <c r="L58" t="s">
        <v>60</v>
      </c>
    </row>
    <row r="59" spans="1:12" x14ac:dyDescent="0.2">
      <c r="A59">
        <v>2105.31</v>
      </c>
      <c r="B59">
        <v>2722.28</v>
      </c>
      <c r="C59">
        <v>3483.57</v>
      </c>
      <c r="D59">
        <v>2525.3200000000002</v>
      </c>
      <c r="E59">
        <v>3691.65</v>
      </c>
      <c r="F59">
        <v>4070.06</v>
      </c>
      <c r="G59">
        <v>3851.32</v>
      </c>
      <c r="H59">
        <v>4950.32</v>
      </c>
      <c r="I59">
        <v>5491.61</v>
      </c>
      <c r="J59">
        <v>5872.64</v>
      </c>
      <c r="K59" t="s">
        <v>148</v>
      </c>
      <c r="L59" t="s">
        <v>60</v>
      </c>
    </row>
    <row r="60" spans="1:12" x14ac:dyDescent="0.2">
      <c r="A60">
        <v>48225.53</v>
      </c>
      <c r="B60">
        <v>39579.68</v>
      </c>
      <c r="C60">
        <v>25480.560000000001</v>
      </c>
      <c r="D60">
        <v>16784.18</v>
      </c>
      <c r="E60">
        <v>27701.279999999999</v>
      </c>
      <c r="F60">
        <v>51850.12</v>
      </c>
      <c r="G60">
        <v>41918.089999999997</v>
      </c>
      <c r="H60">
        <v>34576.47</v>
      </c>
      <c r="I60">
        <v>27481.16</v>
      </c>
      <c r="J60">
        <v>27589.31</v>
      </c>
      <c r="K60" t="s">
        <v>149</v>
      </c>
      <c r="L60" t="s">
        <v>60</v>
      </c>
    </row>
    <row r="61" spans="1:12" x14ac:dyDescent="0.2">
      <c r="A61">
        <v>10517.29</v>
      </c>
      <c r="B61">
        <v>9205.4599999999991</v>
      </c>
      <c r="C61">
        <v>10524.18</v>
      </c>
      <c r="D61">
        <v>6282.29</v>
      </c>
      <c r="E61">
        <v>8283.42</v>
      </c>
      <c r="F61">
        <v>13471.02</v>
      </c>
      <c r="G61">
        <v>11743.98</v>
      </c>
      <c r="H61">
        <v>9988.41</v>
      </c>
      <c r="I61">
        <v>7850.4</v>
      </c>
      <c r="J61">
        <v>7874.33</v>
      </c>
      <c r="K61" t="s">
        <v>150</v>
      </c>
      <c r="L61" t="s">
        <v>60</v>
      </c>
    </row>
    <row r="62" spans="1:12" x14ac:dyDescent="0.2">
      <c r="A62">
        <v>0</v>
      </c>
      <c r="B62">
        <v>0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 t="s">
        <v>151</v>
      </c>
      <c r="L62" t="s">
        <v>60</v>
      </c>
    </row>
    <row r="63" spans="1:12" x14ac:dyDescent="0.2">
      <c r="A63">
        <v>64970.89</v>
      </c>
      <c r="B63">
        <v>55660.61</v>
      </c>
      <c r="C63">
        <v>39005.79</v>
      </c>
      <c r="D63">
        <v>34524.65</v>
      </c>
      <c r="E63">
        <v>38800.06</v>
      </c>
      <c r="F63">
        <v>46832.99</v>
      </c>
      <c r="G63">
        <v>42772.34</v>
      </c>
      <c r="H63">
        <v>38634.81</v>
      </c>
      <c r="I63">
        <v>41202.75</v>
      </c>
      <c r="J63">
        <v>42350.28</v>
      </c>
      <c r="K63" t="s">
        <v>152</v>
      </c>
      <c r="L63" t="s">
        <v>60</v>
      </c>
    </row>
    <row r="64" spans="1:12" x14ac:dyDescent="0.2">
      <c r="A64">
        <v>43766.99</v>
      </c>
      <c r="B64">
        <v>34899.39</v>
      </c>
      <c r="C64">
        <v>33984.089999999997</v>
      </c>
      <c r="D64">
        <v>33428.629999999997</v>
      </c>
      <c r="E64">
        <v>23808.3</v>
      </c>
      <c r="F64">
        <v>29897.1</v>
      </c>
      <c r="G64">
        <v>27735.919999999998</v>
      </c>
      <c r="H64">
        <v>28305.48</v>
      </c>
      <c r="I64">
        <v>32345.65</v>
      </c>
      <c r="J64">
        <v>25580.39</v>
      </c>
      <c r="K64" t="s">
        <v>153</v>
      </c>
      <c r="L64" t="s">
        <v>60</v>
      </c>
    </row>
    <row r="65" spans="1:12" x14ac:dyDescent="0.2">
      <c r="A65">
        <v>3441355.74</v>
      </c>
      <c r="B65">
        <v>3912294.59</v>
      </c>
      <c r="C65">
        <v>3771851.8</v>
      </c>
      <c r="D65">
        <v>3341458.92</v>
      </c>
      <c r="E65">
        <v>3843267.83</v>
      </c>
      <c r="F65">
        <v>4488665.55</v>
      </c>
      <c r="G65">
        <v>4057583.78</v>
      </c>
      <c r="H65">
        <v>3225643.91</v>
      </c>
      <c r="I65">
        <v>3297280.21</v>
      </c>
      <c r="J65">
        <v>3286851.59</v>
      </c>
      <c r="K65" t="s">
        <v>154</v>
      </c>
      <c r="L65" t="s">
        <v>60</v>
      </c>
    </row>
    <row r="66" spans="1:12" x14ac:dyDescent="0.2">
      <c r="A66">
        <v>52926.62</v>
      </c>
      <c r="B66">
        <v>57431.21</v>
      </c>
      <c r="C66">
        <v>50667.31</v>
      </c>
      <c r="D66">
        <v>33522.050000000003</v>
      </c>
      <c r="E66">
        <v>56532.82</v>
      </c>
      <c r="F66">
        <v>71428.5</v>
      </c>
      <c r="G66">
        <v>59447.7</v>
      </c>
      <c r="H66">
        <v>39802.92</v>
      </c>
      <c r="I66">
        <v>36171.64</v>
      </c>
      <c r="J66">
        <v>65308.18</v>
      </c>
      <c r="K66" t="s">
        <v>155</v>
      </c>
      <c r="L66" t="s">
        <v>60</v>
      </c>
    </row>
    <row r="67" spans="1:12" x14ac:dyDescent="0.2">
      <c r="A67">
        <v>0</v>
      </c>
      <c r="B67">
        <v>0</v>
      </c>
      <c r="C67">
        <v>0</v>
      </c>
      <c r="D67">
        <v>0</v>
      </c>
      <c r="E67">
        <v>79.3</v>
      </c>
      <c r="F67">
        <v>0</v>
      </c>
      <c r="G67">
        <v>0</v>
      </c>
      <c r="H67">
        <v>0</v>
      </c>
      <c r="I67">
        <v>0</v>
      </c>
      <c r="J67">
        <v>0</v>
      </c>
      <c r="K67" t="s">
        <v>156</v>
      </c>
      <c r="L67" t="s">
        <v>60</v>
      </c>
    </row>
    <row r="68" spans="1:12" x14ac:dyDescent="0.2">
      <c r="A68">
        <v>1160.33</v>
      </c>
      <c r="B68">
        <v>359.62</v>
      </c>
      <c r="C68">
        <v>2000.43</v>
      </c>
      <c r="D68">
        <v>3117.03</v>
      </c>
      <c r="E68">
        <v>2720.96</v>
      </c>
      <c r="F68">
        <v>2300.23</v>
      </c>
      <c r="G68">
        <v>3306.81</v>
      </c>
      <c r="H68">
        <v>3477.82</v>
      </c>
      <c r="I68">
        <v>645.36</v>
      </c>
      <c r="J68">
        <v>64.39</v>
      </c>
      <c r="K68" t="s">
        <v>157</v>
      </c>
      <c r="L68" t="s">
        <v>60</v>
      </c>
    </row>
    <row r="69" spans="1:12" x14ac:dyDescent="0.2">
      <c r="A69">
        <v>7515.76</v>
      </c>
      <c r="B69">
        <v>6398.38</v>
      </c>
      <c r="C69">
        <v>158.25</v>
      </c>
      <c r="D69">
        <v>0</v>
      </c>
      <c r="E69">
        <v>798.08</v>
      </c>
      <c r="F69">
        <v>24604.880000000001</v>
      </c>
      <c r="G69">
        <v>1117.94</v>
      </c>
      <c r="H69">
        <v>3180.98</v>
      </c>
      <c r="I69">
        <v>2035.41</v>
      </c>
      <c r="J69">
        <v>13097.56</v>
      </c>
      <c r="K69" t="s">
        <v>158</v>
      </c>
      <c r="L69" t="s">
        <v>60</v>
      </c>
    </row>
    <row r="70" spans="1:12" x14ac:dyDescent="0.2">
      <c r="A70">
        <v>0</v>
      </c>
      <c r="B70">
        <v>0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 t="s">
        <v>159</v>
      </c>
      <c r="L70" t="s">
        <v>60</v>
      </c>
    </row>
    <row r="71" spans="1:12" x14ac:dyDescent="0.2">
      <c r="A71">
        <v>1599.9</v>
      </c>
      <c r="B71">
        <v>2810.99</v>
      </c>
      <c r="C71">
        <v>3750.22</v>
      </c>
      <c r="D71">
        <v>2649.81</v>
      </c>
      <c r="E71">
        <v>3816.41</v>
      </c>
      <c r="F71">
        <v>4057.39</v>
      </c>
      <c r="G71">
        <v>3796.39</v>
      </c>
      <c r="H71">
        <v>3296.36</v>
      </c>
      <c r="I71">
        <v>4062.3</v>
      </c>
      <c r="J71">
        <v>5819.01</v>
      </c>
      <c r="K71" t="s">
        <v>160</v>
      </c>
      <c r="L71" t="s">
        <v>60</v>
      </c>
    </row>
    <row r="72" spans="1:12" x14ac:dyDescent="0.2">
      <c r="A72">
        <v>704.09</v>
      </c>
      <c r="B72">
        <v>686.25</v>
      </c>
      <c r="C72">
        <v>716.62</v>
      </c>
      <c r="D72">
        <v>301.22000000000003</v>
      </c>
      <c r="E72">
        <v>738.54</v>
      </c>
      <c r="F72">
        <v>937.97</v>
      </c>
      <c r="G72">
        <v>1161.29</v>
      </c>
      <c r="H72">
        <v>272.97000000000003</v>
      </c>
      <c r="I72">
        <v>269.14</v>
      </c>
      <c r="J72">
        <v>178.54</v>
      </c>
      <c r="K72" t="s">
        <v>161</v>
      </c>
      <c r="L72" t="s">
        <v>60</v>
      </c>
    </row>
    <row r="73" spans="1:12" x14ac:dyDescent="0.2">
      <c r="A73">
        <v>17089.27</v>
      </c>
      <c r="B73">
        <v>8653.14</v>
      </c>
      <c r="C73">
        <v>5542.03</v>
      </c>
      <c r="D73">
        <v>5842.86</v>
      </c>
      <c r="E73">
        <v>9594.2900000000009</v>
      </c>
      <c r="F73">
        <v>7788.59</v>
      </c>
      <c r="G73">
        <v>4655.13</v>
      </c>
      <c r="H73">
        <v>3983.36</v>
      </c>
      <c r="I73">
        <v>3745.42</v>
      </c>
      <c r="J73">
        <v>3478.92</v>
      </c>
      <c r="K73" t="s">
        <v>162</v>
      </c>
      <c r="L73" t="s">
        <v>60</v>
      </c>
    </row>
    <row r="74" spans="1:12" x14ac:dyDescent="0.2">
      <c r="A74">
        <v>0</v>
      </c>
      <c r="B74">
        <v>0</v>
      </c>
      <c r="C74">
        <v>0</v>
      </c>
      <c r="D74">
        <v>0</v>
      </c>
      <c r="E74">
        <v>0</v>
      </c>
      <c r="F74">
        <v>139.88999999999999</v>
      </c>
      <c r="G74">
        <v>0</v>
      </c>
      <c r="H74">
        <v>8.57</v>
      </c>
      <c r="I74">
        <v>0</v>
      </c>
      <c r="J74">
        <v>0</v>
      </c>
      <c r="K74" t="s">
        <v>163</v>
      </c>
      <c r="L74" t="s">
        <v>60</v>
      </c>
    </row>
    <row r="75" spans="1:12" x14ac:dyDescent="0.2">
      <c r="A75">
        <v>263.16000000000003</v>
      </c>
      <c r="B75">
        <v>105.47</v>
      </c>
      <c r="C75">
        <v>365.53</v>
      </c>
      <c r="D75">
        <v>44.35</v>
      </c>
      <c r="E75">
        <v>152.9</v>
      </c>
      <c r="F75">
        <v>265.14999999999998</v>
      </c>
      <c r="G75">
        <v>185.54</v>
      </c>
      <c r="H75">
        <v>1619.65</v>
      </c>
      <c r="I75">
        <v>451.93</v>
      </c>
      <c r="J75">
        <v>884.42</v>
      </c>
      <c r="K75" t="s">
        <v>164</v>
      </c>
      <c r="L75" t="s">
        <v>60</v>
      </c>
    </row>
    <row r="76" spans="1:12" x14ac:dyDescent="0.2">
      <c r="A76">
        <v>109300.07</v>
      </c>
      <c r="B76">
        <v>106341.91</v>
      </c>
      <c r="C76">
        <v>48232.35</v>
      </c>
      <c r="D76">
        <v>28929.02</v>
      </c>
      <c r="E76">
        <v>34553.64</v>
      </c>
      <c r="F76">
        <v>29442.14</v>
      </c>
      <c r="G76">
        <v>36001.279999999999</v>
      </c>
      <c r="H76">
        <v>33720.85</v>
      </c>
      <c r="I76">
        <v>32248.06</v>
      </c>
      <c r="J76">
        <v>34654.18</v>
      </c>
      <c r="K76" t="s">
        <v>165</v>
      </c>
      <c r="L76" t="s">
        <v>60</v>
      </c>
    </row>
    <row r="77" spans="1:12" x14ac:dyDescent="0.2">
      <c r="A77">
        <v>180093.63</v>
      </c>
      <c r="B77">
        <v>200371.6</v>
      </c>
      <c r="C77">
        <v>126703.57</v>
      </c>
      <c r="D77">
        <v>149108.20000000001</v>
      </c>
      <c r="E77">
        <v>247385.14</v>
      </c>
      <c r="F77">
        <v>266523.64</v>
      </c>
      <c r="G77">
        <v>194086.47</v>
      </c>
      <c r="H77">
        <v>198667.86</v>
      </c>
      <c r="I77">
        <v>242364.36</v>
      </c>
      <c r="J77">
        <v>200268.63</v>
      </c>
      <c r="K77" t="s">
        <v>146</v>
      </c>
      <c r="L77" t="s">
        <v>167</v>
      </c>
    </row>
    <row r="78" spans="1:12" x14ac:dyDescent="0.2">
      <c r="A78">
        <v>140576.97</v>
      </c>
      <c r="B78">
        <v>171921.46</v>
      </c>
      <c r="C78">
        <v>99149</v>
      </c>
      <c r="D78">
        <v>183636.67</v>
      </c>
      <c r="E78">
        <v>220261.87</v>
      </c>
      <c r="F78">
        <v>246538.67</v>
      </c>
      <c r="G78">
        <v>153158.54</v>
      </c>
      <c r="H78">
        <v>166511.54</v>
      </c>
      <c r="I78">
        <v>232552.45</v>
      </c>
      <c r="J78">
        <v>178166.27</v>
      </c>
      <c r="K78" t="s">
        <v>147</v>
      </c>
      <c r="L78" t="s">
        <v>167</v>
      </c>
    </row>
    <row r="79" spans="1:12" x14ac:dyDescent="0.2">
      <c r="A79">
        <v>2221.4699999999998</v>
      </c>
      <c r="B79">
        <v>2925.25</v>
      </c>
      <c r="C79">
        <v>3189</v>
      </c>
      <c r="D79">
        <v>3098.74</v>
      </c>
      <c r="E79">
        <v>3116.2</v>
      </c>
      <c r="F79">
        <v>4091</v>
      </c>
      <c r="G79">
        <v>4120.3500000000004</v>
      </c>
      <c r="H79">
        <v>6498.3</v>
      </c>
      <c r="I79">
        <v>6337.24</v>
      </c>
      <c r="J79">
        <v>6524.1</v>
      </c>
      <c r="K79" t="s">
        <v>148</v>
      </c>
      <c r="L79" t="s">
        <v>167</v>
      </c>
    </row>
    <row r="80" spans="1:12" x14ac:dyDescent="0.2">
      <c r="A80">
        <v>40090.559999999998</v>
      </c>
      <c r="B80">
        <v>39232.93</v>
      </c>
      <c r="C80">
        <v>22799.439999999999</v>
      </c>
      <c r="D80">
        <v>19715.75</v>
      </c>
      <c r="E80">
        <v>26659.88</v>
      </c>
      <c r="F80">
        <v>52223.61</v>
      </c>
      <c r="G80">
        <v>39378.22</v>
      </c>
      <c r="H80">
        <v>41527.43</v>
      </c>
      <c r="I80">
        <v>25011.14</v>
      </c>
      <c r="J80">
        <v>26025.37</v>
      </c>
      <c r="K80" t="s">
        <v>149</v>
      </c>
      <c r="L80" t="s">
        <v>167</v>
      </c>
    </row>
    <row r="81" spans="1:12" x14ac:dyDescent="0.2">
      <c r="A81">
        <v>8667.66</v>
      </c>
      <c r="B81">
        <v>9075.6200000000008</v>
      </c>
      <c r="C81">
        <v>9418.0300000000007</v>
      </c>
      <c r="D81">
        <v>7896.02</v>
      </c>
      <c r="E81">
        <v>7920.28</v>
      </c>
      <c r="F81">
        <v>13353.89</v>
      </c>
      <c r="G81">
        <v>11036.99</v>
      </c>
      <c r="H81">
        <v>12047.65</v>
      </c>
      <c r="I81">
        <v>7156.35</v>
      </c>
      <c r="J81">
        <v>7441.06</v>
      </c>
      <c r="K81" t="s">
        <v>150</v>
      </c>
      <c r="L81" t="s">
        <v>167</v>
      </c>
    </row>
    <row r="82" spans="1:12" x14ac:dyDescent="0.2">
      <c r="A82">
        <v>0</v>
      </c>
      <c r="B82">
        <v>0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 t="s">
        <v>151</v>
      </c>
      <c r="L82" t="s">
        <v>167</v>
      </c>
    </row>
    <row r="83" spans="1:12" x14ac:dyDescent="0.2">
      <c r="A83">
        <v>75227.23</v>
      </c>
      <c r="B83">
        <v>54548.33</v>
      </c>
      <c r="C83">
        <v>33051.86</v>
      </c>
      <c r="D83">
        <v>33544.160000000003</v>
      </c>
      <c r="E83">
        <v>43987.24</v>
      </c>
      <c r="F83">
        <v>52397.84</v>
      </c>
      <c r="G83">
        <v>38736.39</v>
      </c>
      <c r="H83">
        <v>38753.550000000003</v>
      </c>
      <c r="I83">
        <v>38964.620000000003</v>
      </c>
      <c r="J83">
        <v>39784.769999999997</v>
      </c>
      <c r="K83" t="s">
        <v>152</v>
      </c>
      <c r="L83" t="s">
        <v>167</v>
      </c>
    </row>
    <row r="84" spans="1:12" x14ac:dyDescent="0.2">
      <c r="A84">
        <v>44152.19</v>
      </c>
      <c r="B84">
        <v>30956.25</v>
      </c>
      <c r="C84">
        <v>29037.71</v>
      </c>
      <c r="D84">
        <v>32858.379999999997</v>
      </c>
      <c r="E84">
        <v>25159.65</v>
      </c>
      <c r="F84">
        <v>30195.200000000001</v>
      </c>
      <c r="G84">
        <v>24181.97</v>
      </c>
      <c r="H84">
        <v>29631.74</v>
      </c>
      <c r="I84">
        <v>31888.19</v>
      </c>
      <c r="J84">
        <v>23032.58</v>
      </c>
      <c r="K84" t="s">
        <v>153</v>
      </c>
      <c r="L84" t="s">
        <v>167</v>
      </c>
    </row>
    <row r="85" spans="1:12" x14ac:dyDescent="0.2">
      <c r="A85">
        <v>2829410.76</v>
      </c>
      <c r="B85">
        <v>3389211.11</v>
      </c>
      <c r="C85">
        <v>3268568.38</v>
      </c>
      <c r="D85">
        <v>3055243.01</v>
      </c>
      <c r="E85">
        <v>3152008.41</v>
      </c>
      <c r="F85">
        <v>3480366.29</v>
      </c>
      <c r="G85">
        <v>3108861.42</v>
      </c>
      <c r="H85">
        <v>2870178.02</v>
      </c>
      <c r="I85">
        <v>2733628.51</v>
      </c>
      <c r="J85">
        <v>2686841.17</v>
      </c>
      <c r="K85" t="s">
        <v>154</v>
      </c>
      <c r="L85" t="s">
        <v>167</v>
      </c>
    </row>
    <row r="86" spans="1:12" x14ac:dyDescent="0.2">
      <c r="A86">
        <v>51824.63</v>
      </c>
      <c r="B86">
        <v>62259.27</v>
      </c>
      <c r="C86">
        <v>42045.18</v>
      </c>
      <c r="D86">
        <v>34048.519999999997</v>
      </c>
      <c r="E86">
        <v>61929.74</v>
      </c>
      <c r="F86">
        <v>79870.31</v>
      </c>
      <c r="G86">
        <v>53831.01</v>
      </c>
      <c r="H86">
        <v>36934.46</v>
      </c>
      <c r="I86">
        <v>34029.24</v>
      </c>
      <c r="J86">
        <v>61045.99</v>
      </c>
      <c r="K86" t="s">
        <v>155</v>
      </c>
      <c r="L86" t="s">
        <v>167</v>
      </c>
    </row>
    <row r="87" spans="1:12" x14ac:dyDescent="0.2">
      <c r="A87">
        <v>0</v>
      </c>
      <c r="B87">
        <v>0</v>
      </c>
      <c r="C87">
        <v>0</v>
      </c>
      <c r="D87">
        <v>0</v>
      </c>
      <c r="E87">
        <v>84.52</v>
      </c>
      <c r="F87">
        <v>0</v>
      </c>
      <c r="G87">
        <v>0</v>
      </c>
      <c r="H87">
        <v>0</v>
      </c>
      <c r="I87">
        <v>0</v>
      </c>
      <c r="J87">
        <v>0</v>
      </c>
      <c r="K87" t="s">
        <v>156</v>
      </c>
      <c r="L87" t="s">
        <v>167</v>
      </c>
    </row>
    <row r="88" spans="1:12" x14ac:dyDescent="0.2">
      <c r="A88">
        <v>915.84</v>
      </c>
      <c r="B88">
        <v>317.55</v>
      </c>
      <c r="C88">
        <v>1725.79</v>
      </c>
      <c r="D88">
        <v>2616.83</v>
      </c>
      <c r="E88">
        <v>2437.06</v>
      </c>
      <c r="F88">
        <v>2724.64</v>
      </c>
      <c r="G88">
        <v>2816.13</v>
      </c>
      <c r="H88">
        <v>2713.67</v>
      </c>
      <c r="I88">
        <v>541.67999999999995</v>
      </c>
      <c r="J88">
        <v>40.14</v>
      </c>
      <c r="K88" t="s">
        <v>157</v>
      </c>
      <c r="L88" t="s">
        <v>167</v>
      </c>
    </row>
    <row r="89" spans="1:12" x14ac:dyDescent="0.2">
      <c r="A89">
        <v>26461.919999999998</v>
      </c>
      <c r="B89">
        <v>7939.72</v>
      </c>
      <c r="C89">
        <v>147.43</v>
      </c>
      <c r="D89">
        <v>0</v>
      </c>
      <c r="E89">
        <v>1703.79</v>
      </c>
      <c r="F89">
        <v>32047.48</v>
      </c>
      <c r="G89">
        <v>1239.2</v>
      </c>
      <c r="H89">
        <v>3407.24</v>
      </c>
      <c r="I89">
        <v>2235.64</v>
      </c>
      <c r="J89">
        <v>13431.02</v>
      </c>
      <c r="K89" t="s">
        <v>158</v>
      </c>
      <c r="L89" t="s">
        <v>167</v>
      </c>
    </row>
    <row r="90" spans="1:12" x14ac:dyDescent="0.2">
      <c r="A90">
        <v>0</v>
      </c>
      <c r="B90">
        <v>0</v>
      </c>
      <c r="C90">
        <v>0</v>
      </c>
      <c r="D90">
        <v>0</v>
      </c>
      <c r="E90">
        <v>0</v>
      </c>
      <c r="F90">
        <v>0</v>
      </c>
      <c r="G90">
        <v>0</v>
      </c>
      <c r="H90">
        <v>0</v>
      </c>
      <c r="I90">
        <v>0</v>
      </c>
      <c r="J90">
        <v>0</v>
      </c>
      <c r="K90" t="s">
        <v>159</v>
      </c>
      <c r="L90" t="s">
        <v>167</v>
      </c>
    </row>
    <row r="91" spans="1:12" x14ac:dyDescent="0.2">
      <c r="A91">
        <v>1653.81</v>
      </c>
      <c r="B91">
        <v>2937.36</v>
      </c>
      <c r="C91">
        <v>3258.15</v>
      </c>
      <c r="D91">
        <v>2788.11</v>
      </c>
      <c r="E91">
        <v>3587.27</v>
      </c>
      <c r="F91">
        <v>3924.93</v>
      </c>
      <c r="G91">
        <v>3229.63</v>
      </c>
      <c r="H91">
        <v>3183.77</v>
      </c>
      <c r="I91">
        <v>3709.67</v>
      </c>
      <c r="J91">
        <v>5019.03</v>
      </c>
      <c r="K91" t="s">
        <v>160</v>
      </c>
      <c r="L91" t="s">
        <v>167</v>
      </c>
    </row>
    <row r="92" spans="1:12" x14ac:dyDescent="0.2">
      <c r="A92">
        <v>585.96</v>
      </c>
      <c r="B92">
        <v>626.57000000000005</v>
      </c>
      <c r="C92">
        <v>626.41</v>
      </c>
      <c r="D92">
        <v>279.02999999999997</v>
      </c>
      <c r="E92">
        <v>812.3</v>
      </c>
      <c r="F92">
        <v>1006.93</v>
      </c>
      <c r="G92">
        <v>862.99</v>
      </c>
      <c r="H92">
        <v>189.66</v>
      </c>
      <c r="I92">
        <v>145.57</v>
      </c>
      <c r="J92">
        <v>113.04</v>
      </c>
      <c r="K92" t="s">
        <v>161</v>
      </c>
      <c r="L92" t="s">
        <v>167</v>
      </c>
    </row>
    <row r="93" spans="1:12" x14ac:dyDescent="0.2">
      <c r="A93">
        <v>21299.73</v>
      </c>
      <c r="B93">
        <v>8817.18</v>
      </c>
      <c r="C93">
        <v>4641.1099999999997</v>
      </c>
      <c r="D93">
        <v>5172.62</v>
      </c>
      <c r="E93">
        <v>15315.42</v>
      </c>
      <c r="F93">
        <v>9799.5300000000007</v>
      </c>
      <c r="G93">
        <v>4247.88</v>
      </c>
      <c r="H93">
        <v>3627.76</v>
      </c>
      <c r="I93">
        <v>3405.77</v>
      </c>
      <c r="J93">
        <v>3342.19</v>
      </c>
      <c r="K93" t="s">
        <v>162</v>
      </c>
      <c r="L93" t="s">
        <v>167</v>
      </c>
    </row>
    <row r="94" spans="1:12" x14ac:dyDescent="0.2">
      <c r="A94">
        <v>0</v>
      </c>
      <c r="B94">
        <v>0</v>
      </c>
      <c r="C94">
        <v>0</v>
      </c>
      <c r="D94">
        <v>0</v>
      </c>
      <c r="E94">
        <v>0</v>
      </c>
      <c r="F94">
        <v>136.19999999999999</v>
      </c>
      <c r="G94">
        <v>0</v>
      </c>
      <c r="H94">
        <v>10.33</v>
      </c>
      <c r="I94">
        <v>0</v>
      </c>
      <c r="J94">
        <v>0</v>
      </c>
      <c r="K94" t="s">
        <v>163</v>
      </c>
      <c r="L94" t="s">
        <v>167</v>
      </c>
    </row>
    <row r="95" spans="1:12" x14ac:dyDescent="0.2">
      <c r="A95">
        <v>321.77999999999997</v>
      </c>
      <c r="B95">
        <v>74.430000000000007</v>
      </c>
      <c r="C95">
        <v>302.86</v>
      </c>
      <c r="D95">
        <v>32.67</v>
      </c>
      <c r="E95">
        <v>164.7</v>
      </c>
      <c r="F95">
        <v>578.83000000000004</v>
      </c>
      <c r="G95">
        <v>189.86</v>
      </c>
      <c r="H95">
        <v>1463.84</v>
      </c>
      <c r="I95">
        <v>448.04</v>
      </c>
      <c r="J95">
        <v>525.36</v>
      </c>
      <c r="K95" t="s">
        <v>164</v>
      </c>
      <c r="L95" t="s">
        <v>167</v>
      </c>
    </row>
    <row r="96" spans="1:12" x14ac:dyDescent="0.2">
      <c r="A96">
        <v>113497.87</v>
      </c>
      <c r="B96">
        <v>106643.82</v>
      </c>
      <c r="C96">
        <v>43057.33</v>
      </c>
      <c r="D96">
        <v>26487.65</v>
      </c>
      <c r="E96">
        <v>57157.67</v>
      </c>
      <c r="F96">
        <v>37940.33</v>
      </c>
      <c r="G96">
        <v>29606.5</v>
      </c>
      <c r="H96">
        <v>29521.83</v>
      </c>
      <c r="I96">
        <v>29665.08</v>
      </c>
      <c r="J96">
        <v>32368.76</v>
      </c>
      <c r="K96" t="s">
        <v>165</v>
      </c>
      <c r="L96" t="s">
        <v>167</v>
      </c>
    </row>
    <row r="97" spans="1:12" x14ac:dyDescent="0.2">
      <c r="A97">
        <v>109319</v>
      </c>
      <c r="B97">
        <v>124597.54</v>
      </c>
      <c r="C97">
        <v>137204.26</v>
      </c>
      <c r="D97">
        <v>146694.71</v>
      </c>
      <c r="E97">
        <v>166744</v>
      </c>
      <c r="F97">
        <v>186284.13</v>
      </c>
      <c r="G97">
        <v>172719.69</v>
      </c>
      <c r="H97">
        <v>140793.10999999999</v>
      </c>
      <c r="I97">
        <v>153107.93</v>
      </c>
      <c r="J97">
        <v>155114.73000000001</v>
      </c>
      <c r="K97" t="s">
        <v>173</v>
      </c>
    </row>
    <row r="98" spans="1:12" x14ac:dyDescent="0.2">
      <c r="A98">
        <v>109319</v>
      </c>
      <c r="B98">
        <v>124597.54</v>
      </c>
      <c r="C98">
        <v>137204.26</v>
      </c>
      <c r="D98">
        <v>146694.71</v>
      </c>
      <c r="E98">
        <v>166744</v>
      </c>
      <c r="F98">
        <v>186284.13</v>
      </c>
      <c r="G98">
        <v>172719.69</v>
      </c>
      <c r="H98">
        <v>140793.10999999999</v>
      </c>
      <c r="I98">
        <v>153107.93</v>
      </c>
      <c r="J98">
        <v>155296.63</v>
      </c>
      <c r="K98" t="s">
        <v>174</v>
      </c>
    </row>
    <row r="99" spans="1:12" x14ac:dyDescent="0.2">
      <c r="A99">
        <v>16698.62</v>
      </c>
      <c r="B99">
        <v>20344.41</v>
      </c>
      <c r="C99">
        <v>18345.25</v>
      </c>
      <c r="D99">
        <v>23705.45</v>
      </c>
      <c r="E99">
        <v>25679.99</v>
      </c>
      <c r="F99">
        <v>35503.32</v>
      </c>
      <c r="G99">
        <v>33338.06</v>
      </c>
      <c r="H99">
        <v>29249.02</v>
      </c>
      <c r="I99">
        <v>43460.19</v>
      </c>
      <c r="J99">
        <v>38158.71</v>
      </c>
      <c r="K99" t="s">
        <v>86</v>
      </c>
    </row>
    <row r="100" spans="1:12" x14ac:dyDescent="0.2">
      <c r="A100">
        <v>431590.21</v>
      </c>
      <c r="B100">
        <v>1439031.25</v>
      </c>
      <c r="C100">
        <v>541854.85</v>
      </c>
      <c r="D100">
        <v>981628.5</v>
      </c>
      <c r="E100">
        <v>924105.32</v>
      </c>
      <c r="F100">
        <v>579994.76</v>
      </c>
      <c r="G100">
        <v>463579.44</v>
      </c>
      <c r="H100">
        <v>229518.32</v>
      </c>
      <c r="I100">
        <v>1151109.75</v>
      </c>
      <c r="J100">
        <v>492493.48</v>
      </c>
      <c r="K100" t="s">
        <v>87</v>
      </c>
    </row>
    <row r="101" spans="1:12" x14ac:dyDescent="0.2">
      <c r="A101">
        <v>4222150.91</v>
      </c>
      <c r="B101">
        <v>4786315.24</v>
      </c>
      <c r="C101">
        <v>4027205.32</v>
      </c>
      <c r="D101">
        <v>4096462.41</v>
      </c>
      <c r="E101">
        <v>3909862.53</v>
      </c>
      <c r="F101">
        <v>4158948.4</v>
      </c>
      <c r="G101">
        <v>3832045.5</v>
      </c>
      <c r="H101">
        <v>3729945.15</v>
      </c>
      <c r="I101">
        <v>5736296.6900000004</v>
      </c>
      <c r="J101">
        <v>3578311.45</v>
      </c>
      <c r="K101" t="s">
        <v>88</v>
      </c>
    </row>
    <row r="102" spans="1:12" x14ac:dyDescent="0.2">
      <c r="A102">
        <v>9925.41</v>
      </c>
      <c r="B102">
        <v>12066.11</v>
      </c>
      <c r="C102">
        <v>9531.64</v>
      </c>
      <c r="D102">
        <v>10333.56</v>
      </c>
      <c r="E102">
        <v>14862.06</v>
      </c>
      <c r="F102">
        <v>16220.67</v>
      </c>
      <c r="G102">
        <v>14258.54</v>
      </c>
      <c r="H102">
        <v>11385.55</v>
      </c>
      <c r="I102">
        <v>18195.04</v>
      </c>
      <c r="J102">
        <v>15193.86</v>
      </c>
      <c r="K102" t="s">
        <v>86</v>
      </c>
      <c r="L102" t="s">
        <v>116</v>
      </c>
    </row>
    <row r="103" spans="1:12" x14ac:dyDescent="0.2">
      <c r="A103">
        <v>198849.56</v>
      </c>
      <c r="B103">
        <v>764288.09</v>
      </c>
      <c r="C103">
        <v>270816.93</v>
      </c>
      <c r="D103">
        <v>19787.39</v>
      </c>
      <c r="E103">
        <v>6728.28</v>
      </c>
      <c r="F103">
        <v>76428.59</v>
      </c>
      <c r="G103">
        <v>14052.62</v>
      </c>
      <c r="H103">
        <v>10177.25</v>
      </c>
      <c r="I103">
        <v>70536.05</v>
      </c>
      <c r="J103">
        <v>38654.019999999997</v>
      </c>
      <c r="K103" t="s">
        <v>87</v>
      </c>
      <c r="L103" t="s">
        <v>116</v>
      </c>
    </row>
    <row r="104" spans="1:12" x14ac:dyDescent="0.2">
      <c r="A104">
        <v>977648.94</v>
      </c>
      <c r="B104">
        <v>1000177.48</v>
      </c>
      <c r="C104">
        <v>318280.71000000002</v>
      </c>
      <c r="D104">
        <v>89836.27</v>
      </c>
      <c r="E104">
        <v>137277.5</v>
      </c>
      <c r="F104">
        <v>138196.64000000001</v>
      </c>
      <c r="G104">
        <v>181190.95</v>
      </c>
      <c r="H104">
        <v>234259.92</v>
      </c>
      <c r="I104">
        <v>115900.92</v>
      </c>
      <c r="J104">
        <v>78182.87</v>
      </c>
      <c r="K104" t="s">
        <v>88</v>
      </c>
      <c r="L104" t="s">
        <v>116</v>
      </c>
    </row>
    <row r="105" spans="1:12" x14ac:dyDescent="0.2">
      <c r="A105">
        <v>10171.9</v>
      </c>
      <c r="B105">
        <v>12124.84</v>
      </c>
      <c r="C105">
        <v>8371.1299999999992</v>
      </c>
      <c r="D105">
        <v>9776.2099999999991</v>
      </c>
      <c r="E105">
        <v>16547.580000000002</v>
      </c>
      <c r="F105">
        <v>19041.72</v>
      </c>
      <c r="G105">
        <v>12990.13</v>
      </c>
      <c r="H105">
        <v>11342.97</v>
      </c>
      <c r="I105">
        <v>17977.36</v>
      </c>
      <c r="J105">
        <v>14270.47</v>
      </c>
      <c r="K105" t="s">
        <v>86</v>
      </c>
      <c r="L105" t="s">
        <v>167</v>
      </c>
    </row>
    <row r="106" spans="1:12" x14ac:dyDescent="0.2">
      <c r="A106">
        <v>164185.74</v>
      </c>
      <c r="B106">
        <v>1016747.8</v>
      </c>
      <c r="C106">
        <v>217582.4</v>
      </c>
      <c r="D106">
        <v>19122.62</v>
      </c>
      <c r="E106">
        <v>5575.43</v>
      </c>
      <c r="F106">
        <v>139021.76000000001</v>
      </c>
      <c r="G106">
        <v>11437.54</v>
      </c>
      <c r="H106">
        <v>10852.19</v>
      </c>
      <c r="I106">
        <v>53670.17</v>
      </c>
      <c r="J106">
        <v>27316.799999999999</v>
      </c>
      <c r="K106" t="s">
        <v>87</v>
      </c>
      <c r="L106" t="s">
        <v>167</v>
      </c>
    </row>
    <row r="107" spans="1:12" x14ac:dyDescent="0.2">
      <c r="A107">
        <v>1131464.2</v>
      </c>
      <c r="B107">
        <v>1191730.57</v>
      </c>
      <c r="C107">
        <v>254147.59</v>
      </c>
      <c r="D107">
        <v>73541.149999999994</v>
      </c>
      <c r="E107">
        <v>319762.03999999998</v>
      </c>
      <c r="F107">
        <v>210236.89</v>
      </c>
      <c r="G107">
        <v>140705.97</v>
      </c>
      <c r="H107">
        <v>188791.87</v>
      </c>
      <c r="I107">
        <v>93141.34</v>
      </c>
      <c r="J107">
        <v>67945.05</v>
      </c>
      <c r="K107" t="s">
        <v>88</v>
      </c>
      <c r="L107" t="s">
        <v>167</v>
      </c>
    </row>
    <row r="108" spans="1:12" x14ac:dyDescent="0.2">
      <c r="A108">
        <v>13282.53</v>
      </c>
      <c r="B108">
        <v>30780.79</v>
      </c>
      <c r="C108">
        <v>24703.69</v>
      </c>
      <c r="D108">
        <v>26127.38</v>
      </c>
      <c r="E108">
        <v>16278.69</v>
      </c>
      <c r="F108">
        <v>16989.68</v>
      </c>
      <c r="G108">
        <v>18618.02</v>
      </c>
      <c r="H108">
        <v>17065.919999999998</v>
      </c>
      <c r="I108">
        <v>29650.57</v>
      </c>
      <c r="J108">
        <v>27010.400000000001</v>
      </c>
      <c r="K108" t="s">
        <v>102</v>
      </c>
    </row>
    <row r="109" spans="1:12" x14ac:dyDescent="0.2">
      <c r="A109">
        <v>109300.07</v>
      </c>
      <c r="B109">
        <v>106341.91</v>
      </c>
      <c r="C109">
        <v>48232.35</v>
      </c>
      <c r="D109">
        <v>28929.02</v>
      </c>
      <c r="E109">
        <v>34553.64</v>
      </c>
      <c r="F109">
        <v>29442.14</v>
      </c>
      <c r="G109">
        <v>36001.279999999999</v>
      </c>
      <c r="H109">
        <v>33720.85</v>
      </c>
      <c r="I109">
        <v>32248.06</v>
      </c>
      <c r="J109">
        <v>34654.18</v>
      </c>
      <c r="K109" t="s">
        <v>103</v>
      </c>
    </row>
    <row r="110" spans="1:12" x14ac:dyDescent="0.2">
      <c r="A110">
        <v>137171.96</v>
      </c>
      <c r="B110">
        <v>154690.07</v>
      </c>
      <c r="C110">
        <v>155762.1</v>
      </c>
      <c r="D110">
        <v>164479.01</v>
      </c>
      <c r="E110">
        <v>135359.92000000001</v>
      </c>
      <c r="F110">
        <v>145188.54</v>
      </c>
      <c r="G110">
        <v>158187.57999999999</v>
      </c>
      <c r="H110">
        <v>165173.15</v>
      </c>
      <c r="I110">
        <v>155168.38</v>
      </c>
      <c r="J110">
        <v>287605.46999999997</v>
      </c>
      <c r="K110" t="s">
        <v>104</v>
      </c>
    </row>
    <row r="111" spans="1:12" x14ac:dyDescent="0.2">
      <c r="A111">
        <v>141728.79999999999</v>
      </c>
      <c r="B111">
        <v>140292.53</v>
      </c>
      <c r="C111">
        <v>133799.72</v>
      </c>
      <c r="D111">
        <v>149708.14000000001</v>
      </c>
      <c r="E111">
        <v>150216.75</v>
      </c>
      <c r="F111">
        <v>143991.79</v>
      </c>
      <c r="G111">
        <v>124287.18</v>
      </c>
      <c r="H111">
        <v>140900.6</v>
      </c>
      <c r="I111">
        <v>149645</v>
      </c>
      <c r="J111">
        <v>137421.03</v>
      </c>
      <c r="K111" t="s">
        <v>105</v>
      </c>
    </row>
    <row r="112" spans="1:12" x14ac:dyDescent="0.2">
      <c r="A112">
        <v>54877.41</v>
      </c>
      <c r="B112">
        <v>71182.8</v>
      </c>
      <c r="C112">
        <v>82515.31</v>
      </c>
      <c r="D112">
        <v>84562.37</v>
      </c>
      <c r="E112">
        <v>88067.8</v>
      </c>
      <c r="F112">
        <v>97959.52</v>
      </c>
      <c r="G112">
        <v>91450.23</v>
      </c>
      <c r="H112">
        <v>104853.16</v>
      </c>
      <c r="I112">
        <v>114988.21</v>
      </c>
      <c r="J112">
        <v>125213.19</v>
      </c>
      <c r="K112" t="s">
        <v>106</v>
      </c>
    </row>
    <row r="113" spans="1:12" x14ac:dyDescent="0.2">
      <c r="A113">
        <v>22577.68</v>
      </c>
      <c r="B113">
        <v>49710.36</v>
      </c>
      <c r="C113">
        <v>7452.75</v>
      </c>
      <c r="D113">
        <v>36481.18</v>
      </c>
      <c r="E113">
        <v>67418.39</v>
      </c>
      <c r="F113">
        <v>5206.96</v>
      </c>
      <c r="G113">
        <v>28848.52</v>
      </c>
      <c r="H113">
        <v>21299.05</v>
      </c>
      <c r="I113">
        <v>91050.74</v>
      </c>
      <c r="J113">
        <v>31747.18</v>
      </c>
      <c r="K113" t="s">
        <v>107</v>
      </c>
    </row>
    <row r="114" spans="1:12" x14ac:dyDescent="0.2">
      <c r="A114">
        <v>198849.56</v>
      </c>
      <c r="B114">
        <v>764288.09</v>
      </c>
      <c r="C114">
        <v>270816.93</v>
      </c>
      <c r="D114">
        <v>19787.39</v>
      </c>
      <c r="E114">
        <v>6728.28</v>
      </c>
      <c r="F114">
        <v>76428.59</v>
      </c>
      <c r="G114">
        <v>14052.62</v>
      </c>
      <c r="H114">
        <v>10177.25</v>
      </c>
      <c r="I114">
        <v>70536.05</v>
      </c>
      <c r="J114">
        <v>38654.019999999997</v>
      </c>
      <c r="K114" t="s">
        <v>108</v>
      </c>
    </row>
    <row r="115" spans="1:12" x14ac:dyDescent="0.2">
      <c r="A115">
        <v>80343.14</v>
      </c>
      <c r="B115">
        <v>211601.7</v>
      </c>
      <c r="C115">
        <v>84553.88</v>
      </c>
      <c r="D115">
        <v>371103.3</v>
      </c>
      <c r="E115">
        <v>79946.990000000005</v>
      </c>
      <c r="F115">
        <v>88666.53</v>
      </c>
      <c r="G115">
        <v>87340.37</v>
      </c>
      <c r="H115">
        <v>39603.68</v>
      </c>
      <c r="I115">
        <v>80042.31</v>
      </c>
      <c r="J115">
        <v>181997.63</v>
      </c>
      <c r="K115" t="s">
        <v>109</v>
      </c>
    </row>
    <row r="116" spans="1:12" x14ac:dyDescent="0.2">
      <c r="A116">
        <v>90663.81</v>
      </c>
      <c r="B116">
        <v>340732.38</v>
      </c>
      <c r="C116">
        <v>79500.06</v>
      </c>
      <c r="D116">
        <v>449264.94</v>
      </c>
      <c r="E116">
        <v>688334.38</v>
      </c>
      <c r="F116">
        <v>307810.62</v>
      </c>
      <c r="G116">
        <v>281133.26</v>
      </c>
      <c r="H116">
        <v>48240.160000000003</v>
      </c>
      <c r="I116">
        <v>761679.97</v>
      </c>
      <c r="J116">
        <v>129743.97</v>
      </c>
      <c r="K116" t="s">
        <v>110</v>
      </c>
    </row>
    <row r="117" spans="1:12" x14ac:dyDescent="0.2">
      <c r="A117">
        <v>39156.019999999997</v>
      </c>
      <c r="B117">
        <v>72698.720000000001</v>
      </c>
      <c r="C117">
        <v>99531.23</v>
      </c>
      <c r="D117">
        <v>104991.69</v>
      </c>
      <c r="E117">
        <v>81677.279999999999</v>
      </c>
      <c r="F117">
        <v>101882.06</v>
      </c>
      <c r="G117">
        <v>52204.67</v>
      </c>
      <c r="H117">
        <v>110198.18</v>
      </c>
      <c r="I117">
        <v>147800.68</v>
      </c>
      <c r="J117">
        <v>110350.68</v>
      </c>
      <c r="K117" t="s">
        <v>111</v>
      </c>
    </row>
    <row r="118" spans="1:12" x14ac:dyDescent="0.2">
      <c r="A118">
        <v>51956.77</v>
      </c>
      <c r="B118">
        <v>95385.72</v>
      </c>
      <c r="C118">
        <v>74751.67</v>
      </c>
      <c r="D118">
        <v>97219.35</v>
      </c>
      <c r="E118">
        <v>88788.78</v>
      </c>
      <c r="F118">
        <v>96378.67</v>
      </c>
      <c r="G118">
        <v>97744.76</v>
      </c>
      <c r="H118">
        <v>66445.98</v>
      </c>
      <c r="I118">
        <v>123978.41</v>
      </c>
      <c r="J118">
        <v>65541.850000000006</v>
      </c>
      <c r="K118" t="s">
        <v>112</v>
      </c>
    </row>
    <row r="119" spans="1:12" x14ac:dyDescent="0.2">
      <c r="A119">
        <v>977648.94</v>
      </c>
      <c r="B119">
        <v>1000177.48</v>
      </c>
      <c r="C119">
        <v>318280.71000000002</v>
      </c>
      <c r="D119">
        <v>89836.27</v>
      </c>
      <c r="E119">
        <v>137277.5</v>
      </c>
      <c r="F119">
        <v>138196.64000000001</v>
      </c>
      <c r="G119">
        <v>181190.95</v>
      </c>
      <c r="H119">
        <v>234259.92</v>
      </c>
      <c r="I119">
        <v>115900.92</v>
      </c>
      <c r="J119">
        <v>78182.87</v>
      </c>
      <c r="K119" t="s">
        <v>113</v>
      </c>
    </row>
    <row r="120" spans="1:12" x14ac:dyDescent="0.2">
      <c r="A120">
        <v>617047.68000000005</v>
      </c>
      <c r="B120">
        <v>911262.1</v>
      </c>
      <c r="C120">
        <v>884735.45</v>
      </c>
      <c r="D120">
        <v>998562.04</v>
      </c>
      <c r="E120">
        <v>764631.7</v>
      </c>
      <c r="F120">
        <v>974989.47</v>
      </c>
      <c r="G120">
        <v>947106.77</v>
      </c>
      <c r="H120">
        <v>986285.82</v>
      </c>
      <c r="I120">
        <v>1157897.8999999999</v>
      </c>
      <c r="J120">
        <v>1324310.02</v>
      </c>
      <c r="K120" t="s">
        <v>114</v>
      </c>
    </row>
    <row r="121" spans="1:12" x14ac:dyDescent="0.2">
      <c r="A121">
        <v>2400490.9</v>
      </c>
      <c r="B121">
        <v>2570527.2999999998</v>
      </c>
      <c r="C121">
        <v>2472125.79</v>
      </c>
      <c r="D121">
        <v>2616786.88</v>
      </c>
      <c r="E121">
        <v>2654156.58</v>
      </c>
      <c r="F121">
        <v>2649921.8199999998</v>
      </c>
      <c r="G121">
        <v>2321047.6800000002</v>
      </c>
      <c r="H121">
        <v>2117169.06</v>
      </c>
      <c r="I121">
        <v>3923012.76</v>
      </c>
      <c r="J121">
        <v>1702688.79</v>
      </c>
      <c r="K121" t="s">
        <v>115</v>
      </c>
    </row>
    <row r="122" spans="1:12" x14ac:dyDescent="0.2">
      <c r="A122">
        <v>175006.62</v>
      </c>
      <c r="B122">
        <v>208962.64</v>
      </c>
      <c r="C122">
        <v>277311.7</v>
      </c>
      <c r="D122">
        <v>294057.87</v>
      </c>
      <c r="E122">
        <v>265007.96999999997</v>
      </c>
      <c r="F122">
        <v>299461.8</v>
      </c>
      <c r="G122">
        <v>284955.34000000003</v>
      </c>
      <c r="H122">
        <v>325784.37</v>
      </c>
      <c r="I122">
        <v>415506.7</v>
      </c>
      <c r="J122">
        <v>407587.92</v>
      </c>
      <c r="K122" t="s">
        <v>256</v>
      </c>
    </row>
    <row r="123" spans="1:12" x14ac:dyDescent="0.2">
      <c r="A123">
        <v>19001</v>
      </c>
      <c r="B123">
        <v>21512</v>
      </c>
      <c r="C123">
        <v>23310</v>
      </c>
      <c r="D123">
        <v>25793.599999999999</v>
      </c>
      <c r="E123">
        <v>26309.599999999999</v>
      </c>
      <c r="F123">
        <v>27904.6</v>
      </c>
      <c r="G123">
        <v>25888.6</v>
      </c>
      <c r="H123">
        <v>24876</v>
      </c>
      <c r="I123">
        <v>26603</v>
      </c>
      <c r="J123">
        <v>26156.240000000002</v>
      </c>
      <c r="K123">
        <v>27679.24</v>
      </c>
      <c r="L123" t="s">
        <v>257</v>
      </c>
    </row>
    <row r="124" spans="1:12" x14ac:dyDescent="0.2">
      <c r="A124">
        <v>817413.9</v>
      </c>
      <c r="B124">
        <v>1119438.25</v>
      </c>
      <c r="C124">
        <v>1087166</v>
      </c>
      <c r="D124">
        <v>1227811.29</v>
      </c>
      <c r="E124">
        <v>1199068.97</v>
      </c>
      <c r="F124">
        <v>1145758.1499999999</v>
      </c>
      <c r="G124">
        <v>1107169.72</v>
      </c>
      <c r="H124">
        <v>930742.99</v>
      </c>
      <c r="I124">
        <v>1107131.6000000001</v>
      </c>
      <c r="J124">
        <v>1078436.5900000001</v>
      </c>
      <c r="K124" t="s">
        <v>26</v>
      </c>
    </row>
    <row r="125" spans="1:12" x14ac:dyDescent="0.2">
      <c r="A125">
        <v>4122500.29</v>
      </c>
      <c r="B125">
        <v>4619257.47</v>
      </c>
      <c r="C125">
        <v>4256600.24</v>
      </c>
      <c r="D125">
        <v>3851890.19</v>
      </c>
      <c r="E125">
        <v>4474930.3499999996</v>
      </c>
      <c r="F125">
        <v>5222786.12</v>
      </c>
      <c r="G125">
        <v>4676394.4800000004</v>
      </c>
      <c r="H125">
        <v>3794301.21</v>
      </c>
      <c r="I125">
        <v>3969079.48</v>
      </c>
      <c r="J125">
        <v>3922299.81</v>
      </c>
      <c r="K125" t="s">
        <v>32</v>
      </c>
    </row>
    <row r="126" spans="1:12" x14ac:dyDescent="0.2">
      <c r="A126">
        <v>1554374.06</v>
      </c>
      <c r="B126">
        <v>1606477.41</v>
      </c>
      <c r="C126">
        <v>1773416.23</v>
      </c>
      <c r="D126">
        <v>1694946.76</v>
      </c>
      <c r="E126">
        <v>1215898.03</v>
      </c>
      <c r="F126">
        <v>1331759.57</v>
      </c>
      <c r="G126">
        <v>1319163.21</v>
      </c>
      <c r="H126">
        <v>1286476.96</v>
      </c>
      <c r="I126">
        <v>1565648.24</v>
      </c>
      <c r="J126">
        <v>1630006.38</v>
      </c>
      <c r="K126" t="s">
        <v>36</v>
      </c>
    </row>
    <row r="127" spans="1:12" x14ac:dyDescent="0.2">
      <c r="A127">
        <v>2317119.31</v>
      </c>
      <c r="B127">
        <v>2608379.27</v>
      </c>
      <c r="C127">
        <v>2674866.9</v>
      </c>
      <c r="D127">
        <v>2799587.32</v>
      </c>
      <c r="E127">
        <v>2800228.81</v>
      </c>
      <c r="F127">
        <v>3039799.51</v>
      </c>
      <c r="G127">
        <v>2853277.52</v>
      </c>
      <c r="H127">
        <v>2749368.53</v>
      </c>
      <c r="I127">
        <v>2782158.96</v>
      </c>
      <c r="J127">
        <v>2639040.31</v>
      </c>
      <c r="K127" t="s">
        <v>39</v>
      </c>
    </row>
    <row r="128" spans="1:12" x14ac:dyDescent="0.2">
      <c r="A128">
        <v>8811407.5600000005</v>
      </c>
      <c r="B128">
        <v>9953552.4000000004</v>
      </c>
      <c r="C128">
        <v>9792049.3699999992</v>
      </c>
      <c r="D128">
        <v>9574235.5600000005</v>
      </c>
      <c r="E128">
        <v>9690126.1600000001</v>
      </c>
      <c r="F128">
        <v>10740103.35</v>
      </c>
      <c r="G128">
        <v>9956004.9299999997</v>
      </c>
      <c r="H128">
        <v>8760889.6899999995</v>
      </c>
      <c r="I128">
        <v>9424018.2799999993</v>
      </c>
      <c r="J128">
        <v>9269783.0899999999</v>
      </c>
      <c r="K128" t="s">
        <v>42</v>
      </c>
    </row>
    <row r="129" spans="1:11" x14ac:dyDescent="0.2">
      <c r="A129" s="35">
        <v>265029.31</v>
      </c>
      <c r="B129" s="35">
        <v>345705.22</v>
      </c>
      <c r="C129" s="35">
        <v>423625.11</v>
      </c>
      <c r="D129" s="35">
        <v>315235.69</v>
      </c>
      <c r="E129" s="35">
        <v>287836.63</v>
      </c>
      <c r="F129" s="35">
        <v>278907.64</v>
      </c>
      <c r="G129" s="35">
        <v>143294.19</v>
      </c>
      <c r="H129" s="35">
        <v>64677.26</v>
      </c>
      <c r="I129" s="35">
        <v>50382.57</v>
      </c>
      <c r="J129" s="35">
        <v>62589.78</v>
      </c>
      <c r="K129" s="26" t="s">
        <v>278</v>
      </c>
    </row>
    <row r="130" spans="1:11" x14ac:dyDescent="0.2">
      <c r="A130" s="35">
        <v>776119.81</v>
      </c>
      <c r="B130" s="35">
        <v>798653</v>
      </c>
      <c r="C130" s="35">
        <v>901027</v>
      </c>
      <c r="D130" s="35">
        <v>741645.58</v>
      </c>
      <c r="E130" s="35">
        <v>1115035.1000000001</v>
      </c>
      <c r="F130" s="35">
        <v>872415.83</v>
      </c>
      <c r="G130" s="35">
        <v>708784.47</v>
      </c>
      <c r="H130" s="35">
        <v>549039.71</v>
      </c>
      <c r="I130" s="35">
        <v>586073.9</v>
      </c>
      <c r="J130" s="35">
        <v>668580.61</v>
      </c>
      <c r="K130" t="s">
        <v>47</v>
      </c>
    </row>
    <row r="131" spans="1:11" x14ac:dyDescent="0.2">
      <c r="A131">
        <v>3537001.97</v>
      </c>
      <c r="B131">
        <v>4087858.46</v>
      </c>
      <c r="C131">
        <v>3687721.25</v>
      </c>
      <c r="D131">
        <v>3556526.35</v>
      </c>
      <c r="E131">
        <v>3869691.17</v>
      </c>
      <c r="F131">
        <v>4313719.3099999996</v>
      </c>
      <c r="G131">
        <v>3669583.56</v>
      </c>
      <c r="H131">
        <v>3444868.64</v>
      </c>
      <c r="I131">
        <v>3392083.54</v>
      </c>
      <c r="J131">
        <v>3283969.5</v>
      </c>
      <c r="K131" t="s">
        <v>76</v>
      </c>
    </row>
    <row r="132" spans="1:11" x14ac:dyDescent="0.2">
      <c r="A132" s="35">
        <v>9698424.7100000009</v>
      </c>
      <c r="B132" s="35">
        <v>10949445.83</v>
      </c>
      <c r="C132" s="35">
        <v>12059971.640000001</v>
      </c>
      <c r="D132" s="35">
        <v>11664843.43</v>
      </c>
      <c r="E132" s="35">
        <v>9700971.5700000003</v>
      </c>
      <c r="F132" s="35">
        <v>10956560.68</v>
      </c>
      <c r="G132" s="35">
        <v>11806617.050000001</v>
      </c>
      <c r="H132" s="35">
        <v>10462469.109999999</v>
      </c>
      <c r="I132" s="35">
        <v>10925505.57</v>
      </c>
      <c r="J132" s="35">
        <v>11492484.25</v>
      </c>
    </row>
    <row r="133" spans="1:11" x14ac:dyDescent="0.2">
      <c r="A133" s="35">
        <v>-15808.58</v>
      </c>
      <c r="B133" s="35">
        <v>42802.34</v>
      </c>
      <c r="C133" s="35">
        <v>33197.1</v>
      </c>
      <c r="D133" s="35">
        <v>-234997.65</v>
      </c>
      <c r="E133" s="35">
        <v>44864.480000000003</v>
      </c>
      <c r="F133" s="35">
        <v>139546.62</v>
      </c>
      <c r="G133" s="35">
        <v>89556.26</v>
      </c>
      <c r="H133" s="35">
        <v>-46718</v>
      </c>
      <c r="I133" s="35">
        <v>4030.62</v>
      </c>
      <c r="J133" s="35">
        <v>31456.84</v>
      </c>
    </row>
    <row r="134" spans="1:11" x14ac:dyDescent="0.2">
      <c r="A134" s="35">
        <v>79107.55</v>
      </c>
      <c r="B134" s="35">
        <v>168848.12</v>
      </c>
      <c r="C134" s="35">
        <v>111774.56</v>
      </c>
      <c r="D134" s="35">
        <v>106349.42</v>
      </c>
      <c r="E134" s="35">
        <v>86109</v>
      </c>
      <c r="F134" s="35">
        <v>66507.37</v>
      </c>
      <c r="G134" s="35">
        <v>24483.96</v>
      </c>
      <c r="H134" s="35">
        <v>27663.83</v>
      </c>
      <c r="I134" s="35">
        <v>47561.62</v>
      </c>
      <c r="J134" s="35">
        <v>32995.360000000001</v>
      </c>
    </row>
    <row r="135" spans="1:11" x14ac:dyDescent="0.2">
      <c r="A135" s="35">
        <v>0</v>
      </c>
      <c r="B135" s="35">
        <v>0</v>
      </c>
      <c r="C135" s="35">
        <v>0</v>
      </c>
      <c r="D135" s="35">
        <v>0</v>
      </c>
      <c r="E135" s="35">
        <v>-458.5</v>
      </c>
      <c r="F135" s="35">
        <v>0</v>
      </c>
      <c r="G135" s="35">
        <v>0</v>
      </c>
      <c r="H135" s="35">
        <v>-496.91</v>
      </c>
      <c r="I135" s="35">
        <v>-153.91</v>
      </c>
      <c r="J135" s="35">
        <v>-2225.94</v>
      </c>
    </row>
    <row r="136" spans="1:11" x14ac:dyDescent="0.2">
      <c r="A136" s="35">
        <v>23098.57</v>
      </c>
      <c r="B136" s="35">
        <v>28468.74</v>
      </c>
      <c r="C136" s="35">
        <v>35775.11</v>
      </c>
      <c r="D136" s="35">
        <v>31370.95</v>
      </c>
      <c r="E136" s="35">
        <v>29922.7</v>
      </c>
      <c r="F136" s="35">
        <v>31587.67</v>
      </c>
      <c r="G136" s="35">
        <v>23671.29</v>
      </c>
      <c r="H136" s="35">
        <v>24647.25</v>
      </c>
      <c r="I136" s="35">
        <v>30678.82</v>
      </c>
      <c r="J136" s="35">
        <v>33229.97</v>
      </c>
    </row>
    <row r="137" spans="1:11" x14ac:dyDescent="0.2">
      <c r="A137" s="35">
        <v>130709.86</v>
      </c>
      <c r="B137" s="35">
        <v>127964.35</v>
      </c>
      <c r="C137" s="35">
        <v>133357.74</v>
      </c>
      <c r="D137" s="35">
        <v>147841.43</v>
      </c>
      <c r="E137" s="35">
        <v>136403.47</v>
      </c>
      <c r="F137" s="35">
        <v>127231.72</v>
      </c>
      <c r="G137" s="35">
        <v>112827.53</v>
      </c>
      <c r="H137" s="35">
        <v>106364.92</v>
      </c>
      <c r="I137" s="35">
        <v>119065.32</v>
      </c>
      <c r="J137" s="35">
        <v>124297.24</v>
      </c>
    </row>
    <row r="138" spans="1:11" x14ac:dyDescent="0.2">
      <c r="A138" s="35">
        <v>14249.24</v>
      </c>
      <c r="B138" s="35">
        <v>14761.34</v>
      </c>
      <c r="C138" s="35">
        <v>13555.71</v>
      </c>
      <c r="D138" s="35">
        <v>6222.77</v>
      </c>
      <c r="E138" s="35">
        <v>6224.59</v>
      </c>
      <c r="F138" s="35">
        <v>6213.01</v>
      </c>
      <c r="G138" s="35">
        <v>6215.87</v>
      </c>
      <c r="H138" s="35">
        <v>5574.07</v>
      </c>
      <c r="I138" s="35">
        <v>5574.07</v>
      </c>
      <c r="J138" s="35">
        <v>5574.07</v>
      </c>
    </row>
    <row r="139" spans="1:11" x14ac:dyDescent="0.2">
      <c r="A139" s="35">
        <v>102530.91</v>
      </c>
      <c r="B139" s="35">
        <v>114244.53</v>
      </c>
      <c r="C139" s="35">
        <v>96118.76</v>
      </c>
      <c r="D139" s="35">
        <v>136288.4</v>
      </c>
      <c r="E139" s="35">
        <v>89323.82</v>
      </c>
      <c r="F139" s="35">
        <v>96773.23</v>
      </c>
      <c r="G139" s="35">
        <v>79228.42</v>
      </c>
      <c r="H139" s="35">
        <v>92698.17</v>
      </c>
      <c r="I139" s="35">
        <v>52999.57</v>
      </c>
      <c r="J139" s="35">
        <v>67076.47</v>
      </c>
    </row>
    <row r="140" spans="1:11" x14ac:dyDescent="0.2">
      <c r="A140" s="35">
        <v>0</v>
      </c>
      <c r="B140" s="35">
        <v>0</v>
      </c>
      <c r="C140" s="35">
        <v>0</v>
      </c>
      <c r="D140" s="35">
        <v>0</v>
      </c>
      <c r="E140" s="35">
        <v>0</v>
      </c>
      <c r="F140" s="35">
        <v>0</v>
      </c>
      <c r="G140" s="35">
        <v>0</v>
      </c>
      <c r="H140" s="35">
        <v>0</v>
      </c>
      <c r="I140" s="35">
        <v>0</v>
      </c>
      <c r="J140" s="35">
        <v>0</v>
      </c>
    </row>
    <row r="141" spans="1:11" x14ac:dyDescent="0.2">
      <c r="A141" s="35">
        <v>270588.58</v>
      </c>
      <c r="B141" s="35">
        <v>285438.96000000002</v>
      </c>
      <c r="C141" s="35">
        <v>278807.32</v>
      </c>
      <c r="D141" s="35">
        <v>321723.55</v>
      </c>
      <c r="E141" s="35">
        <v>261874.58</v>
      </c>
      <c r="F141" s="35">
        <v>261805.63</v>
      </c>
      <c r="G141" s="35">
        <v>221943.11</v>
      </c>
      <c r="H141" s="35">
        <v>229284.41</v>
      </c>
      <c r="I141" s="35">
        <v>208317.78</v>
      </c>
      <c r="J141" s="35">
        <v>230177.75</v>
      </c>
    </row>
    <row r="142" spans="1:11" x14ac:dyDescent="0.2">
      <c r="A142" s="35">
        <v>321666.08</v>
      </c>
      <c r="B142" s="35">
        <v>403999.86</v>
      </c>
      <c r="C142" s="35">
        <v>305315.68</v>
      </c>
      <c r="D142" s="35">
        <v>287474.03000000003</v>
      </c>
      <c r="E142" s="35">
        <v>289529.49</v>
      </c>
      <c r="F142" s="35">
        <v>283928.49</v>
      </c>
      <c r="G142" s="35">
        <v>347422.46</v>
      </c>
      <c r="H142" s="35">
        <v>266451.44</v>
      </c>
      <c r="I142" s="35">
        <v>332364.28000000003</v>
      </c>
      <c r="J142" s="35">
        <v>306684.64</v>
      </c>
    </row>
    <row r="143" spans="1:11" x14ac:dyDescent="0.2">
      <c r="A143" s="35">
        <v>226869.55</v>
      </c>
      <c r="B143" s="35">
        <v>314234.49</v>
      </c>
      <c r="C143" s="35">
        <v>389840.39</v>
      </c>
      <c r="D143" s="35">
        <v>295661.68</v>
      </c>
      <c r="E143" s="35">
        <v>262436.8</v>
      </c>
      <c r="F143" s="35">
        <v>259753.23</v>
      </c>
      <c r="G143" s="35">
        <v>126287.01</v>
      </c>
      <c r="H143" s="35">
        <v>52486.63</v>
      </c>
      <c r="I143" s="35">
        <v>32748.44</v>
      </c>
      <c r="J143" s="35">
        <v>42231.5</v>
      </c>
    </row>
    <row r="144" spans="1:11" x14ac:dyDescent="0.2">
      <c r="A144" s="35">
        <v>68804.86</v>
      </c>
      <c r="B144" s="35">
        <v>17132.509999999998</v>
      </c>
      <c r="C144" s="35">
        <v>118740.47</v>
      </c>
      <c r="D144" s="35">
        <v>45819.62</v>
      </c>
      <c r="E144" s="35">
        <v>15373.67</v>
      </c>
      <c r="F144" s="35">
        <v>44844.66</v>
      </c>
      <c r="G144" s="35">
        <v>18066.64</v>
      </c>
      <c r="H144" s="35">
        <v>24489.07</v>
      </c>
      <c r="I144" s="35">
        <v>21324.73</v>
      </c>
      <c r="J144" s="35">
        <v>39076.71</v>
      </c>
    </row>
    <row r="145" spans="1:11" x14ac:dyDescent="0.2">
      <c r="A145" s="35">
        <v>2490.25</v>
      </c>
      <c r="B145" s="35">
        <v>3254.54</v>
      </c>
      <c r="C145" s="35">
        <v>1983</v>
      </c>
      <c r="D145" s="35">
        <v>1936.21</v>
      </c>
      <c r="E145" s="35">
        <v>2816.24</v>
      </c>
      <c r="F145" s="35">
        <v>16671.37</v>
      </c>
      <c r="G145" s="35">
        <v>8335.9500000000007</v>
      </c>
      <c r="H145" s="35">
        <v>4860</v>
      </c>
      <c r="I145" s="35">
        <v>6000</v>
      </c>
      <c r="J145" s="35">
        <v>7614.4</v>
      </c>
    </row>
    <row r="146" spans="1:11" x14ac:dyDescent="0.2">
      <c r="A146" s="35">
        <v>2870.25</v>
      </c>
      <c r="B146" s="35">
        <v>9873.08</v>
      </c>
      <c r="C146" s="35">
        <v>12215.02</v>
      </c>
      <c r="D146" s="35">
        <v>6698.93</v>
      </c>
      <c r="E146" s="35">
        <v>66034.45</v>
      </c>
      <c r="F146" s="35">
        <v>6183.02</v>
      </c>
      <c r="G146" s="35">
        <v>8472.7999999999993</v>
      </c>
      <c r="H146" s="35">
        <v>7997.73</v>
      </c>
      <c r="I146" s="35">
        <v>9917.7999999999993</v>
      </c>
      <c r="J146" s="35">
        <v>15100.07</v>
      </c>
    </row>
    <row r="147" spans="1:11" x14ac:dyDescent="0.2">
      <c r="A147" s="35">
        <v>424983.94</v>
      </c>
      <c r="B147" s="35">
        <v>438210.01</v>
      </c>
      <c r="C147" s="35">
        <v>720300.1</v>
      </c>
      <c r="D147" s="35">
        <v>434332.45</v>
      </c>
      <c r="E147" s="35">
        <v>832292.42</v>
      </c>
      <c r="F147" s="35">
        <v>592647.94999999995</v>
      </c>
      <c r="G147" s="35">
        <v>271921.78000000003</v>
      </c>
      <c r="H147" s="35">
        <v>111364.56</v>
      </c>
      <c r="I147" s="35">
        <v>83714.350000000006</v>
      </c>
      <c r="J147" s="35">
        <v>179523.79</v>
      </c>
    </row>
    <row r="148" spans="1:11" x14ac:dyDescent="0.2">
      <c r="A148" s="35">
        <v>10802872.800000001</v>
      </c>
      <c r="B148" s="35">
        <v>12305454.51</v>
      </c>
      <c r="C148" s="35">
        <v>13529595.41</v>
      </c>
      <c r="D148" s="35">
        <v>12593076.470000001</v>
      </c>
      <c r="E148" s="35">
        <v>11234358.279999999</v>
      </c>
      <c r="F148" s="35">
        <v>12313938.140000001</v>
      </c>
      <c r="G148" s="35">
        <v>12772735.93</v>
      </c>
      <c r="H148" s="35">
        <v>11056635</v>
      </c>
      <c r="I148" s="35">
        <v>11613400.369999999</v>
      </c>
      <c r="J148" s="35">
        <v>12285880.9</v>
      </c>
    </row>
    <row r="149" spans="1:11" x14ac:dyDescent="0.2">
      <c r="A149" s="35">
        <v>8483051.9399999995</v>
      </c>
      <c r="B149" s="35">
        <v>10081107.43</v>
      </c>
      <c r="C149" s="35">
        <v>10833494.279999999</v>
      </c>
      <c r="D149" s="35">
        <v>11031665.83</v>
      </c>
      <c r="E149" s="35">
        <v>8691802.0399999991</v>
      </c>
      <c r="F149" s="35">
        <v>9219669.1400000006</v>
      </c>
      <c r="G149" s="35">
        <v>9509037.5700000003</v>
      </c>
      <c r="H149" s="35">
        <v>9566522.5700000003</v>
      </c>
      <c r="I149" s="35">
        <v>9542856.25</v>
      </c>
      <c r="J149" s="35">
        <v>9780514.3399999999</v>
      </c>
    </row>
    <row r="150" spans="1:11" x14ac:dyDescent="0.2">
      <c r="A150" s="35">
        <v>-12799.85</v>
      </c>
      <c r="B150" s="35">
        <v>14622.17</v>
      </c>
      <c r="C150" s="35">
        <v>17218.16</v>
      </c>
      <c r="D150" s="35">
        <v>-382532.17</v>
      </c>
      <c r="E150" s="35">
        <v>-19448.900000000001</v>
      </c>
      <c r="F150" s="35">
        <v>43650.19</v>
      </c>
      <c r="G150" s="35">
        <v>57998.68</v>
      </c>
      <c r="H150" s="35">
        <v>-60660.54</v>
      </c>
      <c r="I150" s="35">
        <v>-15802.36</v>
      </c>
      <c r="J150" s="35">
        <v>8613.9699999999993</v>
      </c>
    </row>
    <row r="151" spans="1:11" x14ac:dyDescent="0.2">
      <c r="A151" s="35">
        <v>64892.67</v>
      </c>
      <c r="B151" s="35">
        <v>139279.07999999999</v>
      </c>
      <c r="C151" s="35">
        <v>113326.1</v>
      </c>
      <c r="D151" s="35">
        <v>110472.19</v>
      </c>
      <c r="E151" s="35">
        <v>105641.56</v>
      </c>
      <c r="F151" s="35">
        <v>71449.19</v>
      </c>
      <c r="G151" s="35">
        <v>23564.240000000002</v>
      </c>
      <c r="H151" s="35">
        <v>31606.959999999999</v>
      </c>
      <c r="I151" s="35">
        <v>42385.8</v>
      </c>
      <c r="J151" s="35">
        <v>29314.13</v>
      </c>
    </row>
    <row r="152" spans="1:11" x14ac:dyDescent="0.2">
      <c r="A152" s="35">
        <v>0</v>
      </c>
      <c r="B152" s="35">
        <v>0</v>
      </c>
      <c r="C152" s="35">
        <v>0</v>
      </c>
      <c r="D152" s="35">
        <v>0</v>
      </c>
      <c r="E152" s="35">
        <v>-376.87</v>
      </c>
      <c r="F152" s="35">
        <v>0</v>
      </c>
      <c r="G152" s="35">
        <v>0</v>
      </c>
      <c r="H152" s="35">
        <v>-460.44</v>
      </c>
      <c r="I152" s="35">
        <v>-124.24</v>
      </c>
      <c r="J152" s="35">
        <v>-1961.18</v>
      </c>
    </row>
    <row r="153" spans="1:11" x14ac:dyDescent="0.2">
      <c r="A153">
        <v>106093.68</v>
      </c>
      <c r="B153">
        <v>121983.51</v>
      </c>
      <c r="C153">
        <v>133989.75</v>
      </c>
      <c r="D153">
        <v>146664.41</v>
      </c>
      <c r="E153">
        <v>152000.84</v>
      </c>
      <c r="F153">
        <v>161692.51999999999</v>
      </c>
      <c r="G153">
        <v>151244.82</v>
      </c>
      <c r="H153">
        <v>148284.10999999999</v>
      </c>
      <c r="I153">
        <v>149959.95000000001</v>
      </c>
      <c r="J153">
        <v>144765.63</v>
      </c>
    </row>
    <row r="154" spans="1:11" x14ac:dyDescent="0.2">
      <c r="A154">
        <v>7191832.6500000004</v>
      </c>
      <c r="B154">
        <v>8121000.96</v>
      </c>
      <c r="C154">
        <v>8134281.46</v>
      </c>
      <c r="D154">
        <v>7648498.1200000001</v>
      </c>
      <c r="E154">
        <v>7758943.9900000002</v>
      </c>
      <c r="F154">
        <v>8493566.1999999993</v>
      </c>
      <c r="G154">
        <v>7924824.1500000004</v>
      </c>
      <c r="H154">
        <v>6742866.2300000004</v>
      </c>
      <c r="I154">
        <v>7127384.1799999997</v>
      </c>
      <c r="J154">
        <v>7277787.7599999998</v>
      </c>
      <c r="K154" t="s">
        <v>42</v>
      </c>
    </row>
    <row r="155" spans="1:11" x14ac:dyDescent="0.2">
      <c r="A155">
        <v>265806.19</v>
      </c>
      <c r="B155">
        <v>311412.5</v>
      </c>
      <c r="C155">
        <v>354152.96000000002</v>
      </c>
      <c r="D155">
        <v>373912.36</v>
      </c>
      <c r="E155">
        <v>387828.07</v>
      </c>
      <c r="F155">
        <v>418535.87</v>
      </c>
      <c r="G155">
        <v>388605.64</v>
      </c>
      <c r="H155">
        <v>323158.59000000003</v>
      </c>
      <c r="I155">
        <v>338914.32</v>
      </c>
      <c r="J155">
        <v>329667.65999999997</v>
      </c>
      <c r="K155" t="s">
        <v>42</v>
      </c>
    </row>
    <row r="156" spans="1:11" x14ac:dyDescent="0.2">
      <c r="A156">
        <v>8355046.79</v>
      </c>
      <c r="B156">
        <v>9450264.3000000007</v>
      </c>
      <c r="C156">
        <v>9347036.1999999993</v>
      </c>
      <c r="D156">
        <v>9120429.6400000006</v>
      </c>
      <c r="E156">
        <v>9265649.3599999994</v>
      </c>
      <c r="F156">
        <v>10306531.68</v>
      </c>
      <c r="G156">
        <v>9527460.6400000006</v>
      </c>
      <c r="H156">
        <v>8299176.0099999998</v>
      </c>
      <c r="I156">
        <v>8942318.0600000005</v>
      </c>
      <c r="J156">
        <v>8657878.8200000003</v>
      </c>
      <c r="K156" t="s">
        <v>42</v>
      </c>
    </row>
    <row r="157" spans="1:11" x14ac:dyDescent="0.2">
      <c r="A157">
        <v>192821.95</v>
      </c>
      <c r="B157">
        <v>177361.09</v>
      </c>
      <c r="C157">
        <v>163971.84</v>
      </c>
      <c r="D157">
        <v>163433.35</v>
      </c>
      <c r="E157">
        <v>192121.95</v>
      </c>
      <c r="F157">
        <v>176181.04</v>
      </c>
      <c r="G157">
        <v>148126.76999999999</v>
      </c>
      <c r="H157">
        <v>182184.02</v>
      </c>
      <c r="I157">
        <v>186319.68</v>
      </c>
      <c r="J157">
        <v>168989.25</v>
      </c>
      <c r="K157" t="s">
        <v>42</v>
      </c>
    </row>
    <row r="158" spans="1:11" x14ac:dyDescent="0.2">
      <c r="A158" s="35">
        <v>62671.87</v>
      </c>
      <c r="B158" s="35">
        <v>62256.17</v>
      </c>
      <c r="C158" s="35">
        <v>75125.710000000006</v>
      </c>
      <c r="D158" s="35">
        <v>89980.6</v>
      </c>
      <c r="E158" s="35">
        <v>96414.49</v>
      </c>
      <c r="F158" s="35">
        <v>106129.75</v>
      </c>
      <c r="G158" s="35">
        <v>101326.85</v>
      </c>
      <c r="H158" s="35">
        <v>79611.37</v>
      </c>
      <c r="I158" s="35">
        <v>83494.929999999993</v>
      </c>
      <c r="J158" s="35">
        <v>84210.85</v>
      </c>
      <c r="K158" t="s">
        <v>292</v>
      </c>
    </row>
    <row r="159" spans="1:11" x14ac:dyDescent="0.2">
      <c r="A159" s="35">
        <v>6308994.8799999999</v>
      </c>
      <c r="B159" s="35">
        <v>6494206.5199999996</v>
      </c>
      <c r="C159" s="35">
        <v>8363452.4500000002</v>
      </c>
      <c r="D159" s="35">
        <v>8625899.5899999999</v>
      </c>
      <c r="E159" s="35">
        <v>6704193.79</v>
      </c>
      <c r="F159" s="35">
        <v>7266549.5999999996</v>
      </c>
      <c r="G159" s="35">
        <v>8052914.3700000001</v>
      </c>
      <c r="H159" s="35">
        <v>6667939.9900000002</v>
      </c>
      <c r="I159" s="35">
        <v>6979190.9699999997</v>
      </c>
      <c r="J159" s="35">
        <v>7408668.46</v>
      </c>
    </row>
    <row r="160" spans="1:11" x14ac:dyDescent="0.2">
      <c r="A160" s="35">
        <v>2517.67</v>
      </c>
      <c r="B160" s="35">
        <v>5084.09</v>
      </c>
      <c r="C160" s="35">
        <v>6163.69</v>
      </c>
      <c r="D160" s="35">
        <v>5049.09</v>
      </c>
      <c r="E160" s="35">
        <v>3917.69</v>
      </c>
      <c r="F160" s="35">
        <v>6757.69</v>
      </c>
      <c r="G160" s="35">
        <v>5697.53</v>
      </c>
      <c r="H160" s="35">
        <v>6672.64</v>
      </c>
      <c r="I160" s="35">
        <v>6649.17</v>
      </c>
      <c r="J160" s="35">
        <v>8535.1200000000008</v>
      </c>
    </row>
    <row r="161" spans="1:11" x14ac:dyDescent="0.2">
      <c r="A161" s="35">
        <v>292819.38</v>
      </c>
      <c r="B161" s="35">
        <v>577820.38</v>
      </c>
      <c r="C161" s="35">
        <v>552708.68999999994</v>
      </c>
      <c r="D161" s="35">
        <v>627599.5</v>
      </c>
      <c r="E161" s="35">
        <v>447066.08</v>
      </c>
      <c r="F161" s="35">
        <v>846646.13</v>
      </c>
      <c r="G161" s="35">
        <v>663796.9</v>
      </c>
      <c r="H161" s="35">
        <v>805517.23</v>
      </c>
      <c r="I161" s="35">
        <v>913279.32</v>
      </c>
      <c r="J161" s="35">
        <v>1056492.31</v>
      </c>
    </row>
    <row r="162" spans="1:11" x14ac:dyDescent="0.2">
      <c r="A162" s="35">
        <v>21837.02</v>
      </c>
      <c r="B162" s="35">
        <v>25635.29</v>
      </c>
      <c r="C162" s="35">
        <v>27289.5</v>
      </c>
      <c r="D162" s="35">
        <v>34383.379999999997</v>
      </c>
      <c r="E162" s="35">
        <v>35919.199999999997</v>
      </c>
      <c r="F162" s="35">
        <v>39000.449999999997</v>
      </c>
      <c r="G162" s="35">
        <v>34016.21</v>
      </c>
      <c r="H162" s="35">
        <v>25645.200000000001</v>
      </c>
      <c r="I162" s="35">
        <v>29802.86</v>
      </c>
      <c r="J162" s="35">
        <v>27735.16</v>
      </c>
    </row>
    <row r="163" spans="1:11" x14ac:dyDescent="0.2">
      <c r="A163" s="35">
        <v>975008.51</v>
      </c>
      <c r="B163" s="35">
        <v>1373255.56</v>
      </c>
      <c r="C163" s="35">
        <v>1129879.96</v>
      </c>
      <c r="D163" s="35">
        <v>1064463.97</v>
      </c>
      <c r="E163" s="35">
        <v>1119716.06</v>
      </c>
      <c r="F163" s="35">
        <v>1383407.67</v>
      </c>
      <c r="G163" s="35">
        <v>1328589.54</v>
      </c>
      <c r="H163" s="35">
        <v>1002510.06</v>
      </c>
      <c r="I163" s="35">
        <v>1158964.8899999999</v>
      </c>
      <c r="J163" s="35">
        <v>1103602.04</v>
      </c>
    </row>
    <row r="164" spans="1:11" x14ac:dyDescent="0.2">
      <c r="A164" s="35">
        <v>8240.94</v>
      </c>
      <c r="B164" s="35">
        <v>12927.74</v>
      </c>
      <c r="C164" s="35">
        <v>13238.25</v>
      </c>
      <c r="D164" s="35">
        <v>12231.6</v>
      </c>
      <c r="E164" s="35">
        <v>13190.34</v>
      </c>
      <c r="F164" s="35">
        <v>13325.92</v>
      </c>
      <c r="G164" s="35">
        <v>8870.33</v>
      </c>
      <c r="H164" s="35">
        <v>10904.24</v>
      </c>
      <c r="I164" s="35">
        <v>12649.63</v>
      </c>
      <c r="J164" s="35">
        <v>12010.63</v>
      </c>
    </row>
    <row r="165" spans="1:11" x14ac:dyDescent="0.2">
      <c r="A165" s="35">
        <v>566635.52000000002</v>
      </c>
      <c r="B165" s="35">
        <v>1021189.6</v>
      </c>
      <c r="C165" s="35">
        <v>784949.43</v>
      </c>
      <c r="D165" s="35">
        <v>614526.74</v>
      </c>
      <c r="E165" s="35">
        <v>659762.82999999996</v>
      </c>
      <c r="F165" s="35">
        <v>687548.37</v>
      </c>
      <c r="G165" s="35">
        <v>437270.02</v>
      </c>
      <c r="H165" s="35">
        <v>530583.74</v>
      </c>
      <c r="I165" s="35">
        <v>614905.01</v>
      </c>
      <c r="J165" s="35">
        <v>580018.23</v>
      </c>
    </row>
    <row r="166" spans="1:11" x14ac:dyDescent="0.2">
      <c r="A166" s="35">
        <v>6567.8</v>
      </c>
      <c r="B166" s="35">
        <v>8960.2099999999991</v>
      </c>
      <c r="C166" s="35">
        <v>8747.67</v>
      </c>
      <c r="D166" s="35">
        <v>6644.43</v>
      </c>
      <c r="E166" s="35">
        <v>9444.4599999999991</v>
      </c>
      <c r="F166" s="35">
        <v>10231.08</v>
      </c>
      <c r="G166" s="35">
        <v>11624.19</v>
      </c>
      <c r="H166" s="35">
        <v>11336.79</v>
      </c>
      <c r="I166" s="35">
        <v>6892.86</v>
      </c>
      <c r="J166" s="35">
        <v>6564</v>
      </c>
    </row>
    <row r="167" spans="1:11" x14ac:dyDescent="0.2">
      <c r="A167" s="35">
        <v>318167.92</v>
      </c>
      <c r="B167" s="35">
        <v>417113.36</v>
      </c>
      <c r="C167" s="35">
        <v>301559.59999999998</v>
      </c>
      <c r="D167" s="35">
        <v>188515.56</v>
      </c>
      <c r="E167" s="35">
        <v>226586.09</v>
      </c>
      <c r="F167" s="35">
        <v>200060.71</v>
      </c>
      <c r="G167" s="35">
        <v>299039.62</v>
      </c>
      <c r="H167" s="35">
        <v>244972.28</v>
      </c>
      <c r="I167" s="35">
        <v>186135.02</v>
      </c>
      <c r="J167" s="35">
        <v>205945.82</v>
      </c>
    </row>
    <row r="168" spans="1:11" x14ac:dyDescent="0.2">
      <c r="A168" s="35">
        <v>7479.37</v>
      </c>
      <c r="B168" s="35">
        <v>9320.02</v>
      </c>
      <c r="C168" s="35">
        <v>10262.450000000001</v>
      </c>
      <c r="D168" s="35">
        <v>6453.1</v>
      </c>
      <c r="E168" s="35">
        <v>7158.39</v>
      </c>
      <c r="F168" s="35">
        <v>7242.28</v>
      </c>
      <c r="G168" s="35">
        <v>12020.66</v>
      </c>
      <c r="H168" s="35">
        <v>13482.99</v>
      </c>
      <c r="I168" s="35">
        <v>13999.4</v>
      </c>
      <c r="J168" s="35">
        <v>14647.6</v>
      </c>
    </row>
    <row r="169" spans="1:11" x14ac:dyDescent="0.2">
      <c r="A169" s="35">
        <v>538324.11</v>
      </c>
      <c r="B169" s="35">
        <v>726270.02</v>
      </c>
      <c r="C169" s="35">
        <v>620005.41</v>
      </c>
      <c r="D169" s="35">
        <v>282474.8</v>
      </c>
      <c r="E169" s="35">
        <v>302764.34000000003</v>
      </c>
      <c r="F169" s="35">
        <v>309381.63</v>
      </c>
      <c r="G169" s="35">
        <v>579180.18000000005</v>
      </c>
      <c r="H169" s="35">
        <v>590679.66</v>
      </c>
      <c r="I169" s="35">
        <v>587987.30000000005</v>
      </c>
      <c r="J169" s="35">
        <v>648364.51</v>
      </c>
    </row>
    <row r="170" spans="1:11" x14ac:dyDescent="0.2">
      <c r="A170">
        <v>121468.83</v>
      </c>
      <c r="B170">
        <v>131395.38</v>
      </c>
      <c r="C170">
        <v>148074.13</v>
      </c>
      <c r="D170">
        <v>162576.76</v>
      </c>
      <c r="E170">
        <v>174702.14</v>
      </c>
      <c r="F170">
        <v>193483.57</v>
      </c>
      <c r="G170">
        <v>187425.07</v>
      </c>
      <c r="H170">
        <v>165329.38</v>
      </c>
      <c r="I170">
        <v>170168.22</v>
      </c>
      <c r="J170">
        <v>169056.11</v>
      </c>
      <c r="K170" t="s">
        <v>227</v>
      </c>
    </row>
    <row r="171" spans="1:11" x14ac:dyDescent="0.2">
      <c r="A171">
        <v>-111.73</v>
      </c>
      <c r="B171">
        <v>390.53</v>
      </c>
      <c r="C171">
        <v>78.680000000000007</v>
      </c>
      <c r="D171">
        <v>-7973.84</v>
      </c>
      <c r="E171">
        <v>2103.9499999999998</v>
      </c>
      <c r="F171">
        <v>5453.44</v>
      </c>
      <c r="G171">
        <v>1893.82</v>
      </c>
      <c r="H171">
        <v>-1938.49</v>
      </c>
      <c r="I171">
        <v>913.4</v>
      </c>
      <c r="J171">
        <v>2236.13</v>
      </c>
      <c r="K171" t="s">
        <v>228</v>
      </c>
    </row>
    <row r="172" spans="1:11" x14ac:dyDescent="0.2">
      <c r="A172">
        <v>1173.74</v>
      </c>
      <c r="B172">
        <v>2595.8000000000002</v>
      </c>
      <c r="C172">
        <v>1911.75</v>
      </c>
      <c r="D172">
        <v>2240.09</v>
      </c>
      <c r="E172">
        <v>1932.11</v>
      </c>
      <c r="F172">
        <v>1600.36</v>
      </c>
      <c r="G172">
        <v>753.23</v>
      </c>
      <c r="H172">
        <v>907.53</v>
      </c>
      <c r="I172">
        <v>1366.08</v>
      </c>
      <c r="J172">
        <v>916.08</v>
      </c>
      <c r="K172" t="s">
        <v>229</v>
      </c>
    </row>
    <row r="173" spans="1:11" x14ac:dyDescent="0.2">
      <c r="A173">
        <v>0</v>
      </c>
      <c r="B173">
        <v>0</v>
      </c>
      <c r="C173">
        <v>0</v>
      </c>
      <c r="D173">
        <v>0</v>
      </c>
      <c r="E173">
        <v>-6.06</v>
      </c>
      <c r="F173">
        <v>0</v>
      </c>
      <c r="G173">
        <v>0</v>
      </c>
      <c r="H173">
        <v>-5.34</v>
      </c>
      <c r="I173">
        <v>-2.5</v>
      </c>
      <c r="J173">
        <v>-27.98</v>
      </c>
      <c r="K173" t="s">
        <v>230</v>
      </c>
    </row>
    <row r="174" spans="1:11" x14ac:dyDescent="0.2">
      <c r="A174">
        <v>12077.79</v>
      </c>
      <c r="B174">
        <v>6451.01</v>
      </c>
      <c r="C174">
        <v>6982.77</v>
      </c>
      <c r="D174">
        <v>6965.76</v>
      </c>
      <c r="E174">
        <v>7886.58</v>
      </c>
      <c r="F174">
        <v>9920.4699999999993</v>
      </c>
      <c r="G174">
        <v>12160</v>
      </c>
      <c r="H174">
        <v>15675.18</v>
      </c>
      <c r="I174">
        <v>13907.52</v>
      </c>
      <c r="J174">
        <v>12973.48</v>
      </c>
      <c r="K174" t="s">
        <v>231</v>
      </c>
    </row>
    <row r="175" spans="1:11" x14ac:dyDescent="0.2">
      <c r="A175">
        <v>0</v>
      </c>
      <c r="B175">
        <v>0</v>
      </c>
      <c r="C175">
        <v>0</v>
      </c>
      <c r="D175">
        <v>0</v>
      </c>
      <c r="E175">
        <v>0</v>
      </c>
      <c r="F175">
        <v>476</v>
      </c>
      <c r="G175">
        <v>555</v>
      </c>
      <c r="H175">
        <v>1247</v>
      </c>
      <c r="I175">
        <v>1688.36</v>
      </c>
      <c r="J175">
        <v>1511.56</v>
      </c>
      <c r="K175" t="s">
        <v>232</v>
      </c>
    </row>
    <row r="176" spans="1:11" x14ac:dyDescent="0.2">
      <c r="A176">
        <v>109350.04</v>
      </c>
      <c r="B176">
        <v>124269.9</v>
      </c>
      <c r="C176">
        <v>141065.35999999999</v>
      </c>
      <c r="D176">
        <v>155006.32999999999</v>
      </c>
      <c r="E176">
        <v>166451.20000000001</v>
      </c>
      <c r="F176">
        <v>182946.1</v>
      </c>
      <c r="G176">
        <v>173855.81</v>
      </c>
      <c r="H176">
        <v>147972.20000000001</v>
      </c>
      <c r="I176">
        <v>154208.68</v>
      </c>
      <c r="J176">
        <v>154520.98000000001</v>
      </c>
      <c r="K176" t="s">
        <v>233</v>
      </c>
    </row>
    <row r="177" spans="1:11" x14ac:dyDescent="0.2">
      <c r="A177">
        <v>0</v>
      </c>
      <c r="B177">
        <v>0</v>
      </c>
      <c r="C177">
        <v>0</v>
      </c>
      <c r="D177">
        <v>0</v>
      </c>
      <c r="E177">
        <v>0</v>
      </c>
      <c r="F177">
        <v>0</v>
      </c>
      <c r="G177">
        <v>0</v>
      </c>
      <c r="H177">
        <v>0</v>
      </c>
      <c r="I177">
        <v>0</v>
      </c>
      <c r="J177">
        <v>0</v>
      </c>
      <c r="K177" t="s">
        <v>234</v>
      </c>
    </row>
    <row r="178" spans="1:11" x14ac:dyDescent="0.2">
      <c r="A178">
        <v>0</v>
      </c>
      <c r="B178">
        <v>0</v>
      </c>
      <c r="C178">
        <v>0</v>
      </c>
      <c r="D178">
        <v>0</v>
      </c>
      <c r="E178">
        <v>0</v>
      </c>
      <c r="F178">
        <v>0</v>
      </c>
      <c r="G178">
        <v>0</v>
      </c>
      <c r="H178">
        <v>0</v>
      </c>
      <c r="I178">
        <v>0</v>
      </c>
      <c r="J178">
        <v>0</v>
      </c>
      <c r="K178" t="s">
        <v>235</v>
      </c>
    </row>
    <row r="179" spans="1:11" x14ac:dyDescent="0.2">
      <c r="A179">
        <v>41</v>
      </c>
      <c r="B179">
        <v>674.47</v>
      </c>
      <c r="C179">
        <v>26</v>
      </c>
      <c r="D179">
        <v>604.66999999999996</v>
      </c>
      <c r="E179">
        <v>364.36</v>
      </c>
      <c r="F179">
        <v>141</v>
      </c>
      <c r="G179">
        <v>854.26</v>
      </c>
      <c r="H179">
        <v>435</v>
      </c>
      <c r="I179">
        <v>363.66</v>
      </c>
      <c r="J179">
        <v>50.09</v>
      </c>
      <c r="K179" t="s">
        <v>236</v>
      </c>
    </row>
    <row r="180" spans="1:11" x14ac:dyDescent="0.2">
      <c r="A180">
        <v>0</v>
      </c>
      <c r="B180">
        <v>0</v>
      </c>
      <c r="C180">
        <v>0</v>
      </c>
      <c r="D180">
        <v>0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 t="s">
        <v>237</v>
      </c>
    </row>
    <row r="181" spans="1:11" x14ac:dyDescent="0.2">
      <c r="A181">
        <v>97918.41</v>
      </c>
      <c r="B181">
        <v>98729.16</v>
      </c>
      <c r="C181">
        <v>113453.61</v>
      </c>
      <c r="D181">
        <v>133536.51</v>
      </c>
      <c r="E181">
        <v>144695.64000000001</v>
      </c>
      <c r="F181">
        <v>160291.82999999999</v>
      </c>
      <c r="G181">
        <v>151910.65</v>
      </c>
      <c r="H181">
        <v>123173.57</v>
      </c>
      <c r="I181">
        <v>124331.23</v>
      </c>
      <c r="J181">
        <v>122597.59</v>
      </c>
      <c r="K181" t="s">
        <v>238</v>
      </c>
    </row>
    <row r="182" spans="1:11" x14ac:dyDescent="0.2">
      <c r="A182">
        <v>23550.42</v>
      </c>
      <c r="B182">
        <v>32666.22</v>
      </c>
      <c r="C182">
        <v>34620.519999999997</v>
      </c>
      <c r="D182">
        <v>29040.25</v>
      </c>
      <c r="E182">
        <v>30006.5</v>
      </c>
      <c r="F182">
        <v>33191.74</v>
      </c>
      <c r="G182">
        <v>35514.42</v>
      </c>
      <c r="H182">
        <v>42155.81</v>
      </c>
      <c r="I182">
        <v>45836.99</v>
      </c>
      <c r="J182">
        <v>46458.52</v>
      </c>
      <c r="K182" t="s">
        <v>239</v>
      </c>
    </row>
    <row r="183" spans="1:11" x14ac:dyDescent="0.2">
      <c r="A183">
        <v>69963.37</v>
      </c>
      <c r="B183">
        <v>67706.53</v>
      </c>
      <c r="C183">
        <v>82413.259999999995</v>
      </c>
      <c r="D183">
        <v>96081.54</v>
      </c>
      <c r="E183">
        <v>101181.89</v>
      </c>
      <c r="F183">
        <v>115804.25</v>
      </c>
      <c r="G183">
        <v>109566.53</v>
      </c>
      <c r="H183">
        <v>91971.7</v>
      </c>
      <c r="I183">
        <v>92509.35</v>
      </c>
      <c r="J183">
        <v>95159.48</v>
      </c>
      <c r="K183" t="s">
        <v>240</v>
      </c>
    </row>
    <row r="184" spans="1:11" x14ac:dyDescent="0.2">
      <c r="A184">
        <v>35.369999999999997</v>
      </c>
      <c r="B184">
        <v>86.38</v>
      </c>
      <c r="C184">
        <v>247.69</v>
      </c>
      <c r="D184">
        <v>264.13</v>
      </c>
      <c r="E184">
        <v>53.85</v>
      </c>
      <c r="F184">
        <v>258.93</v>
      </c>
      <c r="G184">
        <v>300.04000000000002</v>
      </c>
      <c r="H184">
        <v>318.97000000000003</v>
      </c>
      <c r="I184">
        <v>719.83</v>
      </c>
      <c r="J184">
        <v>817.62</v>
      </c>
      <c r="K184" t="s">
        <v>241</v>
      </c>
    </row>
    <row r="185" spans="1:11" x14ac:dyDescent="0.2">
      <c r="A185">
        <v>31615.19</v>
      </c>
      <c r="B185">
        <v>39360.730000000003</v>
      </c>
      <c r="C185">
        <v>41198.769999999997</v>
      </c>
      <c r="D185">
        <v>47774.239999999998</v>
      </c>
      <c r="E185">
        <v>50693.38</v>
      </c>
      <c r="F185">
        <v>53836.14</v>
      </c>
      <c r="G185">
        <v>45289.8</v>
      </c>
      <c r="H185">
        <v>38470.03</v>
      </c>
      <c r="I185">
        <v>44805.94</v>
      </c>
      <c r="J185">
        <v>41432.949999999997</v>
      </c>
      <c r="K185" t="s">
        <v>242</v>
      </c>
    </row>
    <row r="186" spans="1:11" x14ac:dyDescent="0.2">
      <c r="A186">
        <v>19854.900000000001</v>
      </c>
      <c r="B186">
        <v>24241.74</v>
      </c>
      <c r="C186">
        <v>24214.41</v>
      </c>
      <c r="D186">
        <v>18456.849999999999</v>
      </c>
      <c r="E186">
        <v>22420.240000000002</v>
      </c>
      <c r="F186">
        <v>23584.25</v>
      </c>
      <c r="G186">
        <v>32268.7</v>
      </c>
      <c r="H186">
        <v>34568.68</v>
      </c>
      <c r="I186">
        <v>32133.1</v>
      </c>
      <c r="J186">
        <v>31646.06</v>
      </c>
      <c r="K186" t="s">
        <v>243</v>
      </c>
    </row>
    <row r="187" spans="1:11" x14ac:dyDescent="0.2">
      <c r="A187">
        <v>0</v>
      </c>
      <c r="B187">
        <v>0</v>
      </c>
      <c r="C187">
        <v>0</v>
      </c>
      <c r="D187">
        <v>0</v>
      </c>
      <c r="E187">
        <v>352.78</v>
      </c>
      <c r="F187">
        <v>0</v>
      </c>
      <c r="G187">
        <v>0</v>
      </c>
      <c r="H187">
        <v>0</v>
      </c>
      <c r="I187">
        <v>0</v>
      </c>
      <c r="J187">
        <v>0</v>
      </c>
      <c r="K187" t="s">
        <v>244</v>
      </c>
    </row>
    <row r="188" spans="1:11" x14ac:dyDescent="0.2">
      <c r="A188">
        <v>694894.92</v>
      </c>
      <c r="B188">
        <v>299953.71999999997</v>
      </c>
      <c r="C188">
        <v>293191.07</v>
      </c>
      <c r="D188">
        <v>222742.18</v>
      </c>
      <c r="E188">
        <v>209798.32</v>
      </c>
      <c r="F188">
        <v>238170.91</v>
      </c>
      <c r="G188">
        <v>379695.7</v>
      </c>
      <c r="H188">
        <v>568900.43000000005</v>
      </c>
      <c r="I188">
        <v>400065.03</v>
      </c>
      <c r="J188">
        <v>407546.63</v>
      </c>
    </row>
    <row r="189" spans="1:11" x14ac:dyDescent="0.2">
      <c r="A189">
        <v>0</v>
      </c>
      <c r="B189">
        <v>0</v>
      </c>
      <c r="C189">
        <v>0</v>
      </c>
      <c r="D189">
        <v>0</v>
      </c>
      <c r="E189">
        <v>0</v>
      </c>
      <c r="F189">
        <v>7225.62</v>
      </c>
      <c r="G189">
        <v>11895.13</v>
      </c>
      <c r="H189">
        <v>17382.560000000001</v>
      </c>
      <c r="I189">
        <v>37910.74</v>
      </c>
      <c r="J189">
        <v>35948.269999999997</v>
      </c>
    </row>
    <row r="190" spans="1:11" x14ac:dyDescent="0.2">
      <c r="A190">
        <v>9001602.7899999991</v>
      </c>
      <c r="B190">
        <v>10613947.710000001</v>
      </c>
      <c r="C190">
        <v>11765220.57</v>
      </c>
      <c r="D190">
        <v>11416026.91</v>
      </c>
      <c r="E190">
        <v>9479658.5</v>
      </c>
      <c r="F190">
        <v>10705298.050000001</v>
      </c>
      <c r="G190">
        <v>11377081.039999999</v>
      </c>
      <c r="H190">
        <v>9859438.6199999992</v>
      </c>
      <c r="I190">
        <v>10477061.9</v>
      </c>
      <c r="J190">
        <v>11047069.35</v>
      </c>
    </row>
    <row r="191" spans="1:11" x14ac:dyDescent="0.2">
      <c r="A191">
        <v>0</v>
      </c>
      <c r="B191">
        <v>0</v>
      </c>
      <c r="C191">
        <v>0</v>
      </c>
      <c r="D191">
        <v>0</v>
      </c>
      <c r="E191">
        <v>0</v>
      </c>
      <c r="F191">
        <v>0</v>
      </c>
      <c r="G191">
        <v>0</v>
      </c>
      <c r="H191">
        <v>0</v>
      </c>
      <c r="I191">
        <v>0</v>
      </c>
      <c r="J191">
        <v>0</v>
      </c>
    </row>
    <row r="192" spans="1:11" x14ac:dyDescent="0.2">
      <c r="A192">
        <v>0</v>
      </c>
      <c r="B192">
        <v>0</v>
      </c>
      <c r="C192">
        <v>0</v>
      </c>
      <c r="D192">
        <v>-1557.04</v>
      </c>
      <c r="E192">
        <v>14.82</v>
      </c>
      <c r="F192">
        <v>0</v>
      </c>
      <c r="G192">
        <v>0</v>
      </c>
      <c r="H192">
        <v>0</v>
      </c>
      <c r="I192">
        <v>0</v>
      </c>
      <c r="J192">
        <v>0</v>
      </c>
    </row>
    <row r="193" spans="1:10" x14ac:dyDescent="0.2">
      <c r="A193">
        <v>1927</v>
      </c>
      <c r="B193">
        <v>35544.400000000001</v>
      </c>
      <c r="C193">
        <v>1560</v>
      </c>
      <c r="D193">
        <v>27631.38</v>
      </c>
      <c r="E193">
        <v>11499.93</v>
      </c>
      <c r="F193">
        <v>5866.1</v>
      </c>
      <c r="G193">
        <v>37945.18</v>
      </c>
      <c r="H193">
        <v>16747.5</v>
      </c>
      <c r="I193">
        <v>10467.9</v>
      </c>
      <c r="J193">
        <v>1920</v>
      </c>
    </row>
    <row r="194" spans="1:10" x14ac:dyDescent="0.2">
      <c r="A194">
        <v>0</v>
      </c>
      <c r="B194">
        <v>0</v>
      </c>
      <c r="C194">
        <v>0</v>
      </c>
      <c r="D194">
        <v>0</v>
      </c>
      <c r="E194">
        <v>0</v>
      </c>
      <c r="F194">
        <v>0</v>
      </c>
      <c r="G194">
        <v>0</v>
      </c>
      <c r="H194">
        <v>0</v>
      </c>
      <c r="I194">
        <v>0</v>
      </c>
      <c r="J194">
        <v>0</v>
      </c>
    </row>
    <row r="195" spans="1:10" x14ac:dyDescent="0.2">
      <c r="A195">
        <v>8025745.0800000001</v>
      </c>
      <c r="B195">
        <v>8358825.6799999997</v>
      </c>
      <c r="C195">
        <v>9931571.4900000002</v>
      </c>
      <c r="D195">
        <v>9974722.2300000004</v>
      </c>
      <c r="E195">
        <v>8110575.5499999998</v>
      </c>
      <c r="F195">
        <v>8957242.0099999998</v>
      </c>
      <c r="G195">
        <v>9873343.4000000004</v>
      </c>
      <c r="H195">
        <v>8245227.5499999998</v>
      </c>
      <c r="I195">
        <v>8507192.6999999993</v>
      </c>
      <c r="J195">
        <v>8916831.0299999993</v>
      </c>
    </row>
    <row r="196" spans="1:10" x14ac:dyDescent="0.2">
      <c r="A196">
        <v>1672679.63</v>
      </c>
      <c r="B196">
        <v>2590620.15</v>
      </c>
      <c r="C196">
        <v>2128400.15</v>
      </c>
      <c r="D196">
        <v>1690121.2</v>
      </c>
      <c r="E196">
        <v>1590396.02</v>
      </c>
      <c r="F196">
        <v>1999318.67</v>
      </c>
      <c r="G196">
        <v>1933273.65</v>
      </c>
      <c r="H196">
        <v>2217241.56</v>
      </c>
      <c r="I196">
        <v>2418312.87</v>
      </c>
      <c r="J196">
        <v>2575653.2200000002</v>
      </c>
    </row>
    <row r="197" spans="1:10" x14ac:dyDescent="0.2">
      <c r="A197">
        <v>6985435.7199999997</v>
      </c>
      <c r="B197">
        <v>7090656.8899999997</v>
      </c>
      <c r="C197">
        <v>9012548.1300000008</v>
      </c>
      <c r="D197">
        <v>9316958.5199999996</v>
      </c>
      <c r="E197">
        <v>7184353.6100000003</v>
      </c>
      <c r="F197">
        <v>8192463.0300000003</v>
      </c>
      <c r="G197">
        <v>8854964.8800000008</v>
      </c>
      <c r="H197">
        <v>7792151.9800000004</v>
      </c>
      <c r="I197">
        <v>8036848.8399999999</v>
      </c>
      <c r="J197">
        <v>8630790.1400000006</v>
      </c>
    </row>
    <row r="198" spans="1:10" x14ac:dyDescent="0.2">
      <c r="A198">
        <v>1652.47</v>
      </c>
      <c r="B198">
        <v>4092.27</v>
      </c>
      <c r="C198">
        <v>13193.03</v>
      </c>
      <c r="D198">
        <v>12546.75</v>
      </c>
      <c r="E198">
        <v>1845.71</v>
      </c>
      <c r="F198">
        <v>11703.94</v>
      </c>
      <c r="G198">
        <v>16290.41</v>
      </c>
      <c r="H198">
        <v>17235.66</v>
      </c>
      <c r="I198">
        <v>36599.39</v>
      </c>
      <c r="J198">
        <v>43977.98</v>
      </c>
    </row>
    <row r="199" spans="1:10" x14ac:dyDescent="0.2">
      <c r="A199">
        <v>1580698.61</v>
      </c>
      <c r="B199">
        <v>2423246.1</v>
      </c>
      <c r="C199">
        <v>1936420</v>
      </c>
      <c r="D199">
        <v>1703751.33</v>
      </c>
      <c r="E199">
        <v>1793201.94</v>
      </c>
      <c r="F199">
        <v>2084859.46</v>
      </c>
      <c r="G199">
        <v>1816260.82</v>
      </c>
      <c r="H199">
        <v>1580339.01</v>
      </c>
      <c r="I199">
        <v>1815084.16</v>
      </c>
      <c r="J199">
        <v>1718823</v>
      </c>
    </row>
    <row r="200" spans="1:10" x14ac:dyDescent="0.2">
      <c r="A200">
        <v>1130637.9099999999</v>
      </c>
      <c r="B200">
        <v>1431450.57</v>
      </c>
      <c r="C200">
        <v>1097810.48</v>
      </c>
      <c r="D200">
        <v>631586.82999999996</v>
      </c>
      <c r="E200">
        <v>703846.71</v>
      </c>
      <c r="F200">
        <v>667534.25</v>
      </c>
      <c r="G200">
        <v>1119100.94</v>
      </c>
      <c r="H200">
        <v>1072742.46</v>
      </c>
      <c r="I200">
        <v>1036973.18</v>
      </c>
      <c r="J200">
        <v>1098893.1299999999</v>
      </c>
    </row>
    <row r="201" spans="1:10" x14ac:dyDescent="0.2">
      <c r="A201">
        <v>0</v>
      </c>
      <c r="B201">
        <v>0</v>
      </c>
      <c r="C201">
        <v>0</v>
      </c>
      <c r="D201">
        <v>0</v>
      </c>
      <c r="E201">
        <v>17723.599999999999</v>
      </c>
      <c r="F201">
        <v>0</v>
      </c>
      <c r="G201">
        <v>0</v>
      </c>
      <c r="H201">
        <v>0</v>
      </c>
      <c r="I201">
        <v>0</v>
      </c>
      <c r="J201">
        <v>0</v>
      </c>
    </row>
    <row r="202" spans="1:10" x14ac:dyDescent="0.2">
      <c r="A202" s="35">
        <v>14526.75</v>
      </c>
      <c r="B202" s="35">
        <v>10544.93</v>
      </c>
      <c r="C202" s="35">
        <v>11992.55</v>
      </c>
      <c r="D202" s="35">
        <v>16140.28</v>
      </c>
      <c r="E202" s="35">
        <v>34417.120000000003</v>
      </c>
      <c r="F202" s="35">
        <v>19107.73</v>
      </c>
      <c r="G202" s="35">
        <v>67388.62</v>
      </c>
      <c r="H202" s="35">
        <v>43804.72</v>
      </c>
      <c r="I202" s="35">
        <v>114984.7</v>
      </c>
      <c r="J202" s="35">
        <v>93477.38</v>
      </c>
    </row>
    <row r="203" spans="1:10" x14ac:dyDescent="0.2">
      <c r="A203" s="35">
        <v>178687.23</v>
      </c>
      <c r="B203" s="35">
        <v>246327.66</v>
      </c>
      <c r="C203" s="35">
        <v>190232.38</v>
      </c>
      <c r="D203" s="35">
        <v>155100.67000000001</v>
      </c>
      <c r="E203" s="35">
        <v>164361.51</v>
      </c>
      <c r="F203" s="35">
        <v>159247.23000000001</v>
      </c>
      <c r="G203" s="35">
        <v>173295.89</v>
      </c>
      <c r="H203" s="35">
        <v>130679.53</v>
      </c>
      <c r="I203" s="35">
        <v>132161.60999999999</v>
      </c>
      <c r="J203" s="35">
        <v>124335.19</v>
      </c>
    </row>
    <row r="204" spans="1:10" x14ac:dyDescent="0.2">
      <c r="A204" s="35">
        <v>14043.66</v>
      </c>
      <c r="B204" s="35">
        <v>76114.45</v>
      </c>
      <c r="C204" s="35">
        <v>10110.69</v>
      </c>
      <c r="D204" s="35">
        <v>24254.27</v>
      </c>
      <c r="E204" s="35">
        <v>13032.73</v>
      </c>
      <c r="F204" s="35">
        <v>14804.07</v>
      </c>
      <c r="G204" s="35">
        <v>19381.72</v>
      </c>
      <c r="H204" s="35">
        <v>13879.51</v>
      </c>
      <c r="I204" s="35">
        <v>16061.77</v>
      </c>
      <c r="J204" s="35">
        <v>9825.7099999999991</v>
      </c>
    </row>
    <row r="205" spans="1:10" x14ac:dyDescent="0.2">
      <c r="A205" s="35">
        <v>95582.5</v>
      </c>
      <c r="B205" s="35">
        <v>54630.38</v>
      </c>
      <c r="C205" s="35">
        <v>73310.52</v>
      </c>
      <c r="D205" s="35">
        <v>77070.42</v>
      </c>
      <c r="E205" s="35">
        <v>58418.32</v>
      </c>
      <c r="F205" s="35">
        <v>71321.16</v>
      </c>
      <c r="G205" s="35">
        <v>58004.31</v>
      </c>
      <c r="H205" s="35">
        <v>60909.120000000003</v>
      </c>
      <c r="I205" s="35">
        <v>47284.82</v>
      </c>
      <c r="J205" s="35">
        <v>56909.4</v>
      </c>
    </row>
    <row r="206" spans="1:10" x14ac:dyDescent="0.2">
      <c r="A206" s="35">
        <v>18825.939999999999</v>
      </c>
      <c r="B206" s="35">
        <v>16382.44</v>
      </c>
      <c r="C206" s="35">
        <v>19669.54</v>
      </c>
      <c r="D206" s="35">
        <v>14908.39</v>
      </c>
      <c r="E206" s="35">
        <v>19299.810000000001</v>
      </c>
      <c r="F206" s="35">
        <v>19448.3</v>
      </c>
      <c r="G206" s="35">
        <v>29351.919999999998</v>
      </c>
      <c r="H206" s="35">
        <v>17178.560000000001</v>
      </c>
      <c r="I206" s="35">
        <v>21871.38</v>
      </c>
      <c r="J206" s="35">
        <v>22136.959999999999</v>
      </c>
    </row>
    <row r="207" spans="1:10" x14ac:dyDescent="0.2">
      <c r="A207" s="35">
        <v>107965.66</v>
      </c>
      <c r="B207" s="35">
        <v>83602.850000000006</v>
      </c>
      <c r="C207" s="35">
        <v>187821.72</v>
      </c>
      <c r="D207" s="35">
        <v>58324.37</v>
      </c>
      <c r="E207" s="35">
        <v>477101.4</v>
      </c>
      <c r="F207" s="35">
        <v>255937.57</v>
      </c>
      <c r="G207" s="35">
        <v>103436.46</v>
      </c>
      <c r="H207" s="35">
        <v>12302.15</v>
      </c>
      <c r="I207" s="35">
        <v>3480</v>
      </c>
      <c r="J207" s="35">
        <v>65393</v>
      </c>
    </row>
    <row r="208" spans="1:10" x14ac:dyDescent="0.2">
      <c r="A208" s="35">
        <v>15983.37</v>
      </c>
      <c r="B208" s="35">
        <v>10112.540000000001</v>
      </c>
      <c r="C208" s="35">
        <v>9699.5</v>
      </c>
      <c r="D208" s="35">
        <v>25891.64</v>
      </c>
      <c r="E208" s="35">
        <v>8529.86</v>
      </c>
      <c r="F208" s="35">
        <v>9258.1</v>
      </c>
      <c r="G208" s="35">
        <v>7322.92</v>
      </c>
      <c r="H208" s="35">
        <v>9228.98</v>
      </c>
      <c r="I208" s="35">
        <v>10243.379999999999</v>
      </c>
      <c r="J208" s="35">
        <v>10108.11</v>
      </c>
    </row>
    <row r="209" spans="1:11" x14ac:dyDescent="0.2">
      <c r="A209" s="20">
        <f>A210+A211</f>
        <v>251395.05</v>
      </c>
      <c r="B209" s="20">
        <f t="shared" ref="B209:J209" si="0">B210+B211</f>
        <v>246111.31</v>
      </c>
      <c r="C209" s="20">
        <f t="shared" si="0"/>
        <v>269661.3</v>
      </c>
      <c r="D209" s="20">
        <f t="shared" si="0"/>
        <v>191228.38</v>
      </c>
      <c r="E209" s="20">
        <f t="shared" si="0"/>
        <v>481359.02</v>
      </c>
      <c r="F209" s="20">
        <f t="shared" si="0"/>
        <v>286927.34999999998</v>
      </c>
      <c r="G209" s="20">
        <f t="shared" si="0"/>
        <v>213207.92</v>
      </c>
      <c r="H209" s="20">
        <f t="shared" si="0"/>
        <v>146051.66999999998</v>
      </c>
      <c r="I209" s="20">
        <f t="shared" si="0"/>
        <v>123994.45000000001</v>
      </c>
      <c r="J209" s="20">
        <f t="shared" si="0"/>
        <v>146189.22</v>
      </c>
      <c r="K209" t="s">
        <v>312</v>
      </c>
    </row>
    <row r="210" spans="1:11" x14ac:dyDescent="0.2">
      <c r="A210" s="35">
        <v>164147.22</v>
      </c>
      <c r="B210" s="35">
        <v>182967.39</v>
      </c>
      <c r="C210" s="35">
        <v>150782.91</v>
      </c>
      <c r="D210" s="35">
        <v>137443.43</v>
      </c>
      <c r="E210" s="35">
        <v>131079.24</v>
      </c>
      <c r="F210" s="35">
        <v>145554.97</v>
      </c>
      <c r="G210" s="35">
        <v>135128.01</v>
      </c>
      <c r="H210" s="35">
        <v>137920.74</v>
      </c>
      <c r="I210" s="35">
        <v>121526.71</v>
      </c>
      <c r="J210" s="35">
        <v>112329.63</v>
      </c>
      <c r="K210" t="s">
        <v>312</v>
      </c>
    </row>
    <row r="211" spans="1:11" x14ac:dyDescent="0.2">
      <c r="A211" s="35">
        <v>87247.83</v>
      </c>
      <c r="B211" s="35">
        <v>63143.92</v>
      </c>
      <c r="C211" s="35">
        <v>118878.39</v>
      </c>
      <c r="D211" s="35">
        <v>53784.95</v>
      </c>
      <c r="E211" s="35">
        <v>350279.78</v>
      </c>
      <c r="F211" s="35">
        <v>141372.38</v>
      </c>
      <c r="G211" s="35">
        <v>78079.91</v>
      </c>
      <c r="H211" s="35">
        <v>8130.93</v>
      </c>
      <c r="I211" s="35">
        <v>2467.7399999999998</v>
      </c>
      <c r="J211" s="35">
        <v>33859.589999999997</v>
      </c>
      <c r="K211" t="s">
        <v>312</v>
      </c>
    </row>
    <row r="212" spans="1:11" x14ac:dyDescent="0.2">
      <c r="A212" s="35">
        <v>-58587.45</v>
      </c>
      <c r="B212" s="35">
        <v>-7915.9</v>
      </c>
      <c r="C212" s="35">
        <v>-167013.14000000001</v>
      </c>
      <c r="D212" s="35">
        <v>-236265.66</v>
      </c>
      <c r="E212" s="35">
        <v>-175614.38</v>
      </c>
      <c r="F212" s="35">
        <v>-191250.63</v>
      </c>
      <c r="G212" s="35">
        <v>-278784.40999999997</v>
      </c>
      <c r="H212" s="35">
        <v>-192977.38</v>
      </c>
      <c r="I212" s="35">
        <v>-218211.67</v>
      </c>
      <c r="J212" s="35">
        <v>-230150.1</v>
      </c>
      <c r="K212" s="35" t="s">
        <v>315</v>
      </c>
    </row>
  </sheetData>
  <phoneticPr fontId="0" type="noConversion"/>
  <pageMargins left="0.78740157499999996" right="0.78740157499999996" top="0.984251969" bottom="0.984251969" header="0.4921259845" footer="0.4921259845"/>
  <pageSetup paperSize="9" orientation="portrait" horizontalDpi="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36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5703125" customWidth="1"/>
    <col min="6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0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1</v>
      </c>
    </row>
    <row r="2" spans="1:15" ht="15.75" customHeight="1" x14ac:dyDescent="0.2">
      <c r="D2" s="37" t="str">
        <f>Kenndat!D2</f>
        <v>Größenklasse 1: 500 - 1.200 ha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2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0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3.5" customHeight="1" x14ac:dyDescent="0.2">
      <c r="A7" s="4" t="s">
        <v>3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5" ht="12" customHeight="1" x14ac:dyDescent="0.2">
      <c r="B9" t="s">
        <v>179</v>
      </c>
      <c r="E9" s="6">
        <f>IF(Input!A170 = 0, "***", Input!A132/Input!A170)</f>
        <v>79.842908752805144</v>
      </c>
      <c r="F9" s="6">
        <f>IF(Input!B170 = 0, "***", Input!B132/Input!B170)</f>
        <v>83.332045845143114</v>
      </c>
      <c r="G9" s="6">
        <f>IF(Input!C170 = 0, "***", Input!C132/Input!C170)</f>
        <v>81.445500574610847</v>
      </c>
      <c r="H9" s="6">
        <f>IF(Input!D170 = 0, "***", Input!D132/Input!D170)</f>
        <v>71.749759498221025</v>
      </c>
      <c r="I9" s="6">
        <f>IF(Input!E170 = 0, "***", Input!E132/Input!E170)</f>
        <v>55.52863616896736</v>
      </c>
      <c r="J9" s="6">
        <f>IF(Input!F170 = 0, "***", Input!F132/Input!F170)</f>
        <v>56.627860856609168</v>
      </c>
      <c r="K9" s="6">
        <f>IF(Input!G170 = 0, "***", Input!G132/Input!G170)</f>
        <v>62.993798268289297</v>
      </c>
      <c r="L9" s="6">
        <f>IF(Input!H170 = 0, "***", Input!H132/Input!H170)</f>
        <v>63.282576333377641</v>
      </c>
      <c r="M9" s="6">
        <f>IF(Input!I170 = 0, "***", Input!I132/Input!I170)</f>
        <v>64.204147930794605</v>
      </c>
      <c r="N9" s="6">
        <f>IF(Input!J170 = 0, "***", Input!J132/Input!J170)</f>
        <v>67.980295122134308</v>
      </c>
      <c r="O9" s="6">
        <f>AVERAGE(E9:N9)</f>
        <v>68.698752935095257</v>
      </c>
    </row>
    <row r="10" spans="1:15" ht="12" customHeight="1" x14ac:dyDescent="0.2">
      <c r="B10" t="s">
        <v>180</v>
      </c>
      <c r="E10" s="6">
        <f>IF(Input!A171 = 0, "***", Input!A133/Input!A171)</f>
        <v>141.4891255705719</v>
      </c>
      <c r="F10" s="6">
        <f>IF(Input!B171 = 0, "***", Input!B133/Input!B171)</f>
        <v>109.60064527693135</v>
      </c>
      <c r="G10" s="6">
        <f>IF(Input!C171 = 0, "***", Input!C133/Input!C171)</f>
        <v>421.92552109811891</v>
      </c>
      <c r="H10" s="6">
        <f>IF(Input!D171 = 0, "***", Input!D133/Input!D171)</f>
        <v>29.471076670713231</v>
      </c>
      <c r="I10" s="6">
        <f>IF(Input!E171 = 0, "***", Input!E133/Input!E171)</f>
        <v>21.323928800589371</v>
      </c>
      <c r="J10" s="6">
        <f>IF(Input!F171 = 0, "***", Input!F133/Input!F171)</f>
        <v>25.588732983217934</v>
      </c>
      <c r="K10" s="6">
        <f>IF(Input!G171 = 0, "***", Input!G133/Input!G171)</f>
        <v>47.288686358788055</v>
      </c>
      <c r="L10" s="6">
        <f>IF(Input!H171 = 0, "***", Input!H133/Input!H171)</f>
        <v>24.10020170338769</v>
      </c>
      <c r="M10" s="6">
        <f>IF(Input!I171 = 0, "***", Input!I133/Input!I171)</f>
        <v>4.4127654915699583</v>
      </c>
      <c r="N10" s="6">
        <f>IF(Input!J171 = 0, "***", Input!J133/Input!J171)</f>
        <v>14.067536323916766</v>
      </c>
      <c r="O10" s="6">
        <f>AVERAGE(E10:N10)</f>
        <v>83.926822027780517</v>
      </c>
    </row>
    <row r="11" spans="1:15" ht="12" customHeight="1" x14ac:dyDescent="0.2">
      <c r="B11" t="s">
        <v>181</v>
      </c>
      <c r="E11" s="6">
        <f>IF(Input!A172 = 0, "***", Input!A134/Input!A172)</f>
        <v>67.397847904987472</v>
      </c>
      <c r="F11" s="6">
        <f>IF(Input!B172 = 0, "***", Input!B134/Input!B172)</f>
        <v>65.046659989213339</v>
      </c>
      <c r="G11" s="6">
        <f>IF(Input!C172 = 0, "***", Input!C134/Input!C172)</f>
        <v>58.467142670328229</v>
      </c>
      <c r="H11" s="6">
        <f>IF(Input!D172 = 0, "***", Input!D134/Input!D172)</f>
        <v>47.475512144601332</v>
      </c>
      <c r="I11" s="6">
        <f>IF(Input!E172 = 0, "***", Input!E134/Input!E172)</f>
        <v>44.56733829854408</v>
      </c>
      <c r="J11" s="6">
        <f>IF(Input!F172 = 0, "***", Input!F134/Input!F172)</f>
        <v>41.557755754955132</v>
      </c>
      <c r="K11" s="6">
        <f>IF(Input!G172 = 0, "***", Input!G134/Input!G172)</f>
        <v>32.505290548703584</v>
      </c>
      <c r="L11" s="6">
        <f>IF(Input!H172 = 0, "***", Input!H134/Input!H172)</f>
        <v>30.482551540995892</v>
      </c>
      <c r="M11" s="6">
        <f>IF(Input!I172 = 0, "***", Input!I134/Input!I172)</f>
        <v>34.816130826891545</v>
      </c>
      <c r="N11" s="6">
        <f>IF(Input!J172 = 0, "***", Input!J134/Input!J172)</f>
        <v>36.017989695223122</v>
      </c>
      <c r="O11" s="6">
        <f>AVERAGE(E11:N11)</f>
        <v>45.833421937444371</v>
      </c>
    </row>
    <row r="12" spans="1:15" ht="12" customHeight="1" x14ac:dyDescent="0.2">
      <c r="B12" t="s">
        <v>182</v>
      </c>
      <c r="E12" s="6" t="str">
        <f>IF(Input!A173 = 0, "***", Input!A135/Input!A173)</f>
        <v>***</v>
      </c>
      <c r="F12" s="6" t="str">
        <f>IF(Input!B173 = 0, "***", Input!B135/Input!B173)</f>
        <v>***</v>
      </c>
      <c r="G12" s="6" t="str">
        <f>IF(Input!C173 = 0, "***", Input!C135/Input!C173)</f>
        <v>***</v>
      </c>
      <c r="H12" s="6" t="str">
        <f>IF(Input!D173 = 0, "***", Input!D135/Input!D173)</f>
        <v>***</v>
      </c>
      <c r="I12" s="6">
        <f>IF(Input!E173 = 0, "***", Input!E135/Input!E173)</f>
        <v>75.660066006600658</v>
      </c>
      <c r="J12" s="6" t="str">
        <f>IF(Input!F173 = 0, "***", Input!F135/Input!F173)</f>
        <v>***</v>
      </c>
      <c r="K12" s="6" t="str">
        <f>IF(Input!G173 = 0, "***", Input!G135/Input!G173)</f>
        <v>***</v>
      </c>
      <c r="L12" s="6">
        <f>IF(Input!H173 = 0, "***", Input!H135/Input!H173)</f>
        <v>93.05430711610488</v>
      </c>
      <c r="M12" s="6">
        <f>IF(Input!I173 = 0, "***", Input!I135/Input!I173)</f>
        <v>61.564</v>
      </c>
      <c r="N12" s="6">
        <f>IF(Input!J173 = 0, "***", Input!J135/Input!J173)</f>
        <v>79.554681915654044</v>
      </c>
      <c r="O12" s="6">
        <f>AVERAGE(E12:N12)</f>
        <v>77.458263759589897</v>
      </c>
    </row>
    <row r="13" spans="1:15" x14ac:dyDescent="0.2">
      <c r="B13" s="19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</row>
    <row r="14" spans="1:15" ht="13.5" customHeight="1" x14ac:dyDescent="0.2">
      <c r="A14" s="21" t="s">
        <v>4</v>
      </c>
      <c r="B14" s="5"/>
      <c r="C14" s="5"/>
      <c r="D14" s="5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</row>
    <row r="15" spans="1:15" ht="6" customHeight="1" x14ac:dyDescent="0.2">
      <c r="A15" s="21"/>
      <c r="B15" s="5"/>
      <c r="C15" s="5"/>
      <c r="D15" s="5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</row>
    <row r="16" spans="1:15" ht="12" customHeight="1" x14ac:dyDescent="0.2">
      <c r="B16" t="s">
        <v>231</v>
      </c>
      <c r="E16" s="6">
        <f>IF(Input!A174 = 0, "***", Input!A188/Input!A174)</f>
        <v>57.53493975305085</v>
      </c>
      <c r="F16" s="6">
        <f>IF(Input!B174 = 0, "***", Input!B188/Input!B174)</f>
        <v>46.497171760701029</v>
      </c>
      <c r="G16" s="6">
        <f>IF(Input!C174 = 0, "***", Input!C188/Input!C174)</f>
        <v>41.987788513727359</v>
      </c>
      <c r="H16" s="6">
        <f>IF(Input!D174 = 0, "***", Input!D188/Input!D174)</f>
        <v>31.976723286475558</v>
      </c>
      <c r="I16" s="6">
        <f>IF(Input!E174 = 0, "***", Input!E188/Input!E174)</f>
        <v>26.601938990031169</v>
      </c>
      <c r="J16" s="6">
        <f>IF(Input!F174 = 0, "***", Input!F188/Input!F174)</f>
        <v>24.008026837438148</v>
      </c>
      <c r="K16" s="6">
        <f>IF(Input!G174 = 0, "***", Input!G188/Input!G174)</f>
        <v>31.224975328947369</v>
      </c>
      <c r="L16" s="6">
        <f>IF(Input!H174 = 0, "***", Input!H188/Input!H174)</f>
        <v>36.293071594712153</v>
      </c>
      <c r="M16" s="6">
        <f>IF(Input!I174 = 0, "***", Input!I188/Input!I174)</f>
        <v>28.766094170635743</v>
      </c>
      <c r="N16" s="6">
        <f>IF(Input!J174 = 0, "***", Input!J188/Input!J174)</f>
        <v>31.413824972174005</v>
      </c>
      <c r="O16" s="6">
        <f t="shared" ref="O16:O22" si="1">AVERAGE(E16:N16)</f>
        <v>35.63045552078934</v>
      </c>
    </row>
    <row r="17" spans="1:15" ht="12" customHeight="1" x14ac:dyDescent="0.2">
      <c r="B17" t="s">
        <v>232</v>
      </c>
      <c r="E17" s="6" t="str">
        <f>IF(Input!A175 = 0, "***", Input!A189/Input!A175)</f>
        <v>***</v>
      </c>
      <c r="F17" s="6" t="str">
        <f>IF(Input!B175 = 0, "***", Input!B189/Input!B175)</f>
        <v>***</v>
      </c>
      <c r="G17" s="6" t="str">
        <f>IF(Input!C175 = 0, "***", Input!C189/Input!C175)</f>
        <v>***</v>
      </c>
      <c r="H17" s="6" t="str">
        <f>IF(Input!D175 = 0, "***", Input!D189/Input!D175)</f>
        <v>***</v>
      </c>
      <c r="I17" s="6" t="str">
        <f>IF(Input!E175 = 0, "***", Input!E189/Input!E175)</f>
        <v>***</v>
      </c>
      <c r="J17" s="6">
        <f>IF(Input!F175 = 0, "***", Input!F189/Input!F175)</f>
        <v>15.179873949579832</v>
      </c>
      <c r="K17" s="6">
        <f>IF(Input!G175 = 0, "***", Input!G189/Input!G175)</f>
        <v>21.432666666666666</v>
      </c>
      <c r="L17" s="6">
        <f>IF(Input!H175 = 0, "***", Input!H189/Input!H175)</f>
        <v>13.939502806736169</v>
      </c>
      <c r="M17" s="6">
        <f>IF(Input!I175 = 0, "***", Input!I189/Input!I175)</f>
        <v>22.454180388068895</v>
      </c>
      <c r="N17" s="6">
        <f>IF(Input!J175 = 0, "***", Input!J189/Input!J175)</f>
        <v>23.78223160178888</v>
      </c>
      <c r="O17" s="6">
        <f t="shared" si="1"/>
        <v>19.357691082568088</v>
      </c>
    </row>
    <row r="18" spans="1:15" ht="12" customHeight="1" x14ac:dyDescent="0.2">
      <c r="B18" t="s">
        <v>233</v>
      </c>
      <c r="E18" s="6">
        <f>IF(Input!A176 = 0, "***", Input!A190/Input!A176)</f>
        <v>82.319154067067558</v>
      </c>
      <c r="F18" s="6">
        <f>IF(Input!B176 = 0, "***", Input!B190/Input!B176)</f>
        <v>85.41044701894829</v>
      </c>
      <c r="G18" s="6">
        <f>IF(Input!C176 = 0, "***", Input!C190/Input!C176)</f>
        <v>83.40261967927492</v>
      </c>
      <c r="H18" s="6">
        <f>IF(Input!D176 = 0, "***", Input!D190/Input!D176)</f>
        <v>73.648778795033735</v>
      </c>
      <c r="I18" s="6">
        <f>IF(Input!E176 = 0, "***", Input!E190/Input!E176)</f>
        <v>56.951578000038445</v>
      </c>
      <c r="J18" s="6">
        <f>IF(Input!F176 = 0, "***", Input!F190/Input!F176)</f>
        <v>58.516131527264044</v>
      </c>
      <c r="K18" s="6">
        <f>IF(Input!G176 = 0, "***", Input!G190/Input!G176)</f>
        <v>65.439751711490104</v>
      </c>
      <c r="L18" s="6">
        <f>IF(Input!H176 = 0, "***", Input!H190/Input!H176)</f>
        <v>66.630344213304923</v>
      </c>
      <c r="M18" s="6">
        <f>IF(Input!I176 = 0, "***", Input!I190/Input!I176)</f>
        <v>67.940805277627703</v>
      </c>
      <c r="N18" s="6">
        <f>IF(Input!J176 = 0, "***", Input!J190/Input!J176)</f>
        <v>71.492358836968279</v>
      </c>
      <c r="O18" s="6">
        <f t="shared" si="1"/>
        <v>71.175196912701807</v>
      </c>
    </row>
    <row r="19" spans="1:15" ht="12" customHeight="1" x14ac:dyDescent="0.2">
      <c r="B19" t="s">
        <v>234</v>
      </c>
      <c r="E19" s="6" t="str">
        <f>IF(Input!A177 = 0, "***", Input!A191/Input!A177)</f>
        <v>***</v>
      </c>
      <c r="F19" s="6" t="str">
        <f>IF(Input!B177 = 0, "***", Input!B191/Input!B177)</f>
        <v>***</v>
      </c>
      <c r="G19" s="6" t="str">
        <f>IF(Input!C177 = 0, "***", Input!C191/Input!C177)</f>
        <v>***</v>
      </c>
      <c r="H19" s="6" t="str">
        <f>IF(Input!D177 = 0, "***", Input!D191/Input!D177)</f>
        <v>***</v>
      </c>
      <c r="I19" s="6" t="str">
        <f>IF(Input!E177 = 0, "***", Input!E191/Input!E177)</f>
        <v>***</v>
      </c>
      <c r="J19" s="6" t="str">
        <f>IF(Input!F177 = 0, "***", Input!F191/Input!F177)</f>
        <v>***</v>
      </c>
      <c r="K19" s="6" t="str">
        <f>IF(Input!G177 = 0, "***", Input!G191/Input!G177)</f>
        <v>***</v>
      </c>
      <c r="L19" s="6" t="str">
        <f>IF(Input!H177 = 0, "***", Input!H191/Input!H177)</f>
        <v>***</v>
      </c>
      <c r="M19" s="6" t="str">
        <f>IF(Input!I177 = 0, "***", Input!I191/Input!I177)</f>
        <v>***</v>
      </c>
      <c r="N19" s="6" t="str">
        <f>IF(Input!J177 = 0, "***", Input!J191/Input!J177)</f>
        <v>***</v>
      </c>
      <c r="O19" s="6" t="e">
        <f t="shared" si="1"/>
        <v>#DIV/0!</v>
      </c>
    </row>
    <row r="20" spans="1:15" ht="12" customHeight="1" x14ac:dyDescent="0.2">
      <c r="B20" t="s">
        <v>235</v>
      </c>
      <c r="E20" s="6" t="str">
        <f>IF(Input!A178 = 0, "***", Input!A192/Input!A178)</f>
        <v>***</v>
      </c>
      <c r="F20" s="6" t="str">
        <f>IF(Input!B178 = 0, "***", Input!B192/Input!B178)</f>
        <v>***</v>
      </c>
      <c r="G20" s="6" t="str">
        <f>IF(Input!C178 = 0, "***", Input!C192/Input!C178)</f>
        <v>***</v>
      </c>
      <c r="H20" s="6" t="str">
        <f>IF(Input!D178 = 0, "***", Input!D192/Input!D178)</f>
        <v>***</v>
      </c>
      <c r="I20" s="6" t="str">
        <f>IF(Input!E178 = 0, "***", Input!E192/Input!E178)</f>
        <v>***</v>
      </c>
      <c r="J20" s="6" t="str">
        <f>IF(Input!F178 = 0, "***", Input!F192/Input!F178)</f>
        <v>***</v>
      </c>
      <c r="K20" s="6" t="str">
        <f>IF(Input!G178 = 0, "***", Input!G192/Input!G178)</f>
        <v>***</v>
      </c>
      <c r="L20" s="6" t="str">
        <f>IF(Input!H178 = 0, "***", Input!H192/Input!H178)</f>
        <v>***</v>
      </c>
      <c r="M20" s="6" t="str">
        <f>IF(Input!I178 = 0, "***", Input!I192/Input!I178)</f>
        <v>***</v>
      </c>
      <c r="N20" s="6" t="str">
        <f>IF(Input!J178 = 0, "***", Input!J192/Input!J178)</f>
        <v>***</v>
      </c>
      <c r="O20" s="6" t="e">
        <f t="shared" si="1"/>
        <v>#DIV/0!</v>
      </c>
    </row>
    <row r="21" spans="1:15" ht="12" customHeight="1" x14ac:dyDescent="0.2">
      <c r="B21" t="s">
        <v>236</v>
      </c>
      <c r="E21" s="6">
        <f>IF(Input!A179 = 0, "***", Input!A193/Input!A179)</f>
        <v>47</v>
      </c>
      <c r="F21" s="6">
        <f>IF(Input!B179 = 0, "***", Input!B193/Input!B179)</f>
        <v>52.699749432888048</v>
      </c>
      <c r="G21" s="6">
        <f>IF(Input!C179 = 0, "***", Input!C193/Input!C179)</f>
        <v>60</v>
      </c>
      <c r="H21" s="6">
        <f>IF(Input!D179 = 0, "***", Input!D193/Input!D179)</f>
        <v>45.696627912745797</v>
      </c>
      <c r="I21" s="6">
        <f>IF(Input!E179 = 0, "***", Input!E193/Input!E179)</f>
        <v>31.561999121747721</v>
      </c>
      <c r="J21" s="6">
        <f>IF(Input!F179 = 0, "***", Input!F193/Input!F179)</f>
        <v>41.603546099290782</v>
      </c>
      <c r="K21" s="6">
        <f>IF(Input!G179 = 0, "***", Input!G193/Input!G179)</f>
        <v>44.418771802495726</v>
      </c>
      <c r="L21" s="6">
        <f>IF(Input!H179 = 0, "***", Input!H193/Input!H179)</f>
        <v>38.5</v>
      </c>
      <c r="M21" s="6">
        <f>IF(Input!I179 = 0, "***", Input!I193/Input!I179)</f>
        <v>28.784853984491004</v>
      </c>
      <c r="N21" s="6">
        <f>IF(Input!J179 = 0, "***", Input!J193/Input!J179)</f>
        <v>38.331004192453584</v>
      </c>
      <c r="O21" s="6">
        <f t="shared" si="1"/>
        <v>42.859655254611269</v>
      </c>
    </row>
    <row r="22" spans="1:15" ht="12" customHeight="1" x14ac:dyDescent="0.2">
      <c r="B22" t="s">
        <v>237</v>
      </c>
      <c r="E22" s="6" t="str">
        <f>IF(Input!A180 = 0, "***", Input!A194/Input!A180)</f>
        <v>***</v>
      </c>
      <c r="F22" s="6" t="str">
        <f>IF(Input!B180 = 0, "***", Input!B194/Input!B180)</f>
        <v>***</v>
      </c>
      <c r="G22" s="6" t="str">
        <f>IF(Input!C180 = 0, "***", Input!C194/Input!C180)</f>
        <v>***</v>
      </c>
      <c r="H22" s="6" t="str">
        <f>IF(Input!D180 = 0, "***", Input!D194/Input!D180)</f>
        <v>***</v>
      </c>
      <c r="I22" s="6" t="str">
        <f>IF(Input!E180 = 0, "***", Input!E194/Input!E180)</f>
        <v>***</v>
      </c>
      <c r="J22" s="6" t="str">
        <f>IF(Input!F180 = 0, "***", Input!F194/Input!F180)</f>
        <v>***</v>
      </c>
      <c r="K22" s="6" t="str">
        <f>IF(Input!G180 = 0, "***", Input!G194/Input!G180)</f>
        <v>***</v>
      </c>
      <c r="L22" s="6" t="str">
        <f>IF(Input!H180 = 0, "***", Input!H194/Input!H180)</f>
        <v>***</v>
      </c>
      <c r="M22" s="6" t="str">
        <f>IF(Input!I180 = 0, "***", Input!I194/Input!I180)</f>
        <v>***</v>
      </c>
      <c r="N22" s="6" t="str">
        <f>IF(Input!J180 = 0, "***", Input!J194/Input!J180)</f>
        <v>***</v>
      </c>
      <c r="O22" s="6" t="e">
        <f t="shared" si="1"/>
        <v>#DIV/0!</v>
      </c>
    </row>
    <row r="23" spans="1:15" x14ac:dyDescent="0.2"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</row>
    <row r="24" spans="1:15" ht="13.5" customHeight="1" x14ac:dyDescent="0.2">
      <c r="A24" s="4" t="s">
        <v>5</v>
      </c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</row>
    <row r="25" spans="1:15" ht="6.75" customHeight="1" x14ac:dyDescent="0.2">
      <c r="A25" s="4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</row>
    <row r="26" spans="1:15" ht="12" customHeight="1" x14ac:dyDescent="0.2">
      <c r="B26" t="s">
        <v>238</v>
      </c>
      <c r="E26" s="6">
        <f>IF(Input!A181 = 0, "***", Input!A195/Input!A181)</f>
        <v>81.96359683536528</v>
      </c>
      <c r="F26" s="6">
        <f>IF(Input!B181 = 0, "***", Input!B195/Input!B181)</f>
        <v>84.664203362005708</v>
      </c>
      <c r="G26" s="6">
        <f>IF(Input!C181 = 0, "***", Input!C195/Input!C181)</f>
        <v>87.538611508263159</v>
      </c>
      <c r="H26" s="6">
        <f>IF(Input!D181 = 0, "***", Input!D195/Input!D181)</f>
        <v>74.696592190405454</v>
      </c>
      <c r="I26" s="6">
        <f>IF(Input!E181 = 0, "***", Input!E195/Input!E181)</f>
        <v>56.0526602598392</v>
      </c>
      <c r="J26" s="6">
        <f>IF(Input!F181 = 0, "***", Input!F195/Input!F181)</f>
        <v>55.880839403979607</v>
      </c>
      <c r="K26" s="6">
        <f>IF(Input!G181 = 0, "***", Input!G195/Input!G181)</f>
        <v>64.994412175841532</v>
      </c>
      <c r="L26" s="6">
        <f>IF(Input!H181 = 0, "***", Input!H195/Input!H181)</f>
        <v>66.939908861941731</v>
      </c>
      <c r="M26" s="6">
        <f>IF(Input!I181 = 0, "***", Input!I195/Input!I181)</f>
        <v>68.423618908941862</v>
      </c>
      <c r="N26" s="6">
        <f>IF(Input!J181 = 0, "***", Input!J195/Input!J181)</f>
        <v>72.732514807183406</v>
      </c>
      <c r="O26" s="6">
        <f>AVERAGE(E26:N26)</f>
        <v>71.388695831376694</v>
      </c>
    </row>
    <row r="27" spans="1:15" ht="12" customHeight="1" x14ac:dyDescent="0.2">
      <c r="B27" t="s">
        <v>239</v>
      </c>
      <c r="E27" s="6">
        <f>IF(Input!A182 = 0, "***", Input!A196/Input!A182)</f>
        <v>71.025469184838315</v>
      </c>
      <c r="F27" s="6">
        <f>IF(Input!B182 = 0, "***", Input!B196/Input!B182)</f>
        <v>79.305782854581878</v>
      </c>
      <c r="G27" s="6">
        <f>IF(Input!C182 = 0, "***", Input!C196/Input!C182)</f>
        <v>61.47799484236517</v>
      </c>
      <c r="H27" s="6">
        <f>IF(Input!D182 = 0, "***", Input!D196/Input!D182)</f>
        <v>58.199264813491617</v>
      </c>
      <c r="I27" s="6">
        <f>IF(Input!E182 = 0, "***", Input!E196/Input!E182)</f>
        <v>53.001716961325045</v>
      </c>
      <c r="J27" s="6">
        <f>IF(Input!F182 = 0, "***", Input!F196/Input!F182)</f>
        <v>60.235428151702806</v>
      </c>
      <c r="K27" s="6">
        <f>IF(Input!G182 = 0, "***", Input!G196/Input!G182)</f>
        <v>54.436300804011438</v>
      </c>
      <c r="L27" s="6">
        <f>IF(Input!H182 = 0, "***", Input!H196/Input!H182)</f>
        <v>52.596345794328236</v>
      </c>
      <c r="M27" s="6">
        <f>IF(Input!I182 = 0, "***", Input!I196/Input!I182)</f>
        <v>52.758980683504745</v>
      </c>
      <c r="N27" s="6">
        <f>IF(Input!J182 = 0, "***", Input!J196/Input!J182)</f>
        <v>55.439846555594116</v>
      </c>
      <c r="O27" s="6">
        <f>AVERAGE(E27:N27)</f>
        <v>59.847713064574336</v>
      </c>
    </row>
    <row r="28" spans="1:15" x14ac:dyDescent="0.2"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1:15" ht="13.5" customHeight="1" x14ac:dyDescent="0.2">
      <c r="A29" s="4" t="s">
        <v>6</v>
      </c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</row>
    <row r="30" spans="1:15" ht="6" customHeight="1" x14ac:dyDescent="0.2">
      <c r="A30" s="4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</row>
    <row r="31" spans="1:15" ht="12" customHeight="1" x14ac:dyDescent="0.2">
      <c r="B31" t="s">
        <v>293</v>
      </c>
      <c r="E31" s="6">
        <f>IF(Input!A183 = 0, "***", Input!A197/Input!A183)</f>
        <v>99.844185893275295</v>
      </c>
      <c r="F31" s="6">
        <f>IF(Input!B183 = 0, "***", Input!B197/Input!B183)</f>
        <v>104.72633717899883</v>
      </c>
      <c r="G31" s="6">
        <f>IF(Input!C183 = 0, "***", Input!C197/Input!C183)</f>
        <v>109.35798596002635</v>
      </c>
      <c r="H31" s="6">
        <f>IF(Input!D183 = 0, "***", Input!D197/Input!D183)</f>
        <v>96.969287961038091</v>
      </c>
      <c r="I31" s="6">
        <f>IF(Input!E183 = 0, "***", Input!E197/Input!E183)</f>
        <v>71.004342872029767</v>
      </c>
      <c r="J31" s="6">
        <f>IF(Input!F183 = 0, "***", Input!F197/Input!F183)</f>
        <v>70.744061897555582</v>
      </c>
      <c r="K31" s="6">
        <f>IF(Input!G183 = 0, "***", Input!G197/Input!G183)</f>
        <v>80.818155690428469</v>
      </c>
      <c r="L31" s="6">
        <f>IF(Input!H183 = 0, "***", Input!H197/Input!H183)</f>
        <v>84.723365774471944</v>
      </c>
      <c r="M31" s="6">
        <f>IF(Input!I183 = 0, "***", Input!I197/Input!I183)</f>
        <v>86.876070797168069</v>
      </c>
      <c r="N31" s="6">
        <f>IF(Input!J183 = 0, "***", Input!J197/Input!J183)</f>
        <v>90.698164176601225</v>
      </c>
      <c r="O31" s="6">
        <f t="shared" ref="O31:O36" si="2">AVERAGE(E31:N31)</f>
        <v>89.57619582015937</v>
      </c>
    </row>
    <row r="32" spans="1:15" ht="12" customHeight="1" x14ac:dyDescent="0.2">
      <c r="B32" t="s">
        <v>7</v>
      </c>
      <c r="E32" s="6">
        <f>IF(Input!A184 = 0, "***", Input!A198/Input!A184)</f>
        <v>46.719536330223356</v>
      </c>
      <c r="F32" s="6">
        <f>IF(Input!B184 = 0, "***", Input!B198/Input!B184)</f>
        <v>47.375202593192874</v>
      </c>
      <c r="G32" s="6">
        <f>IF(Input!C184 = 0, "***", Input!C198/Input!C184)</f>
        <v>53.264281965359928</v>
      </c>
      <c r="H32" s="6">
        <f>IF(Input!D184 = 0, "***", Input!D198/Input!D184)</f>
        <v>47.502176958315978</v>
      </c>
      <c r="I32" s="6">
        <f>IF(Input!E184 = 0, "***", Input!E198/Input!E184)</f>
        <v>34.275023212627666</v>
      </c>
      <c r="J32" s="6">
        <f>IF(Input!F184 = 0, "***", Input!F198/Input!F184)</f>
        <v>45.201174062487929</v>
      </c>
      <c r="K32" s="6">
        <f>IF(Input!G184 = 0, "***", Input!G198/Input!G184)</f>
        <v>54.294127449673375</v>
      </c>
      <c r="L32" s="6">
        <f>IF(Input!H184 = 0, "***", Input!H198/Input!H184)</f>
        <v>54.035363827319181</v>
      </c>
      <c r="M32" s="6">
        <f>IF(Input!I184 = 0, "***", Input!I198/Input!I184)</f>
        <v>50.844491060389252</v>
      </c>
      <c r="N32" s="6">
        <f>IF(Input!J184 = 0, "***", Input!J198/Input!J184)</f>
        <v>53.78779873290771</v>
      </c>
      <c r="O32" s="6">
        <f t="shared" si="2"/>
        <v>48.729917619249733</v>
      </c>
    </row>
    <row r="33" spans="2:15" ht="12" customHeight="1" x14ac:dyDescent="0.2">
      <c r="B33" s="14" t="s">
        <v>294</v>
      </c>
      <c r="E33" s="15">
        <f>IF((Input!A183+Input!A184) = 0, "***", (Input!A197+Input!A198)/(Input!A183+Input!A184))</f>
        <v>99.817342283589682</v>
      </c>
      <c r="F33" s="15">
        <f>IF((Input!B183+Input!B184) = 0, "***", (Input!B197+Input!B198)/(Input!B183+Input!B184))</f>
        <v>104.65326182339714</v>
      </c>
      <c r="G33" s="15">
        <f>IF((Input!C183+Input!C184) = 0, "***", (Input!C197+Input!C198)/(Input!C183+Input!C184))</f>
        <v>109.18990357599327</v>
      </c>
      <c r="H33" s="15">
        <f>IF((Input!D183+Input!D184) = 0, "***", (Input!D197+Input!D198)/(Input!D183+Input!D184))</f>
        <v>96.833674725600019</v>
      </c>
      <c r="I33" s="15">
        <f>IF((Input!E183+Input!E184) = 0, "***", (Input!E197+Input!E198)/(Input!E183+Input!E184))</f>
        <v>70.984805563726795</v>
      </c>
      <c r="J33" s="15">
        <f>IF((Input!F183+Input!F184) = 0, "***", (Input!F197+Input!F198)/(Input!F183+Input!F184))</f>
        <v>70.687077245341726</v>
      </c>
      <c r="K33" s="15">
        <f>IF((Input!G183+Input!G184) = 0, "***", (Input!G197+Input!G198)/(Input!G183+Input!G184))</f>
        <v>80.745719921901639</v>
      </c>
      <c r="L33" s="15">
        <f>IF((Input!H183+Input!H184) = 0, "***", (Input!H197+Input!H198)/(Input!H183+Input!H184))</f>
        <v>84.617303569255711</v>
      </c>
      <c r="M33" s="15">
        <f>IF((Input!I183+Input!I184) = 0, "***", (Input!I197+Input!I198)/(Input!I183+Input!I184))</f>
        <v>86.597868070919418</v>
      </c>
      <c r="N33" s="15">
        <f>IF((Input!J183+Input!J184) = 0, "***", (Input!J197+Input!J198)/(Input!J183+Input!J184))</f>
        <v>90.383728201831502</v>
      </c>
      <c r="O33" s="15">
        <f t="shared" si="2"/>
        <v>89.451068498155706</v>
      </c>
    </row>
    <row r="34" spans="2:15" ht="12" customHeight="1" x14ac:dyDescent="0.2">
      <c r="B34" t="s">
        <v>8</v>
      </c>
      <c r="E34" s="6">
        <f>IF(Input!A185 = 0, "***", Input!A199/Input!A185)</f>
        <v>49.998074027073699</v>
      </c>
      <c r="F34" s="6">
        <f>IF(Input!B185 = 0, "***", Input!B199/Input!B185)</f>
        <v>61.565070058405929</v>
      </c>
      <c r="G34" s="6">
        <f>IF(Input!C185 = 0, "***", Input!C199/Input!C185)</f>
        <v>47.001888648617424</v>
      </c>
      <c r="H34" s="6">
        <f>IF(Input!D185 = 0, "***", Input!D199/Input!D185)</f>
        <v>35.662552245729081</v>
      </c>
      <c r="I34" s="6">
        <f>IF(Input!E185 = 0, "***", Input!E199/Input!E185)</f>
        <v>35.373493343706812</v>
      </c>
      <c r="J34" s="6">
        <f>IF(Input!F185 = 0, "***", Input!F199/Input!F185)</f>
        <v>38.726020476207992</v>
      </c>
      <c r="K34" s="6">
        <f>IF(Input!G185 = 0, "***", Input!G199/Input!G185)</f>
        <v>40.103087670954608</v>
      </c>
      <c r="L34" s="6">
        <f>IF(Input!H185 = 0, "***", Input!H199/Input!H185)</f>
        <v>41.079744673970879</v>
      </c>
      <c r="M34" s="6">
        <f>IF(Input!I185 = 0, "***", Input!I199/Input!I185)</f>
        <v>40.509900249832945</v>
      </c>
      <c r="N34" s="6">
        <f>IF(Input!J185 = 0, "***", Input!J199/Input!J185)</f>
        <v>41.484446557631067</v>
      </c>
      <c r="O34" s="6">
        <f t="shared" si="2"/>
        <v>43.150427795213048</v>
      </c>
    </row>
    <row r="35" spans="2:15" ht="12" customHeight="1" x14ac:dyDescent="0.2">
      <c r="B35" t="s">
        <v>243</v>
      </c>
      <c r="E35" s="6">
        <f>IF(Input!A186 = 0, "***", Input!A200/Input!A186)</f>
        <v>56.945031705019915</v>
      </c>
      <c r="F35" s="6">
        <f>IF(Input!B186 = 0, "***", Input!B200/Input!B186)</f>
        <v>59.049002670600373</v>
      </c>
      <c r="G35" s="6">
        <f>IF(Input!C186 = 0, "***", Input!C200/Input!C186)</f>
        <v>45.337073255140226</v>
      </c>
      <c r="H35" s="6">
        <f>IF(Input!D186 = 0, "***", Input!D200/Input!D186)</f>
        <v>34.21964365533664</v>
      </c>
      <c r="I35" s="6">
        <f>IF(Input!E186 = 0, "***", Input!E200/Input!E186)</f>
        <v>31.393361980068008</v>
      </c>
      <c r="J35" s="6">
        <f>IF(Input!F186 = 0, "***", Input!F200/Input!F186)</f>
        <v>28.304239057845809</v>
      </c>
      <c r="K35" s="6">
        <f>IF(Input!G186 = 0, "***", Input!G200/Input!G186)</f>
        <v>34.680694914886558</v>
      </c>
      <c r="L35" s="6">
        <f>IF(Input!H186 = 0, "***", Input!H200/Input!H186)</f>
        <v>31.032207767262157</v>
      </c>
      <c r="M35" s="6">
        <f>IF(Input!I186 = 0, "***", Input!I200/Input!I186)</f>
        <v>32.271183919385308</v>
      </c>
      <c r="N35" s="6">
        <f>IF(Input!J186 = 0, "***", Input!J200/Input!J186)</f>
        <v>34.724484817383264</v>
      </c>
      <c r="O35" s="6">
        <f t="shared" si="2"/>
        <v>38.795692374292827</v>
      </c>
    </row>
    <row r="36" spans="2:15" ht="12" customHeight="1" x14ac:dyDescent="0.2">
      <c r="B36" t="s">
        <v>244</v>
      </c>
      <c r="E36" s="6" t="str">
        <f>IF(Input!A187 = 0, "***", Input!A201/Input!A187)</f>
        <v>***</v>
      </c>
      <c r="F36" s="6" t="str">
        <f>IF(Input!B187 = 0, "***", Input!B201/Input!B187)</f>
        <v>***</v>
      </c>
      <c r="G36" s="6" t="str">
        <f>IF(Input!C187 = 0, "***", Input!C201/Input!C187)</f>
        <v>***</v>
      </c>
      <c r="H36" s="6" t="str">
        <f>IF(Input!D187 = 0, "***", Input!D201/Input!D187)</f>
        <v>***</v>
      </c>
      <c r="I36" s="6">
        <f>IF(Input!E187 = 0, "***", Input!E201/Input!E187)</f>
        <v>50.23980951301094</v>
      </c>
      <c r="J36" s="6" t="str">
        <f>IF(Input!F187 = 0, "***", Input!F201/Input!F187)</f>
        <v>***</v>
      </c>
      <c r="K36" s="6" t="str">
        <f>IF(Input!G187 = 0, "***", Input!G201/Input!G187)</f>
        <v>***</v>
      </c>
      <c r="L36" s="6" t="str">
        <f>IF(Input!H187 = 0, "***", Input!H201/Input!H187)</f>
        <v>***</v>
      </c>
      <c r="M36" s="6" t="str">
        <f>IF(Input!I187 = 0, "***", Input!I201/Input!I187)</f>
        <v>***</v>
      </c>
      <c r="N36" s="6" t="str">
        <f>IF(Input!J187 = 0, "***", Input!J201/Input!J187)</f>
        <v>***</v>
      </c>
      <c r="O36" s="6">
        <f t="shared" si="2"/>
        <v>50.23980951301094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5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9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10</v>
      </c>
    </row>
    <row r="2" spans="1:15" ht="15.75" customHeight="1" x14ac:dyDescent="0.2">
      <c r="D2" s="37" t="str">
        <f>Kenndat!D2</f>
        <v>Größenklasse 1: 500 - 1.200 ha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11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0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3.5" customHeight="1" x14ac:dyDescent="0.2">
      <c r="A7" s="4" t="s">
        <v>3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5" ht="12" customHeight="1" x14ac:dyDescent="0.2">
      <c r="B9" t="s">
        <v>179</v>
      </c>
      <c r="E9" s="22">
        <f>Input!A170/Input!A$34*100</f>
        <v>99.13327126460571</v>
      </c>
      <c r="F9" s="22">
        <f>Input!B170/Input!B$34*100</f>
        <v>97.777725852722071</v>
      </c>
      <c r="G9" s="22">
        <f>Input!C170/Input!C$34*100</f>
        <v>98.673617541676734</v>
      </c>
      <c r="H9" s="22">
        <f>Input!D170/Input!D$34*100</f>
        <v>103.6557255564019</v>
      </c>
      <c r="I9" s="22">
        <f>Input!E170/Input!E$34*100</f>
        <v>97.745229257591831</v>
      </c>
      <c r="J9" s="22">
        <f>Input!F170/Input!F$34*100</f>
        <v>96.482550858226574</v>
      </c>
      <c r="K9" s="22">
        <f>Input!G170/Input!G$34*100</f>
        <v>98.607344412215753</v>
      </c>
      <c r="L9" s="22">
        <f>Input!H170/Input!H$34*100</f>
        <v>100.63076302422478</v>
      </c>
      <c r="M9" s="22">
        <f>Input!I170/Input!I$34*100</f>
        <v>98.679592125498417</v>
      </c>
      <c r="N9" s="22">
        <f>Input!J170/Input!J$34*100</f>
        <v>98.18548970225055</v>
      </c>
      <c r="O9" s="22">
        <f>AVERAGE(E9:N9)</f>
        <v>98.957130959541431</v>
      </c>
    </row>
    <row r="10" spans="1:15" ht="12" customHeight="1" x14ac:dyDescent="0.2">
      <c r="B10" t="s">
        <v>180</v>
      </c>
      <c r="E10" s="22">
        <f>Input!A171/Input!A$34*100</f>
        <v>-9.1185206924232307E-2</v>
      </c>
      <c r="F10" s="22">
        <f>Input!B171/Input!B$34*100</f>
        <v>0.29061246504453619</v>
      </c>
      <c r="G10" s="22">
        <f>Input!C171/Input!C$34*100</f>
        <v>5.2430767131160086E-2</v>
      </c>
      <c r="H10" s="22">
        <f>Input!D171/Input!D$34*100</f>
        <v>-5.0839626196921364</v>
      </c>
      <c r="I10" s="22">
        <f>Input!E171/Input!E$34*100</f>
        <v>1.1771525815110813</v>
      </c>
      <c r="J10" s="22">
        <f>Input!F171/Input!F$34*100</f>
        <v>2.7194133442559854</v>
      </c>
      <c r="K10" s="22">
        <f>Input!G171/Input!G$34*100</f>
        <v>0.99636916766120154</v>
      </c>
      <c r="L10" s="22">
        <f>Input!H171/Input!H$34*100</f>
        <v>-1.1798975343331564</v>
      </c>
      <c r="M10" s="22">
        <f>Input!I171/Input!I$34*100</f>
        <v>0.52967551430831361</v>
      </c>
      <c r="N10" s="22">
        <f>Input!J171/Input!J$34*100</f>
        <v>1.298713894977789</v>
      </c>
      <c r="O10" s="22">
        <f>AVERAGE(E10:N10)</f>
        <v>7.0932237394054257E-2</v>
      </c>
    </row>
    <row r="11" spans="1:15" ht="12" customHeight="1" x14ac:dyDescent="0.2">
      <c r="B11" t="s">
        <v>181</v>
      </c>
      <c r="E11" s="22">
        <f>Input!A172/Input!A$34*100</f>
        <v>0.95791394231852167</v>
      </c>
      <c r="F11" s="22">
        <f>Input!B172/Input!B$34*100</f>
        <v>1.9316616822333936</v>
      </c>
      <c r="G11" s="22">
        <f>Input!C172/Input!C$34*100</f>
        <v>1.2739516911921109</v>
      </c>
      <c r="H11" s="22">
        <f>Input!D172/Input!D$34*100</f>
        <v>1.4282370632902288</v>
      </c>
      <c r="I11" s="22">
        <f>Input!E172/Input!E$34*100</f>
        <v>1.0810087094576273</v>
      </c>
      <c r="J11" s="22">
        <f>Input!F172/Input!F$34*100</f>
        <v>0.79803579751744014</v>
      </c>
      <c r="K11" s="22">
        <f>Input!G172/Input!G$34*100</f>
        <v>0.39628642012305643</v>
      </c>
      <c r="L11" s="22">
        <f>Input!H172/Input!H$34*100</f>
        <v>0.55238479916500438</v>
      </c>
      <c r="M11" s="22">
        <f>Input!I172/Input!I$34*100</f>
        <v>0.79218209610937262</v>
      </c>
      <c r="N11" s="22">
        <f>Input!J172/Input!J$34*100</f>
        <v>0.53204680627300427</v>
      </c>
      <c r="O11" s="22">
        <f>AVERAGE(E11:N11)</f>
        <v>0.97437090076797639</v>
      </c>
    </row>
    <row r="12" spans="1:15" ht="12" customHeight="1" x14ac:dyDescent="0.2">
      <c r="B12" t="s">
        <v>182</v>
      </c>
      <c r="E12" s="22">
        <f>Input!A173/Input!A$34*100</f>
        <v>0</v>
      </c>
      <c r="F12" s="22">
        <f>Input!B173/Input!B$34*100</f>
        <v>0</v>
      </c>
      <c r="G12" s="22">
        <f>Input!C173/Input!C$34*100</f>
        <v>0</v>
      </c>
      <c r="H12" s="22">
        <f>Input!D173/Input!D$34*100</f>
        <v>0</v>
      </c>
      <c r="I12" s="22">
        <f>Input!E173/Input!E$34*100</f>
        <v>-3.3905485605442869E-3</v>
      </c>
      <c r="J12" s="22">
        <f>Input!F173/Input!F$34*100</f>
        <v>0</v>
      </c>
      <c r="K12" s="22">
        <f>Input!G173/Input!G$34*100</f>
        <v>0</v>
      </c>
      <c r="L12" s="22">
        <f>Input!H173/Input!H$34*100</f>
        <v>-3.2502890566054273E-3</v>
      </c>
      <c r="M12" s="22">
        <f>Input!I173/Input!I$34*100</f>
        <v>-1.4497359161055221E-3</v>
      </c>
      <c r="N12" s="22">
        <f>Input!J173/Input!J$34*100</f>
        <v>-1.625040350135213E-2</v>
      </c>
      <c r="O12" s="22">
        <f>AVERAGE(E12:N12)</f>
        <v>-2.4340977034607364E-3</v>
      </c>
    </row>
    <row r="13" spans="1:15" ht="12.75" customHeight="1" x14ac:dyDescent="0.2">
      <c r="B13" s="19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</row>
    <row r="14" spans="1:15" ht="13.5" customHeight="1" x14ac:dyDescent="0.2">
      <c r="A14" s="21" t="s">
        <v>4</v>
      </c>
      <c r="B14" s="5"/>
      <c r="C14" s="5"/>
      <c r="D14" s="5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</row>
    <row r="15" spans="1:15" ht="6" customHeight="1" x14ac:dyDescent="0.2">
      <c r="A15" s="21"/>
      <c r="B15" s="5"/>
      <c r="C15" s="5"/>
      <c r="D15" s="5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</row>
    <row r="16" spans="1:15" ht="12" customHeight="1" x14ac:dyDescent="0.2">
      <c r="B16" t="s">
        <v>231</v>
      </c>
      <c r="E16" s="22">
        <f>Input!A174/Input!A$170*100</f>
        <v>9.9431187408325261</v>
      </c>
      <c r="F16" s="22">
        <f>Input!B174/Input!B$170*100</f>
        <v>4.9096170656837401</v>
      </c>
      <c r="G16" s="22">
        <f>Input!C174/Input!C$170*100</f>
        <v>4.7157258327298637</v>
      </c>
      <c r="H16" s="22">
        <f>Input!D174/Input!D$170*100</f>
        <v>4.2845976263766117</v>
      </c>
      <c r="I16" s="22">
        <f>Input!E174/Input!E$170*100</f>
        <v>4.5143007406778191</v>
      </c>
      <c r="J16" s="22">
        <f>Input!F174/Input!F$170*100</f>
        <v>5.1272932373534346</v>
      </c>
      <c r="K16" s="22">
        <f>Input!G174/Input!G$170*100</f>
        <v>6.4879260816069051</v>
      </c>
      <c r="L16" s="22">
        <f>Input!H174/Input!H$170*100</f>
        <v>9.4811823524651206</v>
      </c>
      <c r="M16" s="22">
        <f>Input!I174/Input!I$170*100</f>
        <v>8.1728068848578204</v>
      </c>
      <c r="N16" s="22">
        <f>Input!J174/Input!J$170*100</f>
        <v>7.674067503386893</v>
      </c>
      <c r="O16" s="22">
        <f t="shared" ref="O16:O22" si="1">AVERAGE(E16:N16)</f>
        <v>6.5310636065970744</v>
      </c>
    </row>
    <row r="17" spans="1:15" ht="12" customHeight="1" x14ac:dyDescent="0.2">
      <c r="B17" t="s">
        <v>232</v>
      </c>
      <c r="E17" s="22">
        <f>Input!A175/Input!A$170*100</f>
        <v>0</v>
      </c>
      <c r="F17" s="22">
        <f>Input!B175/Input!B$170*100</f>
        <v>0</v>
      </c>
      <c r="G17" s="22">
        <f>Input!C175/Input!C$170*100</f>
        <v>0</v>
      </c>
      <c r="H17" s="22">
        <f>Input!D175/Input!D$170*100</f>
        <v>0</v>
      </c>
      <c r="I17" s="22">
        <f>Input!E175/Input!E$170*100</f>
        <v>0</v>
      </c>
      <c r="J17" s="22">
        <f>Input!F175/Input!F$170*100</f>
        <v>0.24601572112815576</v>
      </c>
      <c r="K17" s="22">
        <f>Input!G175/Input!G$170*100</f>
        <v>0.29611833678386779</v>
      </c>
      <c r="L17" s="22">
        <f>Input!H175/Input!H$170*100</f>
        <v>0.75425190610404513</v>
      </c>
      <c r="M17" s="22">
        <f>Input!I175/Input!I$170*100</f>
        <v>0.99217115863349803</v>
      </c>
      <c r="N17" s="22">
        <f>Input!J175/Input!J$170*100</f>
        <v>0.89411734364407192</v>
      </c>
      <c r="O17" s="22">
        <f t="shared" si="1"/>
        <v>0.3182674466293639</v>
      </c>
    </row>
    <row r="18" spans="1:15" ht="12" customHeight="1" x14ac:dyDescent="0.2">
      <c r="B18" t="s">
        <v>233</v>
      </c>
      <c r="E18" s="22">
        <f>Input!A176/Input!A$170*100</f>
        <v>90.023127743965262</v>
      </c>
      <c r="F18" s="22">
        <f>Input!B176/Input!B$170*100</f>
        <v>94.577069604730397</v>
      </c>
      <c r="G18" s="22">
        <f>Input!C176/Input!C$170*100</f>
        <v>95.266715394512175</v>
      </c>
      <c r="H18" s="22">
        <f>Input!D176/Input!D$170*100</f>
        <v>95.343473446020184</v>
      </c>
      <c r="I18" s="22">
        <f>Input!E176/Input!E$170*100</f>
        <v>95.277138562813263</v>
      </c>
      <c r="J18" s="22">
        <f>Input!F176/Input!F$170*100</f>
        <v>94.553816636730446</v>
      </c>
      <c r="K18" s="22">
        <f>Input!G176/Input!G$170*100</f>
        <v>92.760168103445281</v>
      </c>
      <c r="L18" s="22">
        <f>Input!H176/Input!H$170*100</f>
        <v>89.50145461139455</v>
      </c>
      <c r="M18" s="22">
        <f>Input!I176/Input!I$170*100</f>
        <v>90.621315777998973</v>
      </c>
      <c r="N18" s="22">
        <f>Input!J176/Input!J$170*100</f>
        <v>91.402185936964969</v>
      </c>
      <c r="O18" s="22">
        <f t="shared" si="1"/>
        <v>92.932646581857554</v>
      </c>
    </row>
    <row r="19" spans="1:15" ht="12" customHeight="1" x14ac:dyDescent="0.2">
      <c r="B19" t="s">
        <v>234</v>
      </c>
      <c r="E19" s="22">
        <f>Input!A177/Input!A$170*100</f>
        <v>0</v>
      </c>
      <c r="F19" s="22">
        <f>Input!B177/Input!B$170*100</f>
        <v>0</v>
      </c>
      <c r="G19" s="22">
        <f>Input!C177/Input!C$170*100</f>
        <v>0</v>
      </c>
      <c r="H19" s="22">
        <f>Input!D177/Input!D$170*100</f>
        <v>0</v>
      </c>
      <c r="I19" s="22">
        <f>Input!E177/Input!E$170*100</f>
        <v>0</v>
      </c>
      <c r="J19" s="22">
        <f>Input!F177/Input!F$170*100</f>
        <v>0</v>
      </c>
      <c r="K19" s="22">
        <f>Input!G177/Input!G$170*100</f>
        <v>0</v>
      </c>
      <c r="L19" s="22">
        <f>Input!H177/Input!H$170*100</f>
        <v>0</v>
      </c>
      <c r="M19" s="22">
        <f>Input!I177/Input!I$170*100</f>
        <v>0</v>
      </c>
      <c r="N19" s="22">
        <f>Input!J177/Input!J$170*100</f>
        <v>0</v>
      </c>
      <c r="O19" s="22">
        <f t="shared" si="1"/>
        <v>0</v>
      </c>
    </row>
    <row r="20" spans="1:15" ht="12" customHeight="1" x14ac:dyDescent="0.2">
      <c r="B20" t="s">
        <v>235</v>
      </c>
      <c r="E20" s="22">
        <f>Input!A178/Input!A$170*100</f>
        <v>0</v>
      </c>
      <c r="F20" s="22">
        <f>Input!B178/Input!B$170*100</f>
        <v>0</v>
      </c>
      <c r="G20" s="22">
        <f>Input!C178/Input!C$170*100</f>
        <v>0</v>
      </c>
      <c r="H20" s="22">
        <f>Input!D178/Input!D$170*100</f>
        <v>0</v>
      </c>
      <c r="I20" s="22">
        <f>Input!E178/Input!E$170*100</f>
        <v>0</v>
      </c>
      <c r="J20" s="22">
        <f>Input!F178/Input!F$170*100</f>
        <v>0</v>
      </c>
      <c r="K20" s="22">
        <f>Input!G178/Input!G$170*100</f>
        <v>0</v>
      </c>
      <c r="L20" s="22">
        <f>Input!H178/Input!H$170*100</f>
        <v>0</v>
      </c>
      <c r="M20" s="22">
        <f>Input!I178/Input!I$170*100</f>
        <v>0</v>
      </c>
      <c r="N20" s="22">
        <f>Input!J178/Input!J$170*100</f>
        <v>0</v>
      </c>
      <c r="O20" s="22">
        <f t="shared" si="1"/>
        <v>0</v>
      </c>
    </row>
    <row r="21" spans="1:15" ht="12" customHeight="1" x14ac:dyDescent="0.2">
      <c r="B21" t="s">
        <v>236</v>
      </c>
      <c r="E21" s="22">
        <f>Input!A179/Input!A$170*100</f>
        <v>3.3753515202212779E-2</v>
      </c>
      <c r="F21" s="22">
        <f>Input!B179/Input!B$170*100</f>
        <v>0.51331332958586517</v>
      </c>
      <c r="G21" s="22">
        <f>Input!C179/Input!C$170*100</f>
        <v>1.7558772757942254E-2</v>
      </c>
      <c r="H21" s="22">
        <f>Input!D179/Input!D$170*100</f>
        <v>0.37192892760318258</v>
      </c>
      <c r="I21" s="22">
        <f>Input!E179/Input!E$170*100</f>
        <v>0.20856069650892656</v>
      </c>
      <c r="J21" s="22">
        <f>Input!F179/Input!F$170*100</f>
        <v>7.2874404787962102E-2</v>
      </c>
      <c r="K21" s="22">
        <f>Input!G179/Input!G$170*100</f>
        <v>0.45578747816394033</v>
      </c>
      <c r="L21" s="22">
        <f>Input!H179/Input!H$170*100</f>
        <v>0.26311113003629483</v>
      </c>
      <c r="M21" s="22">
        <f>Input!I179/Input!I$170*100</f>
        <v>0.21370617850971235</v>
      </c>
      <c r="N21" s="22">
        <f>Input!J179/Input!J$170*100</f>
        <v>2.9629216004082908E-2</v>
      </c>
      <c r="O21" s="22">
        <f t="shared" si="1"/>
        <v>0.21802236491601223</v>
      </c>
    </row>
    <row r="22" spans="1:15" ht="12" customHeight="1" x14ac:dyDescent="0.2">
      <c r="B22" t="s">
        <v>237</v>
      </c>
      <c r="E22" s="22">
        <f>Input!A180/Input!A$170*100</f>
        <v>0</v>
      </c>
      <c r="F22" s="22">
        <f>Input!B180/Input!B$170*100</f>
        <v>0</v>
      </c>
      <c r="G22" s="22">
        <f>Input!C180/Input!C$170*100</f>
        <v>0</v>
      </c>
      <c r="H22" s="22">
        <f>Input!D180/Input!D$170*100</f>
        <v>0</v>
      </c>
      <c r="I22" s="22">
        <f>Input!E180/Input!E$170*100</f>
        <v>0</v>
      </c>
      <c r="J22" s="22">
        <f>Input!F180/Input!F$170*100</f>
        <v>0</v>
      </c>
      <c r="K22" s="22">
        <f>Input!G180/Input!G$170*100</f>
        <v>0</v>
      </c>
      <c r="L22" s="22">
        <f>Input!H180/Input!H$170*100</f>
        <v>0</v>
      </c>
      <c r="M22" s="22">
        <f>Input!I180/Input!I$170*100</f>
        <v>0</v>
      </c>
      <c r="N22" s="22">
        <f>Input!J180/Input!J$170*100</f>
        <v>0</v>
      </c>
      <c r="O22" s="22">
        <f t="shared" si="1"/>
        <v>0</v>
      </c>
    </row>
    <row r="23" spans="1:15" ht="12" customHeight="1" x14ac:dyDescent="0.2"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</row>
    <row r="24" spans="1:15" ht="13.5" customHeight="1" x14ac:dyDescent="0.2">
      <c r="A24" s="4" t="s">
        <v>5</v>
      </c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</row>
    <row r="25" spans="1:15" ht="6" customHeight="1" x14ac:dyDescent="0.2">
      <c r="A25" s="4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</row>
    <row r="26" spans="1:15" ht="12" customHeight="1" x14ac:dyDescent="0.2">
      <c r="B26" t="s">
        <v>238</v>
      </c>
      <c r="E26" s="22">
        <f>Input!A181/Input!A$170*100</f>
        <v>80.611964402719622</v>
      </c>
      <c r="F26" s="22">
        <f>Input!B181/Input!B$170*100</f>
        <v>75.138988905089349</v>
      </c>
      <c r="G26" s="22">
        <f>Input!C181/Input!C$170*100</f>
        <v>76.619467559930968</v>
      </c>
      <c r="H26" s="22">
        <f>Input!D181/Input!D$170*100</f>
        <v>82.137514611559496</v>
      </c>
      <c r="I26" s="22">
        <f>Input!E181/Input!E$170*100</f>
        <v>82.824194368769611</v>
      </c>
      <c r="J26" s="22">
        <f>Input!F181/Input!F$170*100</f>
        <v>82.845189387398619</v>
      </c>
      <c r="K26" s="22">
        <f>Input!G181/Input!G$170*100</f>
        <v>81.05140363559687</v>
      </c>
      <c r="L26" s="22">
        <f>Input!H181/Input!H$170*100</f>
        <v>74.50192458230957</v>
      </c>
      <c r="M26" s="22">
        <f>Input!I181/Input!I$170*100</f>
        <v>73.063718948226636</v>
      </c>
      <c r="N26" s="22">
        <f>Input!J181/Input!J$170*100</f>
        <v>72.518875537831789</v>
      </c>
      <c r="O26" s="22">
        <f>AVERAGE(E26:N26)</f>
        <v>78.131324193943257</v>
      </c>
    </row>
    <row r="27" spans="1:15" ht="12" customHeight="1" x14ac:dyDescent="0.2">
      <c r="B27" t="s">
        <v>239</v>
      </c>
      <c r="E27" s="22">
        <f>Input!A182/Input!A$170*100</f>
        <v>19.388035597280386</v>
      </c>
      <c r="F27" s="22">
        <f>Input!B182/Input!B$170*100</f>
        <v>24.861011094910644</v>
      </c>
      <c r="G27" s="22">
        <f>Input!C182/Input!C$170*100</f>
        <v>23.380532440069036</v>
      </c>
      <c r="H27" s="22">
        <f>Input!D182/Input!D$170*100</f>
        <v>17.862485388440511</v>
      </c>
      <c r="I27" s="22">
        <f>Input!E182/Input!E$170*100</f>
        <v>17.175805631230389</v>
      </c>
      <c r="J27" s="22">
        <f>Input!F182/Input!F$170*100</f>
        <v>17.154810612601366</v>
      </c>
      <c r="K27" s="22">
        <f>Input!G182/Input!G$170*100</f>
        <v>18.948596364403116</v>
      </c>
      <c r="L27" s="22">
        <f>Input!H182/Input!H$170*100</f>
        <v>25.49807541769043</v>
      </c>
      <c r="M27" s="22">
        <f>Input!I182/Input!I$170*100</f>
        <v>26.936281051773353</v>
      </c>
      <c r="N27" s="22">
        <f>Input!J182/Input!J$170*100</f>
        <v>27.481124462168211</v>
      </c>
      <c r="O27" s="22">
        <f>AVERAGE(E27:N27)</f>
        <v>21.868675806056746</v>
      </c>
    </row>
    <row r="28" spans="1:15" ht="12.75" customHeight="1" x14ac:dyDescent="0.2"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</row>
    <row r="29" spans="1:15" ht="13.5" customHeight="1" x14ac:dyDescent="0.2">
      <c r="A29" s="4" t="s">
        <v>6</v>
      </c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</row>
    <row r="30" spans="1:15" ht="6" customHeight="1" x14ac:dyDescent="0.2">
      <c r="A30" s="4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</row>
    <row r="31" spans="1:15" ht="12" customHeight="1" x14ac:dyDescent="0.2">
      <c r="B31" t="s">
        <v>293</v>
      </c>
      <c r="E31" s="22">
        <f>Input!A183/Input!A$170*100</f>
        <v>57.597796899830179</v>
      </c>
      <c r="F31" s="22">
        <f>Input!B183/Input!B$170*100</f>
        <v>51.528851318821097</v>
      </c>
      <c r="G31" s="22">
        <f>Input!C183/Input!C$170*100</f>
        <v>55.656757868508159</v>
      </c>
      <c r="H31" s="22">
        <f>Input!D183/Input!D$170*100</f>
        <v>59.099184901950309</v>
      </c>
      <c r="I31" s="22">
        <f>Input!E183/Input!E$170*100</f>
        <v>57.916800561229522</v>
      </c>
      <c r="J31" s="22">
        <f>Input!F183/Input!F$170*100</f>
        <v>59.852239650116026</v>
      </c>
      <c r="K31" s="22">
        <f>Input!G183/Input!G$170*100</f>
        <v>58.458844379783336</v>
      </c>
      <c r="L31" s="22">
        <f>Input!H183/Input!H$170*100</f>
        <v>55.629374524963438</v>
      </c>
      <c r="M31" s="22">
        <f>Input!I183/Input!I$170*100</f>
        <v>54.36347045294356</v>
      </c>
      <c r="N31" s="22">
        <f>Input!J183/Input!J$170*100</f>
        <v>56.288696102140293</v>
      </c>
      <c r="O31" s="22">
        <f>AVERAGE(E31:N31)</f>
        <v>56.63920166602859</v>
      </c>
    </row>
    <row r="32" spans="1:15" ht="12" customHeight="1" x14ac:dyDescent="0.2">
      <c r="B32" t="s">
        <v>7</v>
      </c>
      <c r="E32" s="22">
        <f>Input!A184/Input!A$170*100</f>
        <v>2.9118581285421118E-2</v>
      </c>
      <c r="F32" s="22">
        <f>Input!B184/Input!B$170*100</f>
        <v>6.5740515381895459E-2</v>
      </c>
      <c r="G32" s="22">
        <f>Input!C184/Input!C$170*100</f>
        <v>0.16727432401595066</v>
      </c>
      <c r="H32" s="22">
        <f>Input!D184/Input!D$170*100</f>
        <v>0.16246479509125411</v>
      </c>
      <c r="I32" s="22">
        <f>Input!E184/Input!E$170*100</f>
        <v>3.0823892597995652E-2</v>
      </c>
      <c r="J32" s="22">
        <f>Input!F184/Input!F$170*100</f>
        <v>0.13382531653721297</v>
      </c>
      <c r="K32" s="22">
        <f>Input!G184/Input!G$170*100</f>
        <v>0.16008530769122828</v>
      </c>
      <c r="L32" s="22">
        <f>Input!H184/Input!H$170*100</f>
        <v>0.19293001643144128</v>
      </c>
      <c r="M32" s="22">
        <f>Input!I184/Input!I$170*100</f>
        <v>0.42301083010682022</v>
      </c>
      <c r="N32" s="22">
        <f>Input!J184/Input!J$170*100</f>
        <v>0.48363824294785918</v>
      </c>
      <c r="O32" s="22">
        <f>AVERAGE(E32:N32)</f>
        <v>0.18489118220870787</v>
      </c>
    </row>
    <row r="33" spans="2:15" ht="12" customHeight="1" x14ac:dyDescent="0.2">
      <c r="B33" s="14" t="s">
        <v>294</v>
      </c>
      <c r="E33" s="32">
        <f>SUM(E31:E32)</f>
        <v>57.626915481115603</v>
      </c>
      <c r="F33" s="32">
        <f t="shared" ref="F33:O33" si="2">SUM(F31:F32)</f>
        <v>51.594591834202994</v>
      </c>
      <c r="G33" s="32">
        <f t="shared" si="2"/>
        <v>55.824032192524108</v>
      </c>
      <c r="H33" s="32">
        <f t="shared" si="2"/>
        <v>59.261649697041562</v>
      </c>
      <c r="I33" s="32">
        <f t="shared" si="2"/>
        <v>57.947624453827515</v>
      </c>
      <c r="J33" s="32">
        <f t="shared" si="2"/>
        <v>59.986064966653238</v>
      </c>
      <c r="K33" s="32">
        <f t="shared" si="2"/>
        <v>58.618929687474562</v>
      </c>
      <c r="L33" s="32">
        <f t="shared" si="2"/>
        <v>55.822304541394878</v>
      </c>
      <c r="M33" s="32">
        <f t="shared" si="2"/>
        <v>54.786481283050378</v>
      </c>
      <c r="N33" s="32">
        <f t="shared" si="2"/>
        <v>56.772334345088154</v>
      </c>
      <c r="O33" s="32">
        <f t="shared" si="2"/>
        <v>56.824092848237299</v>
      </c>
    </row>
    <row r="34" spans="2:15" ht="12" customHeight="1" x14ac:dyDescent="0.2">
      <c r="B34" t="s">
        <v>8</v>
      </c>
      <c r="E34" s="22">
        <f>Input!A185/Input!A$170*100</f>
        <v>26.027409665508429</v>
      </c>
      <c r="F34" s="22">
        <f>Input!B185/Input!B$170*100</f>
        <v>29.955946700713525</v>
      </c>
      <c r="G34" s="22">
        <f>Input!C185/Input!C$170*100</f>
        <v>27.823070782181869</v>
      </c>
      <c r="H34" s="22">
        <f>Input!D185/Input!D$170*100</f>
        <v>29.385651430130601</v>
      </c>
      <c r="I34" s="22">
        <f>Input!E185/Input!E$170*100</f>
        <v>29.017034364891003</v>
      </c>
      <c r="J34" s="22">
        <f>Input!F185/Input!F$170*100</f>
        <v>27.824657153059558</v>
      </c>
      <c r="K34" s="22">
        <f>Input!G185/Input!G$170*100</f>
        <v>24.164216665358591</v>
      </c>
      <c r="L34" s="22">
        <f>Input!H185/Input!H$170*100</f>
        <v>23.268719691563593</v>
      </c>
      <c r="M34" s="22">
        <f>Input!I185/Input!I$170*100</f>
        <v>26.330380608082994</v>
      </c>
      <c r="N34" s="22">
        <f>Input!J185/Input!J$170*100</f>
        <v>24.508401382239306</v>
      </c>
      <c r="O34" s="22">
        <f>AVERAGE(E34:N34)</f>
        <v>26.830548844372949</v>
      </c>
    </row>
    <row r="35" spans="2:15" ht="12" customHeight="1" x14ac:dyDescent="0.2">
      <c r="B35" t="s">
        <v>243</v>
      </c>
      <c r="E35" s="22">
        <f>Input!A186/Input!A$170*100</f>
        <v>16.345674853375964</v>
      </c>
      <c r="F35" s="22">
        <f>Input!B186/Input!B$170*100</f>
        <v>18.449461465083473</v>
      </c>
      <c r="G35" s="22">
        <f>Input!C186/Input!C$170*100</f>
        <v>16.35289702529402</v>
      </c>
      <c r="H35" s="22">
        <f>Input!D186/Input!D$170*100</f>
        <v>11.352698872827824</v>
      </c>
      <c r="I35" s="22">
        <f>Input!E186/Input!E$170*100</f>
        <v>12.833408909587485</v>
      </c>
      <c r="J35" s="22">
        <f>Input!F186/Input!F$170*100</f>
        <v>12.1892778802872</v>
      </c>
      <c r="K35" s="22">
        <f>Input!G186/Input!G$170*100</f>
        <v>17.21685364716684</v>
      </c>
      <c r="L35" s="22">
        <f>Input!H186/Input!H$170*100</f>
        <v>20.908975767041525</v>
      </c>
      <c r="M35" s="22">
        <f>Input!I186/Input!I$170*100</f>
        <v>18.883138108866625</v>
      </c>
      <c r="N35" s="22">
        <f>Input!J186/Input!J$170*100</f>
        <v>18.719264272672547</v>
      </c>
      <c r="O35" s="22">
        <f>AVERAGE(E35:N35)</f>
        <v>16.325165080220351</v>
      </c>
    </row>
    <row r="36" spans="2:15" ht="12" customHeight="1" x14ac:dyDescent="0.2">
      <c r="B36" t="s">
        <v>244</v>
      </c>
      <c r="E36" s="22">
        <f>Input!A187/Input!A$170*100</f>
        <v>0</v>
      </c>
      <c r="F36" s="22">
        <f>Input!B187/Input!B$170*100</f>
        <v>0</v>
      </c>
      <c r="G36" s="22">
        <f>Input!C187/Input!C$170*100</f>
        <v>0</v>
      </c>
      <c r="H36" s="22">
        <f>Input!D187/Input!D$170*100</f>
        <v>0</v>
      </c>
      <c r="I36" s="22">
        <f>Input!E187/Input!E$170*100</f>
        <v>0.20193227169398154</v>
      </c>
      <c r="J36" s="22">
        <f>Input!F187/Input!F$170*100</f>
        <v>0</v>
      </c>
      <c r="K36" s="22">
        <f>Input!G187/Input!G$170*100</f>
        <v>0</v>
      </c>
      <c r="L36" s="22">
        <f>Input!H187/Input!H$170*100</f>
        <v>0</v>
      </c>
      <c r="M36" s="22">
        <f>Input!I187/Input!I$170*100</f>
        <v>0</v>
      </c>
      <c r="N36" s="22">
        <f>Input!J187/Input!J$170*100</f>
        <v>0</v>
      </c>
      <c r="O36" s="22">
        <f>AVERAGE(E36:N36)</f>
        <v>2.0193227169398153E-2</v>
      </c>
    </row>
    <row r="37" spans="2:15" ht="3" customHeight="1" x14ac:dyDescent="0.2"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</row>
    <row r="38" spans="2:15" ht="12" customHeight="1" x14ac:dyDescent="0.2"/>
    <row r="39" spans="2:15" ht="12" customHeight="1" x14ac:dyDescent="0.2"/>
    <row r="40" spans="2:15" ht="12" customHeight="1" x14ac:dyDescent="0.2"/>
    <row r="41" spans="2:15" ht="12" customHeight="1" x14ac:dyDescent="0.2"/>
    <row r="42" spans="2:15" ht="12" customHeight="1" x14ac:dyDescent="0.2"/>
    <row r="43" spans="2:15" ht="12" customHeight="1" x14ac:dyDescent="0.2"/>
    <row r="44" spans="2:15" ht="3" customHeight="1" x14ac:dyDescent="0.2"/>
    <row r="45" spans="2:15" ht="12.75" customHeight="1" x14ac:dyDescent="0.2"/>
    <row r="46" spans="2:15" ht="12" customHeight="1" x14ac:dyDescent="0.2"/>
    <row r="47" spans="2:15" ht="12" customHeight="1" x14ac:dyDescent="0.2"/>
    <row r="48" spans="2:15" ht="12" customHeight="1" x14ac:dyDescent="0.2"/>
    <row r="49" ht="12" customHeight="1" x14ac:dyDescent="0.2"/>
    <row r="50" ht="12" customHeight="1" x14ac:dyDescent="0.2"/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37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5703125" customWidth="1"/>
    <col min="6" max="10" width="8.7109375" customWidth="1"/>
    <col min="11" max="11" width="8.5703125" customWidth="1"/>
    <col min="12" max="13" width="8.7109375" customWidth="1"/>
    <col min="14" max="14" width="8.5703125" customWidth="1"/>
    <col min="15" max="15" width="10.570312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12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13</v>
      </c>
    </row>
    <row r="2" spans="1:15" ht="15.75" customHeight="1" x14ac:dyDescent="0.2">
      <c r="D2" s="37" t="str">
        <f>Kenndat!D2</f>
        <v>Größenklasse 1: 500 - 1.200 ha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11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0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3.5" customHeight="1" x14ac:dyDescent="0.2">
      <c r="A7" s="4" t="s">
        <v>3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5" ht="12" customHeight="1" x14ac:dyDescent="0.2">
      <c r="B9" t="s">
        <v>179</v>
      </c>
      <c r="E9" s="22">
        <f>Input!A132/Input!A$27*100</f>
        <v>99.35155949835287</v>
      </c>
      <c r="F9" s="22">
        <f>Input!B132/Input!B$27*100</f>
        <v>98.103676784962147</v>
      </c>
      <c r="G9" s="22">
        <f>Input!C132/Input!C$27*100</f>
        <v>98.812188992307725</v>
      </c>
      <c r="H9" s="22">
        <f>Input!D132/Input!D$27*100</f>
        <v>101.11517036396889</v>
      </c>
      <c r="I9" s="22">
        <f>Input!E132/Input!E$27*100</f>
        <v>98.672479697386152</v>
      </c>
      <c r="J9" s="22">
        <f>Input!F132/Input!F$27*100</f>
        <v>98.154070564186185</v>
      </c>
      <c r="K9" s="22">
        <f>Input!G132/Input!G$27*100</f>
        <v>99.043339495322996</v>
      </c>
      <c r="L9" s="22">
        <f>Input!H132/Input!H$27*100</f>
        <v>100.18721855274393</v>
      </c>
      <c r="M9" s="22">
        <f>Input!I132/Input!I$27*100</f>
        <v>99.531396621239907</v>
      </c>
      <c r="N9" s="22">
        <f>Input!J132/Input!J$27*100</f>
        <v>99.461464136672689</v>
      </c>
      <c r="O9" s="22">
        <f>AVERAGE(E9:N9)</f>
        <v>99.243256470714357</v>
      </c>
    </row>
    <row r="10" spans="1:15" ht="12" customHeight="1" x14ac:dyDescent="0.2">
      <c r="B10" t="s">
        <v>180</v>
      </c>
      <c r="E10" s="22">
        <f>Input!A133/Input!A$27*100</f>
        <v>-0.16194455526731322</v>
      </c>
      <c r="F10" s="22">
        <f>Input!B133/Input!B$27*100</f>
        <v>0.3834958402639137</v>
      </c>
      <c r="G10" s="22">
        <f>Input!C133/Input!C$27*100</f>
        <v>0.2719971669184239</v>
      </c>
      <c r="H10" s="22">
        <f>Input!D133/Input!D$27*100</f>
        <v>-2.0370464085073734</v>
      </c>
      <c r="I10" s="22">
        <f>Input!E133/Input!E$27*100</f>
        <v>0.45633465266755618</v>
      </c>
      <c r="J10" s="22">
        <f>Input!F133/Input!F$27*100</f>
        <v>1.2501248509010836</v>
      </c>
      <c r="K10" s="22">
        <f>Input!G133/Input!G$27*100</f>
        <v>0.75126948096545687</v>
      </c>
      <c r="L10" s="22">
        <f>Input!H133/Input!H$27*100</f>
        <v>-0.44736538068948151</v>
      </c>
      <c r="M10" s="22">
        <f>Input!I133/Input!I$27*100</f>
        <v>3.6718963280845403E-2</v>
      </c>
      <c r="N10" s="22">
        <f>Input!J133/Input!J$27*100</f>
        <v>0.27224256265681207</v>
      </c>
      <c r="O10" s="22">
        <f>AVERAGE(E10:N10)</f>
        <v>7.7582717318992384E-2</v>
      </c>
    </row>
    <row r="11" spans="1:15" ht="12" customHeight="1" x14ac:dyDescent="0.2">
      <c r="B11" t="s">
        <v>181</v>
      </c>
      <c r="E11" s="22">
        <f>Input!A134/Input!A$27*100</f>
        <v>0.81038505691445673</v>
      </c>
      <c r="F11" s="22">
        <f>Input!B134/Input!B$27*100</f>
        <v>1.5128273747739525</v>
      </c>
      <c r="G11" s="22">
        <f>Input!C134/Input!C$27*100</f>
        <v>0.91581384077384431</v>
      </c>
      <c r="H11" s="22">
        <f>Input!D134/Input!D$27*100</f>
        <v>0.92187604453849747</v>
      </c>
      <c r="I11" s="22">
        <f>Input!E134/Input!E$27*100</f>
        <v>0.87584923767199774</v>
      </c>
      <c r="J11" s="22">
        <f>Input!F134/Input!F$27*100</f>
        <v>0.59580458491272104</v>
      </c>
      <c r="K11" s="22">
        <f>Input!G134/Input!G$27*100</f>
        <v>0.20539102371156417</v>
      </c>
      <c r="L11" s="22">
        <f>Input!H134/Input!H$27*100</f>
        <v>0.26490517229502758</v>
      </c>
      <c r="M11" s="22">
        <f>Input!I134/Input!I$27*100</f>
        <v>0.43328653615511326</v>
      </c>
      <c r="N11" s="22">
        <f>Input!J134/Input!J$27*100</f>
        <v>0.28555765175981029</v>
      </c>
      <c r="O11" s="22">
        <f>AVERAGE(E11:N11)</f>
        <v>0.6821696523506986</v>
      </c>
    </row>
    <row r="12" spans="1:15" ht="12" customHeight="1" x14ac:dyDescent="0.2">
      <c r="B12" t="s">
        <v>182</v>
      </c>
      <c r="E12" s="22">
        <f>Input!A135/Input!A$27*100</f>
        <v>0</v>
      </c>
      <c r="F12" s="22">
        <f>Input!B135/Input!B$27*100</f>
        <v>0</v>
      </c>
      <c r="G12" s="22">
        <f>Input!C135/Input!C$27*100</f>
        <v>0</v>
      </c>
      <c r="H12" s="22">
        <f>Input!D135/Input!D$27*100</f>
        <v>0</v>
      </c>
      <c r="I12" s="22">
        <f>Input!E135/Input!E$27*100</f>
        <v>-4.6635877257035965E-3</v>
      </c>
      <c r="J12" s="22">
        <f>Input!F135/Input!F$27*100</f>
        <v>0</v>
      </c>
      <c r="K12" s="22">
        <f>Input!G135/Input!G$27*100</f>
        <v>0</v>
      </c>
      <c r="L12" s="22">
        <f>Input!H135/Input!H$27*100</f>
        <v>-4.7583443494672341E-3</v>
      </c>
      <c r="M12" s="22">
        <f>Input!I135/Input!I$27*100</f>
        <v>-1.4021206758649827E-3</v>
      </c>
      <c r="N12" s="22">
        <f>Input!J135/Input!J$27*100</f>
        <v>-1.9264351089311713E-2</v>
      </c>
      <c r="O12" s="22">
        <f>AVERAGE(E12:N12)</f>
        <v>-3.0088403840347528E-3</v>
      </c>
    </row>
    <row r="13" spans="1:15" x14ac:dyDescent="0.2">
      <c r="B13" s="19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</row>
    <row r="14" spans="1:15" ht="13.5" customHeight="1" x14ac:dyDescent="0.2">
      <c r="A14" s="21" t="s">
        <v>4</v>
      </c>
      <c r="B14" s="5"/>
      <c r="C14" s="5"/>
      <c r="D14" s="5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</row>
    <row r="15" spans="1:15" ht="6" customHeight="1" x14ac:dyDescent="0.2">
      <c r="A15" s="21"/>
      <c r="B15" s="5"/>
      <c r="C15" s="5"/>
      <c r="D15" s="5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</row>
    <row r="16" spans="1:15" ht="12" customHeight="1" x14ac:dyDescent="0.2">
      <c r="B16" t="s">
        <v>231</v>
      </c>
      <c r="E16" s="22">
        <f>Input!A188/Input!A$132*100</f>
        <v>7.1650287626968652</v>
      </c>
      <c r="F16" s="22">
        <f>Input!B188/Input!B$132*100</f>
        <v>2.7394420197793696</v>
      </c>
      <c r="G16" s="22">
        <f>Input!C188/Input!C$132*100</f>
        <v>2.4311091166048548</v>
      </c>
      <c r="H16" s="22">
        <f>Input!D188/Input!D$132*100</f>
        <v>1.9095171001365083</v>
      </c>
      <c r="I16" s="22">
        <f>Input!E188/Input!E$132*100</f>
        <v>2.162652663046615</v>
      </c>
      <c r="J16" s="22">
        <f>Input!F188/Input!F$132*100</f>
        <v>2.173774389209151</v>
      </c>
      <c r="K16" s="22">
        <f>Input!G188/Input!G$132*100</f>
        <v>3.2159567672265612</v>
      </c>
      <c r="L16" s="22">
        <f>Input!H188/Input!H$132*100</f>
        <v>5.4375350982517752</v>
      </c>
      <c r="M16" s="22">
        <f>Input!I188/Input!I$132*100</f>
        <v>3.6617530185378873</v>
      </c>
      <c r="N16" s="22">
        <f>Input!J188/Input!J$132*100</f>
        <v>3.5462013358861033</v>
      </c>
      <c r="O16" s="22">
        <f t="shared" ref="O16:O22" si="1">AVERAGE(E16:N16)</f>
        <v>3.4442970271375692</v>
      </c>
    </row>
    <row r="17" spans="1:15" ht="12" customHeight="1" x14ac:dyDescent="0.2">
      <c r="B17" t="s">
        <v>232</v>
      </c>
      <c r="E17" s="22">
        <f>Input!A189/Input!A$132*100</f>
        <v>0</v>
      </c>
      <c r="F17" s="22">
        <f>Input!B189/Input!B$132*100</f>
        <v>0</v>
      </c>
      <c r="G17" s="22">
        <f>Input!C189/Input!C$132*100</f>
        <v>0</v>
      </c>
      <c r="H17" s="22">
        <f>Input!D189/Input!D$132*100</f>
        <v>0</v>
      </c>
      <c r="I17" s="22">
        <f>Input!E189/Input!E$132*100</f>
        <v>0</v>
      </c>
      <c r="J17" s="22">
        <f>Input!F189/Input!F$132*100</f>
        <v>6.5947884660462627E-2</v>
      </c>
      <c r="K17" s="22">
        <f>Input!G189/Input!G$132*100</f>
        <v>0.10074968934475603</v>
      </c>
      <c r="L17" s="22">
        <f>Input!H189/Input!H$132*100</f>
        <v>0.16614204369201718</v>
      </c>
      <c r="M17" s="22">
        <f>Input!I189/Input!I$132*100</f>
        <v>0.34699300418735674</v>
      </c>
      <c r="N17" s="22">
        <f>Input!J189/Input!J$132*100</f>
        <v>0.31279807931866427</v>
      </c>
      <c r="O17" s="22">
        <f t="shared" si="1"/>
        <v>9.9263070120325689E-2</v>
      </c>
    </row>
    <row r="18" spans="1:15" ht="12" customHeight="1" x14ac:dyDescent="0.2">
      <c r="B18" t="s">
        <v>233</v>
      </c>
      <c r="E18" s="22">
        <f>Input!A190/Input!A$132*100</f>
        <v>92.815102031142104</v>
      </c>
      <c r="F18" s="22">
        <f>Input!B190/Input!B$132*100</f>
        <v>96.935935158647212</v>
      </c>
      <c r="G18" s="22">
        <f>Input!C190/Input!C$132*100</f>
        <v>97.555955529593604</v>
      </c>
      <c r="H18" s="22">
        <f>Input!D190/Input!D$132*100</f>
        <v>97.866953624425975</v>
      </c>
      <c r="I18" s="22">
        <f>Input!E190/Input!E$132*100</f>
        <v>97.718650462965954</v>
      </c>
      <c r="J18" s="22">
        <f>Input!F190/Input!F$132*100</f>
        <v>97.706738114829676</v>
      </c>
      <c r="K18" s="22">
        <f>Input!G190/Input!G$132*100</f>
        <v>96.361904445778549</v>
      </c>
      <c r="L18" s="22">
        <f>Input!H190/Input!H$132*100</f>
        <v>94.236250700863479</v>
      </c>
      <c r="M18" s="22">
        <f>Input!I190/Input!I$132*100</f>
        <v>95.895442392786222</v>
      </c>
      <c r="N18" s="22">
        <f>Input!J190/Input!J$132*100</f>
        <v>96.124294014151019</v>
      </c>
      <c r="O18" s="22">
        <f t="shared" si="1"/>
        <v>96.321722647518385</v>
      </c>
    </row>
    <row r="19" spans="1:15" ht="12" customHeight="1" x14ac:dyDescent="0.2">
      <c r="B19" t="s">
        <v>234</v>
      </c>
      <c r="E19" s="22">
        <f>Input!A191/Input!A$132*100</f>
        <v>0</v>
      </c>
      <c r="F19" s="22">
        <f>Input!B191/Input!B$132*100</f>
        <v>0</v>
      </c>
      <c r="G19" s="22">
        <f>Input!C191/Input!C$132*100</f>
        <v>0</v>
      </c>
      <c r="H19" s="22">
        <f>Input!D191/Input!D$132*100</f>
        <v>0</v>
      </c>
      <c r="I19" s="22">
        <f>Input!E191/Input!E$132*100</f>
        <v>0</v>
      </c>
      <c r="J19" s="22">
        <f>Input!F191/Input!F$132*100</f>
        <v>0</v>
      </c>
      <c r="K19" s="22">
        <f>Input!G191/Input!G$132*100</f>
        <v>0</v>
      </c>
      <c r="L19" s="22">
        <f>Input!H191/Input!H$132*100</f>
        <v>0</v>
      </c>
      <c r="M19" s="22">
        <f>Input!I191/Input!I$132*100</f>
        <v>0</v>
      </c>
      <c r="N19" s="22">
        <f>Input!J191/Input!J$132*100</f>
        <v>0</v>
      </c>
      <c r="O19" s="22">
        <f t="shared" si="1"/>
        <v>0</v>
      </c>
    </row>
    <row r="20" spans="1:15" ht="12" customHeight="1" x14ac:dyDescent="0.2">
      <c r="B20" t="s">
        <v>235</v>
      </c>
      <c r="E20" s="22">
        <f>Input!A192/Input!A$132*100</f>
        <v>0</v>
      </c>
      <c r="F20" s="22">
        <f>Input!B192/Input!B$132*100</f>
        <v>0</v>
      </c>
      <c r="G20" s="22">
        <f>Input!C192/Input!C$132*100</f>
        <v>0</v>
      </c>
      <c r="H20" s="22">
        <f>Input!D192/Input!D$132*100</f>
        <v>-1.334814315634582E-2</v>
      </c>
      <c r="I20" s="22">
        <f>Input!E192/Input!E$132*100</f>
        <v>1.5276820360787843E-4</v>
      </c>
      <c r="J20" s="22">
        <f>Input!F192/Input!F$132*100</f>
        <v>0</v>
      </c>
      <c r="K20" s="22">
        <f>Input!G192/Input!G$132*100</f>
        <v>0</v>
      </c>
      <c r="L20" s="22">
        <f>Input!H192/Input!H$132*100</f>
        <v>0</v>
      </c>
      <c r="M20" s="22">
        <f>Input!I192/Input!I$132*100</f>
        <v>0</v>
      </c>
      <c r="N20" s="22">
        <f>Input!J192/Input!J$132*100</f>
        <v>0</v>
      </c>
      <c r="O20" s="22">
        <f t="shared" si="1"/>
        <v>-1.3195374952737942E-3</v>
      </c>
    </row>
    <row r="21" spans="1:15" ht="12" customHeight="1" x14ac:dyDescent="0.2">
      <c r="B21" t="s">
        <v>236</v>
      </c>
      <c r="E21" s="22">
        <f>Input!A193/Input!A$132*100</f>
        <v>1.9869206161007562E-2</v>
      </c>
      <c r="F21" s="22">
        <f>Input!B193/Input!B$132*100</f>
        <v>0.32462282157342753</v>
      </c>
      <c r="G21" s="22">
        <f>Input!C193/Input!C$132*100</f>
        <v>1.2935353801545093E-2</v>
      </c>
      <c r="H21" s="22">
        <f>Input!D193/Input!D$132*100</f>
        <v>0.23687741859386449</v>
      </c>
      <c r="I21" s="22">
        <f>Input!E193/Input!E$132*100</f>
        <v>0.11854410578382923</v>
      </c>
      <c r="J21" s="22">
        <f>Input!F193/Input!F$132*100</f>
        <v>5.3539611300724349E-2</v>
      </c>
      <c r="K21" s="22">
        <f>Input!G193/Input!G$132*100</f>
        <v>0.32138909765011814</v>
      </c>
      <c r="L21" s="22">
        <f>Input!H193/Input!H$132*100</f>
        <v>0.16007215719272982</v>
      </c>
      <c r="M21" s="22">
        <f>Input!I193/Input!I$132*100</f>
        <v>9.5811584488533649E-2</v>
      </c>
      <c r="N21" s="22">
        <f>Input!J193/Input!J$132*100</f>
        <v>1.6706570644201665E-2</v>
      </c>
      <c r="O21" s="22">
        <f t="shared" si="1"/>
        <v>0.13603679271899813</v>
      </c>
    </row>
    <row r="22" spans="1:15" ht="12" customHeight="1" x14ac:dyDescent="0.2">
      <c r="B22" t="s">
        <v>237</v>
      </c>
      <c r="E22" s="22">
        <f>Input!A194/Input!A$132*100</f>
        <v>0</v>
      </c>
      <c r="F22" s="22">
        <f>Input!B194/Input!B$132*100</f>
        <v>0</v>
      </c>
      <c r="G22" s="22">
        <f>Input!C194/Input!C$132*100</f>
        <v>0</v>
      </c>
      <c r="H22" s="22">
        <f>Input!D194/Input!D$132*100</f>
        <v>0</v>
      </c>
      <c r="I22" s="22">
        <f>Input!E194/Input!E$132*100</f>
        <v>0</v>
      </c>
      <c r="J22" s="22">
        <f>Input!F194/Input!F$132*100</f>
        <v>0</v>
      </c>
      <c r="K22" s="22">
        <f>Input!G194/Input!G$132*100</f>
        <v>0</v>
      </c>
      <c r="L22" s="22">
        <f>Input!H194/Input!H$132*100</f>
        <v>0</v>
      </c>
      <c r="M22" s="22">
        <f>Input!I194/Input!I$132*100</f>
        <v>0</v>
      </c>
      <c r="N22" s="22">
        <f>Input!J194/Input!J$132*100</f>
        <v>0</v>
      </c>
      <c r="O22" s="22">
        <f t="shared" si="1"/>
        <v>0</v>
      </c>
    </row>
    <row r="23" spans="1:15" x14ac:dyDescent="0.2"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</row>
    <row r="24" spans="1:15" ht="13.5" customHeight="1" x14ac:dyDescent="0.2">
      <c r="A24" s="4" t="s">
        <v>5</v>
      </c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</row>
    <row r="25" spans="1:15" ht="6" customHeight="1" x14ac:dyDescent="0.2">
      <c r="A25" s="4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</row>
    <row r="26" spans="1:15" ht="12" customHeight="1" x14ac:dyDescent="0.2">
      <c r="B26" t="s">
        <v>238</v>
      </c>
      <c r="E26" s="22">
        <f>Input!A195/Input!A$132*100</f>
        <v>82.753079185372144</v>
      </c>
      <c r="F26" s="22">
        <f>Input!B195/Input!B$132*100</f>
        <v>76.34017108973633</v>
      </c>
      <c r="G26" s="22">
        <f>Input!C195/Input!C$132*100</f>
        <v>82.351532710569458</v>
      </c>
      <c r="H26" s="22">
        <f>Input!D195/Input!D$132*100</f>
        <v>85.510982550753369</v>
      </c>
      <c r="I26" s="22">
        <f>Input!E195/Input!E$132*100</f>
        <v>83.60580681507966</v>
      </c>
      <c r="J26" s="22">
        <f>Input!F195/Input!F$132*100</f>
        <v>81.752315088716315</v>
      </c>
      <c r="K26" s="22">
        <f>Input!G195/Input!G$132*100</f>
        <v>83.625507274329692</v>
      </c>
      <c r="L26" s="22">
        <f>Input!H195/Input!H$132*100</f>
        <v>78.807664455794992</v>
      </c>
      <c r="M26" s="22">
        <f>Input!I195/Input!I$132*100</f>
        <v>77.865437397786238</v>
      </c>
      <c r="N26" s="22">
        <f>Input!J195/Input!J$132*100</f>
        <v>77.588368502658582</v>
      </c>
      <c r="O26" s="22">
        <f>AVERAGE(E26:N26)</f>
        <v>81.020086507079668</v>
      </c>
    </row>
    <row r="27" spans="1:15" ht="12" customHeight="1" x14ac:dyDescent="0.2">
      <c r="B27" t="s">
        <v>239</v>
      </c>
      <c r="E27" s="22">
        <f>Input!A196/Input!A$132*100</f>
        <v>17.246920814627838</v>
      </c>
      <c r="F27" s="22">
        <f>Input!B196/Input!B$132*100</f>
        <v>23.65982891026367</v>
      </c>
      <c r="G27" s="22">
        <f>Input!C196/Input!C$132*100</f>
        <v>17.648467289430538</v>
      </c>
      <c r="H27" s="22">
        <f>Input!D196/Input!D$132*100</f>
        <v>14.489017449246639</v>
      </c>
      <c r="I27" s="22">
        <f>Input!E196/Input!E$132*100</f>
        <v>16.39419318492034</v>
      </c>
      <c r="J27" s="22">
        <f>Input!F196/Input!F$132*100</f>
        <v>18.247684911283674</v>
      </c>
      <c r="K27" s="22">
        <f>Input!G196/Input!G$132*100</f>
        <v>16.374492725670304</v>
      </c>
      <c r="L27" s="22">
        <f>Input!H196/Input!H$132*100</f>
        <v>21.192335544205015</v>
      </c>
      <c r="M27" s="22">
        <f>Input!I196/Input!I$132*100</f>
        <v>22.134562602213748</v>
      </c>
      <c r="N27" s="22">
        <f>Input!J196/Input!J$132*100</f>
        <v>22.411631497341407</v>
      </c>
      <c r="O27" s="22">
        <f>AVERAGE(E27:N27)</f>
        <v>18.979913492920318</v>
      </c>
    </row>
    <row r="28" spans="1:15" x14ac:dyDescent="0.2"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</row>
    <row r="29" spans="1:15" ht="13.5" customHeight="1" x14ac:dyDescent="0.2">
      <c r="A29" s="4" t="s">
        <v>6</v>
      </c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</row>
    <row r="30" spans="1:15" ht="6" customHeight="1" x14ac:dyDescent="0.2">
      <c r="A30" s="4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</row>
    <row r="31" spans="1:15" ht="12" customHeight="1" x14ac:dyDescent="0.2">
      <c r="B31" t="s">
        <v>293</v>
      </c>
      <c r="E31" s="22">
        <f>Input!A197/Input!A$132*100</f>
        <v>72.026498414710062</v>
      </c>
      <c r="F31" s="22">
        <f>Input!B197/Input!B$132*100</f>
        <v>64.75813479594153</v>
      </c>
      <c r="G31" s="22">
        <f>Input!C197/Input!C$132*100</f>
        <v>74.731088919874111</v>
      </c>
      <c r="H31" s="22">
        <f>Input!D197/Input!D$132*100</f>
        <v>79.872126667713019</v>
      </c>
      <c r="I31" s="22">
        <f>Input!E197/Input!E$132*100</f>
        <v>74.058083338966014</v>
      </c>
      <c r="J31" s="22">
        <f>Input!F197/Input!F$132*100</f>
        <v>74.772214285769834</v>
      </c>
      <c r="K31" s="22">
        <f>Input!G197/Input!G$132*100</f>
        <v>75.000017723112308</v>
      </c>
      <c r="L31" s="22">
        <f>Input!H197/Input!H$132*100</f>
        <v>74.477180272410877</v>
      </c>
      <c r="M31" s="22">
        <f>Input!I197/Input!I$132*100</f>
        <v>73.560429661654553</v>
      </c>
      <c r="N31" s="22">
        <f>Input!J197/Input!J$132*100</f>
        <v>75.09942978603604</v>
      </c>
      <c r="O31" s="22">
        <f>AVERAGE(E31:N31)</f>
        <v>73.835520386618825</v>
      </c>
    </row>
    <row r="32" spans="1:15" ht="12" customHeight="1" x14ac:dyDescent="0.2">
      <c r="B32" t="s">
        <v>7</v>
      </c>
      <c r="E32" s="22">
        <f>Input!A198/Input!A$132*100</f>
        <v>1.7038540272382028E-2</v>
      </c>
      <c r="F32" s="22">
        <f>Input!B198/Input!B$132*100</f>
        <v>3.7374220243984714E-2</v>
      </c>
      <c r="G32" s="22">
        <f>Input!C198/Input!C$132*100</f>
        <v>0.10939519920794773</v>
      </c>
      <c r="H32" s="22">
        <f>Input!D198/Input!D$132*100</f>
        <v>0.10756038068828157</v>
      </c>
      <c r="I32" s="22">
        <f>Input!E198/Input!E$132*100</f>
        <v>1.90260324616125E-2</v>
      </c>
      <c r="J32" s="22">
        <f>Input!F198/Input!F$132*100</f>
        <v>0.10682129494672776</v>
      </c>
      <c r="K32" s="22">
        <f>Input!G198/Input!G$132*100</f>
        <v>0.1379769491210863</v>
      </c>
      <c r="L32" s="22">
        <f>Input!H198/Input!H$132*100</f>
        <v>0.16473797741994003</v>
      </c>
      <c r="M32" s="22">
        <f>Input!I198/Input!I$132*100</f>
        <v>0.33499035596574228</v>
      </c>
      <c r="N32" s="22">
        <f>Input!J198/Input!J$132*100</f>
        <v>0.38266730711421254</v>
      </c>
      <c r="O32" s="22">
        <f>AVERAGE(E32:N32)</f>
        <v>0.14175882574419174</v>
      </c>
    </row>
    <row r="33" spans="2:15" ht="12" customHeight="1" x14ac:dyDescent="0.2">
      <c r="B33" s="14" t="s">
        <v>294</v>
      </c>
      <c r="E33" s="32">
        <f>SUM(E31:E32)</f>
        <v>72.043536954982443</v>
      </c>
      <c r="F33" s="32">
        <f t="shared" ref="F33:O33" si="2">SUM(F31:F32)</f>
        <v>64.79550901618552</v>
      </c>
      <c r="G33" s="32">
        <f t="shared" si="2"/>
        <v>74.840484119082063</v>
      </c>
      <c r="H33" s="32">
        <f t="shared" si="2"/>
        <v>79.979687048401303</v>
      </c>
      <c r="I33" s="32">
        <f t="shared" si="2"/>
        <v>74.077109371427625</v>
      </c>
      <c r="J33" s="32">
        <f t="shared" si="2"/>
        <v>74.879035580716561</v>
      </c>
      <c r="K33" s="32">
        <f t="shared" si="2"/>
        <v>75.13799467223339</v>
      </c>
      <c r="L33" s="32">
        <f t="shared" si="2"/>
        <v>74.641918249830823</v>
      </c>
      <c r="M33" s="32">
        <f t="shared" si="2"/>
        <v>73.895420017620296</v>
      </c>
      <c r="N33" s="32">
        <f t="shared" si="2"/>
        <v>75.482097093150259</v>
      </c>
      <c r="O33" s="32">
        <f t="shared" si="2"/>
        <v>73.977279212363015</v>
      </c>
    </row>
    <row r="34" spans="2:15" ht="12" customHeight="1" x14ac:dyDescent="0.2">
      <c r="B34" t="s">
        <v>8</v>
      </c>
      <c r="E34" s="22">
        <f>Input!A199/Input!A$132*100</f>
        <v>16.298508853403266</v>
      </c>
      <c r="F34" s="22">
        <f>Input!B199/Input!B$132*100</f>
        <v>22.131221411778064</v>
      </c>
      <c r="G34" s="22">
        <f>Input!C199/Input!C$132*100</f>
        <v>16.056588338710224</v>
      </c>
      <c r="H34" s="22">
        <f>Input!D199/Input!D$132*100</f>
        <v>14.605865395657524</v>
      </c>
      <c r="I34" s="22">
        <f>Input!E199/Input!E$132*100</f>
        <v>18.484766469633101</v>
      </c>
      <c r="J34" s="22">
        <f>Input!F199/Input!F$132*100</f>
        <v>19.028411569021674</v>
      </c>
      <c r="K34" s="22">
        <f>Input!G199/Input!G$132*100</f>
        <v>15.383414337132242</v>
      </c>
      <c r="L34" s="22">
        <f>Input!H199/Input!H$132*100</f>
        <v>15.104838001285149</v>
      </c>
      <c r="M34" s="22">
        <f>Input!I199/Input!I$132*100</f>
        <v>16.613273851454363</v>
      </c>
      <c r="N34" s="22">
        <f>Input!J199/Input!J$132*100</f>
        <v>14.956061392905543</v>
      </c>
      <c r="O34" s="22">
        <f>AVERAGE(E34:N34)</f>
        <v>16.866294962098117</v>
      </c>
    </row>
    <row r="35" spans="2:15" ht="12" customHeight="1" x14ac:dyDescent="0.2">
      <c r="B35" t="s">
        <v>243</v>
      </c>
      <c r="E35" s="22">
        <f>Input!A200/Input!A$132*100</f>
        <v>11.657954191614277</v>
      </c>
      <c r="F35" s="22">
        <f>Input!B200/Input!B$132*100</f>
        <v>13.073269572036414</v>
      </c>
      <c r="G35" s="22">
        <f>Input!C200/Input!C$132*100</f>
        <v>9.102927542207718</v>
      </c>
      <c r="H35" s="22">
        <f>Input!D200/Input!D$132*100</f>
        <v>5.4144475559411775</v>
      </c>
      <c r="I35" s="22">
        <f>Input!E200/Input!E$132*100</f>
        <v>7.2554249326596061</v>
      </c>
      <c r="J35" s="22">
        <f>Input!F200/Input!F$132*100</f>
        <v>6.0925528502617672</v>
      </c>
      <c r="K35" s="22">
        <f>Input!G200/Input!G$132*100</f>
        <v>9.4785909906343573</v>
      </c>
      <c r="L35" s="22">
        <f>Input!H200/Input!H$132*100</f>
        <v>10.253243748884053</v>
      </c>
      <c r="M35" s="22">
        <f>Input!I200/Input!I$132*100</f>
        <v>9.491306130925345</v>
      </c>
      <c r="N35" s="22">
        <f>Input!J200/Input!J$132*100</f>
        <v>9.5618415139442092</v>
      </c>
      <c r="O35" s="22">
        <f>AVERAGE(E35:N35)</f>
        <v>9.1381559029108921</v>
      </c>
    </row>
    <row r="36" spans="2:15" ht="12" customHeight="1" x14ac:dyDescent="0.2">
      <c r="B36" t="s">
        <v>244</v>
      </c>
      <c r="E36" s="22">
        <f>Input!A201/Input!A$132*100</f>
        <v>0</v>
      </c>
      <c r="F36" s="22">
        <f>Input!B201/Input!B$132*100</f>
        <v>0</v>
      </c>
      <c r="G36" s="22">
        <f>Input!C201/Input!C$132*100</f>
        <v>0</v>
      </c>
      <c r="H36" s="22">
        <f>Input!D201/Input!D$132*100</f>
        <v>0</v>
      </c>
      <c r="I36" s="22">
        <f>Input!E201/Input!E$132*100</f>
        <v>0.18269922627966217</v>
      </c>
      <c r="J36" s="22">
        <f>Input!F201/Input!F$132*100</f>
        <v>0</v>
      </c>
      <c r="K36" s="22">
        <f>Input!G201/Input!G$132*100</f>
        <v>0</v>
      </c>
      <c r="L36" s="22">
        <f>Input!H201/Input!H$132*100</f>
        <v>0</v>
      </c>
      <c r="M36" s="22">
        <f>Input!I201/Input!I$132*100</f>
        <v>0</v>
      </c>
      <c r="N36" s="22">
        <f>Input!J201/Input!J$132*100</f>
        <v>0</v>
      </c>
      <c r="O36" s="22">
        <f>AVERAGE(E36:N36)</f>
        <v>1.8269922627966218E-2</v>
      </c>
    </row>
    <row r="37" spans="2:15" x14ac:dyDescent="0.2"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4294967293" r:id="rId1"/>
  <headerFooter alignWithMargins="0">
    <oddFooter>&amp;L&amp;8BOKU / HVLFÖ&amp;C&amp;8DVR-Nr: 0890723&amp;R&amp;8&amp;D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42"/>
  <sheetViews>
    <sheetView zoomScaleNormal="100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245</v>
      </c>
    </row>
    <row r="2" spans="1:15" ht="15.75" customHeight="1" x14ac:dyDescent="0.2">
      <c r="D2" s="37" t="str">
        <f>Kenndat!D2</f>
        <v>Größenklasse 1: 500 - 1.200 ha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.75" customHeight="1" x14ac:dyDescent="0.2">
      <c r="D3" s="38" t="s">
        <v>168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3.75" customHeight="1" x14ac:dyDescent="0.2"/>
    <row r="5" spans="1:15" x14ac:dyDescent="0.2">
      <c r="B5" t="s">
        <v>72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Input!A8/Input!A$6</f>
        <v>0</v>
      </c>
      <c r="F7" s="6">
        <f>Input!B8/Input!B$6</f>
        <v>0</v>
      </c>
      <c r="G7" s="6">
        <f>Input!C8/Input!C$6</f>
        <v>0</v>
      </c>
      <c r="H7" s="6">
        <f>Input!D8/Input!D$6</f>
        <v>0</v>
      </c>
      <c r="I7" s="6">
        <f>Input!E8/Input!E$6</f>
        <v>4.5001269936603807E-3</v>
      </c>
      <c r="J7" s="6">
        <f>Input!F8/Input!F$6</f>
        <v>0</v>
      </c>
      <c r="K7" s="6">
        <f>Input!G8/Input!G$6</f>
        <v>0</v>
      </c>
      <c r="L7" s="6">
        <f>Input!H8/Input!H$6</f>
        <v>0</v>
      </c>
      <c r="M7" s="6">
        <f>Input!I8/Input!I$6</f>
        <v>0</v>
      </c>
      <c r="N7" s="6">
        <f>Input!J8/Input!J$6</f>
        <v>0</v>
      </c>
      <c r="O7" s="6">
        <f t="shared" ref="O7:O13" si="1">AVERAGE(E7:N7)</f>
        <v>4.5001269936603808E-4</v>
      </c>
    </row>
    <row r="8" spans="1:15" ht="12" customHeight="1" x14ac:dyDescent="0.2">
      <c r="B8" t="s">
        <v>50</v>
      </c>
      <c r="E8" s="6">
        <f>Input!A9/Input!A$6</f>
        <v>2.4380941825035078</v>
      </c>
      <c r="F8" s="6">
        <f>Input!B9/Input!B$6</f>
        <v>3.1813887411370172</v>
      </c>
      <c r="G8" s="6">
        <f>Input!C9/Input!C$6</f>
        <v>2.9897808131799559</v>
      </c>
      <c r="H8" s="6">
        <f>Input!D9/Input!D$6</f>
        <v>3.6953652353039561</v>
      </c>
      <c r="I8" s="6">
        <f>Input!E9/Input!E$6</f>
        <v>3.1616815127077711</v>
      </c>
      <c r="J8" s="6">
        <f>Input!F9/Input!F$6</f>
        <v>2.5805169683477032</v>
      </c>
      <c r="K8" s="6">
        <f>Input!G9/Input!G$6</f>
        <v>2.8053080984107202</v>
      </c>
      <c r="L8" s="6">
        <f>Input!H9/Input!H$6</f>
        <v>2.4680727733755941</v>
      </c>
      <c r="M8" s="6">
        <f>Input!I9/Input!I$6</f>
        <v>2.5506215479354615</v>
      </c>
      <c r="N8" s="6">
        <f>Input!J9/Input!J$6</f>
        <v>2.5873557727120264</v>
      </c>
      <c r="O8" s="6">
        <f t="shared" si="1"/>
        <v>2.8458185645613709</v>
      </c>
    </row>
    <row r="9" spans="1:15" ht="12" customHeight="1" x14ac:dyDescent="0.2">
      <c r="B9" t="s">
        <v>51</v>
      </c>
      <c r="E9" s="6">
        <f>Input!A10/Input!A$6</f>
        <v>1.9836446735908739</v>
      </c>
      <c r="F9" s="6">
        <f>Input!B10/Input!B$6</f>
        <v>2.1936103148868056</v>
      </c>
      <c r="G9" s="6">
        <f>Input!C10/Input!C$6</f>
        <v>2.0413282551918557</v>
      </c>
      <c r="H9" s="6">
        <f>Input!D10/Input!D$6</f>
        <v>2.1513959438682368</v>
      </c>
      <c r="I9" s="6">
        <f>Input!E10/Input!E$6</f>
        <v>1.5409872181824276</v>
      </c>
      <c r="J9" s="6">
        <f>Input!F10/Input!F$6</f>
        <v>1.438139258839894</v>
      </c>
      <c r="K9" s="6">
        <f>Input!G10/Input!G$6</f>
        <v>1.2434972014923864</v>
      </c>
      <c r="L9" s="6">
        <f>Input!H10/Input!H$6</f>
        <v>1.4418564817749604</v>
      </c>
      <c r="M9" s="6">
        <f>Input!I10/Input!I$6</f>
        <v>1.9448515410000691</v>
      </c>
      <c r="N9" s="6">
        <f>Input!J10/Input!J$6</f>
        <v>1.783685255783211</v>
      </c>
      <c r="O9" s="6">
        <f t="shared" si="1"/>
        <v>1.7762996144610725</v>
      </c>
    </row>
    <row r="10" spans="1:15" ht="12" customHeight="1" x14ac:dyDescent="0.2">
      <c r="B10" t="s">
        <v>52</v>
      </c>
      <c r="E10" s="6">
        <f>Input!A11/Input!A$6</f>
        <v>1.5910497563243586</v>
      </c>
      <c r="F10" s="6">
        <f>Input!B11/Input!B$6</f>
        <v>2.0203498379526632</v>
      </c>
      <c r="G10" s="6">
        <f>Input!C11/Input!C$6</f>
        <v>1.395286756382409</v>
      </c>
      <c r="H10" s="6">
        <f>Input!D11/Input!D$6</f>
        <v>1.1330165457946011</v>
      </c>
      <c r="I10" s="6">
        <f>Input!E11/Input!E$6</f>
        <v>1.3833830539339389</v>
      </c>
      <c r="J10" s="6">
        <f>Input!F11/Input!F$6</f>
        <v>0.94036476051511475</v>
      </c>
      <c r="K10" s="6">
        <f>Input!G11/Input!G$6</f>
        <v>0.87327897941722432</v>
      </c>
      <c r="L10" s="6">
        <f>Input!H11/Input!H$6</f>
        <v>0.94378903328050712</v>
      </c>
      <c r="M10" s="6">
        <f>Input!I11/Input!I$6</f>
        <v>0.98024645949468958</v>
      </c>
      <c r="N10" s="6">
        <f>Input!J11/Input!J$6</f>
        <v>1.0747776895407046</v>
      </c>
      <c r="O10" s="6">
        <f t="shared" si="1"/>
        <v>1.2335542872636212</v>
      </c>
    </row>
    <row r="11" spans="1:15" ht="12" customHeight="1" x14ac:dyDescent="0.2">
      <c r="B11" t="s">
        <v>53</v>
      </c>
      <c r="E11" s="6">
        <f>Input!A12/Input!A$6</f>
        <v>0.67224463872076523</v>
      </c>
      <c r="F11" s="6">
        <f>Input!B12/Input!B$6</f>
        <v>1.0112383129074687</v>
      </c>
      <c r="G11" s="6">
        <f>Input!C12/Input!C$6</f>
        <v>0.98666384927577844</v>
      </c>
      <c r="H11" s="6">
        <f>Input!D12/Input!D$6</f>
        <v>0.86225769831662047</v>
      </c>
      <c r="I11" s="6">
        <f>Input!E12/Input!E$6</f>
        <v>0.65877289473843714</v>
      </c>
      <c r="J11" s="6">
        <f>Input!F12/Input!F$6</f>
        <v>0.73020074736347795</v>
      </c>
      <c r="K11" s="6">
        <f>Input!G12/Input!G$6</f>
        <v>0.89650921564632347</v>
      </c>
      <c r="L11" s="6">
        <f>Input!H12/Input!H$6</f>
        <v>0.85225166402535668</v>
      </c>
      <c r="M11" s="6">
        <f>Input!I12/Input!I$6</f>
        <v>0.82376730840282464</v>
      </c>
      <c r="N11" s="6">
        <f>Input!J12/Input!J$6</f>
        <v>0.7537503761701404</v>
      </c>
      <c r="O11" s="6">
        <f t="shared" si="1"/>
        <v>0.82476567055671912</v>
      </c>
    </row>
    <row r="12" spans="1:15" ht="12" customHeight="1" x14ac:dyDescent="0.2">
      <c r="B12" t="s">
        <v>54</v>
      </c>
      <c r="E12" s="6">
        <f>Input!A13/Input!A$6</f>
        <v>0.10146952601559192</v>
      </c>
      <c r="F12" s="6">
        <f>Input!B13/Input!B$6</f>
        <v>0.13258887240119543</v>
      </c>
      <c r="G12" s="6">
        <f>Input!C13/Input!C$6</f>
        <v>0.12130794391959875</v>
      </c>
      <c r="H12" s="6">
        <f>Input!D13/Input!D$6</f>
        <v>0.17633920743425407</v>
      </c>
      <c r="I12" s="6">
        <f>Input!E13/Input!E$6</f>
        <v>0.10678314251501882</v>
      </c>
      <c r="J12" s="6">
        <f>Input!F13/Input!F$6</f>
        <v>0.135695586775094</v>
      </c>
      <c r="K12" s="6">
        <f>Input!G13/Input!G$6</f>
        <v>0.15087522342312779</v>
      </c>
      <c r="L12" s="6">
        <f>Input!H13/Input!H$6</f>
        <v>0.19414408874801903</v>
      </c>
      <c r="M12" s="6">
        <f>Input!I13/Input!I$6</f>
        <v>0.26211966023097194</v>
      </c>
      <c r="N12" s="6">
        <f>Input!J13/Input!J$6</f>
        <v>0.21174095524089576</v>
      </c>
      <c r="O12" s="6">
        <f t="shared" si="1"/>
        <v>0.15930642067037676</v>
      </c>
    </row>
    <row r="13" spans="1:15" ht="13.5" customHeight="1" x14ac:dyDescent="0.2">
      <c r="B13" s="4" t="s">
        <v>55</v>
      </c>
      <c r="E13" s="8">
        <f>SUM(E7:E12)</f>
        <v>6.7865027771550972</v>
      </c>
      <c r="F13" s="8">
        <f t="shared" ref="F13:N13" si="2">SUM(F7:F12)</f>
        <v>8.5391760792851503</v>
      </c>
      <c r="G13" s="8">
        <f t="shared" si="2"/>
        <v>7.5343676179495978</v>
      </c>
      <c r="H13" s="8">
        <f t="shared" si="2"/>
        <v>8.018374630717668</v>
      </c>
      <c r="I13" s="8">
        <f t="shared" si="2"/>
        <v>6.8561079490712533</v>
      </c>
      <c r="J13" s="8">
        <f t="shared" si="2"/>
        <v>5.8249173218412835</v>
      </c>
      <c r="K13" s="8">
        <f t="shared" si="2"/>
        <v>5.9694687183897823</v>
      </c>
      <c r="L13" s="8">
        <f t="shared" si="2"/>
        <v>5.9001140412044375</v>
      </c>
      <c r="M13" s="8">
        <f t="shared" si="2"/>
        <v>6.5616065170640168</v>
      </c>
      <c r="N13" s="8">
        <f t="shared" si="2"/>
        <v>6.4113100494469784</v>
      </c>
      <c r="O13" s="8">
        <f t="shared" si="1"/>
        <v>6.8401945702125264</v>
      </c>
    </row>
    <row r="14" spans="1:15" ht="3" customHeight="1" x14ac:dyDescent="0.2">
      <c r="O14" s="6"/>
    </row>
    <row r="15" spans="1:15" ht="12" customHeight="1" x14ac:dyDescent="0.2">
      <c r="B15" t="s">
        <v>56</v>
      </c>
      <c r="E15" s="6">
        <f>Input!A14/Input!A$6</f>
        <v>31.672120600762163</v>
      </c>
      <c r="F15" s="6">
        <f>Input!B14/Input!B$6</f>
        <v>31.953516324609112</v>
      </c>
      <c r="G15" s="6">
        <f>Input!C14/Input!C$6</f>
        <v>27.482198044468298</v>
      </c>
      <c r="H15" s="6">
        <f>Input!D14/Input!D$6</f>
        <v>23.605391122046861</v>
      </c>
      <c r="I15" s="6">
        <f>Input!E14/Input!E$6</f>
        <v>23.97385503007537</v>
      </c>
      <c r="J15" s="6">
        <f>Input!F14/Input!F$6</f>
        <v>25.027258538114008</v>
      </c>
      <c r="K15" s="6">
        <f>Input!G14/Input!G$6</f>
        <v>23.235973858489849</v>
      </c>
      <c r="L15" s="6">
        <f>Input!H14/Input!H$6</f>
        <v>22.148481458003172</v>
      </c>
      <c r="M15" s="6">
        <f>Input!I14/Input!I$6</f>
        <v>21.865828311169754</v>
      </c>
      <c r="N15" s="6">
        <f>Input!J14/Input!J$6</f>
        <v>21.919261849255381</v>
      </c>
      <c r="O15" s="6">
        <f>AVERAGE(E15:N15)</f>
        <v>25.288388513699395</v>
      </c>
    </row>
    <row r="16" spans="1:15" ht="12" customHeight="1" x14ac:dyDescent="0.2">
      <c r="B16" t="s">
        <v>57</v>
      </c>
      <c r="E16" s="6">
        <f>Input!A15/Input!A$6</f>
        <v>1.5072690062849219</v>
      </c>
      <c r="F16" s="6">
        <f>Input!B15/Input!B$6</f>
        <v>2.0994297926204482</v>
      </c>
      <c r="G16" s="6">
        <f>Input!C15/Input!C$6</f>
        <v>1.3701831244014833</v>
      </c>
      <c r="H16" s="6">
        <f>Input!D15/Input!D$6</f>
        <v>1.0511782193742603</v>
      </c>
      <c r="I16" s="6">
        <f>Input!E15/Input!E$6</f>
        <v>1.0568204286770784</v>
      </c>
      <c r="J16" s="6">
        <f>Input!F15/Input!F$6</f>
        <v>0.90644962083527725</v>
      </c>
      <c r="K16" s="6">
        <f>Input!G15/Input!G$6</f>
        <v>1.1080230570565153</v>
      </c>
      <c r="L16" s="6">
        <f>Input!H15/Input!H$6</f>
        <v>0.94765793977812995</v>
      </c>
      <c r="M16" s="6">
        <f>Input!I15/Input!I$6</f>
        <v>0.85016085582100609</v>
      </c>
      <c r="N16" s="6">
        <f>Input!J15/Input!J$6</f>
        <v>0.80102647631397372</v>
      </c>
      <c r="O16" s="6">
        <f>AVERAGE(E16:N16)</f>
        <v>1.1698198521163095</v>
      </c>
    </row>
    <row r="17" spans="2:15" ht="12" customHeight="1" x14ac:dyDescent="0.2">
      <c r="B17" t="s">
        <v>58</v>
      </c>
      <c r="E17" s="6">
        <f>Input!A16/Input!A$6</f>
        <v>0.76708925917623527</v>
      </c>
      <c r="F17" s="6">
        <f>Input!B16/Input!B$6</f>
        <v>0.87702038553741535</v>
      </c>
      <c r="G17" s="6">
        <f>Input!C16/Input!C$6</f>
        <v>0.50738005794547891</v>
      </c>
      <c r="H17" s="6">
        <f>Input!D16/Input!D$6</f>
        <v>0.37157477718651682</v>
      </c>
      <c r="I17" s="6">
        <f>Input!E16/Input!E$6</f>
        <v>0.41966521703679704</v>
      </c>
      <c r="J17" s="6">
        <f>Input!F16/Input!F$6</f>
        <v>0.46322844692972481</v>
      </c>
      <c r="K17" s="6">
        <f>Input!G16/Input!G$6</f>
        <v>0.72419124884948982</v>
      </c>
      <c r="L17" s="6">
        <f>Input!H16/Input!H$6</f>
        <v>0.77992145800316959</v>
      </c>
      <c r="M17" s="6">
        <f>Input!I16/Input!I$6</f>
        <v>0.59154024382568138</v>
      </c>
      <c r="N17" s="6">
        <f>Input!J16/Input!J$6</f>
        <v>0.4128534319855256</v>
      </c>
      <c r="O17" s="6">
        <f>AVERAGE(E17:N17)</f>
        <v>0.59144645264760354</v>
      </c>
    </row>
    <row r="18" spans="2:15" ht="12" customHeight="1" x14ac:dyDescent="0.2">
      <c r="B18" t="s">
        <v>59</v>
      </c>
      <c r="E18" s="6">
        <f>Input!A17/Input!A$6</f>
        <v>0.28019585377801026</v>
      </c>
      <c r="F18" s="6">
        <f>Input!B17/Input!B$6</f>
        <v>0.30614669229603308</v>
      </c>
      <c r="G18" s="6">
        <f>Input!C17/Input!C$6</f>
        <v>0.13968137055486476</v>
      </c>
      <c r="H18" s="6">
        <f>Input!D17/Input!D$6</f>
        <v>0.12710476316983721</v>
      </c>
      <c r="I18" s="6">
        <f>Input!E17/Input!E$6</f>
        <v>0.13668251619212055</v>
      </c>
      <c r="J18" s="6">
        <f>Input!F17/Input!F$6</f>
        <v>0.15517418526852156</v>
      </c>
      <c r="K18" s="6">
        <f>Input!G17/Input!G$6</f>
        <v>0.14528187451620073</v>
      </c>
      <c r="L18" s="6">
        <f>Input!H17/Input!H$6</f>
        <v>0.17656171156893818</v>
      </c>
      <c r="M18" s="6">
        <f>Input!I17/Input!I$6</f>
        <v>0.21590518604003092</v>
      </c>
      <c r="N18" s="6">
        <f>Input!J17/Input!J$6</f>
        <v>0.18494705914316081</v>
      </c>
      <c r="O18" s="6">
        <f>AVERAGE(E18:N18)</f>
        <v>0.18676812125277181</v>
      </c>
    </row>
    <row r="19" spans="2:15" ht="13.5" customHeight="1" x14ac:dyDescent="0.2">
      <c r="B19" s="4" t="s">
        <v>60</v>
      </c>
      <c r="E19" s="8">
        <f t="shared" ref="E19:N19" si="3">SUM(E15:E18)</f>
        <v>34.226674720001334</v>
      </c>
      <c r="F19" s="8">
        <f t="shared" si="3"/>
        <v>35.236113195063005</v>
      </c>
      <c r="G19" s="8">
        <f t="shared" si="3"/>
        <v>29.499442597370123</v>
      </c>
      <c r="H19" s="8">
        <f t="shared" si="3"/>
        <v>25.155248881777474</v>
      </c>
      <c r="I19" s="8">
        <f t="shared" si="3"/>
        <v>25.587023191981366</v>
      </c>
      <c r="J19" s="8">
        <f t="shared" si="3"/>
        <v>26.552110791147534</v>
      </c>
      <c r="K19" s="8">
        <f t="shared" si="3"/>
        <v>25.213470038912053</v>
      </c>
      <c r="L19" s="8">
        <f t="shared" si="3"/>
        <v>24.052622567353406</v>
      </c>
      <c r="M19" s="8">
        <f t="shared" si="3"/>
        <v>23.523434596856472</v>
      </c>
      <c r="N19" s="8">
        <f t="shared" si="3"/>
        <v>23.318088816698044</v>
      </c>
      <c r="O19" s="8">
        <f>AVERAGE(E19:N19)</f>
        <v>27.236422939716078</v>
      </c>
    </row>
    <row r="20" spans="2:15" ht="3" customHeight="1" x14ac:dyDescent="0.2">
      <c r="O20" s="6"/>
    </row>
    <row r="21" spans="2:15" ht="12" customHeight="1" x14ac:dyDescent="0.2">
      <c r="B21" t="s">
        <v>61</v>
      </c>
      <c r="E21" s="6">
        <f>Input!A18/Input!A$6</f>
        <v>6.3817978862072113</v>
      </c>
      <c r="F21" s="6">
        <f>Input!B18/Input!B$6</f>
        <v>6.0839415654717843</v>
      </c>
      <c r="G21" s="6">
        <f>Input!C18/Input!C$6</f>
        <v>5.9809801859062164</v>
      </c>
      <c r="H21" s="6">
        <f>Input!D18/Input!D$6</f>
        <v>5.0676061362010092</v>
      </c>
      <c r="I21" s="6">
        <f>Input!E18/Input!E$6</f>
        <v>3.2598189657055365</v>
      </c>
      <c r="J21" s="6">
        <f>Input!F18/Input!F$6</f>
        <v>3.4293615534398745</v>
      </c>
      <c r="K21" s="6">
        <f>Input!G18/Input!G$6</f>
        <v>3.440446046674305</v>
      </c>
      <c r="L21" s="6">
        <f>Input!H18/Input!H$6</f>
        <v>4.01872057052298</v>
      </c>
      <c r="M21" s="6">
        <f>Input!I18/Input!I$6</f>
        <v>4.415934475656015</v>
      </c>
      <c r="N21" s="6">
        <f>Input!J18/Input!J$6</f>
        <v>4.8949564724628001</v>
      </c>
      <c r="O21" s="6">
        <f>AVERAGE(E21:N21)</f>
        <v>4.697356385824774</v>
      </c>
    </row>
    <row r="22" spans="2:15" ht="12" customHeight="1" x14ac:dyDescent="0.2">
      <c r="B22" t="s">
        <v>255</v>
      </c>
      <c r="E22" s="6">
        <f>Input!A19/Input!A$6</f>
        <v>6.4517792888158274</v>
      </c>
      <c r="F22" s="6">
        <f>Input!B19/Input!B$6</f>
        <v>6.1255582141145446</v>
      </c>
      <c r="G22" s="6">
        <f>Input!C19/Input!C$6</f>
        <v>6.2678532049715621</v>
      </c>
      <c r="H22" s="6">
        <f>Input!D19/Input!D$6</f>
        <v>5.9587868607228716</v>
      </c>
      <c r="I22" s="6">
        <f>Input!E19/Input!E$6</f>
        <v>3.6482908002727648</v>
      </c>
      <c r="J22" s="6">
        <f>Input!F19/Input!F$6</f>
        <v>3.3144599728713047</v>
      </c>
      <c r="K22" s="6">
        <f>Input!G19/Input!G$6</f>
        <v>3.6355227501369884</v>
      </c>
      <c r="L22" s="6">
        <f>Input!H19/Input!H$6</f>
        <v>4.1189208240887485</v>
      </c>
      <c r="M22" s="6">
        <f>Input!I19/Input!I$6</f>
        <v>4.8631500478223222</v>
      </c>
      <c r="N22" s="6">
        <f>Input!J19/Input!J$6</f>
        <v>4.7910307840640121</v>
      </c>
      <c r="O22" s="6">
        <f>AVERAGE(E22:N22)</f>
        <v>4.9175352747880945</v>
      </c>
    </row>
    <row r="23" spans="2:15" ht="12" customHeight="1" x14ac:dyDescent="0.2">
      <c r="B23" t="s">
        <v>62</v>
      </c>
      <c r="E23" s="6">
        <f>Input!A20/Input!A$6</f>
        <v>7.1468695774905153E-2</v>
      </c>
      <c r="F23" s="6">
        <f>Input!B20/Input!B$6</f>
        <v>4.4855001826546226E-2</v>
      </c>
      <c r="G23" s="6">
        <f>Input!C20/Input!C$6</f>
        <v>4.1442258340699069E-2</v>
      </c>
      <c r="H23" s="6">
        <f>Input!D20/Input!D$6</f>
        <v>4.2668031828435787E-2</v>
      </c>
      <c r="I23" s="6">
        <f>Input!E20/Input!E$6</f>
        <v>4.4224384360922277E-2</v>
      </c>
      <c r="J23" s="6">
        <f>Input!F20/Input!F$6</f>
        <v>2.6708002822783405E-2</v>
      </c>
      <c r="K23" s="6">
        <f>Input!G20/Input!G$6</f>
        <v>3.6494066195519356E-2</v>
      </c>
      <c r="L23" s="6">
        <f>Input!H20/Input!H$6</f>
        <v>1.7521584786053885E-2</v>
      </c>
      <c r="M23" s="6">
        <f>Input!I20/Input!I$6</f>
        <v>0</v>
      </c>
      <c r="N23" s="6">
        <f>Input!J20/Input!J$6</f>
        <v>4.4075072086148344E-3</v>
      </c>
      <c r="O23" s="6">
        <f>AVERAGE(E23:N23)</f>
        <v>3.2978953314448001E-2</v>
      </c>
    </row>
    <row r="24" spans="2:15" ht="13.5" customHeight="1" x14ac:dyDescent="0.2">
      <c r="B24" s="4" t="s">
        <v>63</v>
      </c>
      <c r="E24" s="8">
        <f t="shared" ref="E24:N24" si="4">SUM(E21:E23)</f>
        <v>12.905045870797943</v>
      </c>
      <c r="F24" s="8">
        <f t="shared" si="4"/>
        <v>12.254354781412875</v>
      </c>
      <c r="G24" s="8">
        <f t="shared" si="4"/>
        <v>12.290275649218477</v>
      </c>
      <c r="H24" s="8">
        <f t="shared" si="4"/>
        <v>11.069061028752317</v>
      </c>
      <c r="I24" s="8">
        <f t="shared" si="4"/>
        <v>6.9523341503392233</v>
      </c>
      <c r="J24" s="8">
        <f t="shared" si="4"/>
        <v>6.7705295291339622</v>
      </c>
      <c r="K24" s="8">
        <f t="shared" si="4"/>
        <v>7.1124628630068134</v>
      </c>
      <c r="L24" s="8">
        <f t="shared" si="4"/>
        <v>8.1551629793977831</v>
      </c>
      <c r="M24" s="8">
        <f t="shared" si="4"/>
        <v>9.2790845234783372</v>
      </c>
      <c r="N24" s="8">
        <f t="shared" si="4"/>
        <v>9.6903947637354264</v>
      </c>
      <c r="O24" s="8">
        <f>AVERAGE(E24:N24)</f>
        <v>9.6478706139273154</v>
      </c>
    </row>
    <row r="25" spans="2:15" ht="3" customHeight="1" x14ac:dyDescent="0.2">
      <c r="O25" s="6"/>
    </row>
    <row r="26" spans="2:15" ht="12" customHeight="1" x14ac:dyDescent="0.2">
      <c r="B26" t="s">
        <v>64</v>
      </c>
      <c r="E26" s="6">
        <f>Input!A21/Input!A$6</f>
        <v>1.5852912899449549</v>
      </c>
      <c r="F26" s="6">
        <f>Input!B21/Input!B$6</f>
        <v>1.495826252240656</v>
      </c>
      <c r="G26" s="6">
        <f>Input!C21/Input!C$6</f>
        <v>1.4378765309167529</v>
      </c>
      <c r="H26" s="6">
        <f>Input!D21/Input!D$6</f>
        <v>1.4176500317943459</v>
      </c>
      <c r="I26" s="6">
        <f>Input!E21/Input!E$6</f>
        <v>1.2098913595251706</v>
      </c>
      <c r="J26" s="6">
        <f>Input!F21/Input!F$6</f>
        <v>1.1867139753859022</v>
      </c>
      <c r="K26" s="6">
        <f>Input!G21/Input!G$6</f>
        <v>1.2765985196585123</v>
      </c>
      <c r="L26" s="6">
        <f>Input!H21/Input!H$6</f>
        <v>1.4932995879556261</v>
      </c>
      <c r="M26" s="6">
        <f>Input!I21/Input!I$6</f>
        <v>1.4487533659055358</v>
      </c>
      <c r="N26" s="6">
        <f>Input!J21/Input!J$6</f>
        <v>1.4682751985244975</v>
      </c>
      <c r="O26" s="6">
        <f>AVERAGE(E26:N26)</f>
        <v>1.4020176111851952</v>
      </c>
    </row>
    <row r="27" spans="2:15" ht="12" customHeight="1" x14ac:dyDescent="0.2">
      <c r="B27" t="s">
        <v>65</v>
      </c>
      <c r="E27" s="6">
        <f>Input!A22/Input!A$6</f>
        <v>15.575208930068827</v>
      </c>
      <c r="F27" s="6">
        <f>Input!B22/Input!B$6</f>
        <v>16.106250983546897</v>
      </c>
      <c r="G27" s="6">
        <f>Input!C22/Input!C$6</f>
        <v>14.790731800419504</v>
      </c>
      <c r="H27" s="6">
        <f>Input!D22/Input!D$6</f>
        <v>14.454589791549648</v>
      </c>
      <c r="I27" s="6">
        <f>Input!E22/Input!E$6</f>
        <v>12.579139064176228</v>
      </c>
      <c r="J27" s="6">
        <f>Input!F22/Input!F$6</f>
        <v>12.119829402692341</v>
      </c>
      <c r="K27" s="6">
        <f>Input!G22/Input!G$6</f>
        <v>11.977834560211679</v>
      </c>
      <c r="L27" s="6">
        <f>Input!H22/Input!H$6</f>
        <v>13.831832519809826</v>
      </c>
      <c r="M27" s="6">
        <f>Input!I22/Input!I$6</f>
        <v>13.027711106003636</v>
      </c>
      <c r="N27" s="6">
        <f>Input!J22/Input!J$6</f>
        <v>12.258657442081095</v>
      </c>
      <c r="O27" s="6">
        <f>AVERAGE(E27:N27)</f>
        <v>13.672178560055968</v>
      </c>
    </row>
    <row r="28" spans="2:15" ht="12" customHeight="1" x14ac:dyDescent="0.2">
      <c r="B28" t="s">
        <v>66</v>
      </c>
      <c r="E28" s="6">
        <f>Input!A23/Input!A$6</f>
        <v>2.0771670527285861</v>
      </c>
      <c r="F28" s="6">
        <f>Input!B23/Input!B$6</f>
        <v>2.2948754260383795</v>
      </c>
      <c r="G28" s="6">
        <f>Input!C23/Input!C$6</f>
        <v>2.3089752149531102</v>
      </c>
      <c r="H28" s="6">
        <f>Input!D23/Input!D$6</f>
        <v>2.4108140351743361</v>
      </c>
      <c r="I28" s="6">
        <f>Input!E23/Input!E$6</f>
        <v>2.2222845913634477</v>
      </c>
      <c r="J28" s="6">
        <f>Input!F23/Input!F$6</f>
        <v>2.1474866200707097</v>
      </c>
      <c r="K28" s="6">
        <f>Input!G23/Input!G$6</f>
        <v>2.1294331809635811</v>
      </c>
      <c r="L28" s="6">
        <f>Input!H23/Input!H$6</f>
        <v>2.1035115055467513</v>
      </c>
      <c r="M28" s="6">
        <f>Input!I23/Input!I$6</f>
        <v>2.0124808020257841</v>
      </c>
      <c r="N28" s="6">
        <f>Input!J23/Input!J$6</f>
        <v>1.9621730678706648</v>
      </c>
      <c r="O28" s="6">
        <f>AVERAGE(E28:N28)</f>
        <v>2.1669201496735351</v>
      </c>
    </row>
    <row r="29" spans="2:15" ht="13.5" customHeight="1" x14ac:dyDescent="0.2">
      <c r="B29" s="4" t="s">
        <v>15</v>
      </c>
      <c r="E29" s="8">
        <f t="shared" ref="E29:N29" si="5">SUM(E26:E28)</f>
        <v>19.237667272742367</v>
      </c>
      <c r="F29" s="8">
        <f t="shared" si="5"/>
        <v>19.896952661825935</v>
      </c>
      <c r="G29" s="8">
        <f t="shared" si="5"/>
        <v>18.537583546289369</v>
      </c>
      <c r="H29" s="8">
        <f t="shared" si="5"/>
        <v>18.283053858518329</v>
      </c>
      <c r="I29" s="8">
        <f t="shared" si="5"/>
        <v>16.011315015064849</v>
      </c>
      <c r="J29" s="8">
        <f t="shared" si="5"/>
        <v>15.454029998148954</v>
      </c>
      <c r="K29" s="8">
        <f t="shared" si="5"/>
        <v>15.383866260833772</v>
      </c>
      <c r="L29" s="8">
        <f t="shared" si="5"/>
        <v>17.428643613312204</v>
      </c>
      <c r="M29" s="8">
        <f t="shared" si="5"/>
        <v>16.488945273934956</v>
      </c>
      <c r="N29" s="8">
        <f t="shared" si="5"/>
        <v>15.689105708476259</v>
      </c>
      <c r="O29" s="8">
        <f>AVERAGE(E29:N29)</f>
        <v>17.241116320914699</v>
      </c>
    </row>
    <row r="30" spans="2:15" ht="3" customHeight="1" x14ac:dyDescent="0.2">
      <c r="O30" s="6"/>
    </row>
    <row r="31" spans="2:15" x14ac:dyDescent="0.2">
      <c r="B31" s="1" t="s">
        <v>67</v>
      </c>
      <c r="E31" s="7">
        <f t="shared" ref="E31:N31" si="6">SUM(E13,E19,E24,E29)</f>
        <v>73.15589064069674</v>
      </c>
      <c r="F31" s="7">
        <f t="shared" si="6"/>
        <v>75.92659671758696</v>
      </c>
      <c r="G31" s="7">
        <f t="shared" si="6"/>
        <v>67.861669410827574</v>
      </c>
      <c r="H31" s="7">
        <f t="shared" si="6"/>
        <v>62.525738399765785</v>
      </c>
      <c r="I31" s="7">
        <f t="shared" si="6"/>
        <v>55.406780306456696</v>
      </c>
      <c r="J31" s="7">
        <f t="shared" si="6"/>
        <v>54.601587640271731</v>
      </c>
      <c r="K31" s="7">
        <f t="shared" si="6"/>
        <v>53.679267881142415</v>
      </c>
      <c r="L31" s="7">
        <f t="shared" si="6"/>
        <v>55.536543201267833</v>
      </c>
      <c r="M31" s="7">
        <f t="shared" si="6"/>
        <v>55.853070911333788</v>
      </c>
      <c r="N31" s="7">
        <f t="shared" si="6"/>
        <v>55.108899338356707</v>
      </c>
      <c r="O31" s="7">
        <f>AVERAGE(E31:N31)</f>
        <v>60.965604444770634</v>
      </c>
    </row>
    <row r="32" spans="2:15" ht="6" customHeight="1" x14ac:dyDescent="0.2">
      <c r="O32" s="6"/>
    </row>
    <row r="33" spans="2:15" ht="12" customHeight="1" x14ac:dyDescent="0.2">
      <c r="B33" t="s">
        <v>303</v>
      </c>
      <c r="E33" s="6">
        <f>(Input!A27+Input!A203+Input!A207)/Input!A$34</f>
        <v>82.006918176681069</v>
      </c>
      <c r="F33" s="6">
        <f>(Input!B27+Input!B203+Input!B207)/Input!B$34</f>
        <v>85.510348097222447</v>
      </c>
      <c r="G33" s="6">
        <f>(Input!C27+Input!C203+Input!C207)/Input!C$34</f>
        <v>83.850560052286852</v>
      </c>
      <c r="H33" s="6">
        <f>(Input!D27+Input!D203+Input!D207)/Input!D$34</f>
        <v>74.913253960122276</v>
      </c>
      <c r="I33" s="6">
        <f>(Input!E27+Input!E203+Input!E207)/Input!E$34</f>
        <v>58.595781709993517</v>
      </c>
      <c r="J33" s="6">
        <f>(Input!F27+Input!F203+Input!F207)/Input!F$34</f>
        <v>57.733875087720563</v>
      </c>
      <c r="K33" s="6">
        <f>(Input!G27+Input!G203+Input!G207)/Input!G$34</f>
        <v>64.17242897064547</v>
      </c>
      <c r="L33" s="6">
        <f>(Input!H27+Input!H203+Input!H207)/Input!H$34</f>
        <v>64.433022437707052</v>
      </c>
      <c r="M33" s="6">
        <f>(Input!I27+Input!I203+Input!I207)/Input!I$34</f>
        <v>64.441257338563204</v>
      </c>
      <c r="N33" s="6">
        <f>(Input!J27+Input!J203+Input!J207)/Input!J$34</f>
        <v>68.210102849140611</v>
      </c>
      <c r="O33" s="6">
        <f>AVERAGE(E33:N33)</f>
        <v>70.386754868008296</v>
      </c>
    </row>
    <row r="34" spans="2:15" ht="12" customHeight="1" x14ac:dyDescent="0.2">
      <c r="B34" t="s">
        <v>69</v>
      </c>
      <c r="E34" s="6">
        <f>Input!A28/Input!A$34</f>
        <v>0.19513879118106103</v>
      </c>
      <c r="F34" s="6">
        <f>Input!B28/Input!B$34</f>
        <v>0.12434273979695601</v>
      </c>
      <c r="G34" s="6">
        <f>Input!C28/Input!C$34</f>
        <v>0.13480204786526545</v>
      </c>
      <c r="H34" s="6">
        <f>Input!D28/Input!D$34</f>
        <v>8.5124864665629657E-2</v>
      </c>
      <c r="I34" s="6">
        <f>Input!E28/Input!E$34</f>
        <v>0.10728478940609115</v>
      </c>
      <c r="J34" s="6">
        <f>Input!F28/Input!F$34</f>
        <v>6.453360787567923E-2</v>
      </c>
      <c r="K34" s="6">
        <f>Input!G28/Input!G$34</f>
        <v>5.6774817895438846E-2</v>
      </c>
      <c r="L34" s="6">
        <f>Input!H28/Input!H$34</f>
        <v>4.0272907416429228E-2</v>
      </c>
      <c r="M34" s="6">
        <f>Input!I28/Input!I$34</f>
        <v>6.9935608529550247E-2</v>
      </c>
      <c r="N34" s="6">
        <f>Input!J28/Input!J$34</f>
        <v>8.5864681182532224E-2</v>
      </c>
      <c r="O34" s="6">
        <f>AVERAGE(E34:N34)</f>
        <v>9.6407485581463295E-2</v>
      </c>
    </row>
    <row r="35" spans="2:15" ht="12" customHeight="1" x14ac:dyDescent="0.2">
      <c r="B35" t="s">
        <v>75</v>
      </c>
      <c r="E35" s="6">
        <f>(Input!A29-Input!A203-Input!A207)/Input!A$34</f>
        <v>5.9624638988845584</v>
      </c>
      <c r="F35" s="6">
        <f>(Input!B29-Input!B203-Input!B207)/Input!B$34</f>
        <v>5.9362120038508221</v>
      </c>
      <c r="G35" s="6">
        <f>(Input!C29-Input!C203-Input!C207)/Input!C$34</f>
        <v>6.1731364154201378</v>
      </c>
      <c r="H35" s="6">
        <f>(Input!D29-Input!D203-Input!D207)/Input!D$34</f>
        <v>5.2925851780069761</v>
      </c>
      <c r="I35" s="6">
        <f>(Input!E29-Input!E203-Input!E207)/Input!E$34</f>
        <v>4.1527706208855326</v>
      </c>
      <c r="J35" s="6">
        <f>(Input!F29-Input!F203-Input!F207)/Input!F$34</f>
        <v>3.6062967715194429</v>
      </c>
      <c r="K35" s="6">
        <f>(Input!G29-Input!G203-Input!G207)/Input!G$34</f>
        <v>2.9702146743036275</v>
      </c>
      <c r="L35" s="6">
        <f>(Input!H29-Input!H203-Input!H207)/Input!H$34</f>
        <v>2.8249438746902791</v>
      </c>
      <c r="M35" s="6">
        <f>(Input!I29-Input!I203-Input!I207)/Input!I$34</f>
        <v>2.8342615509158851</v>
      </c>
      <c r="N35" s="6">
        <f>(Input!J29-Input!J203-Input!J207)/Input!J$34</f>
        <v>3.058757985958211</v>
      </c>
      <c r="O35" s="6">
        <f>AVERAGE(E35:N35)</f>
        <v>4.2811642974435475</v>
      </c>
    </row>
    <row r="36" spans="2:15" ht="13.5" customHeight="1" x14ac:dyDescent="0.2">
      <c r="B36" s="1" t="s">
        <v>71</v>
      </c>
      <c r="E36" s="7">
        <f t="shared" ref="E36:N36" si="7">SUM(E33:E35)</f>
        <v>88.164520866746699</v>
      </c>
      <c r="F36" s="7">
        <f t="shared" si="7"/>
        <v>91.570902840870232</v>
      </c>
      <c r="G36" s="7">
        <f t="shared" si="7"/>
        <v>90.158498515572248</v>
      </c>
      <c r="H36" s="7">
        <f t="shared" si="7"/>
        <v>80.29096400279488</v>
      </c>
      <c r="I36" s="7">
        <f t="shared" si="7"/>
        <v>62.855837120285145</v>
      </c>
      <c r="J36" s="7">
        <f t="shared" si="7"/>
        <v>61.40470546711569</v>
      </c>
      <c r="K36" s="7">
        <f t="shared" si="7"/>
        <v>67.199418462844548</v>
      </c>
      <c r="L36" s="7">
        <f t="shared" si="7"/>
        <v>67.298239219813752</v>
      </c>
      <c r="M36" s="7">
        <f t="shared" si="7"/>
        <v>67.345454498008635</v>
      </c>
      <c r="N36" s="7">
        <f t="shared" si="7"/>
        <v>71.354725516281349</v>
      </c>
      <c r="O36" s="7">
        <f>AVERAGE(E36:N36)</f>
        <v>74.764326651033315</v>
      </c>
    </row>
    <row r="37" spans="2:15" ht="6" customHeight="1" x14ac:dyDescent="0.2">
      <c r="O37" s="6"/>
    </row>
    <row r="38" spans="2:15" x14ac:dyDescent="0.2">
      <c r="B38" s="9" t="s">
        <v>73</v>
      </c>
      <c r="C38" s="10"/>
      <c r="D38" s="10"/>
      <c r="E38" s="11">
        <f t="shared" ref="E38:N38" si="8">E36-E31</f>
        <v>15.008630226049959</v>
      </c>
      <c r="F38" s="11">
        <f t="shared" si="8"/>
        <v>15.644306123283272</v>
      </c>
      <c r="G38" s="11">
        <f t="shared" si="8"/>
        <v>22.296829104744674</v>
      </c>
      <c r="H38" s="11">
        <f t="shared" si="8"/>
        <v>17.765225603029094</v>
      </c>
      <c r="I38" s="11">
        <f t="shared" si="8"/>
        <v>7.4490568138284488</v>
      </c>
      <c r="J38" s="11">
        <f t="shared" si="8"/>
        <v>6.8031178268439589</v>
      </c>
      <c r="K38" s="11">
        <f t="shared" si="8"/>
        <v>13.520150581702133</v>
      </c>
      <c r="L38" s="11">
        <f t="shared" si="8"/>
        <v>11.761696018545919</v>
      </c>
      <c r="M38" s="11">
        <f t="shared" si="8"/>
        <v>11.492383586674848</v>
      </c>
      <c r="N38" s="11">
        <f t="shared" si="8"/>
        <v>16.245826177924641</v>
      </c>
      <c r="O38" s="11">
        <f>AVERAGE(E38:N38)</f>
        <v>13.798722206262696</v>
      </c>
    </row>
    <row r="39" spans="2:15" ht="6" customHeight="1" x14ac:dyDescent="0.2">
      <c r="O39" s="6"/>
    </row>
    <row r="40" spans="2:15" ht="13.5" customHeight="1" x14ac:dyDescent="0.2">
      <c r="B40" s="4" t="s">
        <v>70</v>
      </c>
      <c r="E40" s="8">
        <f>(Input!A25 + Input!A26) / Input!A$6</f>
        <v>3.2457977367638877</v>
      </c>
      <c r="F40" s="8">
        <f>(Input!B25 + Input!B26) / Input!B$6</f>
        <v>3.3799478559001868</v>
      </c>
      <c r="G40" s="8">
        <f>(Input!C25 + Input!C26) / Input!C$6</f>
        <v>3.1025302045971888</v>
      </c>
      <c r="H40" s="8">
        <f>(Input!D25 + Input!D26) / Input!D$6</f>
        <v>3.0693998375572433</v>
      </c>
      <c r="I40" s="8">
        <f>(Input!E25 + Input!E26) / Input!E$6</f>
        <v>2.6995538125486664</v>
      </c>
      <c r="J40" s="8">
        <f>(Input!F25 + Input!F26) / Input!F$6</f>
        <v>2.5179816702098892</v>
      </c>
      <c r="K40" s="8">
        <f>(Input!G25 + Input!G26) / Input!G$6</f>
        <v>2.3669615592256021</v>
      </c>
      <c r="L40" s="8">
        <f>(Input!H25 + Input!H26) / Input!H$6</f>
        <v>2.6963376862123614</v>
      </c>
      <c r="M40" s="8">
        <f>(Input!I25 + Input!I26) / Input!I$6</f>
        <v>2.9530710654272654</v>
      </c>
      <c r="N40" s="8">
        <f>(Input!J25 + Input!J26) / Input!J$6</f>
        <v>2.5413110612866916</v>
      </c>
      <c r="O40" s="8">
        <f>AVERAGE(E40:N40)</f>
        <v>2.8572892489728985</v>
      </c>
    </row>
    <row r="41" spans="2:15" ht="6" customHeight="1" x14ac:dyDescent="0.2">
      <c r="O41" s="6"/>
    </row>
    <row r="42" spans="2:15" x14ac:dyDescent="0.2">
      <c r="B42" s="9" t="s">
        <v>74</v>
      </c>
      <c r="C42" s="10"/>
      <c r="D42" s="10"/>
      <c r="E42" s="11">
        <f t="shared" ref="E42:N42" si="9">+E38-E40</f>
        <v>11.762832489286073</v>
      </c>
      <c r="F42" s="11">
        <f t="shared" si="9"/>
        <v>12.264358267383084</v>
      </c>
      <c r="G42" s="11">
        <f t="shared" si="9"/>
        <v>19.194298900147487</v>
      </c>
      <c r="H42" s="11">
        <f t="shared" si="9"/>
        <v>14.69582576547185</v>
      </c>
      <c r="I42" s="11">
        <f t="shared" si="9"/>
        <v>4.7495030012797823</v>
      </c>
      <c r="J42" s="11">
        <f t="shared" si="9"/>
        <v>4.2851361566340698</v>
      </c>
      <c r="K42" s="11">
        <f t="shared" si="9"/>
        <v>11.15318902247653</v>
      </c>
      <c r="L42" s="11">
        <f t="shared" si="9"/>
        <v>9.0653583323335578</v>
      </c>
      <c r="M42" s="11">
        <f t="shared" si="9"/>
        <v>8.5393125212475827</v>
      </c>
      <c r="N42" s="11">
        <f t="shared" si="9"/>
        <v>13.70451511663795</v>
      </c>
      <c r="O42" s="11">
        <f>AVERAGE(E42:N42)</f>
        <v>10.941432957289797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 &amp;R&amp;8&amp;D</oddFooter>
  </headerFooter>
  <rowBreaks count="1" manualBreakCount="1">
    <brk id="43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254</v>
      </c>
    </row>
    <row r="2" spans="1:15" ht="15.75" customHeight="1" x14ac:dyDescent="0.2">
      <c r="D2" s="37" t="str">
        <f>Kenndat!D2</f>
        <v>Größenklasse 1: 500 - 1.200 ha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170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ht="12.75" customHeight="1" x14ac:dyDescent="0.2">
      <c r="B5" t="s">
        <v>72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Input!A8/Input!A5</f>
        <v>0</v>
      </c>
      <c r="F7" s="6">
        <f>Input!B8/Input!B5</f>
        <v>0</v>
      </c>
      <c r="G7" s="6">
        <f>Input!C8/Input!C5</f>
        <v>0</v>
      </c>
      <c r="H7" s="6">
        <f>Input!D8/Input!D5</f>
        <v>0</v>
      </c>
      <c r="I7" s="6">
        <f>Input!E8/Input!E5</f>
        <v>5.3021861420823931E-3</v>
      </c>
      <c r="J7" s="6">
        <f>Input!F8/Input!F5</f>
        <v>0</v>
      </c>
      <c r="K7" s="6">
        <f>Input!G8/Input!G5</f>
        <v>0</v>
      </c>
      <c r="L7" s="6">
        <f>Input!H8/Input!H5</f>
        <v>0</v>
      </c>
      <c r="M7" s="6">
        <f>Input!I8/Input!I5</f>
        <v>0</v>
      </c>
      <c r="N7" s="6">
        <f>Input!J8/Input!J5</f>
        <v>0</v>
      </c>
      <c r="O7" s="6">
        <f>AVERAGE(E7:N7)</f>
        <v>5.3021861420823933E-4</v>
      </c>
    </row>
    <row r="8" spans="1:15" ht="12" customHeight="1" x14ac:dyDescent="0.2">
      <c r="B8" t="s">
        <v>50</v>
      </c>
      <c r="E8" s="6">
        <f>Input!A9/Input!A5</f>
        <v>2.8236375611772964</v>
      </c>
      <c r="F8" s="6">
        <f>Input!B9/Input!B5</f>
        <v>3.4903237900762405</v>
      </c>
      <c r="G8" s="6">
        <f>Input!C9/Input!C5</f>
        <v>3.3637804773452062</v>
      </c>
      <c r="H8" s="6">
        <f>Input!D9/Input!D5</f>
        <v>3.9752970310941254</v>
      </c>
      <c r="I8" s="6">
        <f>Input!E9/Input!E5</f>
        <v>3.7251890726580656</v>
      </c>
      <c r="J8" s="6">
        <f>Input!F9/Input!F5</f>
        <v>3.2034479015462289</v>
      </c>
      <c r="K8" s="6">
        <f>Input!G9/Input!G5</f>
        <v>3.5263049813622498</v>
      </c>
      <c r="L8" s="6">
        <f>Input!H9/Input!H5</f>
        <v>2.7374057330080364</v>
      </c>
      <c r="M8" s="6">
        <f>Input!I9/Input!I5</f>
        <v>2.9469662275055466</v>
      </c>
      <c r="N8" s="6">
        <f>Input!J9/Input!J5</f>
        <v>3.0903800353620348</v>
      </c>
      <c r="O8" s="6">
        <f t="shared" ref="O8:O42" si="1">AVERAGE(E8:N8)</f>
        <v>3.2882732811135029</v>
      </c>
    </row>
    <row r="9" spans="1:15" ht="12" customHeight="1" x14ac:dyDescent="0.2">
      <c r="B9" t="s">
        <v>51</v>
      </c>
      <c r="E9" s="6">
        <f>Input!A10/Input!A5</f>
        <v>2.2973245449562985</v>
      </c>
      <c r="F9" s="6">
        <f>Input!B10/Input!B5</f>
        <v>2.4066251851603884</v>
      </c>
      <c r="G9" s="6">
        <f>Input!C10/Input!C5</f>
        <v>2.2966834566592076</v>
      </c>
      <c r="H9" s="6">
        <f>Input!D10/Input!D5</f>
        <v>2.314368773798317</v>
      </c>
      <c r="I9" s="6">
        <f>Input!E10/Input!E5</f>
        <v>1.8156378886381246</v>
      </c>
      <c r="J9" s="6">
        <f>Input!F10/Input!F5</f>
        <v>1.7853028084569265</v>
      </c>
      <c r="K9" s="6">
        <f>Input!G10/Input!G5</f>
        <v>1.5630904778041341</v>
      </c>
      <c r="L9" s="6">
        <f>Input!H10/Input!H5</f>
        <v>1.5992017099185116</v>
      </c>
      <c r="M9" s="6">
        <f>Input!I10/Input!I5</f>
        <v>2.2470647648525022</v>
      </c>
      <c r="N9" s="6">
        <f>Input!J10/Input!J5</f>
        <v>2.1304628308089955</v>
      </c>
      <c r="O9" s="6">
        <f t="shared" si="1"/>
        <v>2.0455762441053404</v>
      </c>
    </row>
    <row r="10" spans="1:15" ht="12" customHeight="1" x14ac:dyDescent="0.2">
      <c r="B10" t="s">
        <v>52</v>
      </c>
      <c r="E10" s="6">
        <f>Input!A11/Input!A5</f>
        <v>1.8426473783905926</v>
      </c>
      <c r="F10" s="6">
        <f>Input!B11/Input!B5</f>
        <v>2.2165399067712213</v>
      </c>
      <c r="G10" s="6">
        <f>Input!C11/Input!C5</f>
        <v>1.5698269019344877</v>
      </c>
      <c r="H10" s="6">
        <f>Input!D11/Input!D5</f>
        <v>1.2188449649435864</v>
      </c>
      <c r="I10" s="6">
        <f>Input!E11/Input!E5</f>
        <v>1.6299438811601037</v>
      </c>
      <c r="J10" s="6">
        <f>Input!F11/Input!F5</f>
        <v>1.167366677185232</v>
      </c>
      <c r="K10" s="6">
        <f>Input!G11/Input!G5</f>
        <v>1.0977218569976279</v>
      </c>
      <c r="L10" s="6">
        <f>Input!H11/Input!H5</f>
        <v>1.0467817393077361</v>
      </c>
      <c r="M10" s="6">
        <f>Input!I11/Input!I5</f>
        <v>1.1325683393135939</v>
      </c>
      <c r="N10" s="6">
        <f>Input!J11/Input!J5</f>
        <v>1.2837320438262005</v>
      </c>
      <c r="O10" s="6">
        <f t="shared" si="1"/>
        <v>1.4205973689830382</v>
      </c>
    </row>
    <row r="11" spans="1:15" ht="12" customHeight="1" x14ac:dyDescent="0.2">
      <c r="B11" t="s">
        <v>53</v>
      </c>
      <c r="E11" s="6">
        <f>Input!A12/Input!A5</f>
        <v>0.77854876395419281</v>
      </c>
      <c r="F11" s="6">
        <f>Input!B12/Input!B5</f>
        <v>1.109436610288641</v>
      </c>
      <c r="G11" s="6">
        <f>Input!C12/Input!C5</f>
        <v>1.1100882644189909</v>
      </c>
      <c r="H11" s="6">
        <f>Input!D12/Input!D5</f>
        <v>0.92757555746020148</v>
      </c>
      <c r="I11" s="6">
        <f>Input!E12/Input!E5</f>
        <v>0.77618620945194861</v>
      </c>
      <c r="J11" s="6">
        <f>Input!F12/Input!F5</f>
        <v>0.90646954875355001</v>
      </c>
      <c r="K11" s="6">
        <f>Input!G12/Input!G5</f>
        <v>1.1269225347339886</v>
      </c>
      <c r="L11" s="6">
        <f>Input!H12/Input!H5</f>
        <v>0.9452551870574919</v>
      </c>
      <c r="M11" s="6">
        <f>Input!I12/Input!I5</f>
        <v>0.95177367224519982</v>
      </c>
      <c r="N11" s="6">
        <f>Input!J12/Input!J5</f>
        <v>0.90029177229121848</v>
      </c>
      <c r="O11" s="6">
        <f t="shared" si="1"/>
        <v>0.95325481206554241</v>
      </c>
    </row>
    <row r="12" spans="1:15" ht="12" customHeight="1" x14ac:dyDescent="0.2">
      <c r="B12" t="s">
        <v>54</v>
      </c>
      <c r="E12" s="6">
        <f>Input!A13/Input!A5</f>
        <v>0.11751521619984424</v>
      </c>
      <c r="F12" s="6">
        <f>Input!B13/Input!B5</f>
        <v>0.14546417721836791</v>
      </c>
      <c r="G12" s="6">
        <f>Input!C13/Input!C5</f>
        <v>0.13648267849763354</v>
      </c>
      <c r="H12" s="6">
        <f>Input!D13/Input!D5</f>
        <v>0.1896972783858594</v>
      </c>
      <c r="I12" s="6">
        <f>Input!E13/Input!E5</f>
        <v>0.12581513793916529</v>
      </c>
      <c r="J12" s="6">
        <f>Input!F13/Input!F5</f>
        <v>0.16845219312085832</v>
      </c>
      <c r="K12" s="6">
        <f>Input!G13/Input!G5</f>
        <v>0.18965191460521857</v>
      </c>
      <c r="L12" s="6">
        <f>Input!H13/Input!H5</f>
        <v>0.21533041784727447</v>
      </c>
      <c r="M12" s="6">
        <f>Input!I13/Input!I5</f>
        <v>0.30285080391136432</v>
      </c>
      <c r="N12" s="6">
        <f>Input!J13/Input!J5</f>
        <v>0.25290685867257456</v>
      </c>
      <c r="O12" s="6">
        <f t="shared" si="1"/>
        <v>0.1844166676398161</v>
      </c>
    </row>
    <row r="13" spans="1:15" ht="13.5" customHeight="1" x14ac:dyDescent="0.2">
      <c r="B13" s="4" t="s">
        <v>55</v>
      </c>
      <c r="E13" s="8">
        <f>SUM(E7:E12)</f>
        <v>7.8596734646782247</v>
      </c>
      <c r="F13" s="8">
        <f t="shared" ref="F13:N13" si="2">SUM(F7:F12)</f>
        <v>9.3683896695148601</v>
      </c>
      <c r="G13" s="8">
        <f t="shared" si="2"/>
        <v>8.4768617788555272</v>
      </c>
      <c r="H13" s="8">
        <f t="shared" si="2"/>
        <v>8.6257836056820878</v>
      </c>
      <c r="I13" s="8">
        <f t="shared" si="2"/>
        <v>8.0780743759894911</v>
      </c>
      <c r="J13" s="8">
        <f t="shared" si="2"/>
        <v>7.2310391290627951</v>
      </c>
      <c r="K13" s="8">
        <f t="shared" si="2"/>
        <v>7.5036917655032189</v>
      </c>
      <c r="L13" s="8">
        <f t="shared" si="2"/>
        <v>6.5439747871390503</v>
      </c>
      <c r="M13" s="8">
        <f t="shared" si="2"/>
        <v>7.5812238078282075</v>
      </c>
      <c r="N13" s="8">
        <f t="shared" si="2"/>
        <v>7.6577735409610241</v>
      </c>
      <c r="O13" s="8">
        <f t="shared" si="1"/>
        <v>7.8926485925214482</v>
      </c>
    </row>
    <row r="14" spans="1:15" ht="3" customHeight="1" x14ac:dyDescent="0.2">
      <c r="O14" s="6"/>
    </row>
    <row r="15" spans="1:15" ht="12" customHeight="1" x14ac:dyDescent="0.2">
      <c r="B15" t="s">
        <v>56</v>
      </c>
      <c r="E15" s="6">
        <f>Input!A30/Input!A5</f>
        <v>31.213020163267661</v>
      </c>
      <c r="F15" s="6">
        <f>Input!B30/Input!B5</f>
        <v>31.18497895238972</v>
      </c>
      <c r="G15" s="6">
        <f>Input!C30/Input!C5</f>
        <v>26.876155663503596</v>
      </c>
      <c r="H15" s="6">
        <f>Input!D30/Input!D5</f>
        <v>23.447079568925545</v>
      </c>
      <c r="I15" s="6">
        <f>Input!E30/Input!E5</f>
        <v>24.382703270791929</v>
      </c>
      <c r="J15" s="6">
        <f>Input!F30/Input!F5</f>
        <v>25.423952666456294</v>
      </c>
      <c r="K15" s="6">
        <f>Input!G30/Input!G5</f>
        <v>22.870246831582513</v>
      </c>
      <c r="L15" s="6">
        <f>Input!H30/Input!H5</f>
        <v>22.134645255187056</v>
      </c>
      <c r="M15" s="6">
        <f>Input!I30/Input!I5</f>
        <v>21.447655783505436</v>
      </c>
      <c r="N15" s="6">
        <f>Input!J30/Input!J5</f>
        <v>21.7642686520532</v>
      </c>
      <c r="O15" s="6">
        <f t="shared" si="1"/>
        <v>25.074470680766296</v>
      </c>
    </row>
    <row r="16" spans="1:15" ht="12" customHeight="1" x14ac:dyDescent="0.2">
      <c r="B16" t="s">
        <v>57</v>
      </c>
      <c r="E16" s="6">
        <f>Input!A31/Input!A5</f>
        <v>1.6110819126739166</v>
      </c>
      <c r="F16" s="6">
        <f>Input!B31/Input!B5</f>
        <v>1.7097070909106125</v>
      </c>
      <c r="G16" s="6">
        <f>Input!C31/Input!C5</f>
        <v>1.229205074424371</v>
      </c>
      <c r="H16" s="6">
        <f>Input!D31/Input!D5</f>
        <v>1.0002085821472229</v>
      </c>
      <c r="I16" s="6">
        <f>Input!E31/Input!E5</f>
        <v>1.0405714959409844</v>
      </c>
      <c r="J16" s="6">
        <f>Input!F31/Input!F5</f>
        <v>1.0230448090880404</v>
      </c>
      <c r="K16" s="6">
        <f>Input!G31/Input!G5</f>
        <v>1.0816595052524567</v>
      </c>
      <c r="L16" s="6">
        <f>Input!H31/Input!H5</f>
        <v>1.1075681471429877</v>
      </c>
      <c r="M16" s="6">
        <f>Input!I31/Input!I5</f>
        <v>0.8929731709989317</v>
      </c>
      <c r="N16" s="6">
        <f>Input!J31/Input!J5</f>
        <v>0.84504413153540825</v>
      </c>
      <c r="O16" s="6">
        <f t="shared" si="1"/>
        <v>1.1541063920114933</v>
      </c>
    </row>
    <row r="17" spans="2:15" ht="12" customHeight="1" x14ac:dyDescent="0.2">
      <c r="B17" t="s">
        <v>58</v>
      </c>
      <c r="E17" s="6">
        <f>Input!A32/Input!A5</f>
        <v>0.83744665916673877</v>
      </c>
      <c r="F17" s="6">
        <f>Input!B32/Input!B5</f>
        <v>0.96124921542208208</v>
      </c>
      <c r="G17" s="6">
        <f>Input!C32/Input!C5</f>
        <v>0.51531746341159135</v>
      </c>
      <c r="H17" s="6">
        <f>Input!D32/Input!D5</f>
        <v>0.40479521153278725</v>
      </c>
      <c r="I17" s="6">
        <f>Input!E32/Input!E5</f>
        <v>0.46552881732744977</v>
      </c>
      <c r="J17" s="6">
        <f>Input!F32/Input!F5</f>
        <v>0.55701634585042603</v>
      </c>
      <c r="K17" s="6">
        <f>Input!G32/Input!G5</f>
        <v>0.75267482209420533</v>
      </c>
      <c r="L17" s="6">
        <f>Input!H32/Input!H5</f>
        <v>0.77488381413073282</v>
      </c>
      <c r="M17" s="6">
        <f>Input!I32/Input!I5</f>
        <v>0.6411699170067654</v>
      </c>
      <c r="N17" s="6">
        <f>Input!J32/Input!J5</f>
        <v>0.49843668562582988</v>
      </c>
      <c r="O17" s="6">
        <f t="shared" si="1"/>
        <v>0.64085189515686081</v>
      </c>
    </row>
    <row r="18" spans="2:15" ht="12" customHeight="1" x14ac:dyDescent="0.2">
      <c r="B18" t="s">
        <v>59</v>
      </c>
      <c r="E18" s="6">
        <f>Input!A33/Input!A5</f>
        <v>0.34775857924443032</v>
      </c>
      <c r="F18" s="6">
        <f>Input!B33/Input!B5</f>
        <v>0.35466185737837996</v>
      </c>
      <c r="G18" s="6">
        <f>Input!C33/Input!C5</f>
        <v>0.13325938979033303</v>
      </c>
      <c r="H18" s="6">
        <f>Input!D33/Input!D5</f>
        <v>0.13369982155653284</v>
      </c>
      <c r="I18" s="6">
        <f>Input!E33/Input!E5</f>
        <v>0.18113382962239363</v>
      </c>
      <c r="J18" s="6">
        <f>Input!F33/Input!F5</f>
        <v>0.22046910697380878</v>
      </c>
      <c r="K18" s="6">
        <f>Input!G33/Input!G5</f>
        <v>0.16552084039308709</v>
      </c>
      <c r="L18" s="6">
        <f>Input!H33/Input!H5</f>
        <v>0.20348107629245793</v>
      </c>
      <c r="M18" s="6">
        <f>Input!I33/Input!I5</f>
        <v>0.24592258073351778</v>
      </c>
      <c r="N18" s="6">
        <f>Input!J33/Input!J5</f>
        <v>0.21109458989270677</v>
      </c>
      <c r="O18" s="6">
        <f t="shared" si="1"/>
        <v>0.21970016718776481</v>
      </c>
    </row>
    <row r="19" spans="2:15" ht="13.5" customHeight="1" x14ac:dyDescent="0.2">
      <c r="B19" s="4" t="s">
        <v>60</v>
      </c>
      <c r="E19" s="8">
        <f>SUM(E15:E18)</f>
        <v>34.009307314352739</v>
      </c>
      <c r="F19" s="8">
        <f t="shared" ref="F19:N19" si="3">SUM(F15:F18)</f>
        <v>34.210597116100793</v>
      </c>
      <c r="G19" s="8">
        <f t="shared" si="3"/>
        <v>28.75393759112989</v>
      </c>
      <c r="H19" s="8">
        <f t="shared" si="3"/>
        <v>24.985783184162088</v>
      </c>
      <c r="I19" s="8">
        <f t="shared" si="3"/>
        <v>26.069937413682755</v>
      </c>
      <c r="J19" s="8">
        <f t="shared" si="3"/>
        <v>27.22448292836857</v>
      </c>
      <c r="K19" s="8">
        <f t="shared" si="3"/>
        <v>24.870101999322262</v>
      </c>
      <c r="L19" s="8">
        <f t="shared" si="3"/>
        <v>24.220578292753235</v>
      </c>
      <c r="M19" s="8">
        <f t="shared" si="3"/>
        <v>23.227721452244651</v>
      </c>
      <c r="N19" s="8">
        <f t="shared" si="3"/>
        <v>23.318844059107146</v>
      </c>
      <c r="O19" s="8">
        <f t="shared" si="1"/>
        <v>27.089129135122413</v>
      </c>
    </row>
    <row r="20" spans="2:15" ht="3" customHeight="1" x14ac:dyDescent="0.2">
      <c r="O20" s="6"/>
    </row>
    <row r="21" spans="2:15" ht="12" customHeight="1" x14ac:dyDescent="0.2">
      <c r="B21" t="s">
        <v>61</v>
      </c>
      <c r="E21" s="6">
        <f>Input!A18/Input!A5</f>
        <v>7.3909713368140695</v>
      </c>
      <c r="F21" s="6">
        <f>Input!B18/Input!B5</f>
        <v>6.6747347498974818</v>
      </c>
      <c r="G21" s="6">
        <f>Input!C18/Input!C5</f>
        <v>6.7291569656376948</v>
      </c>
      <c r="H21" s="6">
        <f>Input!D18/Input!D5</f>
        <v>5.4514881061106344</v>
      </c>
      <c r="I21" s="6">
        <f>Input!E18/Input!E5</f>
        <v>3.8408175969279483</v>
      </c>
      <c r="J21" s="6">
        <f>Input!F18/Input!F5</f>
        <v>4.2572016408961817</v>
      </c>
      <c r="K21" s="6">
        <f>Input!G18/Input!G5</f>
        <v>4.3246807861741781</v>
      </c>
      <c r="L21" s="6">
        <f>Input!H18/Input!H5</f>
        <v>4.4572708097504732</v>
      </c>
      <c r="M21" s="6">
        <f>Input!I18/Input!I5</f>
        <v>5.102132761784766</v>
      </c>
      <c r="N21" s="6">
        <f>Input!J18/Input!J5</f>
        <v>5.8466160378899232</v>
      </c>
      <c r="O21" s="6">
        <f t="shared" si="1"/>
        <v>5.4075070791883357</v>
      </c>
    </row>
    <row r="22" spans="2:15" ht="12" customHeight="1" x14ac:dyDescent="0.2">
      <c r="B22" t="s">
        <v>255</v>
      </c>
      <c r="E22" s="6">
        <f>Input!A19/Input!A5</f>
        <v>7.4720191152008146</v>
      </c>
      <c r="F22" s="6">
        <f>Input!B19/Input!B5</f>
        <v>6.7203926655564015</v>
      </c>
      <c r="G22" s="6">
        <f>Input!C19/Input!C5</f>
        <v>7.0519156965637695</v>
      </c>
      <c r="H22" s="6">
        <f>Input!D19/Input!D5</f>
        <v>6.4101776706804738</v>
      </c>
      <c r="I22" s="6">
        <f>Input!E19/Input!E5</f>
        <v>4.2985268972951118</v>
      </c>
      <c r="J22" s="6">
        <f>Input!F19/Input!F5</f>
        <v>4.1145630798359107</v>
      </c>
      <c r="K22" s="6">
        <f>Input!G19/Input!G5</f>
        <v>4.5698944764486615</v>
      </c>
      <c r="L22" s="6">
        <f>Input!H19/Input!H5</f>
        <v>4.5684055994206529</v>
      </c>
      <c r="M22" s="6">
        <f>Input!I19/Input!I5</f>
        <v>5.6188417924347425</v>
      </c>
      <c r="N22" s="6">
        <f>Input!J19/Input!J5</f>
        <v>5.7224854965951621</v>
      </c>
      <c r="O22" s="6">
        <f t="shared" si="1"/>
        <v>5.6547222490031697</v>
      </c>
    </row>
    <row r="23" spans="2:15" ht="12" customHeight="1" x14ac:dyDescent="0.2">
      <c r="B23" t="s">
        <v>62</v>
      </c>
      <c r="E23" s="6">
        <f>Input!A20/Input!A5</f>
        <v>8.2770261824405542E-2</v>
      </c>
      <c r="F23" s="6">
        <f>Input!B20/Input!B5</f>
        <v>4.9210735536567608E-2</v>
      </c>
      <c r="G23" s="6">
        <f>Input!C20/Input!C5</f>
        <v>4.6626381080849273E-2</v>
      </c>
      <c r="H23" s="6">
        <f>Input!D20/Input!D5</f>
        <v>4.5900226215733933E-2</v>
      </c>
      <c r="I23" s="6">
        <f>Input!E20/Input!E5</f>
        <v>5.2106511267558192E-2</v>
      </c>
      <c r="J23" s="6">
        <f>Input!F20/Input!F5</f>
        <v>3.3155254023351212E-2</v>
      </c>
      <c r="K23" s="6">
        <f>Input!G20/Input!G5</f>
        <v>4.5873466621484241E-2</v>
      </c>
      <c r="L23" s="6">
        <f>Input!H20/Input!H5</f>
        <v>1.9433659802150054E-2</v>
      </c>
      <c r="M23" s="6">
        <f>Input!I20/Input!I5</f>
        <v>0</v>
      </c>
      <c r="N23" s="6">
        <f>Input!J20/Input!J5</f>
        <v>5.2643986678880062E-3</v>
      </c>
      <c r="O23" s="6">
        <f t="shared" si="1"/>
        <v>3.8034089503998808E-2</v>
      </c>
    </row>
    <row r="24" spans="2:15" ht="13.5" customHeight="1" x14ac:dyDescent="0.2">
      <c r="B24" s="4" t="s">
        <v>63</v>
      </c>
      <c r="E24" s="8">
        <f>SUM(E21:E23)</f>
        <v>14.94576071383929</v>
      </c>
      <c r="F24" s="8">
        <f t="shared" ref="F24:N24" si="4">SUM(F21:F23)</f>
        <v>13.44433815099045</v>
      </c>
      <c r="G24" s="8">
        <f t="shared" si="4"/>
        <v>13.827699043282312</v>
      </c>
      <c r="H24" s="8">
        <f t="shared" si="4"/>
        <v>11.907566003006842</v>
      </c>
      <c r="I24" s="8">
        <f t="shared" si="4"/>
        <v>8.1914510054906184</v>
      </c>
      <c r="J24" s="8">
        <f t="shared" si="4"/>
        <v>8.4049199747554422</v>
      </c>
      <c r="K24" s="8">
        <f t="shared" si="4"/>
        <v>8.9404487292443253</v>
      </c>
      <c r="L24" s="8">
        <f t="shared" si="4"/>
        <v>9.0451100689732762</v>
      </c>
      <c r="M24" s="8">
        <f t="shared" si="4"/>
        <v>10.720974554219509</v>
      </c>
      <c r="N24" s="8">
        <f t="shared" si="4"/>
        <v>11.574365933152974</v>
      </c>
      <c r="O24" s="8">
        <f t="shared" si="1"/>
        <v>11.100263417695503</v>
      </c>
    </row>
    <row r="25" spans="2:15" ht="3" customHeight="1" x14ac:dyDescent="0.2">
      <c r="O25" s="6"/>
    </row>
    <row r="26" spans="2:15" ht="12" customHeight="1" x14ac:dyDescent="0.2">
      <c r="B26" t="s">
        <v>64</v>
      </c>
      <c r="E26" s="6">
        <f>Input!A21/Input!A5</f>
        <v>1.8359783079008853</v>
      </c>
      <c r="F26" s="6">
        <f>Input!B21/Input!B5</f>
        <v>1.6410814203580186</v>
      </c>
      <c r="G26" s="6">
        <f>Input!C21/Input!C5</f>
        <v>1.6177443450733326</v>
      </c>
      <c r="H26" s="6">
        <f>Input!D21/Input!D5</f>
        <v>1.5250400444001069</v>
      </c>
      <c r="I26" s="6">
        <f>Input!E21/Input!E5</f>
        <v>1.4255307036750091</v>
      </c>
      <c r="J26" s="6">
        <f>Input!F21/Input!F5</f>
        <v>1.4731840328179238</v>
      </c>
      <c r="K26" s="6">
        <f>Input!G21/Input!G5</f>
        <v>1.6046992206031854</v>
      </c>
      <c r="L26" s="6">
        <f>Input!H21/Input!H5</f>
        <v>1.656258639236724</v>
      </c>
      <c r="M26" s="6">
        <f>Input!I21/Input!I5</f>
        <v>1.6738771946643292</v>
      </c>
      <c r="N26" s="6">
        <f>Input!J21/Input!J5</f>
        <v>1.7537319018099966</v>
      </c>
      <c r="O26" s="6">
        <f t="shared" si="1"/>
        <v>1.6207125810539513</v>
      </c>
    </row>
    <row r="27" spans="2:15" ht="12" customHeight="1" x14ac:dyDescent="0.2">
      <c r="B27" t="s">
        <v>65</v>
      </c>
      <c r="E27" s="6">
        <f>Input!A22/Input!A5</f>
        <v>18.038164921491138</v>
      </c>
      <c r="F27" s="6">
        <f>Input!B22/Input!B5</f>
        <v>17.670280355842703</v>
      </c>
      <c r="G27" s="6">
        <f>Input!C22/Input!C5</f>
        <v>16.640943930261752</v>
      </c>
      <c r="H27" s="6">
        <f>Input!D22/Input!D5</f>
        <v>15.54955578817215</v>
      </c>
      <c r="I27" s="6">
        <f>Input!E22/Input!E5</f>
        <v>14.821123252602151</v>
      </c>
      <c r="J27" s="6">
        <f>Input!F22/Input!F5</f>
        <v>15.045528684127484</v>
      </c>
      <c r="K27" s="6">
        <f>Input!G22/Input!G5</f>
        <v>15.056277668586921</v>
      </c>
      <c r="L27" s="6">
        <f>Input!H22/Input!H5</f>
        <v>15.341256565116819</v>
      </c>
      <c r="M27" s="6">
        <f>Input!I22/Input!I5</f>
        <v>15.052105508230845</v>
      </c>
      <c r="N27" s="6">
        <f>Input!J22/Input!J5</f>
        <v>14.641940864452634</v>
      </c>
      <c r="O27" s="6">
        <f t="shared" si="1"/>
        <v>15.785717753888459</v>
      </c>
    </row>
    <row r="28" spans="2:15" ht="12" customHeight="1" x14ac:dyDescent="0.2">
      <c r="B28" t="s">
        <v>66</v>
      </c>
      <c r="E28" s="6">
        <f>Input!A23/Input!A5</f>
        <v>2.4056359073470448</v>
      </c>
      <c r="F28" s="6">
        <f>Input!B23/Input!B5</f>
        <v>2.5177238453105257</v>
      </c>
      <c r="G28" s="6">
        <f>Input!C23/Input!C5</f>
        <v>2.597811089192287</v>
      </c>
      <c r="H28" s="6">
        <f>Input!D23/Input!D5</f>
        <v>2.5934383386491691</v>
      </c>
      <c r="I28" s="6">
        <f>Input!E23/Input!E5</f>
        <v>2.6183631219052108</v>
      </c>
      <c r="J28" s="6">
        <f>Input!F23/Input!F5</f>
        <v>2.6658850110444936</v>
      </c>
      <c r="K28" s="6">
        <f>Input!G23/Input!G5</f>
        <v>2.6767223314130804</v>
      </c>
      <c r="L28" s="6">
        <f>Input!H23/Input!H5</f>
        <v>2.3330610494343631</v>
      </c>
      <c r="M28" s="6">
        <f>Input!I23/Input!I5</f>
        <v>2.325203032129064</v>
      </c>
      <c r="N28" s="6">
        <f>Input!J23/Input!J5</f>
        <v>2.3436515916466067</v>
      </c>
      <c r="O28" s="6">
        <f t="shared" si="1"/>
        <v>2.5077495318071845</v>
      </c>
    </row>
    <row r="29" spans="2:15" ht="13.5" customHeight="1" x14ac:dyDescent="0.2">
      <c r="B29" s="4" t="s">
        <v>15</v>
      </c>
      <c r="E29" s="8">
        <f>SUM(E26:E28)</f>
        <v>22.279779136739066</v>
      </c>
      <c r="F29" s="8">
        <f t="shared" ref="F29:N29" si="5">SUM(F26:F28)</f>
        <v>21.829085621511247</v>
      </c>
      <c r="G29" s="8">
        <f t="shared" si="5"/>
        <v>20.856499364527373</v>
      </c>
      <c r="H29" s="8">
        <f t="shared" si="5"/>
        <v>19.668034171221425</v>
      </c>
      <c r="I29" s="8">
        <f t="shared" si="5"/>
        <v>18.865017078182373</v>
      </c>
      <c r="J29" s="8">
        <f t="shared" si="5"/>
        <v>19.184597727989903</v>
      </c>
      <c r="K29" s="8">
        <f t="shared" si="5"/>
        <v>19.337699220603188</v>
      </c>
      <c r="L29" s="8">
        <f t="shared" si="5"/>
        <v>19.330576253787907</v>
      </c>
      <c r="M29" s="8">
        <f t="shared" si="5"/>
        <v>19.051185735024237</v>
      </c>
      <c r="N29" s="8">
        <f t="shared" si="5"/>
        <v>18.73932435790924</v>
      </c>
      <c r="O29" s="8">
        <f t="shared" si="1"/>
        <v>19.914179866749596</v>
      </c>
    </row>
    <row r="30" spans="2:15" ht="3" customHeight="1" x14ac:dyDescent="0.2">
      <c r="O30" s="6"/>
    </row>
    <row r="31" spans="2:15" x14ac:dyDescent="0.2">
      <c r="B31" s="1" t="s">
        <v>67</v>
      </c>
      <c r="E31" s="7">
        <f>SUM(E13,E19,E24,E29)</f>
        <v>79.09452062960932</v>
      </c>
      <c r="F31" s="7">
        <f t="shared" ref="F31:N31" si="6">SUM(F13,F19,F24,F29)</f>
        <v>78.852410558117356</v>
      </c>
      <c r="G31" s="7">
        <f t="shared" si="6"/>
        <v>71.914997777795094</v>
      </c>
      <c r="H31" s="7">
        <f t="shared" si="6"/>
        <v>65.187166964072446</v>
      </c>
      <c r="I31" s="7">
        <f t="shared" si="6"/>
        <v>61.204479873345235</v>
      </c>
      <c r="J31" s="7">
        <f t="shared" si="6"/>
        <v>62.045039760176714</v>
      </c>
      <c r="K31" s="7">
        <f t="shared" si="6"/>
        <v>60.651941714672986</v>
      </c>
      <c r="L31" s="7">
        <f t="shared" si="6"/>
        <v>59.140239402653464</v>
      </c>
      <c r="M31" s="7">
        <f t="shared" si="6"/>
        <v>60.581105549316604</v>
      </c>
      <c r="N31" s="7">
        <f t="shared" si="6"/>
        <v>61.290307891130382</v>
      </c>
      <c r="O31" s="7">
        <f t="shared" si="1"/>
        <v>65.996221012088967</v>
      </c>
    </row>
    <row r="32" spans="2:15" ht="6" customHeight="1" x14ac:dyDescent="0.2">
      <c r="O32" s="6"/>
    </row>
    <row r="33" spans="2:15" ht="12" customHeight="1" x14ac:dyDescent="0.2">
      <c r="B33" t="s">
        <v>303</v>
      </c>
      <c r="E33" s="6">
        <f>(Input!A35+Input!A209)/Input!A36</f>
        <v>82.818692027649533</v>
      </c>
      <c r="F33" s="6">
        <f>(Input!B35+Input!B209)/Input!B36</f>
        <v>85.922433204291309</v>
      </c>
      <c r="G33" s="6">
        <f>(Input!C35+Input!C209)/Input!C36</f>
        <v>83.839987772199905</v>
      </c>
      <c r="H33" s="6">
        <f>(Input!D35+Input!D209)/Input!D36</f>
        <v>74.665927678023593</v>
      </c>
      <c r="I33" s="6">
        <f>(Input!E35+Input!E209)/Input!E36</f>
        <v>60.913988759140331</v>
      </c>
      <c r="J33" s="6">
        <f>(Input!F35+Input!F209)/Input!F36</f>
        <v>59.506128483865545</v>
      </c>
      <c r="K33" s="6">
        <f>(Input!G35+Input!G209)/Input!G36</f>
        <v>64.820787978061006</v>
      </c>
      <c r="L33" s="6">
        <f>(Input!H35+Input!H209)/Input!H36</f>
        <v>65.300727232337991</v>
      </c>
      <c r="M33" s="6">
        <f>(Input!I35+Input!I209)/Input!I36</f>
        <v>64.63932901013429</v>
      </c>
      <c r="N33" s="6">
        <f>(Input!J35+Input!J209)/Input!J36</f>
        <v>68.819308008399503</v>
      </c>
      <c r="O33" s="6">
        <f t="shared" si="1"/>
        <v>71.124731015410291</v>
      </c>
    </row>
    <row r="34" spans="2:15" ht="12" customHeight="1" x14ac:dyDescent="0.2">
      <c r="B34" t="s">
        <v>69</v>
      </c>
      <c r="E34" s="6">
        <f>Input!A28/Input!A5*Input!A6/Input!A34</f>
        <v>0.22599669216051058</v>
      </c>
      <c r="F34" s="6">
        <f>Input!B28/Input!B5*Input!B6/Input!B34</f>
        <v>0.13641728759040819</v>
      </c>
      <c r="G34" s="6">
        <f>Input!C28/Input!C5*Input!C6/Input!C34</f>
        <v>0.15166479593299903</v>
      </c>
      <c r="H34" s="6">
        <f>Input!D28/Input!D5*Input!D6/Input!D34</f>
        <v>9.1573254666323267E-2</v>
      </c>
      <c r="I34" s="6">
        <f>Input!E28/Input!E5*Input!E6/Input!E34</f>
        <v>0.1264061935244431</v>
      </c>
      <c r="J34" s="6">
        <f>Input!F28/Input!F5*Input!F6/Input!F34</f>
        <v>8.0111874195859453E-2</v>
      </c>
      <c r="K34" s="6">
        <f>Input!G28/Input!G5*Input!G6/Input!G34</f>
        <v>7.1366607922332015E-2</v>
      </c>
      <c r="L34" s="6">
        <f>Input!H28/Input!H5*Input!H6/Input!H34</f>
        <v>4.4667762164830739E-2</v>
      </c>
      <c r="M34" s="6">
        <f>Input!I28/Input!I5*Input!I6/Input!I34</f>
        <v>8.0803001371745786E-2</v>
      </c>
      <c r="N34" s="6">
        <f>Input!J28/Input!J5*Input!J6/Input!J34</f>
        <v>0.10255817899796719</v>
      </c>
      <c r="O34" s="6">
        <f t="shared" si="1"/>
        <v>0.11115656485274195</v>
      </c>
    </row>
    <row r="35" spans="2:15" ht="12" customHeight="1" x14ac:dyDescent="0.2">
      <c r="B35" t="s">
        <v>75</v>
      </c>
      <c r="E35" s="6">
        <f>(Input!A29-Input!A203-Input!A207)/Input!A5*Input!A6/Input!A34</f>
        <v>6.9053267682901929</v>
      </c>
      <c r="F35" s="6">
        <f>(Input!B29-Input!B203-Input!B207)/Input!B5*Input!B6/Input!B34</f>
        <v>6.512659616872746</v>
      </c>
      <c r="G35" s="6">
        <f>(Input!C29-Input!C203-Input!C207)/Input!C5*Input!C6/Input!C34</f>
        <v>6.9453505309284251</v>
      </c>
      <c r="H35" s="6">
        <f>(Input!D29-Input!D203-Input!D207)/Input!D5*Input!D6/Input!D34</f>
        <v>5.6935097900311682</v>
      </c>
      <c r="I35" s="6">
        <f>(Input!E29-Input!E203-Input!E207)/Input!E5*Input!E6/Input!E34</f>
        <v>4.8929203260986673</v>
      </c>
      <c r="J35" s="6">
        <f>(Input!F29-Input!F203-Input!F207)/Input!F5*Input!F6/Input!F34</f>
        <v>4.4768486186215561</v>
      </c>
      <c r="K35" s="6">
        <f>(Input!G29-Input!G203-Input!G207)/Input!G5*Input!G6/Input!G34</f>
        <v>3.7335944695863752</v>
      </c>
      <c r="L35" s="6">
        <f>(Input!H29-Input!H203-Input!H207)/Input!H5*Input!H6/Input!H34</f>
        <v>3.1332210465685026</v>
      </c>
      <c r="M35" s="6">
        <f>(Input!I29-Input!I203-Input!I207)/Input!I5*Input!I6/Input!I34</f>
        <v>3.2746814505771393</v>
      </c>
      <c r="N35" s="6">
        <f>(Input!J29-Input!J203-Input!J207)/Input!J5*Input!J6/Input!J34</f>
        <v>3.6534305457734724</v>
      </c>
      <c r="O35" s="6">
        <f t="shared" si="1"/>
        <v>4.922154316334824</v>
      </c>
    </row>
    <row r="36" spans="2:15" ht="13.5" customHeight="1" x14ac:dyDescent="0.2">
      <c r="B36" s="1" t="s">
        <v>71</v>
      </c>
      <c r="E36" s="7">
        <f>SUM(E33:E35)</f>
        <v>89.950015488100235</v>
      </c>
      <c r="F36" s="7">
        <f t="shared" ref="F36:N36" si="7">SUM(F33:F35)</f>
        <v>92.571510108754467</v>
      </c>
      <c r="G36" s="7">
        <f t="shared" si="7"/>
        <v>90.937003099061329</v>
      </c>
      <c r="H36" s="7">
        <f t="shared" si="7"/>
        <v>80.451010722721094</v>
      </c>
      <c r="I36" s="7">
        <f t="shared" si="7"/>
        <v>65.933315278763445</v>
      </c>
      <c r="J36" s="7">
        <f t="shared" si="7"/>
        <v>64.063088976682963</v>
      </c>
      <c r="K36" s="7">
        <f t="shared" si="7"/>
        <v>68.625749055569713</v>
      </c>
      <c r="L36" s="7">
        <f t="shared" si="7"/>
        <v>68.478616041071334</v>
      </c>
      <c r="M36" s="7">
        <f t="shared" si="7"/>
        <v>67.994813462083172</v>
      </c>
      <c r="N36" s="7">
        <f t="shared" si="7"/>
        <v>72.575296733170944</v>
      </c>
      <c r="O36" s="7">
        <f t="shared" si="1"/>
        <v>76.158041896597851</v>
      </c>
    </row>
    <row r="37" spans="2:15" ht="5.25" customHeight="1" x14ac:dyDescent="0.2">
      <c r="O37" s="6"/>
    </row>
    <row r="38" spans="2:15" x14ac:dyDescent="0.2">
      <c r="B38" s="9" t="s">
        <v>73</v>
      </c>
      <c r="C38" s="10"/>
      <c r="D38" s="10"/>
      <c r="E38" s="11">
        <f>E36-E31</f>
        <v>10.855494858490914</v>
      </c>
      <c r="F38" s="11">
        <f t="shared" ref="F38:N38" si="8">F36-F31</f>
        <v>13.719099550637111</v>
      </c>
      <c r="G38" s="11">
        <f t="shared" si="8"/>
        <v>19.022005321266235</v>
      </c>
      <c r="H38" s="11">
        <f t="shared" si="8"/>
        <v>15.263843758648648</v>
      </c>
      <c r="I38" s="11">
        <f t="shared" si="8"/>
        <v>4.7288354054182093</v>
      </c>
      <c r="J38" s="11">
        <f t="shared" si="8"/>
        <v>2.0180492165062489</v>
      </c>
      <c r="K38" s="11">
        <f t="shared" si="8"/>
        <v>7.9738073408967267</v>
      </c>
      <c r="L38" s="11">
        <f t="shared" si="8"/>
        <v>9.3383766384178699</v>
      </c>
      <c r="M38" s="11">
        <f t="shared" si="8"/>
        <v>7.4137079127665686</v>
      </c>
      <c r="N38" s="11">
        <f t="shared" si="8"/>
        <v>11.284988842040562</v>
      </c>
      <c r="O38" s="11">
        <f t="shared" si="1"/>
        <v>10.161820884508909</v>
      </c>
    </row>
    <row r="39" spans="2:15" ht="6" customHeight="1" x14ac:dyDescent="0.2">
      <c r="O39" s="6"/>
    </row>
    <row r="40" spans="2:15" ht="13.5" customHeight="1" x14ac:dyDescent="0.2">
      <c r="B40" s="4" t="s">
        <v>70</v>
      </c>
      <c r="E40" s="8">
        <f>(Input!A25 + Input!A26) / Input!A5</f>
        <v>3.7590657782136709</v>
      </c>
      <c r="F40" s="8">
        <f>(Input!B25 + Input!B26) / Input!B5</f>
        <v>3.7081643805809645</v>
      </c>
      <c r="G40" s="8">
        <f>(Input!C25 + Input!C26) / Input!C5</f>
        <v>3.4906339911579636</v>
      </c>
      <c r="H40" s="8">
        <f>(Input!D25 + Input!D26) / Input!D5</f>
        <v>3.3019134197917688</v>
      </c>
      <c r="I40" s="8">
        <f>(Input!E25 + Input!E26) / Input!E5</f>
        <v>3.1806961969885807</v>
      </c>
      <c r="J40" s="8">
        <f>(Input!F25 + Input!F26) / Input!F5</f>
        <v>3.125816724518776</v>
      </c>
      <c r="K40" s="8">
        <f>(Input!G25 + Input!G26) / Input!G5</f>
        <v>2.9752982717722807</v>
      </c>
      <c r="L40" s="8">
        <f>(Input!H25 + Input!H26) / Input!H5</f>
        <v>2.9905804723368652</v>
      </c>
      <c r="M40" s="8">
        <f>(Input!I25 + Input!I26) / Input!I5</f>
        <v>3.411952943109918</v>
      </c>
      <c r="N40" s="8">
        <f>(Input!J25 + Input!J26) / Input!J5</f>
        <v>3.0353834792549832</v>
      </c>
      <c r="O40" s="8">
        <f t="shared" si="1"/>
        <v>3.2979505657725765</v>
      </c>
    </row>
    <row r="41" spans="2:15" ht="6" customHeight="1" x14ac:dyDescent="0.2">
      <c r="O41" s="6"/>
    </row>
    <row r="42" spans="2:15" x14ac:dyDescent="0.2">
      <c r="B42" s="9" t="s">
        <v>74</v>
      </c>
      <c r="C42" s="10"/>
      <c r="D42" s="10"/>
      <c r="E42" s="11">
        <f>+E38-E40</f>
        <v>7.0964290802772432</v>
      </c>
      <c r="F42" s="11">
        <f t="shared" ref="F42:N42" si="9">+F38-F40</f>
        <v>10.010935170056147</v>
      </c>
      <c r="G42" s="11">
        <f t="shared" si="9"/>
        <v>15.531371330108271</v>
      </c>
      <c r="H42" s="11">
        <f t="shared" si="9"/>
        <v>11.961930338856879</v>
      </c>
      <c r="I42" s="11">
        <f t="shared" si="9"/>
        <v>1.5481392084296286</v>
      </c>
      <c r="J42" s="11">
        <f t="shared" si="9"/>
        <v>-1.1077675080125271</v>
      </c>
      <c r="K42" s="11">
        <f t="shared" si="9"/>
        <v>4.998509069124446</v>
      </c>
      <c r="L42" s="11">
        <f t="shared" si="9"/>
        <v>6.3477961660810047</v>
      </c>
      <c r="M42" s="11">
        <f t="shared" si="9"/>
        <v>4.0017549696566501</v>
      </c>
      <c r="N42" s="11">
        <f t="shared" si="9"/>
        <v>8.2496053627855783</v>
      </c>
      <c r="O42" s="11">
        <f t="shared" si="1"/>
        <v>6.8638703187363319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253</v>
      </c>
    </row>
    <row r="2" spans="1:15" ht="15.75" customHeight="1" x14ac:dyDescent="0.2">
      <c r="D2" s="37" t="str">
        <f>Kenndat!D2</f>
        <v>Größenklasse 1: 500 - 1.200 ha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171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B5" t="s">
        <v>72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Input!A8/Input!A$7</f>
        <v>0</v>
      </c>
      <c r="F7" s="6">
        <f>Input!B8/Input!B$7</f>
        <v>0</v>
      </c>
      <c r="G7" s="6">
        <f>Input!C8/Input!C$7</f>
        <v>0</v>
      </c>
      <c r="H7" s="6">
        <f>Input!D8/Input!D$7</f>
        <v>0</v>
      </c>
      <c r="I7" s="6">
        <f>Input!E8/Input!E$7</f>
        <v>3.1904121028351835E-2</v>
      </c>
      <c r="J7" s="6">
        <f>Input!F8/Input!F$7</f>
        <v>0</v>
      </c>
      <c r="K7" s="6">
        <f>Input!G8/Input!G$7</f>
        <v>0</v>
      </c>
      <c r="L7" s="6">
        <f>Input!H8/Input!H$7</f>
        <v>0</v>
      </c>
      <c r="M7" s="6">
        <f>Input!I8/Input!I$7</f>
        <v>0</v>
      </c>
      <c r="N7" s="6">
        <f>Input!J8/Input!J$7</f>
        <v>0</v>
      </c>
      <c r="O7" s="6">
        <f>AVERAGE(E7:N7)</f>
        <v>3.1904121028351836E-3</v>
      </c>
    </row>
    <row r="8" spans="1:15" ht="12" customHeight="1" x14ac:dyDescent="0.2">
      <c r="B8" t="s">
        <v>50</v>
      </c>
      <c r="E8" s="6">
        <f>Input!A9/Input!A$7</f>
        <v>16.458058061985092</v>
      </c>
      <c r="F8" s="6">
        <f>Input!B9/Input!B$7</f>
        <v>20.512604760967935</v>
      </c>
      <c r="G8" s="6">
        <f>Input!C9/Input!C$7</f>
        <v>19.473152026722037</v>
      </c>
      <c r="H8" s="6">
        <f>Input!D9/Input!D$7</f>
        <v>23.073762824381411</v>
      </c>
      <c r="I8" s="6">
        <f>Input!E9/Input!E$7</f>
        <v>22.415071791670382</v>
      </c>
      <c r="J8" s="6">
        <f>Input!F9/Input!F$7</f>
        <v>19.328816554077211</v>
      </c>
      <c r="K8" s="6">
        <f>Input!G9/Input!G$7</f>
        <v>21.400685241397465</v>
      </c>
      <c r="L8" s="6">
        <f>Input!H9/Input!H$7</f>
        <v>16.699055543641432</v>
      </c>
      <c r="M8" s="6">
        <f>Input!I9/Input!I$7</f>
        <v>17.258708694257297</v>
      </c>
      <c r="N8" s="6">
        <f>Input!J9/Input!J$7</f>
        <v>17.756461381039106</v>
      </c>
      <c r="O8" s="6">
        <f t="shared" ref="O8:O42" si="1">AVERAGE(E8:N8)</f>
        <v>19.43763768801394</v>
      </c>
    </row>
    <row r="9" spans="1:15" ht="12" customHeight="1" x14ac:dyDescent="0.2">
      <c r="B9" t="s">
        <v>51</v>
      </c>
      <c r="E9" s="6">
        <f>Input!A10/Input!A$7</f>
        <v>13.39035195875133</v>
      </c>
      <c r="F9" s="6">
        <f>Input!B10/Input!B$7</f>
        <v>14.143716801101711</v>
      </c>
      <c r="G9" s="6">
        <f>Input!C10/Input!C$7</f>
        <v>13.295655412115194</v>
      </c>
      <c r="H9" s="6">
        <f>Input!D10/Input!D$7</f>
        <v>13.433259390954021</v>
      </c>
      <c r="I9" s="6">
        <f>Input!E10/Input!E$7</f>
        <v>10.924990068345997</v>
      </c>
      <c r="J9" s="6">
        <f>Input!F10/Input!F$7</f>
        <v>10.772077941859669</v>
      </c>
      <c r="K9" s="6">
        <f>Input!G10/Input!G$7</f>
        <v>9.486192344710151</v>
      </c>
      <c r="L9" s="6">
        <f>Input!H10/Input!H$7</f>
        <v>9.7556448638215727</v>
      </c>
      <c r="M9" s="6">
        <f>Input!I10/Input!I$7</f>
        <v>13.15978304459416</v>
      </c>
      <c r="N9" s="6">
        <f>Input!J10/Input!J$7</f>
        <v>12.241044967327941</v>
      </c>
      <c r="O9" s="6">
        <f t="shared" si="1"/>
        <v>12.060271679358173</v>
      </c>
    </row>
    <row r="10" spans="1:15" ht="12" customHeight="1" x14ac:dyDescent="0.2">
      <c r="B10" t="s">
        <v>52</v>
      </c>
      <c r="E10" s="6">
        <f>Input!A11/Input!A$7</f>
        <v>10.740187748696968</v>
      </c>
      <c r="F10" s="6">
        <f>Input!B11/Input!B$7</f>
        <v>13.026587153255951</v>
      </c>
      <c r="G10" s="6">
        <f>Input!C11/Input!C$7</f>
        <v>9.0878337997652796</v>
      </c>
      <c r="H10" s="6">
        <f>Input!D11/Input!D$7</f>
        <v>7.0745253551680829</v>
      </c>
      <c r="I10" s="6">
        <f>Input!E11/Input!E$7</f>
        <v>9.8076388607379421</v>
      </c>
      <c r="J10" s="6">
        <f>Input!F11/Input!F$7</f>
        <v>7.043603344934998</v>
      </c>
      <c r="K10" s="6">
        <f>Input!G11/Input!G$7</f>
        <v>6.6619308506700232</v>
      </c>
      <c r="L10" s="6">
        <f>Input!H11/Input!H$7</f>
        <v>6.3857053399099293</v>
      </c>
      <c r="M10" s="6">
        <f>Input!I11/Input!I$7</f>
        <v>6.6328099935835736</v>
      </c>
      <c r="N10" s="6">
        <f>Input!J11/Input!J$7</f>
        <v>7.3759661268106722</v>
      </c>
      <c r="O10" s="6">
        <f t="shared" si="1"/>
        <v>8.3836788573533418</v>
      </c>
    </row>
    <row r="11" spans="1:15" ht="12" customHeight="1" x14ac:dyDescent="0.2">
      <c r="B11" t="s">
        <v>53</v>
      </c>
      <c r="E11" s="6">
        <f>Input!A12/Input!A$7</f>
        <v>4.5379056212520323</v>
      </c>
      <c r="F11" s="6">
        <f>Input!B12/Input!B$7</f>
        <v>6.5201500098367111</v>
      </c>
      <c r="G11" s="6">
        <f>Input!C12/Input!C$7</f>
        <v>6.4263758237790016</v>
      </c>
      <c r="H11" s="6">
        <f>Input!D12/Input!D$7</f>
        <v>5.3839142703355138</v>
      </c>
      <c r="I11" s="6">
        <f>Input!E12/Input!E$7</f>
        <v>4.6704393439433129</v>
      </c>
      <c r="J11" s="6">
        <f>Input!F12/Input!F$7</f>
        <v>5.4694142555767966</v>
      </c>
      <c r="K11" s="6">
        <f>Input!G12/Input!G$7</f>
        <v>6.8391459572402793</v>
      </c>
      <c r="L11" s="6">
        <f>Input!H12/Input!H$7</f>
        <v>5.7663607119879909</v>
      </c>
      <c r="M11" s="6">
        <f>Input!I12/Input!I$7</f>
        <v>5.5739982354828363</v>
      </c>
      <c r="N11" s="6">
        <f>Input!J12/Input!J$7</f>
        <v>5.1728253170919585</v>
      </c>
      <c r="O11" s="6">
        <f t="shared" si="1"/>
        <v>5.6360529546526426</v>
      </c>
    </row>
    <row r="12" spans="1:15" ht="12" customHeight="1" x14ac:dyDescent="0.2">
      <c r="B12" t="s">
        <v>54</v>
      </c>
      <c r="E12" s="6">
        <f>Input!A13/Input!A$7</f>
        <v>0.68495768648769828</v>
      </c>
      <c r="F12" s="6">
        <f>Input!B13/Input!B$7</f>
        <v>0.85489179618335631</v>
      </c>
      <c r="G12" s="6">
        <f>Input!C13/Input!C$7</f>
        <v>0.7901074298095152</v>
      </c>
      <c r="H12" s="6">
        <f>Input!D13/Input!D$7</f>
        <v>1.1010573488394853</v>
      </c>
      <c r="I12" s="6">
        <f>Input!E13/Input!E$7</f>
        <v>0.75705025822300409</v>
      </c>
      <c r="J12" s="6">
        <f>Input!F13/Input!F$7</f>
        <v>1.0163990921761119</v>
      </c>
      <c r="K12" s="6">
        <f>Input!G13/Input!G$7</f>
        <v>1.1509727466416591</v>
      </c>
      <c r="L12" s="6">
        <f>Input!H13/Input!H$7</f>
        <v>1.3135848166416471</v>
      </c>
      <c r="M12" s="6">
        <f>Input!I13/Input!I$7</f>
        <v>1.7736252807186399</v>
      </c>
      <c r="N12" s="6">
        <f>Input!J13/Input!J$7</f>
        <v>1.4531322418711525</v>
      </c>
      <c r="O12" s="6">
        <f t="shared" si="1"/>
        <v>1.0895778697592271</v>
      </c>
    </row>
    <row r="13" spans="1:15" ht="13.5" customHeight="1" x14ac:dyDescent="0.2">
      <c r="B13" s="4" t="s">
        <v>55</v>
      </c>
      <c r="E13" s="8">
        <f>SUM(E7:E12)</f>
        <v>45.811461077173121</v>
      </c>
      <c r="F13" s="8">
        <f t="shared" ref="F13:N13" si="2">SUM(F7:F12)</f>
        <v>55.057950521345674</v>
      </c>
      <c r="G13" s="8">
        <f t="shared" si="2"/>
        <v>49.073124492191027</v>
      </c>
      <c r="H13" s="8">
        <f t="shared" si="2"/>
        <v>50.066519189678516</v>
      </c>
      <c r="I13" s="8">
        <f t="shared" si="2"/>
        <v>48.607094443948995</v>
      </c>
      <c r="J13" s="8">
        <f t="shared" si="2"/>
        <v>43.630311188624788</v>
      </c>
      <c r="K13" s="8">
        <f t="shared" si="2"/>
        <v>45.538927140659574</v>
      </c>
      <c r="L13" s="8">
        <f t="shared" si="2"/>
        <v>39.92035127600257</v>
      </c>
      <c r="M13" s="8">
        <f t="shared" si="2"/>
        <v>44.398925248636509</v>
      </c>
      <c r="N13" s="8">
        <f t="shared" si="2"/>
        <v>43.999430034140829</v>
      </c>
      <c r="O13" s="8">
        <f t="shared" si="1"/>
        <v>46.61040946124016</v>
      </c>
    </row>
    <row r="14" spans="1:15" ht="3" customHeight="1" x14ac:dyDescent="0.2"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6"/>
    </row>
    <row r="15" spans="1:15" ht="12" customHeight="1" x14ac:dyDescent="0.2">
      <c r="B15" t="s">
        <v>56</v>
      </c>
      <c r="E15" s="6">
        <f>Input!A14/Input!A$7</f>
        <v>213.79879560612005</v>
      </c>
      <c r="F15" s="6">
        <f>Input!B14/Input!B$7</f>
        <v>206.02633139878026</v>
      </c>
      <c r="G15" s="6">
        <f>Input!C14/Input!C$7</f>
        <v>178.9980784508441</v>
      </c>
      <c r="H15" s="6">
        <f>Input!D14/Input!D$7</f>
        <v>147.39143804335416</v>
      </c>
      <c r="I15" s="6">
        <f>Input!E14/Input!E$7</f>
        <v>169.96515286639698</v>
      </c>
      <c r="J15" s="6">
        <f>Input!F14/Input!F$7</f>
        <v>187.46138664006156</v>
      </c>
      <c r="K15" s="6">
        <f>Input!G14/Input!G$7</f>
        <v>177.25887687865551</v>
      </c>
      <c r="L15" s="6">
        <f>Input!H14/Input!H$7</f>
        <v>149.85730002144544</v>
      </c>
      <c r="M15" s="6">
        <f>Input!I14/Input!I$7</f>
        <v>147.95450994546039</v>
      </c>
      <c r="N15" s="6">
        <f>Input!J14/Input!J$7</f>
        <v>150.42713902434247</v>
      </c>
      <c r="O15" s="6">
        <f t="shared" si="1"/>
        <v>172.91390088754611</v>
      </c>
    </row>
    <row r="16" spans="1:15" ht="12" customHeight="1" x14ac:dyDescent="0.2">
      <c r="B16" t="s">
        <v>57</v>
      </c>
      <c r="E16" s="6">
        <f>Input!A15/Input!A$7</f>
        <v>10.174635991705431</v>
      </c>
      <c r="F16" s="6">
        <f>Input!B15/Input!B$7</f>
        <v>13.536470096399764</v>
      </c>
      <c r="G16" s="6">
        <f>Input!C15/Input!C$7</f>
        <v>8.9243278866118985</v>
      </c>
      <c r="H16" s="6">
        <f>Input!D15/Input!D$7</f>
        <v>6.563529008791531</v>
      </c>
      <c r="I16" s="6">
        <f>Input!E15/Input!E$7</f>
        <v>7.4924389709995713</v>
      </c>
      <c r="J16" s="6">
        <f>Input!F15/Input!F$7</f>
        <v>6.7895691644516889</v>
      </c>
      <c r="K16" s="6">
        <f>Input!G15/Input!G$7</f>
        <v>8.4527088834596054</v>
      </c>
      <c r="L16" s="6">
        <f>Input!H15/Input!H$7</f>
        <v>6.4118824790907141</v>
      </c>
      <c r="M16" s="6">
        <f>Input!I15/Input!I$7</f>
        <v>5.7525894289380819</v>
      </c>
      <c r="N16" s="6">
        <f>Input!J15/Input!J$7</f>
        <v>5.4972709365554966</v>
      </c>
      <c r="O16" s="6">
        <f t="shared" si="1"/>
        <v>7.9595422847003787</v>
      </c>
    </row>
    <row r="17" spans="2:15" ht="12" customHeight="1" x14ac:dyDescent="0.2">
      <c r="B17" t="s">
        <v>58</v>
      </c>
      <c r="E17" s="6">
        <f>Input!A16/Input!A$7</f>
        <v>5.1781426890096958</v>
      </c>
      <c r="F17" s="6">
        <f>Input!B16/Input!B$7</f>
        <v>5.6547545740704308</v>
      </c>
      <c r="G17" s="6">
        <f>Input!C16/Input!C$7</f>
        <v>3.3046867382865397</v>
      </c>
      <c r="H17" s="6">
        <f>Input!D16/Input!D$7</f>
        <v>2.3201030843758668</v>
      </c>
      <c r="I17" s="6">
        <f>Input!E16/Input!E$7</f>
        <v>2.9752604525591235</v>
      </c>
      <c r="J17" s="6">
        <f>Input!F16/Input!F$7</f>
        <v>3.4697147056807536</v>
      </c>
      <c r="K17" s="6">
        <f>Input!G16/Input!G$7</f>
        <v>5.5245942433141666</v>
      </c>
      <c r="L17" s="6">
        <f>Input!H16/Input!H$7</f>
        <v>5.2769723354063904</v>
      </c>
      <c r="M17" s="6">
        <f>Input!I16/Input!I$7</f>
        <v>4.0026403593198587</v>
      </c>
      <c r="N17" s="6">
        <f>Input!J16/Input!J$7</f>
        <v>2.8333235415075495</v>
      </c>
      <c r="O17" s="6">
        <f t="shared" si="1"/>
        <v>4.0540192723530373</v>
      </c>
    </row>
    <row r="18" spans="2:15" ht="12" customHeight="1" x14ac:dyDescent="0.2">
      <c r="B18" t="s">
        <v>59</v>
      </c>
      <c r="E18" s="6">
        <f>Input!A17/Input!A$7</f>
        <v>1.8914280109846999</v>
      </c>
      <c r="F18" s="6">
        <f>Input!B17/Input!B$7</f>
        <v>1.9739386189258312</v>
      </c>
      <c r="G18" s="6">
        <f>Input!C17/Input!C$7</f>
        <v>0.90977791820890141</v>
      </c>
      <c r="H18" s="6">
        <f>Input!D17/Input!D$7</f>
        <v>0.79363878060317417</v>
      </c>
      <c r="I18" s="6">
        <f>Input!E17/Input!E$7</f>
        <v>0.9690249953382033</v>
      </c>
      <c r="J18" s="6">
        <f>Input!F17/Input!F$7</f>
        <v>1.1622994143317367</v>
      </c>
      <c r="K18" s="6">
        <f>Input!G17/Input!G$7</f>
        <v>1.1083031020952099</v>
      </c>
      <c r="L18" s="6">
        <f>Input!H17/Input!H$7</f>
        <v>1.1946219172206733</v>
      </c>
      <c r="M18" s="6">
        <f>Input!I17/Input!I$7</f>
        <v>1.4609163458453642</v>
      </c>
      <c r="N18" s="6">
        <f>Input!J17/Input!J$7</f>
        <v>1.2692515454765028</v>
      </c>
      <c r="O18" s="6">
        <f t="shared" si="1"/>
        <v>1.2733200649030294</v>
      </c>
    </row>
    <row r="19" spans="2:15" ht="13.5" customHeight="1" x14ac:dyDescent="0.2">
      <c r="B19" s="4" t="s">
        <v>60</v>
      </c>
      <c r="E19" s="8">
        <f>SUM(E15:E18)</f>
        <v>231.04300229781987</v>
      </c>
      <c r="F19" s="8">
        <f t="shared" ref="F19:N19" si="3">SUM(F15:F18)</f>
        <v>227.19149468817631</v>
      </c>
      <c r="G19" s="8">
        <f t="shared" si="3"/>
        <v>192.13687099395145</v>
      </c>
      <c r="H19" s="8">
        <f t="shared" si="3"/>
        <v>157.06870891712472</v>
      </c>
      <c r="I19" s="8">
        <f t="shared" si="3"/>
        <v>181.40187728529386</v>
      </c>
      <c r="J19" s="8">
        <f t="shared" si="3"/>
        <v>198.88296992452572</v>
      </c>
      <c r="K19" s="8">
        <f t="shared" si="3"/>
        <v>192.3444831075245</v>
      </c>
      <c r="L19" s="8">
        <f t="shared" si="3"/>
        <v>162.7407767531632</v>
      </c>
      <c r="M19" s="8">
        <f t="shared" si="3"/>
        <v>159.17065607956368</v>
      </c>
      <c r="N19" s="8">
        <f t="shared" si="3"/>
        <v>160.02698504788202</v>
      </c>
      <c r="O19" s="8">
        <f t="shared" si="1"/>
        <v>186.20078250950252</v>
      </c>
    </row>
    <row r="20" spans="2:15" ht="3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61</v>
      </c>
      <c r="E21" s="6">
        <f>Input!A18/Input!A$7</f>
        <v>43.079549963571154</v>
      </c>
      <c r="F21" s="6">
        <f>Input!B18/Input!B$7</f>
        <v>39.227362286051545</v>
      </c>
      <c r="G21" s="6">
        <f>Input!C18/Input!C$7</f>
        <v>38.955543468448134</v>
      </c>
      <c r="H21" s="6">
        <f>Input!D18/Input!D$7</f>
        <v>31.641998727756121</v>
      </c>
      <c r="I21" s="6">
        <f>Input!E18/Input!E$7</f>
        <v>23.110827529734159</v>
      </c>
      <c r="J21" s="6">
        <f>Input!F18/Input!F$7</f>
        <v>25.68690738216187</v>
      </c>
      <c r="K21" s="6">
        <f>Input!G18/Input!G$7</f>
        <v>26.245923924220367</v>
      </c>
      <c r="L21" s="6">
        <f>Input!H18/Input!H$7</f>
        <v>27.190785760240189</v>
      </c>
      <c r="M21" s="6">
        <f>Input!I18/Input!I$7</f>
        <v>29.88029595765159</v>
      </c>
      <c r="N21" s="6">
        <f>Input!J18/Input!J$7</f>
        <v>33.593024384910137</v>
      </c>
      <c r="O21" s="6">
        <f t="shared" si="1"/>
        <v>31.861221938474522</v>
      </c>
    </row>
    <row r="22" spans="2:15" ht="12" customHeight="1" x14ac:dyDescent="0.2">
      <c r="B22" t="s">
        <v>255</v>
      </c>
      <c r="E22" s="6">
        <f>Input!A19/Input!A$7</f>
        <v>43.551950905116847</v>
      </c>
      <c r="F22" s="6">
        <f>Input!B19/Input!B$7</f>
        <v>39.495693488097579</v>
      </c>
      <c r="G22" s="6">
        <f>Input!C19/Input!C$7</f>
        <v>40.82401552766995</v>
      </c>
      <c r="H22" s="6">
        <f>Input!D19/Input!D$7</f>
        <v>37.20650760899705</v>
      </c>
      <c r="I22" s="6">
        <f>Input!E19/Input!E$7</f>
        <v>25.864939234492432</v>
      </c>
      <c r="J22" s="6">
        <f>Input!F19/Input!F$7</f>
        <v>24.826261395398433</v>
      </c>
      <c r="K22" s="6">
        <f>Input!G19/Input!G$7</f>
        <v>27.734093844344088</v>
      </c>
      <c r="L22" s="6">
        <f>Input!H19/Input!H$7</f>
        <v>27.868743727214241</v>
      </c>
      <c r="M22" s="6">
        <f>Input!I19/Input!I$7</f>
        <v>32.906367500802055</v>
      </c>
      <c r="N22" s="6">
        <f>Input!J19/Input!J$7</f>
        <v>32.879804930510673</v>
      </c>
      <c r="O22" s="6">
        <f t="shared" si="1"/>
        <v>33.315837816264334</v>
      </c>
    </row>
    <row r="23" spans="2:15" ht="12" customHeight="1" x14ac:dyDescent="0.2">
      <c r="B23" t="s">
        <v>62</v>
      </c>
      <c r="E23" s="6">
        <f>Input!A20/Input!A$7</f>
        <v>0.48244073306058399</v>
      </c>
      <c r="F23" s="6">
        <f>Input!B20/Input!B$7</f>
        <v>0.28921109580956128</v>
      </c>
      <c r="G23" s="6">
        <f>Input!C20/Input!C$7</f>
        <v>0.26992326442177483</v>
      </c>
      <c r="H23" s="6">
        <f>Input!D20/Input!D$7</f>
        <v>0.26641806260092321</v>
      </c>
      <c r="I23" s="6">
        <f>Input!E20/Input!E$7</f>
        <v>0.3135333987336128</v>
      </c>
      <c r="J23" s="6">
        <f>Input!F20/Input!F$7</f>
        <v>0.2000506462152426</v>
      </c>
      <c r="K23" s="6">
        <f>Input!G20/Input!G$7</f>
        <v>0.27840008884282225</v>
      </c>
      <c r="L23" s="6">
        <f>Input!H20/Input!H$7</f>
        <v>0.11855157623847309</v>
      </c>
      <c r="M23" s="6">
        <f>Input!I20/Input!I$7</f>
        <v>0</v>
      </c>
      <c r="N23" s="6">
        <f>Input!J20/Input!J$7</f>
        <v>3.0247765831750321E-2</v>
      </c>
      <c r="O23" s="6">
        <f t="shared" si="1"/>
        <v>0.22487766317547445</v>
      </c>
    </row>
    <row r="24" spans="2:15" ht="14.25" customHeight="1" x14ac:dyDescent="0.2">
      <c r="B24" s="4" t="s">
        <v>63</v>
      </c>
      <c r="E24" s="8">
        <f>SUM(E21:E23)</f>
        <v>87.113941601748579</v>
      </c>
      <c r="F24" s="8">
        <f t="shared" ref="F24:N24" si="4">SUM(F21:F23)</f>
        <v>79.01226686995868</v>
      </c>
      <c r="G24" s="8">
        <f t="shared" si="4"/>
        <v>80.049482260539861</v>
      </c>
      <c r="H24" s="8">
        <f t="shared" si="4"/>
        <v>69.114924399354095</v>
      </c>
      <c r="I24" s="8">
        <f t="shared" si="4"/>
        <v>49.289300162960203</v>
      </c>
      <c r="J24" s="8">
        <f t="shared" si="4"/>
        <v>50.713219423775548</v>
      </c>
      <c r="K24" s="8">
        <f t="shared" si="4"/>
        <v>54.258417857407274</v>
      </c>
      <c r="L24" s="8">
        <f t="shared" si="4"/>
        <v>55.1780810636929</v>
      </c>
      <c r="M24" s="8">
        <f t="shared" si="4"/>
        <v>62.786663458453646</v>
      </c>
      <c r="N24" s="8">
        <f t="shared" si="4"/>
        <v>66.503077081252556</v>
      </c>
      <c r="O24" s="8">
        <f t="shared" si="1"/>
        <v>65.40193741791434</v>
      </c>
    </row>
    <row r="25" spans="2:15" ht="3" customHeight="1" x14ac:dyDescent="0.2"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6"/>
    </row>
    <row r="26" spans="2:15" ht="12" customHeight="1" x14ac:dyDescent="0.2">
      <c r="B26" t="s">
        <v>64</v>
      </c>
      <c r="E26" s="6">
        <f>Input!A21/Input!A$7</f>
        <v>10.701315922210389</v>
      </c>
      <c r="F26" s="6">
        <f>Input!B21/Input!B$7</f>
        <v>9.6446222703128068</v>
      </c>
      <c r="G26" s="6">
        <f>Input!C21/Input!C$7</f>
        <v>9.3652311095061833</v>
      </c>
      <c r="H26" s="6">
        <f>Input!D21/Input!D$7</f>
        <v>8.8517693160873616</v>
      </c>
      <c r="I26" s="6">
        <f>Input!E21/Input!E$7</f>
        <v>8.577651346245835</v>
      </c>
      <c r="J26" s="6">
        <f>Input!F21/Input!F$7</f>
        <v>8.888830034348036</v>
      </c>
      <c r="K26" s="6">
        <f>Input!G21/Input!G$7</f>
        <v>9.7387103806256849</v>
      </c>
      <c r="L26" s="6">
        <f>Input!H21/Input!H$7</f>
        <v>10.103710486811066</v>
      </c>
      <c r="M26" s="6">
        <f>Input!I21/Input!I$7</f>
        <v>9.8029487487969202</v>
      </c>
      <c r="N26" s="6">
        <f>Input!J21/Input!J$7</f>
        <v>10.076454167727446</v>
      </c>
      <c r="O26" s="6">
        <f t="shared" si="1"/>
        <v>9.5751243782671729</v>
      </c>
    </row>
    <row r="27" spans="2:15" ht="12" customHeight="1" x14ac:dyDescent="0.2">
      <c r="B27" t="s">
        <v>65</v>
      </c>
      <c r="E27" s="6">
        <f>Input!A22/Input!A$7</f>
        <v>105.1385523734798</v>
      </c>
      <c r="F27" s="6">
        <f>Input!B22/Input!B$7</f>
        <v>103.84809512099154</v>
      </c>
      <c r="G27" s="6">
        <f>Input!C22/Input!C$7</f>
        <v>96.335546628148421</v>
      </c>
      <c r="H27" s="6">
        <f>Input!D22/Input!D$7</f>
        <v>90.254076481430147</v>
      </c>
      <c r="I27" s="6">
        <f>Input!E22/Input!E$7</f>
        <v>89.181122155290538</v>
      </c>
      <c r="J27" s="6">
        <f>Input!F22/Input!F$7</f>
        <v>90.781018712443739</v>
      </c>
      <c r="K27" s="6">
        <f>Input!G22/Input!G$7</f>
        <v>91.374586428436288</v>
      </c>
      <c r="L27" s="6">
        <f>Input!H22/Input!H$7</f>
        <v>93.586600042890851</v>
      </c>
      <c r="M27" s="6">
        <f>Input!I22/Input!I$7</f>
        <v>88.151639396855941</v>
      </c>
      <c r="N27" s="6">
        <f>Input!J22/Input!J$7</f>
        <v>84.128506697608827</v>
      </c>
      <c r="O27" s="6">
        <f t="shared" si="1"/>
        <v>93.277974403757611</v>
      </c>
    </row>
    <row r="28" spans="2:15" ht="12" customHeight="1" x14ac:dyDescent="0.2">
      <c r="B28" t="s">
        <v>66</v>
      </c>
      <c r="E28" s="6">
        <f>Input!A23/Input!A$7</f>
        <v>14.02166339741075</v>
      </c>
      <c r="F28" s="6">
        <f>Input!B23/Input!B$7</f>
        <v>14.796642730670865</v>
      </c>
      <c r="G28" s="6">
        <f>Input!C23/Input!C$7</f>
        <v>15.038903584002888</v>
      </c>
      <c r="H28" s="6">
        <f>Input!D23/Input!D$7</f>
        <v>15.053059094097115</v>
      </c>
      <c r="I28" s="6">
        <f>Input!E23/Input!E$7</f>
        <v>15.755119058235977</v>
      </c>
      <c r="J28" s="6">
        <f>Input!F23/Input!F$7</f>
        <v>16.085294319246323</v>
      </c>
      <c r="K28" s="6">
        <f>Input!G23/Input!G$7</f>
        <v>16.244678890780914</v>
      </c>
      <c r="L28" s="6">
        <f>Input!H23/Input!H$7</f>
        <v>14.232422903710058</v>
      </c>
      <c r="M28" s="6">
        <f>Input!I23/Input!I$7</f>
        <v>13.61739452999679</v>
      </c>
      <c r="N28" s="6">
        <f>Input!J23/Input!J$7</f>
        <v>13.465968101495537</v>
      </c>
      <c r="O28" s="6">
        <f t="shared" si="1"/>
        <v>14.831114660964724</v>
      </c>
    </row>
    <row r="29" spans="2:15" ht="14.25" customHeight="1" x14ac:dyDescent="0.2">
      <c r="B29" s="4" t="s">
        <v>15</v>
      </c>
      <c r="E29" s="8">
        <f>SUM(E26:E28)</f>
        <v>129.86153169310094</v>
      </c>
      <c r="F29" s="8">
        <f t="shared" ref="F29:N29" si="5">SUM(F26:F28)</f>
        <v>128.28936012197522</v>
      </c>
      <c r="G29" s="8">
        <f t="shared" si="5"/>
        <v>120.73968132165749</v>
      </c>
      <c r="H29" s="8">
        <f t="shared" si="5"/>
        <v>114.15890489161461</v>
      </c>
      <c r="I29" s="8">
        <f t="shared" si="5"/>
        <v>113.51389255977234</v>
      </c>
      <c r="J29" s="8">
        <f t="shared" si="5"/>
        <v>115.7551430660381</v>
      </c>
      <c r="K29" s="8">
        <f t="shared" si="5"/>
        <v>117.3579756998429</v>
      </c>
      <c r="L29" s="8">
        <f t="shared" si="5"/>
        <v>117.92273343341198</v>
      </c>
      <c r="M29" s="8">
        <f t="shared" si="5"/>
        <v>111.57198267564965</v>
      </c>
      <c r="N29" s="8">
        <f t="shared" si="5"/>
        <v>107.67092896683181</v>
      </c>
      <c r="O29" s="8">
        <f t="shared" si="1"/>
        <v>117.68421344298949</v>
      </c>
    </row>
    <row r="30" spans="2:15" ht="3" customHeight="1" x14ac:dyDescent="0.2"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6"/>
    </row>
    <row r="31" spans="2:15" x14ac:dyDescent="0.2">
      <c r="B31" s="1" t="s">
        <v>67</v>
      </c>
      <c r="E31" s="7">
        <f>SUM(E13,E19,E24,E29)</f>
        <v>493.82993666984248</v>
      </c>
      <c r="F31" s="7">
        <f t="shared" ref="F31:N31" si="6">SUM(F13,F19,F24,F29)</f>
        <v>489.5510722014559</v>
      </c>
      <c r="G31" s="7">
        <f t="shared" si="6"/>
        <v>441.99915906833985</v>
      </c>
      <c r="H31" s="7">
        <f t="shared" si="6"/>
        <v>390.40905739777196</v>
      </c>
      <c r="I31" s="7">
        <f t="shared" si="6"/>
        <v>392.81216445197538</v>
      </c>
      <c r="J31" s="7">
        <f t="shared" si="6"/>
        <v>408.9816436029642</v>
      </c>
      <c r="K31" s="7">
        <f t="shared" si="6"/>
        <v>409.49980380543423</v>
      </c>
      <c r="L31" s="7">
        <f t="shared" si="6"/>
        <v>375.76194252627067</v>
      </c>
      <c r="M31" s="7">
        <f t="shared" si="6"/>
        <v>377.92822746230354</v>
      </c>
      <c r="N31" s="7">
        <f t="shared" si="6"/>
        <v>378.2004211301072</v>
      </c>
      <c r="O31" s="7">
        <f t="shared" si="1"/>
        <v>415.89734283164654</v>
      </c>
    </row>
    <row r="32" spans="2:15" ht="6" customHeight="1" x14ac:dyDescent="0.2"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6"/>
    </row>
    <row r="33" spans="2:15" ht="12" customHeight="1" x14ac:dyDescent="0.2">
      <c r="B33" t="s">
        <v>303</v>
      </c>
      <c r="E33" s="6">
        <f>(Input!A27+Input!A203+Input!A207)/Input!A$7</f>
        <v>563.15510676455756</v>
      </c>
      <c r="F33" s="6">
        <f>(Input!B27+Input!B203+Input!B207)/Input!B$7</f>
        <v>565.1695258705488</v>
      </c>
      <c r="G33" s="6">
        <f>(Input!C27+Input!C203+Input!C207)/Input!C$7</f>
        <v>567.97857723210268</v>
      </c>
      <c r="H33" s="6">
        <f>(Input!D27+Input!D203+Input!D207)/Input!D$7</f>
        <v>479.11482164119457</v>
      </c>
      <c r="I33" s="6">
        <f>(Input!E27+Input!E203+Input!E207)/Input!E$7</f>
        <v>424.54575695418475</v>
      </c>
      <c r="J33" s="6">
        <f>(Input!F27+Input!F203+Input!F207)/Input!F$7</f>
        <v>440.8809954837285</v>
      </c>
      <c r="K33" s="6">
        <f>(Input!G27+Input!G203+Input!G207)/Input!G$7</f>
        <v>501.69005453962149</v>
      </c>
      <c r="L33" s="6">
        <f>(Input!H27+Input!H203+Input!H207)/Input!H$7</f>
        <v>454.03816041175207</v>
      </c>
      <c r="M33" s="6">
        <f>(Input!I27+Input!I203+Input!I207)/Input!I$7</f>
        <v>445.64426973051008</v>
      </c>
      <c r="N33" s="6">
        <f>(Input!J27+Input!J203+Input!J207)/Input!J$7</f>
        <v>479.16457366390529</v>
      </c>
      <c r="O33" s="6">
        <f t="shared" si="1"/>
        <v>492.13818422921059</v>
      </c>
    </row>
    <row r="34" spans="2:15" ht="12" customHeight="1" x14ac:dyDescent="0.2">
      <c r="B34" t="s">
        <v>69</v>
      </c>
      <c r="E34" s="6">
        <f>Input!A28/Input!A$7</f>
        <v>1.3400504399484392</v>
      </c>
      <c r="F34" s="6">
        <f>Input!B28/Input!B$7</f>
        <v>0.82182716899468811</v>
      </c>
      <c r="G34" s="6">
        <f>Input!C28/Input!C$7</f>
        <v>0.9131086936896271</v>
      </c>
      <c r="H34" s="6">
        <f>Input!D28/Input!D$7</f>
        <v>0.54442414653639759</v>
      </c>
      <c r="I34" s="6">
        <f>Input!E28/Input!E$7</f>
        <v>0.77731367000964802</v>
      </c>
      <c r="J34" s="6">
        <f>Input!F28/Input!F$7</f>
        <v>0.49280671424110645</v>
      </c>
      <c r="K34" s="6">
        <f>Input!G28/Input!G$7</f>
        <v>0.44385668336582679</v>
      </c>
      <c r="L34" s="6">
        <f>Input!H28/Input!H$7</f>
        <v>0.28378983487025522</v>
      </c>
      <c r="M34" s="6">
        <f>Input!I28/Input!I$7</f>
        <v>0.48364051973051009</v>
      </c>
      <c r="N34" s="6">
        <f>Input!J28/Input!J$7</f>
        <v>0.60318503613183705</v>
      </c>
      <c r="O34" s="6">
        <f t="shared" si="1"/>
        <v>0.67040029075183349</v>
      </c>
    </row>
    <row r="35" spans="2:15" ht="12" customHeight="1" x14ac:dyDescent="0.2">
      <c r="B35" t="s">
        <v>75</v>
      </c>
      <c r="E35" s="6">
        <f>(Input!A29-Input!A203-Input!A207)/Input!A$7</f>
        <v>40.945228380877651</v>
      </c>
      <c r="F35" s="6">
        <f>(Input!B29-Input!B203-Input!B207)/Input!B$7</f>
        <v>39.234621286641747</v>
      </c>
      <c r="G35" s="6">
        <f>(Input!C29-Input!C203-Input!C207)/Input!C$7</f>
        <v>41.814976979326545</v>
      </c>
      <c r="H35" s="6">
        <f>(Input!D29-Input!D203-Input!D207)/Input!D$7</f>
        <v>33.849230537115268</v>
      </c>
      <c r="I35" s="6">
        <f>(Input!E29-Input!E203-Input!E207)/Input!E$7</f>
        <v>30.088192276821548</v>
      </c>
      <c r="J35" s="6">
        <f>(Input!F29-Input!F203-Input!F207)/Input!F$7</f>
        <v>27.539251578410244</v>
      </c>
      <c r="K35" s="6">
        <f>(Input!G29-Input!G203-Input!G207)/Input!G$7</f>
        <v>23.220675699020262</v>
      </c>
      <c r="L35" s="6">
        <f>(Input!H29-Input!H203-Input!H207)/Input!H$7</f>
        <v>19.906443491314604</v>
      </c>
      <c r="M35" s="6">
        <f>(Input!I29-Input!I203-Input!I207)/Input!I$7</f>
        <v>19.600368944497916</v>
      </c>
      <c r="N35" s="6">
        <f>(Input!J29-Input!J203-Input!J207)/Input!J$7</f>
        <v>21.487263690604415</v>
      </c>
      <c r="O35" s="6">
        <f t="shared" si="1"/>
        <v>29.768625286463028</v>
      </c>
    </row>
    <row r="36" spans="2:15" ht="13.5" customHeight="1" x14ac:dyDescent="0.2">
      <c r="B36" s="1" t="s">
        <v>71</v>
      </c>
      <c r="E36" s="7">
        <f>SUM(E33:E35)</f>
        <v>605.44038558538364</v>
      </c>
      <c r="F36" s="7">
        <f t="shared" ref="F36:N36" si="7">SUM(F33:F35)</f>
        <v>605.22597432618522</v>
      </c>
      <c r="G36" s="7">
        <f t="shared" si="7"/>
        <v>610.70666290511883</v>
      </c>
      <c r="H36" s="7">
        <f t="shared" si="7"/>
        <v>513.50847632484624</v>
      </c>
      <c r="I36" s="7">
        <f t="shared" si="7"/>
        <v>455.41126290101596</v>
      </c>
      <c r="J36" s="7">
        <f t="shared" si="7"/>
        <v>468.91305377637985</v>
      </c>
      <c r="K36" s="7">
        <f t="shared" si="7"/>
        <v>525.35458692200757</v>
      </c>
      <c r="L36" s="7">
        <f t="shared" si="7"/>
        <v>474.22839373793693</v>
      </c>
      <c r="M36" s="7">
        <f t="shared" si="7"/>
        <v>465.72827919473849</v>
      </c>
      <c r="N36" s="7">
        <f t="shared" si="7"/>
        <v>501.25502239064156</v>
      </c>
      <c r="O36" s="7">
        <f t="shared" si="1"/>
        <v>522.57720980642546</v>
      </c>
    </row>
    <row r="37" spans="2:15" ht="6" customHeight="1" x14ac:dyDescent="0.2"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6"/>
    </row>
    <row r="38" spans="2:15" x14ac:dyDescent="0.2">
      <c r="B38" s="9" t="s">
        <v>73</v>
      </c>
      <c r="C38" s="10"/>
      <c r="D38" s="10"/>
      <c r="E38" s="11">
        <f>E36-E31</f>
        <v>111.61044891554116</v>
      </c>
      <c r="F38" s="11">
        <f t="shared" ref="F38:N38" si="8">F36-F31</f>
        <v>115.67490212472933</v>
      </c>
      <c r="G38" s="11">
        <f t="shared" si="8"/>
        <v>168.70750383677898</v>
      </c>
      <c r="H38" s="11">
        <f t="shared" si="8"/>
        <v>123.09941892707428</v>
      </c>
      <c r="I38" s="11">
        <f t="shared" si="8"/>
        <v>62.599098449040582</v>
      </c>
      <c r="J38" s="11">
        <f t="shared" si="8"/>
        <v>59.931410173415657</v>
      </c>
      <c r="K38" s="11">
        <f t="shared" si="8"/>
        <v>115.85478311657334</v>
      </c>
      <c r="L38" s="11">
        <f t="shared" si="8"/>
        <v>98.466451211666254</v>
      </c>
      <c r="M38" s="11">
        <f t="shared" si="8"/>
        <v>87.800051732434952</v>
      </c>
      <c r="N38" s="11">
        <f t="shared" si="8"/>
        <v>123.05460126053435</v>
      </c>
      <c r="O38" s="11">
        <f t="shared" si="1"/>
        <v>106.6798669747789</v>
      </c>
    </row>
    <row r="39" spans="2:15" ht="6" customHeight="1" x14ac:dyDescent="0.2"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6"/>
    </row>
    <row r="40" spans="2:15" ht="13.5" customHeight="1" x14ac:dyDescent="0.2">
      <c r="B40" s="4" t="s">
        <v>70</v>
      </c>
      <c r="E40" s="8">
        <f>(Input!A25 + Input!A26) / Input!A$7</f>
        <v>21.91036260718489</v>
      </c>
      <c r="F40" s="8">
        <f>(Input!B25 + Input!B26) / Input!B$7</f>
        <v>21.792852154239622</v>
      </c>
      <c r="G40" s="8">
        <f>(Input!C25 + Input!C26) / Input!C$7</f>
        <v>20.207515572808521</v>
      </c>
      <c r="H40" s="8">
        <f>(Input!D25 + Input!D26) / Input!D$7</f>
        <v>19.165251431274363</v>
      </c>
      <c r="I40" s="8">
        <f>(Input!E25 + Input!E26) / Input!E$7</f>
        <v>19.138769123501131</v>
      </c>
      <c r="J40" s="8">
        <f>(Input!F25 + Input!F26) / Input!F$7</f>
        <v>18.860409130027495</v>
      </c>
      <c r="K40" s="8">
        <f>(Input!G25 + Input!G26) / Input!G$7</f>
        <v>18.05669735034509</v>
      </c>
      <c r="L40" s="8">
        <f>(Input!H25 + Input!H26) / Input!H$7</f>
        <v>18.24350289513189</v>
      </c>
      <c r="M40" s="8">
        <f>(Input!I25 + Input!I26) / Input!I$7</f>
        <v>19.981871992300288</v>
      </c>
      <c r="N40" s="8">
        <f>(Input!J25 + Input!J26) / Input!J$7</f>
        <v>17.440466515219761</v>
      </c>
      <c r="O40" s="8">
        <f t="shared" si="1"/>
        <v>19.479769877203303</v>
      </c>
    </row>
    <row r="41" spans="2:15" ht="6" customHeight="1" x14ac:dyDescent="0.2"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6"/>
    </row>
    <row r="42" spans="2:15" x14ac:dyDescent="0.2">
      <c r="B42" s="9" t="s">
        <v>74</v>
      </c>
      <c r="C42" s="10"/>
      <c r="D42" s="10"/>
      <c r="E42" s="11">
        <f>+E38-E40</f>
        <v>89.700086308356262</v>
      </c>
      <c r="F42" s="11">
        <f t="shared" ref="F42:N42" si="9">+F38-F40</f>
        <v>93.882049970489703</v>
      </c>
      <c r="G42" s="11">
        <f t="shared" si="9"/>
        <v>148.49998826397047</v>
      </c>
      <c r="H42" s="11">
        <f t="shared" si="9"/>
        <v>103.93416749579993</v>
      </c>
      <c r="I42" s="11">
        <f t="shared" si="9"/>
        <v>43.460329325539448</v>
      </c>
      <c r="J42" s="11">
        <f t="shared" si="9"/>
        <v>41.071001043388165</v>
      </c>
      <c r="K42" s="11">
        <f t="shared" si="9"/>
        <v>97.798085766228255</v>
      </c>
      <c r="L42" s="11">
        <f t="shared" si="9"/>
        <v>80.222948316534371</v>
      </c>
      <c r="M42" s="11">
        <f t="shared" si="9"/>
        <v>67.818179740134667</v>
      </c>
      <c r="N42" s="11">
        <f t="shared" si="9"/>
        <v>105.6141347453146</v>
      </c>
      <c r="O42" s="11">
        <f t="shared" si="1"/>
        <v>87.200097097575593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9" width="8.7109375" customWidth="1"/>
    <col min="10" max="10" width="8.42578125" customWidth="1"/>
    <col min="11" max="13" width="8.7109375" customWidth="1"/>
    <col min="14" max="14" width="8.570312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252</v>
      </c>
    </row>
    <row r="2" spans="1:15" ht="15.75" customHeight="1" x14ac:dyDescent="0.2">
      <c r="D2" s="37" t="str">
        <f>Kenndat!D2</f>
        <v>Größenklasse 1: 500 - 1.200 ha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172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B5" t="s">
        <v>72</v>
      </c>
      <c r="E5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Input!A8/Input!A$7</f>
        <v>0</v>
      </c>
      <c r="F7" s="6">
        <f>Input!B8/Input!B$7</f>
        <v>0</v>
      </c>
      <c r="G7" s="6">
        <f>Input!C8/Input!C$7</f>
        <v>0</v>
      </c>
      <c r="H7" s="6">
        <f>Input!D8/Input!D$7</f>
        <v>0</v>
      </c>
      <c r="I7" s="6">
        <f>Input!E8/Input!E$7</f>
        <v>3.1904121028351835E-2</v>
      </c>
      <c r="J7" s="6">
        <f>Input!F8/Input!F$7</f>
        <v>0</v>
      </c>
      <c r="K7" s="6">
        <f>Input!G8/Input!G$7</f>
        <v>0</v>
      </c>
      <c r="L7" s="6">
        <f>Input!H8/Input!H$7</f>
        <v>0</v>
      </c>
      <c r="M7" s="6">
        <f>Input!I8/Input!I$7</f>
        <v>0</v>
      </c>
      <c r="N7" s="6">
        <f>Input!J8/Input!J$7</f>
        <v>0</v>
      </c>
      <c r="O7" s="6">
        <f>AVERAGE(E7:N7)</f>
        <v>3.1904121028351836E-3</v>
      </c>
    </row>
    <row r="8" spans="1:15" ht="12" customHeight="1" x14ac:dyDescent="0.2">
      <c r="B8" t="s">
        <v>50</v>
      </c>
      <c r="E8" s="6">
        <f>Input!A9/Input!A$7</f>
        <v>16.458058061985092</v>
      </c>
      <c r="F8" s="6">
        <f>Input!B9/Input!B$7</f>
        <v>20.512604760967935</v>
      </c>
      <c r="G8" s="6">
        <f>Input!C9/Input!C$7</f>
        <v>19.473152026722037</v>
      </c>
      <c r="H8" s="6">
        <f>Input!D9/Input!D$7</f>
        <v>23.073762824381411</v>
      </c>
      <c r="I8" s="6">
        <f>Input!E9/Input!E$7</f>
        <v>22.415071791670382</v>
      </c>
      <c r="J8" s="6">
        <f>Input!F9/Input!F$7</f>
        <v>19.328816554077211</v>
      </c>
      <c r="K8" s="6">
        <f>Input!G9/Input!G$7</f>
        <v>21.400685241397465</v>
      </c>
      <c r="L8" s="6">
        <f>Input!H9/Input!H$7</f>
        <v>16.699055543641432</v>
      </c>
      <c r="M8" s="6">
        <f>Input!I9/Input!I$7</f>
        <v>17.258708694257297</v>
      </c>
      <c r="N8" s="6">
        <f>Input!J9/Input!J$7</f>
        <v>17.756461381039106</v>
      </c>
      <c r="O8" s="6">
        <f t="shared" ref="O8:O42" si="1">AVERAGE(E8:N8)</f>
        <v>19.43763768801394</v>
      </c>
    </row>
    <row r="9" spans="1:15" ht="12" customHeight="1" x14ac:dyDescent="0.2">
      <c r="B9" t="s">
        <v>51</v>
      </c>
      <c r="E9" s="6">
        <f>Input!A10/Input!A$7</f>
        <v>13.39035195875133</v>
      </c>
      <c r="F9" s="6">
        <f>Input!B10/Input!B$7</f>
        <v>14.143716801101711</v>
      </c>
      <c r="G9" s="6">
        <f>Input!C10/Input!C$7</f>
        <v>13.295655412115194</v>
      </c>
      <c r="H9" s="6">
        <f>Input!D10/Input!D$7</f>
        <v>13.433259390954021</v>
      </c>
      <c r="I9" s="6">
        <f>Input!E10/Input!E$7</f>
        <v>10.924990068345997</v>
      </c>
      <c r="J9" s="6">
        <f>Input!F10/Input!F$7</f>
        <v>10.772077941859669</v>
      </c>
      <c r="K9" s="6">
        <f>Input!G10/Input!G$7</f>
        <v>9.486192344710151</v>
      </c>
      <c r="L9" s="6">
        <f>Input!H10/Input!H$7</f>
        <v>9.7556448638215727</v>
      </c>
      <c r="M9" s="6">
        <f>Input!I10/Input!I$7</f>
        <v>13.15978304459416</v>
      </c>
      <c r="N9" s="6">
        <f>Input!J10/Input!J$7</f>
        <v>12.241044967327941</v>
      </c>
      <c r="O9" s="6">
        <f t="shared" si="1"/>
        <v>12.060271679358173</v>
      </c>
    </row>
    <row r="10" spans="1:15" ht="12" customHeight="1" x14ac:dyDescent="0.2">
      <c r="B10" t="s">
        <v>52</v>
      </c>
      <c r="E10" s="6">
        <f>Input!A11/Input!A$7</f>
        <v>10.740187748696968</v>
      </c>
      <c r="F10" s="6">
        <f>Input!B11/Input!B$7</f>
        <v>13.026587153255951</v>
      </c>
      <c r="G10" s="6">
        <f>Input!C11/Input!C$7</f>
        <v>9.0878337997652796</v>
      </c>
      <c r="H10" s="6">
        <f>Input!D11/Input!D$7</f>
        <v>7.0745253551680829</v>
      </c>
      <c r="I10" s="6">
        <f>Input!E11/Input!E$7</f>
        <v>9.8076388607379421</v>
      </c>
      <c r="J10" s="6">
        <f>Input!F11/Input!F$7</f>
        <v>7.043603344934998</v>
      </c>
      <c r="K10" s="6">
        <f>Input!G11/Input!G$7</f>
        <v>6.6619308506700232</v>
      </c>
      <c r="L10" s="6">
        <f>Input!H11/Input!H$7</f>
        <v>6.3857053399099293</v>
      </c>
      <c r="M10" s="6">
        <f>Input!I11/Input!I$7</f>
        <v>6.6328099935835736</v>
      </c>
      <c r="N10" s="6">
        <f>Input!J11/Input!J$7</f>
        <v>7.3759661268106722</v>
      </c>
      <c r="O10" s="6">
        <f t="shared" si="1"/>
        <v>8.3836788573533418</v>
      </c>
    </row>
    <row r="11" spans="1:15" ht="12" customHeight="1" x14ac:dyDescent="0.2">
      <c r="B11" t="s">
        <v>53</v>
      </c>
      <c r="E11" s="6">
        <f>Input!A12/Input!A$7</f>
        <v>4.5379056212520323</v>
      </c>
      <c r="F11" s="6">
        <f>Input!B12/Input!B$7</f>
        <v>6.5201500098367111</v>
      </c>
      <c r="G11" s="6">
        <f>Input!C12/Input!C$7</f>
        <v>6.4263758237790016</v>
      </c>
      <c r="H11" s="6">
        <f>Input!D12/Input!D$7</f>
        <v>5.3839142703355138</v>
      </c>
      <c r="I11" s="6">
        <f>Input!E12/Input!E$7</f>
        <v>4.6704393439433129</v>
      </c>
      <c r="J11" s="6">
        <f>Input!F12/Input!F$7</f>
        <v>5.4694142555767966</v>
      </c>
      <c r="K11" s="6">
        <f>Input!G12/Input!G$7</f>
        <v>6.8391459572402793</v>
      </c>
      <c r="L11" s="6">
        <f>Input!H12/Input!H$7</f>
        <v>5.7663607119879909</v>
      </c>
      <c r="M11" s="6">
        <f>Input!I12/Input!I$7</f>
        <v>5.5739982354828363</v>
      </c>
      <c r="N11" s="6">
        <f>Input!J12/Input!J$7</f>
        <v>5.1728253170919585</v>
      </c>
      <c r="O11" s="6">
        <f t="shared" si="1"/>
        <v>5.6360529546526426</v>
      </c>
    </row>
    <row r="12" spans="1:15" ht="12" customHeight="1" x14ac:dyDescent="0.2">
      <c r="B12" t="s">
        <v>54</v>
      </c>
      <c r="E12" s="6">
        <f>Input!A13/Input!A$7</f>
        <v>0.68495768648769828</v>
      </c>
      <c r="F12" s="6">
        <f>Input!B13/Input!B$7</f>
        <v>0.85489179618335631</v>
      </c>
      <c r="G12" s="6">
        <f>Input!C13/Input!C$7</f>
        <v>0.7901074298095152</v>
      </c>
      <c r="H12" s="6">
        <f>Input!D13/Input!D$7</f>
        <v>1.1010573488394853</v>
      </c>
      <c r="I12" s="6">
        <f>Input!E13/Input!E$7</f>
        <v>0.75705025822300409</v>
      </c>
      <c r="J12" s="6">
        <f>Input!F13/Input!F$7</f>
        <v>1.0163990921761119</v>
      </c>
      <c r="K12" s="6">
        <f>Input!G13/Input!G$7</f>
        <v>1.1509727466416591</v>
      </c>
      <c r="L12" s="6">
        <f>Input!H13/Input!H$7</f>
        <v>1.3135848166416471</v>
      </c>
      <c r="M12" s="6">
        <f>Input!I13/Input!I$7</f>
        <v>1.7736252807186399</v>
      </c>
      <c r="N12" s="6">
        <f>Input!J13/Input!J$7</f>
        <v>1.4531322418711525</v>
      </c>
      <c r="O12" s="6">
        <f t="shared" si="1"/>
        <v>1.0895778697592271</v>
      </c>
    </row>
    <row r="13" spans="1:15" ht="13.5" customHeight="1" x14ac:dyDescent="0.2">
      <c r="B13" s="4" t="s">
        <v>55</v>
      </c>
      <c r="E13" s="8">
        <f>SUM(E7:E12)</f>
        <v>45.811461077173121</v>
      </c>
      <c r="F13" s="8">
        <f t="shared" ref="F13:N13" si="2">SUM(F7:F12)</f>
        <v>55.057950521345674</v>
      </c>
      <c r="G13" s="8">
        <f t="shared" si="2"/>
        <v>49.073124492191027</v>
      </c>
      <c r="H13" s="8">
        <f t="shared" si="2"/>
        <v>50.066519189678516</v>
      </c>
      <c r="I13" s="8">
        <f t="shared" si="2"/>
        <v>48.607094443948995</v>
      </c>
      <c r="J13" s="8">
        <f t="shared" si="2"/>
        <v>43.630311188624788</v>
      </c>
      <c r="K13" s="8">
        <f t="shared" si="2"/>
        <v>45.538927140659574</v>
      </c>
      <c r="L13" s="8">
        <f t="shared" si="2"/>
        <v>39.92035127600257</v>
      </c>
      <c r="M13" s="8">
        <f t="shared" si="2"/>
        <v>44.398925248636509</v>
      </c>
      <c r="N13" s="8">
        <f t="shared" si="2"/>
        <v>43.999430034140829</v>
      </c>
      <c r="O13" s="8">
        <f t="shared" si="1"/>
        <v>46.61040946124016</v>
      </c>
    </row>
    <row r="14" spans="1:15" ht="3" customHeight="1" x14ac:dyDescent="0.2"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6"/>
    </row>
    <row r="15" spans="1:15" ht="12" customHeight="1" x14ac:dyDescent="0.2">
      <c r="B15" t="s">
        <v>56</v>
      </c>
      <c r="E15" s="6">
        <f>Input!A30/Input!A$7</f>
        <v>181.93046628930114</v>
      </c>
      <c r="F15" s="6">
        <f>Input!B30/Input!B$7</f>
        <v>183.2738697619516</v>
      </c>
      <c r="G15" s="6">
        <f>Input!C30/Input!C$7</f>
        <v>155.58787758418345</v>
      </c>
      <c r="H15" s="6">
        <f>Input!D30/Input!D$7</f>
        <v>136.09356701299973</v>
      </c>
      <c r="I15" s="6">
        <f>Input!E30/Input!E$7</f>
        <v>146.71471263063165</v>
      </c>
      <c r="J15" s="6">
        <f>Input!F30/Input!F$7</f>
        <v>153.40187581395702</v>
      </c>
      <c r="K15" s="6">
        <f>Input!G30/Input!G$7</f>
        <v>138.79654664659478</v>
      </c>
      <c r="L15" s="6">
        <f>Input!H30/Input!H$7</f>
        <v>135.02845635856744</v>
      </c>
      <c r="M15" s="6">
        <f>Input!I30/Input!I$7</f>
        <v>125.60674767404555</v>
      </c>
      <c r="N15" s="6">
        <f>Input!J30/Input!J$7</f>
        <v>125.0514148372272</v>
      </c>
      <c r="O15" s="6">
        <f t="shared" si="1"/>
        <v>148.14855346094595</v>
      </c>
    </row>
    <row r="16" spans="1:15" ht="12" customHeight="1" x14ac:dyDescent="0.2">
      <c r="B16" t="s">
        <v>57</v>
      </c>
      <c r="E16" s="6">
        <f>Input!A31/Input!A$7</f>
        <v>9.3904685310766123</v>
      </c>
      <c r="F16" s="6">
        <f>Input!B31/Input!B$7</f>
        <v>10.047934782608696</v>
      </c>
      <c r="G16" s="6">
        <f>Input!C31/Input!C$7</f>
        <v>7.1159510697842379</v>
      </c>
      <c r="H16" s="6">
        <f>Input!D31/Input!D$7</f>
        <v>5.805497153762091</v>
      </c>
      <c r="I16" s="6">
        <f>Input!E31/Input!E$7</f>
        <v>6.2612888449283712</v>
      </c>
      <c r="J16" s="6">
        <f>Input!F31/Input!F$7</f>
        <v>6.1728006976230558</v>
      </c>
      <c r="K16" s="6">
        <f>Input!G31/Input!G$7</f>
        <v>6.5644505318230051</v>
      </c>
      <c r="L16" s="6">
        <f>Input!H31/Input!H$7</f>
        <v>6.7565219815569373</v>
      </c>
      <c r="M16" s="6">
        <f>Input!I31/Input!I$7</f>
        <v>5.2296370709015081</v>
      </c>
      <c r="N16" s="6">
        <f>Input!J31/Input!J$7</f>
        <v>4.8553877889404591</v>
      </c>
      <c r="O16" s="6">
        <f t="shared" si="1"/>
        <v>6.8199938453004973</v>
      </c>
    </row>
    <row r="17" spans="2:15" ht="12" customHeight="1" x14ac:dyDescent="0.2">
      <c r="B17" t="s">
        <v>58</v>
      </c>
      <c r="E17" s="6">
        <f>Input!A32/Input!A$7</f>
        <v>4.881202152104466</v>
      </c>
      <c r="F17" s="6">
        <f>Input!B32/Input!B$7</f>
        <v>5.6492538855006886</v>
      </c>
      <c r="G17" s="6">
        <f>Input!C32/Input!C$7</f>
        <v>2.983207547169811</v>
      </c>
      <c r="H17" s="6">
        <f>Input!D32/Input!D$7</f>
        <v>2.3495473747736875</v>
      </c>
      <c r="I17" s="6">
        <f>Input!E32/Input!E$7</f>
        <v>2.8011630169527257</v>
      </c>
      <c r="J17" s="6">
        <f>Input!F32/Input!F$7</f>
        <v>3.3608995986382646</v>
      </c>
      <c r="K17" s="6">
        <f>Input!G32/Input!G$7</f>
        <v>4.5678853763069354</v>
      </c>
      <c r="L17" s="6">
        <f>Input!H32/Input!H$7</f>
        <v>4.727040531846451</v>
      </c>
      <c r="M17" s="6">
        <f>Input!I32/Input!I$7</f>
        <v>3.7549683188963745</v>
      </c>
      <c r="N17" s="6">
        <f>Input!J32/Input!J$7</f>
        <v>2.8638781178805264</v>
      </c>
      <c r="O17" s="6">
        <f t="shared" si="1"/>
        <v>3.7939045920069936</v>
      </c>
    </row>
    <row r="18" spans="2:15" ht="12" customHeight="1" x14ac:dyDescent="0.2">
      <c r="B18" t="s">
        <v>59</v>
      </c>
      <c r="E18" s="6">
        <f>Input!A33/Input!A$7</f>
        <v>2.0269708008742922</v>
      </c>
      <c r="F18" s="6">
        <f>Input!B33/Input!B$7</f>
        <v>2.0843448750737754</v>
      </c>
      <c r="G18" s="6">
        <f>Input!C33/Input!C$7</f>
        <v>0.77144759411392982</v>
      </c>
      <c r="H18" s="6">
        <f>Input!D33/Input!D$7</f>
        <v>0.77603206707008754</v>
      </c>
      <c r="I18" s="6">
        <f>Input!E33/Input!E$7</f>
        <v>1.0899118717722125</v>
      </c>
      <c r="J18" s="6">
        <f>Input!F33/Input!F$7</f>
        <v>1.3302563536248222</v>
      </c>
      <c r="K18" s="6">
        <f>Input!G33/Input!G$7</f>
        <v>1.0045244029844607</v>
      </c>
      <c r="L18" s="6">
        <f>Input!H33/Input!H$7</f>
        <v>1.2413000214454213</v>
      </c>
      <c r="M18" s="6">
        <f>Input!I33/Input!I$7</f>
        <v>1.4402289862046842</v>
      </c>
      <c r="N18" s="6">
        <f>Input!J33/Input!J$7</f>
        <v>1.2128906122502268</v>
      </c>
      <c r="O18" s="6">
        <f t="shared" si="1"/>
        <v>1.2977907585413913</v>
      </c>
    </row>
    <row r="19" spans="2:15" ht="13.5" customHeight="1" x14ac:dyDescent="0.2">
      <c r="B19" s="4" t="s">
        <v>60</v>
      </c>
      <c r="E19" s="8">
        <f>SUM(E15:E18)</f>
        <v>198.2291077733565</v>
      </c>
      <c r="F19" s="8">
        <f t="shared" ref="F19:N19" si="3">SUM(F15:F18)</f>
        <v>201.05540330513477</v>
      </c>
      <c r="G19" s="8">
        <f t="shared" si="3"/>
        <v>166.45848379525142</v>
      </c>
      <c r="H19" s="8">
        <f t="shared" si="3"/>
        <v>145.0246436086056</v>
      </c>
      <c r="I19" s="8">
        <f t="shared" si="3"/>
        <v>156.86707636428497</v>
      </c>
      <c r="J19" s="8">
        <f t="shared" si="3"/>
        <v>164.26583246384317</v>
      </c>
      <c r="K19" s="8">
        <f t="shared" si="3"/>
        <v>150.9334069577092</v>
      </c>
      <c r="L19" s="8">
        <f t="shared" si="3"/>
        <v>147.75331889341626</v>
      </c>
      <c r="M19" s="8">
        <f t="shared" si="3"/>
        <v>136.03158205004812</v>
      </c>
      <c r="N19" s="8">
        <f t="shared" si="3"/>
        <v>133.9835713562984</v>
      </c>
      <c r="O19" s="8">
        <f t="shared" si="1"/>
        <v>160.06024265679486</v>
      </c>
    </row>
    <row r="20" spans="2:15" ht="6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61</v>
      </c>
      <c r="E21" s="6">
        <f>Input!A18/Input!A$7</f>
        <v>43.079549963571154</v>
      </c>
      <c r="F21" s="6">
        <f>Input!B18/Input!B$7</f>
        <v>39.227362286051545</v>
      </c>
      <c r="G21" s="6">
        <f>Input!C18/Input!C$7</f>
        <v>38.955543468448134</v>
      </c>
      <c r="H21" s="6">
        <f>Input!D18/Input!D$7</f>
        <v>31.641998727756121</v>
      </c>
      <c r="I21" s="6">
        <f>Input!E18/Input!E$7</f>
        <v>23.110827529734159</v>
      </c>
      <c r="J21" s="6">
        <f>Input!F18/Input!F$7</f>
        <v>25.68690738216187</v>
      </c>
      <c r="K21" s="6">
        <f>Input!G18/Input!G$7</f>
        <v>26.245923924220367</v>
      </c>
      <c r="L21" s="6">
        <f>Input!H18/Input!H$7</f>
        <v>27.190785760240189</v>
      </c>
      <c r="M21" s="6">
        <f>Input!I18/Input!I$7</f>
        <v>29.88029595765159</v>
      </c>
      <c r="N21" s="6">
        <f>Input!J18/Input!J$7</f>
        <v>33.593024384910137</v>
      </c>
      <c r="O21" s="6">
        <f t="shared" si="1"/>
        <v>31.861221938474522</v>
      </c>
    </row>
    <row r="22" spans="2:15" ht="12" customHeight="1" x14ac:dyDescent="0.2">
      <c r="B22" t="s">
        <v>255</v>
      </c>
      <c r="E22" s="6">
        <f>Input!A19/Input!A$7</f>
        <v>43.551950905116847</v>
      </c>
      <c r="F22" s="6">
        <f>Input!B19/Input!B$7</f>
        <v>39.495693488097579</v>
      </c>
      <c r="G22" s="6">
        <f>Input!C19/Input!C$7</f>
        <v>40.82401552766995</v>
      </c>
      <c r="H22" s="6">
        <f>Input!D19/Input!D$7</f>
        <v>37.20650760899705</v>
      </c>
      <c r="I22" s="6">
        <f>Input!E19/Input!E$7</f>
        <v>25.864939234492432</v>
      </c>
      <c r="J22" s="6">
        <f>Input!F19/Input!F$7</f>
        <v>24.826261395398433</v>
      </c>
      <c r="K22" s="6">
        <f>Input!G19/Input!G$7</f>
        <v>27.734093844344088</v>
      </c>
      <c r="L22" s="6">
        <f>Input!H19/Input!H$7</f>
        <v>27.868743727214241</v>
      </c>
      <c r="M22" s="6">
        <f>Input!I19/Input!I$7</f>
        <v>32.906367500802055</v>
      </c>
      <c r="N22" s="6">
        <f>Input!J19/Input!J$7</f>
        <v>32.879804930510673</v>
      </c>
      <c r="O22" s="6">
        <f t="shared" si="1"/>
        <v>33.315837816264334</v>
      </c>
    </row>
    <row r="23" spans="2:15" ht="12" customHeight="1" x14ac:dyDescent="0.2">
      <c r="B23" t="s">
        <v>62</v>
      </c>
      <c r="E23" s="6">
        <f>Input!A20/Input!A$7</f>
        <v>0.48244073306058399</v>
      </c>
      <c r="F23" s="6">
        <f>Input!B20/Input!B$7</f>
        <v>0.28921109580956128</v>
      </c>
      <c r="G23" s="6">
        <f>Input!C20/Input!C$7</f>
        <v>0.26992326442177483</v>
      </c>
      <c r="H23" s="6">
        <f>Input!D20/Input!D$7</f>
        <v>0.26641806260092321</v>
      </c>
      <c r="I23" s="6">
        <f>Input!E20/Input!E$7</f>
        <v>0.3135333987336128</v>
      </c>
      <c r="J23" s="6">
        <f>Input!F20/Input!F$7</f>
        <v>0.2000506462152426</v>
      </c>
      <c r="K23" s="6">
        <f>Input!G20/Input!G$7</f>
        <v>0.27840008884282225</v>
      </c>
      <c r="L23" s="6">
        <f>Input!H20/Input!H$7</f>
        <v>0.11855157623847309</v>
      </c>
      <c r="M23" s="6">
        <f>Input!I20/Input!I$7</f>
        <v>0</v>
      </c>
      <c r="N23" s="6">
        <f>Input!J20/Input!J$7</f>
        <v>3.0247765831750321E-2</v>
      </c>
      <c r="O23" s="6">
        <f t="shared" si="1"/>
        <v>0.22487766317547445</v>
      </c>
    </row>
    <row r="24" spans="2:15" ht="13.5" customHeight="1" x14ac:dyDescent="0.2">
      <c r="B24" s="4" t="s">
        <v>63</v>
      </c>
      <c r="E24" s="8">
        <f>SUM(E21:E23)</f>
        <v>87.113941601748579</v>
      </c>
      <c r="F24" s="8">
        <f t="shared" ref="F24:N24" si="4">SUM(F21:F23)</f>
        <v>79.01226686995868</v>
      </c>
      <c r="G24" s="8">
        <f t="shared" si="4"/>
        <v>80.049482260539861</v>
      </c>
      <c r="H24" s="8">
        <f t="shared" si="4"/>
        <v>69.114924399354095</v>
      </c>
      <c r="I24" s="8">
        <f t="shared" si="4"/>
        <v>49.289300162960203</v>
      </c>
      <c r="J24" s="8">
        <f t="shared" si="4"/>
        <v>50.713219423775548</v>
      </c>
      <c r="K24" s="8">
        <f t="shared" si="4"/>
        <v>54.258417857407274</v>
      </c>
      <c r="L24" s="8">
        <f t="shared" si="4"/>
        <v>55.1780810636929</v>
      </c>
      <c r="M24" s="8">
        <f t="shared" si="4"/>
        <v>62.786663458453646</v>
      </c>
      <c r="N24" s="8">
        <f t="shared" si="4"/>
        <v>66.503077081252556</v>
      </c>
      <c r="O24" s="8">
        <f t="shared" si="1"/>
        <v>65.40193741791434</v>
      </c>
    </row>
    <row r="25" spans="2:15" ht="6" customHeight="1" x14ac:dyDescent="0.2"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6"/>
    </row>
    <row r="26" spans="2:15" ht="12" customHeight="1" x14ac:dyDescent="0.2">
      <c r="B26" t="s">
        <v>64</v>
      </c>
      <c r="E26" s="6">
        <f>Input!A21/Input!A$7</f>
        <v>10.701315922210389</v>
      </c>
      <c r="F26" s="6">
        <f>Input!B21/Input!B$7</f>
        <v>9.6446222703128068</v>
      </c>
      <c r="G26" s="6">
        <f>Input!C21/Input!C$7</f>
        <v>9.3652311095061833</v>
      </c>
      <c r="H26" s="6">
        <f>Input!D21/Input!D$7</f>
        <v>8.8517693160873616</v>
      </c>
      <c r="I26" s="6">
        <f>Input!E21/Input!E$7</f>
        <v>8.577651346245835</v>
      </c>
      <c r="J26" s="6">
        <f>Input!F21/Input!F$7</f>
        <v>8.888830034348036</v>
      </c>
      <c r="K26" s="6">
        <f>Input!G21/Input!G$7</f>
        <v>9.7387103806256849</v>
      </c>
      <c r="L26" s="6">
        <f>Input!H21/Input!H$7</f>
        <v>10.103710486811066</v>
      </c>
      <c r="M26" s="6">
        <f>Input!I21/Input!I$7</f>
        <v>9.8029487487969202</v>
      </c>
      <c r="N26" s="6">
        <f>Input!J21/Input!J$7</f>
        <v>10.076454167727446</v>
      </c>
      <c r="O26" s="6">
        <f t="shared" si="1"/>
        <v>9.5751243782671729</v>
      </c>
    </row>
    <row r="27" spans="2:15" ht="12" customHeight="1" x14ac:dyDescent="0.2">
      <c r="B27" t="s">
        <v>65</v>
      </c>
      <c r="E27" s="6">
        <f>Input!A22/Input!A$7</f>
        <v>105.1385523734798</v>
      </c>
      <c r="F27" s="6">
        <f>Input!B22/Input!B$7</f>
        <v>103.84809512099154</v>
      </c>
      <c r="G27" s="6">
        <f>Input!C22/Input!C$7</f>
        <v>96.335546628148421</v>
      </c>
      <c r="H27" s="6">
        <f>Input!D22/Input!D$7</f>
        <v>90.254076481430147</v>
      </c>
      <c r="I27" s="6">
        <f>Input!E22/Input!E$7</f>
        <v>89.181122155290538</v>
      </c>
      <c r="J27" s="6">
        <f>Input!F22/Input!F$7</f>
        <v>90.781018712443739</v>
      </c>
      <c r="K27" s="6">
        <f>Input!G22/Input!G$7</f>
        <v>91.374586428436288</v>
      </c>
      <c r="L27" s="6">
        <f>Input!H22/Input!H$7</f>
        <v>93.586600042890851</v>
      </c>
      <c r="M27" s="6">
        <f>Input!I22/Input!I$7</f>
        <v>88.151639396855941</v>
      </c>
      <c r="N27" s="6">
        <f>Input!J22/Input!J$7</f>
        <v>84.128506697608827</v>
      </c>
      <c r="O27" s="6">
        <f t="shared" si="1"/>
        <v>93.277974403757611</v>
      </c>
    </row>
    <row r="28" spans="2:15" ht="12" customHeight="1" x14ac:dyDescent="0.2">
      <c r="B28" t="s">
        <v>66</v>
      </c>
      <c r="E28" s="6">
        <f>Input!A23/Input!A$7</f>
        <v>14.02166339741075</v>
      </c>
      <c r="F28" s="6">
        <f>Input!B23/Input!B$7</f>
        <v>14.796642730670865</v>
      </c>
      <c r="G28" s="6">
        <f>Input!C23/Input!C$7</f>
        <v>15.038903584002888</v>
      </c>
      <c r="H28" s="6">
        <f>Input!D23/Input!D$7</f>
        <v>15.053059094097115</v>
      </c>
      <c r="I28" s="6">
        <f>Input!E23/Input!E$7</f>
        <v>15.755119058235977</v>
      </c>
      <c r="J28" s="6">
        <f>Input!F23/Input!F$7</f>
        <v>16.085294319246323</v>
      </c>
      <c r="K28" s="6">
        <f>Input!G23/Input!G$7</f>
        <v>16.244678890780914</v>
      </c>
      <c r="L28" s="6">
        <f>Input!H23/Input!H$7</f>
        <v>14.232422903710058</v>
      </c>
      <c r="M28" s="6">
        <f>Input!I23/Input!I$7</f>
        <v>13.61739452999679</v>
      </c>
      <c r="N28" s="6">
        <f>Input!J23/Input!J$7</f>
        <v>13.465968101495537</v>
      </c>
      <c r="O28" s="6">
        <f t="shared" si="1"/>
        <v>14.831114660964724</v>
      </c>
    </row>
    <row r="29" spans="2:15" ht="13.5" customHeight="1" x14ac:dyDescent="0.2">
      <c r="B29" s="4" t="s">
        <v>15</v>
      </c>
      <c r="E29" s="8">
        <f>SUM(E26:E28)</f>
        <v>129.86153169310094</v>
      </c>
      <c r="F29" s="8">
        <f t="shared" ref="F29:N29" si="5">SUM(F26:F28)</f>
        <v>128.28936012197522</v>
      </c>
      <c r="G29" s="8">
        <f t="shared" si="5"/>
        <v>120.73968132165749</v>
      </c>
      <c r="H29" s="8">
        <f t="shared" si="5"/>
        <v>114.15890489161461</v>
      </c>
      <c r="I29" s="8">
        <f t="shared" si="5"/>
        <v>113.51389255977234</v>
      </c>
      <c r="J29" s="8">
        <f t="shared" si="5"/>
        <v>115.7551430660381</v>
      </c>
      <c r="K29" s="8">
        <f t="shared" si="5"/>
        <v>117.3579756998429</v>
      </c>
      <c r="L29" s="8">
        <f t="shared" si="5"/>
        <v>117.92273343341198</v>
      </c>
      <c r="M29" s="8">
        <f t="shared" si="5"/>
        <v>111.57198267564965</v>
      </c>
      <c r="N29" s="8">
        <f t="shared" si="5"/>
        <v>107.67092896683181</v>
      </c>
      <c r="O29" s="8">
        <f t="shared" si="1"/>
        <v>117.68421344298949</v>
      </c>
    </row>
    <row r="30" spans="2:15" ht="3" customHeight="1" x14ac:dyDescent="0.2"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6"/>
    </row>
    <row r="31" spans="2:15" x14ac:dyDescent="0.2">
      <c r="B31" s="1" t="s">
        <v>67</v>
      </c>
      <c r="E31" s="7">
        <f>SUM(E13,E19,E24,E29)</f>
        <v>461.01604214537917</v>
      </c>
      <c r="F31" s="7">
        <f t="shared" ref="F31:N31" si="6">SUM(F13,F19,F24,F29)</f>
        <v>463.41498081841434</v>
      </c>
      <c r="G31" s="7">
        <f t="shared" si="6"/>
        <v>416.32077186963977</v>
      </c>
      <c r="H31" s="7">
        <f t="shared" si="6"/>
        <v>378.36499208925284</v>
      </c>
      <c r="I31" s="7">
        <f t="shared" si="6"/>
        <v>368.27736353096651</v>
      </c>
      <c r="J31" s="7">
        <f t="shared" si="6"/>
        <v>374.36450614228164</v>
      </c>
      <c r="K31" s="7">
        <f t="shared" si="6"/>
        <v>368.08872765561892</v>
      </c>
      <c r="L31" s="7">
        <f t="shared" si="6"/>
        <v>360.77448466652373</v>
      </c>
      <c r="M31" s="7">
        <f t="shared" si="6"/>
        <v>354.78915343278788</v>
      </c>
      <c r="N31" s="7">
        <f t="shared" si="6"/>
        <v>352.15700743852358</v>
      </c>
      <c r="O31" s="7">
        <f t="shared" si="1"/>
        <v>389.75680297893888</v>
      </c>
    </row>
    <row r="32" spans="2:15" ht="6" customHeight="1" x14ac:dyDescent="0.2"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6"/>
    </row>
    <row r="33" spans="2:15" ht="12" customHeight="1" x14ac:dyDescent="0.2">
      <c r="B33" t="s">
        <v>303</v>
      </c>
      <c r="E33" s="6">
        <f>(Input!A35+Input!A209)/Input!A$7</f>
        <v>492.43623886117808</v>
      </c>
      <c r="F33" s="6">
        <f>(Input!B35+Input!B209)/Input!B$7</f>
        <v>515.49872073578592</v>
      </c>
      <c r="G33" s="6">
        <f>(Input!C35+Input!C209)/Input!C$7</f>
        <v>507.07320754716983</v>
      </c>
      <c r="H33" s="6">
        <f>(Input!D35+Input!D209)/Input!D$7</f>
        <v>446.54268663654608</v>
      </c>
      <c r="I33" s="6">
        <f>(Input!E35+Input!E209)/Input!E$7</f>
        <v>375.33450824124594</v>
      </c>
      <c r="J33" s="6">
        <f>(Input!F35+Input!F209)/Input!F$7</f>
        <v>366.39284212851192</v>
      </c>
      <c r="K33" s="6">
        <f>(Input!G35+Input!G209)/Input!G$7</f>
        <v>403.23981844804757</v>
      </c>
      <c r="L33" s="6">
        <f>(Input!H35+Input!H209)/Input!H$7</f>
        <v>415.31461376796057</v>
      </c>
      <c r="M33" s="6">
        <f>(Input!I35+Input!I209)/Input!I$7</f>
        <v>388.72753849855627</v>
      </c>
      <c r="N33" s="6">
        <f>(Input!J35+Input!J209)/Input!J$7</f>
        <v>406.46972367467635</v>
      </c>
      <c r="O33" s="6">
        <f t="shared" si="1"/>
        <v>431.70298985396784</v>
      </c>
    </row>
    <row r="34" spans="2:15" ht="12" customHeight="1" x14ac:dyDescent="0.2">
      <c r="B34" t="s">
        <v>69</v>
      </c>
      <c r="E34" s="6">
        <f>Input!A28/Input!A$7</f>
        <v>1.3400504399484392</v>
      </c>
      <c r="F34" s="6">
        <f>Input!B28/Input!B$7</f>
        <v>0.82182716899468811</v>
      </c>
      <c r="G34" s="6">
        <f>Input!C28/Input!C$7</f>
        <v>0.9131086936896271</v>
      </c>
      <c r="H34" s="6">
        <f>Input!D28/Input!D$7</f>
        <v>0.54442414653639759</v>
      </c>
      <c r="I34" s="6">
        <f>Input!E28/Input!E$7</f>
        <v>0.77731367000964802</v>
      </c>
      <c r="J34" s="6">
        <f>Input!F28/Input!F$7</f>
        <v>0.49280671424110645</v>
      </c>
      <c r="K34" s="6">
        <f>Input!G28/Input!G$7</f>
        <v>0.44385668336582679</v>
      </c>
      <c r="L34" s="6">
        <f>Input!H28/Input!H$7</f>
        <v>0.28378983487025522</v>
      </c>
      <c r="M34" s="6">
        <f>Input!I28/Input!I$7</f>
        <v>0.48364051973051009</v>
      </c>
      <c r="N34" s="6">
        <f>Input!J28/Input!J$7</f>
        <v>0.60318503613183705</v>
      </c>
      <c r="O34" s="6">
        <f t="shared" si="1"/>
        <v>0.67040029075183349</v>
      </c>
    </row>
    <row r="35" spans="2:15" ht="12" customHeight="1" x14ac:dyDescent="0.2">
      <c r="B35" t="s">
        <v>75</v>
      </c>
      <c r="E35" s="6">
        <f>(Input!A29-Input!A203-Input!A207)/Input!A$7</f>
        <v>40.945228380877651</v>
      </c>
      <c r="F35" s="6">
        <f>(Input!B29-Input!B203-Input!B207)/Input!B$7</f>
        <v>39.234621286641747</v>
      </c>
      <c r="G35" s="6">
        <f>(Input!C29-Input!C203-Input!C207)/Input!C$7</f>
        <v>41.814976979326545</v>
      </c>
      <c r="H35" s="6">
        <f>(Input!D29-Input!D203-Input!D207)/Input!D$7</f>
        <v>33.849230537115268</v>
      </c>
      <c r="I35" s="6">
        <f>(Input!E29-Input!E203-Input!E207)/Input!E$7</f>
        <v>30.088192276821548</v>
      </c>
      <c r="J35" s="6">
        <f>(Input!F29-Input!F203-Input!F207)/Input!F$7</f>
        <v>27.539251578410244</v>
      </c>
      <c r="K35" s="6">
        <f>(Input!G29-Input!G203-Input!G207)/Input!G$7</f>
        <v>23.220675699020262</v>
      </c>
      <c r="L35" s="6">
        <f>(Input!H29-Input!H203-Input!H207)/Input!H$7</f>
        <v>19.906443491314604</v>
      </c>
      <c r="M35" s="6">
        <f>(Input!I29-Input!I203-Input!I207)/Input!I$7</f>
        <v>19.600368944497916</v>
      </c>
      <c r="N35" s="6">
        <f>(Input!J29-Input!J203-Input!J207)/Input!J$7</f>
        <v>21.487263690604415</v>
      </c>
      <c r="O35" s="6">
        <f t="shared" si="1"/>
        <v>29.768625286463028</v>
      </c>
    </row>
    <row r="36" spans="2:15" ht="13.5" customHeight="1" x14ac:dyDescent="0.2">
      <c r="B36" s="1" t="s">
        <v>71</v>
      </c>
      <c r="E36" s="7">
        <f>SUM(E33:E35)</f>
        <v>534.72151768200411</v>
      </c>
      <c r="F36" s="7">
        <f t="shared" ref="F36:N36" si="7">SUM(F33:F35)</f>
        <v>555.55516919142235</v>
      </c>
      <c r="G36" s="7">
        <f t="shared" si="7"/>
        <v>549.80129322018604</v>
      </c>
      <c r="H36" s="7">
        <f t="shared" si="7"/>
        <v>480.93634132019776</v>
      </c>
      <c r="I36" s="7">
        <f t="shared" si="7"/>
        <v>406.20001418807715</v>
      </c>
      <c r="J36" s="7">
        <f t="shared" si="7"/>
        <v>394.42490042116327</v>
      </c>
      <c r="K36" s="7">
        <f t="shared" si="7"/>
        <v>426.90435083043366</v>
      </c>
      <c r="L36" s="7">
        <f t="shared" si="7"/>
        <v>435.50484709414548</v>
      </c>
      <c r="M36" s="7">
        <f t="shared" si="7"/>
        <v>408.81154796278469</v>
      </c>
      <c r="N36" s="7">
        <f t="shared" si="7"/>
        <v>428.56017240141261</v>
      </c>
      <c r="O36" s="7">
        <f t="shared" si="1"/>
        <v>462.1420154311827</v>
      </c>
    </row>
    <row r="37" spans="2:15" ht="6" customHeight="1" x14ac:dyDescent="0.2"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6"/>
    </row>
    <row r="38" spans="2:15" ht="13.5" customHeight="1" x14ac:dyDescent="0.2">
      <c r="B38" s="9" t="s">
        <v>73</v>
      </c>
      <c r="C38" s="10"/>
      <c r="D38" s="10"/>
      <c r="E38" s="11">
        <f>E36-E31</f>
        <v>73.705475536624931</v>
      </c>
      <c r="F38" s="11">
        <f t="shared" ref="F38:N38" si="8">F36-F31</f>
        <v>92.140188373008016</v>
      </c>
      <c r="G38" s="11">
        <f t="shared" si="8"/>
        <v>133.48052135054627</v>
      </c>
      <c r="H38" s="11">
        <f t="shared" si="8"/>
        <v>102.57134923094492</v>
      </c>
      <c r="I38" s="11">
        <f t="shared" si="8"/>
        <v>37.922650657110637</v>
      </c>
      <c r="J38" s="11">
        <f t="shared" si="8"/>
        <v>20.060394278881631</v>
      </c>
      <c r="K38" s="11">
        <f t="shared" si="8"/>
        <v>58.815623174814732</v>
      </c>
      <c r="L38" s="11">
        <f t="shared" si="8"/>
        <v>74.730362427621742</v>
      </c>
      <c r="M38" s="11">
        <f t="shared" si="8"/>
        <v>54.022394529996802</v>
      </c>
      <c r="N38" s="11">
        <f t="shared" si="8"/>
        <v>76.403164962889036</v>
      </c>
      <c r="O38" s="11">
        <f t="shared" si="1"/>
        <v>72.385212452243863</v>
      </c>
    </row>
    <row r="39" spans="2:15" ht="6" customHeight="1" x14ac:dyDescent="0.2"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6"/>
    </row>
    <row r="40" spans="2:15" ht="13.5" customHeight="1" x14ac:dyDescent="0.2">
      <c r="B40" s="4" t="s">
        <v>70</v>
      </c>
      <c r="E40" s="8">
        <f>(Input!A25 + Input!A26) / Input!A$7</f>
        <v>21.91036260718489</v>
      </c>
      <c r="F40" s="8">
        <f>(Input!B25 + Input!B26) / Input!B$7</f>
        <v>21.792852154239622</v>
      </c>
      <c r="G40" s="8">
        <f>(Input!C25 + Input!C26) / Input!C$7</f>
        <v>20.207515572808521</v>
      </c>
      <c r="H40" s="8">
        <f>(Input!D25 + Input!D26) / Input!D$7</f>
        <v>19.165251431274363</v>
      </c>
      <c r="I40" s="8">
        <f>(Input!E25 + Input!E26) / Input!E$7</f>
        <v>19.138769123501131</v>
      </c>
      <c r="J40" s="8">
        <f>(Input!F25 + Input!F26) / Input!F$7</f>
        <v>18.860409130027495</v>
      </c>
      <c r="K40" s="8">
        <f>(Input!G25 + Input!G26) / Input!G$7</f>
        <v>18.05669735034509</v>
      </c>
      <c r="L40" s="8">
        <f>(Input!H25 + Input!H26) / Input!H$7</f>
        <v>18.24350289513189</v>
      </c>
      <c r="M40" s="8">
        <f>(Input!I25 + Input!I26) / Input!I$7</f>
        <v>19.981871992300288</v>
      </c>
      <c r="N40" s="8">
        <f>(Input!J25 + Input!J26) / Input!J$7</f>
        <v>17.440466515219761</v>
      </c>
      <c r="O40" s="8">
        <f t="shared" si="1"/>
        <v>19.479769877203303</v>
      </c>
    </row>
    <row r="41" spans="2:15" ht="6" customHeight="1" x14ac:dyDescent="0.2"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6"/>
    </row>
    <row r="42" spans="2:15" x14ac:dyDescent="0.2">
      <c r="B42" s="9" t="s">
        <v>74</v>
      </c>
      <c r="C42" s="10"/>
      <c r="D42" s="10"/>
      <c r="E42" s="11">
        <f>+E38-E40</f>
        <v>51.795112929440037</v>
      </c>
      <c r="F42" s="11">
        <f t="shared" ref="F42:N42" si="9">+F38-F40</f>
        <v>70.34733621876839</v>
      </c>
      <c r="G42" s="11">
        <f t="shared" si="9"/>
        <v>113.27300577773775</v>
      </c>
      <c r="H42" s="11">
        <f t="shared" si="9"/>
        <v>83.406097799670562</v>
      </c>
      <c r="I42" s="11">
        <f t="shared" si="9"/>
        <v>18.783881533609506</v>
      </c>
      <c r="J42" s="11">
        <f t="shared" si="9"/>
        <v>1.199985148854136</v>
      </c>
      <c r="K42" s="11">
        <f t="shared" si="9"/>
        <v>40.758925824469642</v>
      </c>
      <c r="L42" s="11">
        <f t="shared" si="9"/>
        <v>56.486859532489852</v>
      </c>
      <c r="M42" s="11">
        <f t="shared" si="9"/>
        <v>34.040522537696518</v>
      </c>
      <c r="N42" s="11">
        <f t="shared" si="9"/>
        <v>58.962698447669275</v>
      </c>
      <c r="O42" s="11">
        <f t="shared" si="1"/>
        <v>52.905442575040567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O41"/>
  <sheetViews>
    <sheetView workbookViewId="0">
      <selection activeCell="D2" sqref="D2:M2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251</v>
      </c>
    </row>
    <row r="2" spans="1:15" ht="15.75" customHeight="1" x14ac:dyDescent="0.2">
      <c r="D2" s="37" t="str">
        <f>Kenndat!D2</f>
        <v>Größenklasse 1: 500 - 1.200 ha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168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Input!A37/Input!A$6</f>
        <v>2.3520424751135356</v>
      </c>
      <c r="F7" s="6">
        <f>Input!B37/Input!B$6</f>
        <v>2.570119580232292</v>
      </c>
      <c r="G7" s="6">
        <f>Input!C37/Input!C$6</f>
        <v>1.8744832261518924</v>
      </c>
      <c r="H7" s="6">
        <f>Input!D37/Input!D$6</f>
        <v>2.2170172926368319</v>
      </c>
      <c r="I7" s="6">
        <f>Input!E37/Input!E$6</f>
        <v>2.0532881637677312</v>
      </c>
      <c r="J7" s="6">
        <f>Input!F37/Input!F$6</f>
        <v>2.4300502182339385</v>
      </c>
      <c r="K7" s="6">
        <f>Input!G37/Input!G$6</f>
        <v>2.4478020329422105</v>
      </c>
      <c r="L7" s="6">
        <f>Input!H37/Input!H$6</f>
        <v>2.638848050713154</v>
      </c>
      <c r="M7" s="6">
        <f>Input!I37/Input!I$6</f>
        <v>3.1742063029688956</v>
      </c>
      <c r="N7" s="6">
        <f>Input!J37/Input!J$6</f>
        <v>2.7641503881552687</v>
      </c>
      <c r="O7" s="6">
        <f>AVERAGE(E7:N7)</f>
        <v>2.4522007730915747</v>
      </c>
    </row>
    <row r="8" spans="1:15" ht="12" customHeight="1" x14ac:dyDescent="0.2">
      <c r="B8" t="s">
        <v>121</v>
      </c>
      <c r="E8" s="6">
        <f>Input!A38/Input!A$6</f>
        <v>1.9493905203118382</v>
      </c>
      <c r="F8" s="6">
        <f>Input!B38/Input!B$6</f>
        <v>2.1847088674490389</v>
      </c>
      <c r="G8" s="6">
        <f>Input!C38/Input!C$6</f>
        <v>1.5783064412957244</v>
      </c>
      <c r="H8" s="6">
        <f>Input!D38/Input!D$6</f>
        <v>2.7284508163313421</v>
      </c>
      <c r="I8" s="6">
        <f>Input!E38/Input!E$6</f>
        <v>1.8630606375573489</v>
      </c>
      <c r="J8" s="6">
        <f>Input!F38/Input!F$6</f>
        <v>2.2165465417878352</v>
      </c>
      <c r="K8" s="6">
        <f>Input!G38/Input!G$6</f>
        <v>1.9489481084672209</v>
      </c>
      <c r="L8" s="6">
        <f>Input!H38/Input!H$6</f>
        <v>2.1650719492868462</v>
      </c>
      <c r="M8" s="6">
        <f>Input!I38/Input!I$6</f>
        <v>2.8318560311657635</v>
      </c>
      <c r="N8" s="6">
        <f>Input!J38/Input!J$6</f>
        <v>2.2629135894829551</v>
      </c>
      <c r="O8" s="6">
        <f t="shared" ref="O8:O40" si="1">AVERAGE(E8:N8)</f>
        <v>2.1729253503135917</v>
      </c>
    </row>
    <row r="9" spans="1:15" ht="12" customHeight="1" x14ac:dyDescent="0.2">
      <c r="B9" t="s">
        <v>122</v>
      </c>
      <c r="E9" s="6">
        <f>Input!A39/Input!A$6</f>
        <v>1.8878178784029493E-2</v>
      </c>
      <c r="F9" s="6">
        <f>Input!B39/Input!B$6</f>
        <v>2.2885262613409681E-2</v>
      </c>
      <c r="G9" s="6">
        <f>Input!C39/Input!C$6</f>
        <v>3.4679619272450612E-2</v>
      </c>
      <c r="H9" s="6">
        <f>Input!D39/Input!D$6</f>
        <v>2.8407368085790988E-2</v>
      </c>
      <c r="I9" s="6">
        <f>Input!E39/Input!E$6</f>
        <v>4.1612523301707095E-2</v>
      </c>
      <c r="J9" s="6">
        <f>Input!F39/Input!F$6</f>
        <v>3.2183462416040066E-2</v>
      </c>
      <c r="K9" s="6">
        <f>Input!G39/Input!G$6</f>
        <v>3.0810838526792741E-2</v>
      </c>
      <c r="L9" s="6">
        <f>Input!H39/Input!H$6</f>
        <v>4.2776925515055471E-2</v>
      </c>
      <c r="M9" s="6">
        <f>Input!I39/Input!I$6</f>
        <v>4.530870081765561E-2</v>
      </c>
      <c r="N9" s="6">
        <f>Input!J39/Input!J$6</f>
        <v>5.9955070036310905E-2</v>
      </c>
      <c r="O9" s="6">
        <f t="shared" si="1"/>
        <v>3.5749794936924262E-2</v>
      </c>
    </row>
    <row r="10" spans="1:15" ht="13.5" customHeight="1" x14ac:dyDescent="0.2">
      <c r="B10" s="4" t="s">
        <v>123</v>
      </c>
      <c r="E10" s="8">
        <f>SUM(E7:E9)</f>
        <v>4.3203111742094036</v>
      </c>
      <c r="F10" s="8">
        <f t="shared" ref="F10:N10" si="2">SUM(F7:F9)</f>
        <v>4.7777137102947407</v>
      </c>
      <c r="G10" s="8">
        <f t="shared" si="2"/>
        <v>3.4874692867200676</v>
      </c>
      <c r="H10" s="8">
        <f t="shared" si="2"/>
        <v>4.9738754770539648</v>
      </c>
      <c r="I10" s="8">
        <f t="shared" si="2"/>
        <v>3.9579613246267873</v>
      </c>
      <c r="J10" s="8">
        <f t="shared" si="2"/>
        <v>4.6787802224378146</v>
      </c>
      <c r="K10" s="8">
        <f t="shared" si="2"/>
        <v>4.4275609799362243</v>
      </c>
      <c r="L10" s="8">
        <f t="shared" si="2"/>
        <v>4.8466969255150554</v>
      </c>
      <c r="M10" s="8">
        <f t="shared" si="2"/>
        <v>6.0513710349523153</v>
      </c>
      <c r="N10" s="8">
        <f t="shared" si="2"/>
        <v>5.0870190476745343</v>
      </c>
      <c r="O10" s="8">
        <f t="shared" si="1"/>
        <v>4.6608759183420911</v>
      </c>
    </row>
    <row r="11" spans="1:15" ht="3" customHeight="1" x14ac:dyDescent="0.2">
      <c r="O11" s="6"/>
    </row>
    <row r="12" spans="1:15" ht="12" customHeight="1" x14ac:dyDescent="0.2">
      <c r="B12" t="s">
        <v>124</v>
      </c>
      <c r="E12" s="6">
        <f>Input!A40/Input!A$6</f>
        <v>5.9671305221383673</v>
      </c>
      <c r="F12" s="6">
        <f>Input!B40/Input!B$6</f>
        <v>6.1719392154097186</v>
      </c>
      <c r="G12" s="6">
        <f>Input!C40/Input!C$6</f>
        <v>5.3147537538915266</v>
      </c>
      <c r="H12" s="6">
        <f>Input!D40/Input!D$6</f>
        <v>5.053783546757411</v>
      </c>
      <c r="I12" s="6">
        <f>Input!E40/Input!E$6</f>
        <v>4.6540311881792178</v>
      </c>
      <c r="J12" s="6">
        <f>Input!F40/Input!F$6</f>
        <v>4.5512467318798571</v>
      </c>
      <c r="K12" s="6">
        <f>Input!G40/Input!G$6</f>
        <v>4.4704777382384311</v>
      </c>
      <c r="L12" s="6">
        <f>Input!H40/Input!H$6</f>
        <v>5.3307601267828844</v>
      </c>
      <c r="M12" s="6">
        <f>Input!I40/Input!I$6</f>
        <v>4.9927325362590871</v>
      </c>
      <c r="N12" s="6">
        <f>Input!J40/Input!J$6</f>
        <v>4.4291658100906464</v>
      </c>
      <c r="O12" s="6">
        <f t="shared" si="1"/>
        <v>5.0936021169627148</v>
      </c>
    </row>
    <row r="13" spans="1:15" ht="12" customHeight="1" x14ac:dyDescent="0.2">
      <c r="B13" t="s">
        <v>125</v>
      </c>
      <c r="E13" s="6">
        <f>Input!A41/Input!A$6</f>
        <v>1.5580418773402409</v>
      </c>
      <c r="F13" s="6">
        <f>Input!B41/Input!B$6</f>
        <v>1.6762885618082417</v>
      </c>
      <c r="G13" s="6">
        <f>Input!C41/Input!C$6</f>
        <v>1.5502058779053303</v>
      </c>
      <c r="H13" s="6">
        <f>Input!D41/Input!D$6</f>
        <v>1.481287442111727</v>
      </c>
      <c r="I13" s="6">
        <f>Input!E41/Input!E$6</f>
        <v>1.3317095565216706</v>
      </c>
      <c r="J13" s="6">
        <f>Input!F41/Input!F$6</f>
        <v>1.2954518891179525</v>
      </c>
      <c r="K13" s="6">
        <f>Input!G41/Input!G$6</f>
        <v>1.2547244984110006</v>
      </c>
      <c r="L13" s="6">
        <f>Input!H41/Input!H$6</f>
        <v>1.460193914421553</v>
      </c>
      <c r="M13" s="6">
        <f>Input!I41/Input!I$6</f>
        <v>1.46303907680458</v>
      </c>
      <c r="N13" s="6">
        <f>Input!J41/Input!J$6</f>
        <v>1.3215939317202001</v>
      </c>
      <c r="O13" s="6">
        <f t="shared" si="1"/>
        <v>1.4392536626162498</v>
      </c>
    </row>
    <row r="14" spans="1:15" ht="12" customHeight="1" x14ac:dyDescent="0.2">
      <c r="B14" t="s">
        <v>126</v>
      </c>
      <c r="E14" s="6">
        <f>Input!A42/Input!A$6</f>
        <v>1.6008862819331324</v>
      </c>
      <c r="F14" s="6">
        <f>Input!B42/Input!B$6</f>
        <v>1.3529264138722619</v>
      </c>
      <c r="G14" s="6">
        <f>Input!C42/Input!C$6</f>
        <v>1.1363711903716751</v>
      </c>
      <c r="H14" s="6">
        <f>Input!D42/Input!D$6</f>
        <v>1.0673218581116009</v>
      </c>
      <c r="I14" s="6">
        <f>Input!E42/Input!E$6</f>
        <v>1.0985263246250714</v>
      </c>
      <c r="J14" s="6">
        <f>Input!F42/Input!F$6</f>
        <v>0.89568639915501558</v>
      </c>
      <c r="K14" s="6">
        <f>Input!G42/Input!G$6</f>
        <v>0.79864731115579823</v>
      </c>
      <c r="L14" s="6">
        <f>Input!H42/Input!H$6</f>
        <v>1.1548907765451664</v>
      </c>
      <c r="M14" s="6">
        <f>Input!I42/Input!I$6</f>
        <v>1.1042557420863808</v>
      </c>
      <c r="N14" s="6">
        <f>Input!J42/Input!J$6</f>
        <v>1.0046417998238615</v>
      </c>
      <c r="O14" s="6">
        <f t="shared" si="1"/>
        <v>1.1214154097679963</v>
      </c>
    </row>
    <row r="15" spans="1:15" ht="13.5" customHeight="1" x14ac:dyDescent="0.2">
      <c r="B15" s="4" t="s">
        <v>130</v>
      </c>
      <c r="E15" s="8">
        <f>SUM(E12:E14)</f>
        <v>9.1260586814117399</v>
      </c>
      <c r="F15" s="8">
        <f t="shared" ref="F15:N15" si="3">SUM(F12:F14)</f>
        <v>9.2011541910902217</v>
      </c>
      <c r="G15" s="8">
        <f t="shared" si="3"/>
        <v>8.0013308221685318</v>
      </c>
      <c r="H15" s="8">
        <f t="shared" si="3"/>
        <v>7.6023928469807389</v>
      </c>
      <c r="I15" s="8">
        <f t="shared" si="3"/>
        <v>7.0842670693259597</v>
      </c>
      <c r="J15" s="8">
        <f t="shared" si="3"/>
        <v>6.7423850201528248</v>
      </c>
      <c r="K15" s="8">
        <f t="shared" si="3"/>
        <v>6.5238495478052299</v>
      </c>
      <c r="L15" s="8">
        <f t="shared" si="3"/>
        <v>7.9458448177496042</v>
      </c>
      <c r="M15" s="8">
        <f t="shared" si="3"/>
        <v>7.5600273551500479</v>
      </c>
      <c r="N15" s="8">
        <f t="shared" si="3"/>
        <v>6.7554015416347077</v>
      </c>
      <c r="O15" s="8">
        <f t="shared" si="1"/>
        <v>7.6542711893469599</v>
      </c>
    </row>
    <row r="16" spans="1:15" ht="3" customHeight="1" x14ac:dyDescent="0.2">
      <c r="O16" s="6"/>
    </row>
    <row r="17" spans="2:15" ht="12" customHeight="1" x14ac:dyDescent="0.2">
      <c r="B17" t="s">
        <v>127</v>
      </c>
      <c r="E17" s="6">
        <f>Input!A43/Input!A$6</f>
        <v>1.6385743106926698</v>
      </c>
      <c r="F17" s="6">
        <f>Input!B43/Input!B$6</f>
        <v>1.6692499703076584</v>
      </c>
      <c r="G17" s="6">
        <f>Input!C43/Input!C$6</f>
        <v>1.4315613108934477</v>
      </c>
      <c r="H17" s="6">
        <f>Input!D43/Input!D$6</f>
        <v>1.2489476061701603</v>
      </c>
      <c r="I17" s="6">
        <f>Input!E43/Input!E$6</f>
        <v>0.97186041195348272</v>
      </c>
      <c r="J17" s="6">
        <f>Input!F43/Input!F$6</f>
        <v>1.0706774146366536</v>
      </c>
      <c r="K17" s="6">
        <f>Input!G43/Input!G$6</f>
        <v>1.05947262032499</v>
      </c>
      <c r="L17" s="6">
        <f>Input!H43/Input!H$6</f>
        <v>1.2364777179080824</v>
      </c>
      <c r="M17" s="6">
        <f>Input!I43/Input!I$6</f>
        <v>1.2541147998853071</v>
      </c>
      <c r="N17" s="6">
        <f>Input!J43/Input!J$6</f>
        <v>1.2910938011084578</v>
      </c>
      <c r="O17" s="6">
        <f t="shared" si="1"/>
        <v>1.2872029963880909</v>
      </c>
    </row>
    <row r="18" spans="2:15" ht="12" customHeight="1" x14ac:dyDescent="0.2">
      <c r="B18" t="s">
        <v>128</v>
      </c>
      <c r="E18" s="6">
        <f>Input!A44/Input!A$6</f>
        <v>2.5299750097553284</v>
      </c>
      <c r="F18" s="6">
        <f>Input!B44/Input!B$6</f>
        <v>3.1931963384251092</v>
      </c>
      <c r="G18" s="6">
        <f>Input!C44/Input!C$6</f>
        <v>3.0949925520252846</v>
      </c>
      <c r="H18" s="6">
        <f>Input!D44/Input!D$6</f>
        <v>3.2960607729477496</v>
      </c>
      <c r="I18" s="6">
        <f>Input!E44/Input!E$6</f>
        <v>2.5738560478543677</v>
      </c>
      <c r="J18" s="6">
        <f>Input!F44/Input!F$6</f>
        <v>2.0222105834855579</v>
      </c>
      <c r="K18" s="6">
        <f>Input!G44/Input!G$6</f>
        <v>2.2669645084567178</v>
      </c>
      <c r="L18" s="6">
        <f>Input!H44/Input!H$6</f>
        <v>2.1759281774960377</v>
      </c>
      <c r="M18" s="6">
        <f>Input!I44/Input!I$6</f>
        <v>2.5614869760776973</v>
      </c>
      <c r="N18" s="6">
        <f>Input!J44/Input!J$6</f>
        <v>2.2663943894379632</v>
      </c>
      <c r="O18" s="6">
        <f t="shared" si="1"/>
        <v>2.5981065355961812</v>
      </c>
    </row>
    <row r="19" spans="2:15" ht="13.5" customHeight="1" x14ac:dyDescent="0.2">
      <c r="B19" s="4" t="s">
        <v>129</v>
      </c>
      <c r="E19" s="8">
        <f>SUM(E17:E18)</f>
        <v>4.1685493204479984</v>
      </c>
      <c r="F19" s="8">
        <f t="shared" ref="F19:N19" si="4">SUM(F17:F18)</f>
        <v>4.8624463087327676</v>
      </c>
      <c r="G19" s="8">
        <f t="shared" si="4"/>
        <v>4.5265538629187319</v>
      </c>
      <c r="H19" s="8">
        <f t="shared" si="4"/>
        <v>4.5450083791179097</v>
      </c>
      <c r="I19" s="8">
        <f t="shared" si="4"/>
        <v>3.5457164598078506</v>
      </c>
      <c r="J19" s="8">
        <f t="shared" si="4"/>
        <v>3.0928879981222117</v>
      </c>
      <c r="K19" s="8">
        <f t="shared" si="4"/>
        <v>3.3264371287817078</v>
      </c>
      <c r="L19" s="8">
        <f t="shared" si="4"/>
        <v>3.4124058954041203</v>
      </c>
      <c r="M19" s="8">
        <f t="shared" si="4"/>
        <v>3.8156017759630041</v>
      </c>
      <c r="N19" s="8">
        <f t="shared" si="4"/>
        <v>3.5574881905464211</v>
      </c>
      <c r="O19" s="8">
        <f t="shared" si="1"/>
        <v>3.8853095319842721</v>
      </c>
    </row>
    <row r="20" spans="2:15" ht="3" customHeight="1" x14ac:dyDescent="0.2">
      <c r="O20" s="6"/>
    </row>
    <row r="21" spans="2:15" ht="12" customHeight="1" x14ac:dyDescent="0.2">
      <c r="B21" t="s">
        <v>131</v>
      </c>
      <c r="E21" s="6">
        <f>Input!A45/Input!A$6</f>
        <v>35.732563866264833</v>
      </c>
      <c r="F21" s="6">
        <f>Input!B45/Input!B$6</f>
        <v>37.072296751631136</v>
      </c>
      <c r="G21" s="6">
        <f>Input!C45/Input!C$6</f>
        <v>33.305604810614085</v>
      </c>
      <c r="H21" s="6">
        <f>Input!D45/Input!D$6</f>
        <v>28.424126256304422</v>
      </c>
      <c r="I21" s="6">
        <f>Input!E45/Input!E$6</f>
        <v>27.64776698716032</v>
      </c>
      <c r="J21" s="6">
        <f>Input!F45/Input!F$6</f>
        <v>27.136816382880951</v>
      </c>
      <c r="K21" s="6">
        <f>Input!G45/Input!G$6</f>
        <v>26.296613177391077</v>
      </c>
      <c r="L21" s="6">
        <f>Input!H45/Input!H$6</f>
        <v>25.086224659270997</v>
      </c>
      <c r="M21" s="6">
        <f>Input!I45/Input!I$6</f>
        <v>24.312710626535821</v>
      </c>
      <c r="N21" s="6">
        <f>Input!J45/Input!J$6</f>
        <v>24.779348018524161</v>
      </c>
      <c r="O21" s="6">
        <f t="shared" si="1"/>
        <v>28.979407153657782</v>
      </c>
    </row>
    <row r="22" spans="2:15" ht="12" customHeight="1" x14ac:dyDescent="0.2">
      <c r="B22" t="s">
        <v>132</v>
      </c>
      <c r="E22" s="6">
        <f>Input!A46/Input!A$6</f>
        <v>6.0693265087548882</v>
      </c>
      <c r="F22" s="6">
        <f>Input!B46/Input!B$6</f>
        <v>5.7925219694722294</v>
      </c>
      <c r="G22" s="6">
        <f>Input!C46/Input!C$6</f>
        <v>6.4015802846211622</v>
      </c>
      <c r="H22" s="6">
        <f>Input!D46/Input!D$6</f>
        <v>5.5243957033453324</v>
      </c>
      <c r="I22" s="6">
        <f>Input!E46/Input!E$6</f>
        <v>3.2889773619648675</v>
      </c>
      <c r="J22" s="6">
        <f>Input!F46/Input!F$6</f>
        <v>3.3707363319280934</v>
      </c>
      <c r="K22" s="6">
        <f>Input!G46/Input!G$6</f>
        <v>3.6619785933267472</v>
      </c>
      <c r="L22" s="6">
        <f>Input!H46/Input!H$6</f>
        <v>3.5288895721077651</v>
      </c>
      <c r="M22" s="6">
        <f>Input!I46/Input!I$6</f>
        <v>4.5203926728783728</v>
      </c>
      <c r="N22" s="6">
        <f>Input!J46/Input!J$6</f>
        <v>4.5689832723039023</v>
      </c>
      <c r="O22" s="6">
        <f t="shared" si="1"/>
        <v>4.672778227070336</v>
      </c>
    </row>
    <row r="23" spans="2:15" ht="12" customHeight="1" x14ac:dyDescent="0.2">
      <c r="B23" t="s">
        <v>133</v>
      </c>
      <c r="E23" s="6">
        <f>Input!A47/Input!A$6</f>
        <v>1.235071940355509</v>
      </c>
      <c r="F23" s="6">
        <f>Input!B47/Input!B$6</f>
        <v>1.001734475177088</v>
      </c>
      <c r="G23" s="6">
        <f>Input!C47/Input!C$6</f>
        <v>0.71098004868662124</v>
      </c>
      <c r="H23" s="6">
        <f>Input!D47/Input!D$6</f>
        <v>0.74974463625106624</v>
      </c>
      <c r="I23" s="6">
        <f>Input!E47/Input!E$6</f>
        <v>0.66777978144282413</v>
      </c>
      <c r="J23" s="6">
        <f>Input!F47/Input!F$6</f>
        <v>0.64234108002426238</v>
      </c>
      <c r="K23" s="6">
        <f>Input!G47/Input!G$6</f>
        <v>0.69038206129904078</v>
      </c>
      <c r="L23" s="6">
        <f>Input!H47/Input!H$6</f>
        <v>0.5779158161648178</v>
      </c>
      <c r="M23" s="6">
        <f>Input!I47/Input!I$6</f>
        <v>0.73068441096638315</v>
      </c>
      <c r="N23" s="6">
        <f>Input!J47/Input!J$6</f>
        <v>0.9086489466701021</v>
      </c>
      <c r="O23" s="6">
        <f t="shared" si="1"/>
        <v>0.79152831970377147</v>
      </c>
    </row>
    <row r="24" spans="2:15" ht="12" customHeight="1" x14ac:dyDescent="0.2">
      <c r="B24" t="s">
        <v>134</v>
      </c>
      <c r="E24" s="6">
        <f>Input!A48/Input!A$6</f>
        <v>0.80200337077718831</v>
      </c>
      <c r="F24" s="6">
        <f>Input!B48/Input!B$6</f>
        <v>0.77899675508665844</v>
      </c>
      <c r="G24" s="6">
        <f>Input!C48/Input!C$6</f>
        <v>0.57699585555239685</v>
      </c>
      <c r="H24" s="6">
        <f>Input!D48/Input!D$6</f>
        <v>0.56354235707613742</v>
      </c>
      <c r="I24" s="6">
        <f>Input!E48/Input!E$6</f>
        <v>0.52292112635886367</v>
      </c>
      <c r="J24" s="6">
        <f>Input!F48/Input!F$6</f>
        <v>0.41826086262459172</v>
      </c>
      <c r="K24" s="6">
        <f>Input!G48/Input!G$6</f>
        <v>0.44210942380704543</v>
      </c>
      <c r="L24" s="6">
        <f>Input!H48/Input!H$6</f>
        <v>0.53541863708399362</v>
      </c>
      <c r="M24" s="6">
        <f>Input!I48/Input!I$6</f>
        <v>0.47049174906420804</v>
      </c>
      <c r="N24" s="6">
        <f>Input!J48/Input!J$6</f>
        <v>0.35096486823552159</v>
      </c>
      <c r="O24" s="6">
        <f t="shared" si="1"/>
        <v>0.54617050056666061</v>
      </c>
    </row>
    <row r="25" spans="2:15" ht="12" customHeight="1" x14ac:dyDescent="0.2">
      <c r="B25" t="s">
        <v>135</v>
      </c>
      <c r="E25" s="6">
        <f>Input!A49/Input!A$6</f>
        <v>3.3136059843748704</v>
      </c>
      <c r="F25" s="6">
        <f>Input!B49/Input!B$6</f>
        <v>3.827757262876426</v>
      </c>
      <c r="G25" s="6">
        <f>Input!C49/Input!C$6</f>
        <v>3.2132560227967488</v>
      </c>
      <c r="H25" s="6">
        <f>Input!D49/Input!D$6</f>
        <v>2.6029333867799651</v>
      </c>
      <c r="I25" s="6">
        <f>Input!E49/Input!E$6</f>
        <v>2.0733730030804396</v>
      </c>
      <c r="J25" s="6">
        <f>Input!F49/Input!F$6</f>
        <v>2.1946355523987942</v>
      </c>
      <c r="K25" s="6">
        <f>Input!G49/Input!G$6</f>
        <v>2.0838197902250188</v>
      </c>
      <c r="L25" s="6">
        <f>Input!H49/Input!H$6</f>
        <v>2.6032145800316955</v>
      </c>
      <c r="M25" s="6">
        <f>Input!I49/Input!I$6</f>
        <v>1.4319294389325732</v>
      </c>
      <c r="N25" s="6">
        <f>Input!J49/Input!J$6</f>
        <v>1.5070299674582361</v>
      </c>
      <c r="O25" s="6">
        <f t="shared" si="1"/>
        <v>2.4851554988954772</v>
      </c>
    </row>
    <row r="26" spans="2:15" ht="14.25" customHeight="1" x14ac:dyDescent="0.2">
      <c r="B26" s="4" t="s">
        <v>136</v>
      </c>
      <c r="E26" s="8">
        <f>SUM(E21:E25)</f>
        <v>47.152571670527294</v>
      </c>
      <c r="F26" s="8">
        <f t="shared" ref="F26:N26" si="5">SUM(F21:F25)</f>
        <v>48.473307214243533</v>
      </c>
      <c r="G26" s="8">
        <f t="shared" si="5"/>
        <v>44.208417022271014</v>
      </c>
      <c r="H26" s="8">
        <f t="shared" si="5"/>
        <v>37.864742339756923</v>
      </c>
      <c r="I26" s="8">
        <f t="shared" si="5"/>
        <v>34.200818260007317</v>
      </c>
      <c r="J26" s="8">
        <f t="shared" si="5"/>
        <v>33.762790209856696</v>
      </c>
      <c r="K26" s="8">
        <f t="shared" si="5"/>
        <v>33.174903046048932</v>
      </c>
      <c r="L26" s="8">
        <f t="shared" si="5"/>
        <v>32.331663264659269</v>
      </c>
      <c r="M26" s="8">
        <f t="shared" si="5"/>
        <v>31.46620889837736</v>
      </c>
      <c r="N26" s="8">
        <f t="shared" si="5"/>
        <v>32.114975073191921</v>
      </c>
      <c r="O26" s="8">
        <f t="shared" si="1"/>
        <v>37.475039699894026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Input!A50/Input!A$6</f>
        <v>2.1072562205783458</v>
      </c>
      <c r="F28" s="6">
        <f>Input!B50/Input!B$6</f>
        <v>2.273591528425964</v>
      </c>
      <c r="G28" s="6">
        <f>Input!C50/Input!C$6</f>
        <v>2.3532085060070993</v>
      </c>
      <c r="H28" s="6">
        <f>Input!D50/Input!D$6</f>
        <v>2.3704912159507114</v>
      </c>
      <c r="I28" s="6">
        <f>Input!E50/Input!E$6</f>
        <v>2.1371192463037754</v>
      </c>
      <c r="J28" s="6">
        <f>Input!F50/Input!F$6</f>
        <v>2.058749878685489</v>
      </c>
      <c r="K28" s="6">
        <f>Input!G50/Input!G$6</f>
        <v>2.0371774035842702</v>
      </c>
      <c r="L28" s="6">
        <f>Input!H50/Input!H$6</f>
        <v>1.9717625990491283</v>
      </c>
      <c r="M28" s="6">
        <f>Input!I50/Input!I$6</f>
        <v>1.8883209819500817</v>
      </c>
      <c r="N28" s="6">
        <f>Input!J50/Input!J$6</f>
        <v>1.8441338800676257</v>
      </c>
      <c r="O28" s="6">
        <f t="shared" si="1"/>
        <v>2.1041811460602493</v>
      </c>
    </row>
    <row r="29" spans="2:15" ht="12" customHeight="1" x14ac:dyDescent="0.2">
      <c r="B29" t="s">
        <v>138</v>
      </c>
      <c r="E29" s="6">
        <f>Input!A51/Input!A$6</f>
        <v>9.9574916768371144E-2</v>
      </c>
      <c r="F29" s="6">
        <f>Input!B51/Input!B$6</f>
        <v>0.10189114852418192</v>
      </c>
      <c r="G29" s="6">
        <f>Input!C51/Input!C$6</f>
        <v>0.1011715919954127</v>
      </c>
      <c r="H29" s="6">
        <f>Input!D51/Input!D$6</f>
        <v>7.1390045408085995E-2</v>
      </c>
      <c r="I29" s="6">
        <f>Input!E51/Input!E$6</f>
        <v>8.0427183573367172E-2</v>
      </c>
      <c r="J29" s="6">
        <f>Input!F51/Input!F$6</f>
        <v>6.9043704083188426E-2</v>
      </c>
      <c r="K29" s="6">
        <f>Input!G51/Input!G$6</f>
        <v>5.8047176591063003E-2</v>
      </c>
      <c r="L29" s="6">
        <f>Input!H51/Input!H$6</f>
        <v>7.6786307448494462E-2</v>
      </c>
      <c r="M29" s="6">
        <f>Input!I51/Input!I$6</f>
        <v>0.12031323175885744</v>
      </c>
      <c r="N29" s="6">
        <f>Input!J51/Input!J$6</f>
        <v>0.1157417409326499</v>
      </c>
      <c r="O29" s="6">
        <f t="shared" si="1"/>
        <v>8.9438704708367206E-2</v>
      </c>
    </row>
    <row r="30" spans="2:15" ht="13.5" customHeight="1" x14ac:dyDescent="0.2">
      <c r="B30" s="4" t="s">
        <v>139</v>
      </c>
      <c r="E30" s="8">
        <f>SUM(E28:E29)</f>
        <v>2.2068311373467169</v>
      </c>
      <c r="F30" s="8">
        <f t="shared" ref="F30:N30" si="6">SUM(F28:F29)</f>
        <v>2.375482676950146</v>
      </c>
      <c r="G30" s="8">
        <f t="shared" si="6"/>
        <v>2.4543800980025119</v>
      </c>
      <c r="H30" s="8">
        <f t="shared" si="6"/>
        <v>2.4418812613587972</v>
      </c>
      <c r="I30" s="8">
        <f t="shared" si="6"/>
        <v>2.2175464298771423</v>
      </c>
      <c r="J30" s="8">
        <f t="shared" si="6"/>
        <v>2.1277935827686774</v>
      </c>
      <c r="K30" s="8">
        <f t="shared" si="6"/>
        <v>2.0952245801753331</v>
      </c>
      <c r="L30" s="8">
        <f t="shared" si="6"/>
        <v>2.048548906497623</v>
      </c>
      <c r="M30" s="8">
        <f t="shared" si="6"/>
        <v>2.0086342137089392</v>
      </c>
      <c r="N30" s="8">
        <f t="shared" si="6"/>
        <v>1.9598756210002757</v>
      </c>
      <c r="O30" s="8">
        <f t="shared" si="1"/>
        <v>2.193619850768616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Input!A52/Input!A$6</f>
        <v>0.1100926548606441</v>
      </c>
      <c r="F32" s="6">
        <f>Input!B52/Input!B$6</f>
        <v>0.13494061264702284</v>
      </c>
      <c r="G32" s="6">
        <f>Input!C52/Input!C$6</f>
        <v>0.1266093329006989</v>
      </c>
      <c r="H32" s="6">
        <f>Input!D52/Input!D$6</f>
        <v>0.12786669114344773</v>
      </c>
      <c r="I32" s="6">
        <f>Input!E52/Input!E$6</f>
        <v>7.3716589260190174E-2</v>
      </c>
      <c r="J32" s="6">
        <f>Input!F52/Input!F$6</f>
        <v>8.3859859917263621E-2</v>
      </c>
      <c r="K32" s="6">
        <f>Input!G52/Input!G$6</f>
        <v>9.6337793609571509E-2</v>
      </c>
      <c r="L32" s="6">
        <f>Input!H52/Input!H$6</f>
        <v>0.11500247226624405</v>
      </c>
      <c r="M32" s="6">
        <f>Input!I52/Input!I$6</f>
        <v>0.10810991654415247</v>
      </c>
      <c r="N32" s="6">
        <f>Input!J52/Input!J$6</f>
        <v>9.2294644395412698E-2</v>
      </c>
      <c r="O32" s="6">
        <f t="shared" si="1"/>
        <v>0.10688305675446481</v>
      </c>
    </row>
    <row r="33" spans="2:15" ht="12" customHeight="1" x14ac:dyDescent="0.2">
      <c r="B33" t="s">
        <v>141</v>
      </c>
      <c r="E33" s="6">
        <f>Input!A53/Input!A$6</f>
        <v>1.0485123747374363</v>
      </c>
      <c r="F33" s="6">
        <f>Input!B53/Input!B$6</f>
        <v>1.0457262060220569</v>
      </c>
      <c r="G33" s="6">
        <f>Input!C53/Input!C$6</f>
        <v>0.89138535379023387</v>
      </c>
      <c r="H33" s="6">
        <f>Input!D53/Input!D$6</f>
        <v>0.86270818080243228</v>
      </c>
      <c r="I33" s="6">
        <f>Input!E53/Input!E$6</f>
        <v>0.82408942229148718</v>
      </c>
      <c r="J33" s="6">
        <f>Input!F53/Input!F$6</f>
        <v>0.79459939571774141</v>
      </c>
      <c r="K33" s="6">
        <f>Input!G53/Input!G$6</f>
        <v>0.71011328012891639</v>
      </c>
      <c r="L33" s="6">
        <f>Input!H53/Input!H$6</f>
        <v>0.84330763866877967</v>
      </c>
      <c r="M33" s="6">
        <f>Input!I53/Input!I$6</f>
        <v>0.85890269790434048</v>
      </c>
      <c r="N33" s="6">
        <f>Input!J53/Input!J$6</f>
        <v>0.77521249525737301</v>
      </c>
      <c r="O33" s="6">
        <f t="shared" si="1"/>
        <v>0.86545570453207965</v>
      </c>
    </row>
    <row r="34" spans="2:15" ht="12" customHeight="1" x14ac:dyDescent="0.2">
      <c r="B34" t="s">
        <v>142</v>
      </c>
      <c r="E34" s="6">
        <f>Input!A54/Input!A$6</f>
        <v>0.17637807500394365</v>
      </c>
      <c r="F34" s="6">
        <f>Input!B54/Input!B$6</f>
        <v>0.2100847778330136</v>
      </c>
      <c r="G34" s="6">
        <f>Input!C54/Input!C$6</f>
        <v>0.20188599324740983</v>
      </c>
      <c r="H34" s="6">
        <f>Input!D54/Input!D$6</f>
        <v>0.22333305970016204</v>
      </c>
      <c r="I34" s="6">
        <f>Input!E54/Input!E$6</f>
        <v>0.19597609065597685</v>
      </c>
      <c r="J34" s="6">
        <f>Input!F54/Input!F$6</f>
        <v>0.18385285939001261</v>
      </c>
      <c r="K34" s="6">
        <f>Input!G54/Input!G$6</f>
        <v>0.18512787397045821</v>
      </c>
      <c r="L34" s="6">
        <f>Input!H54/Input!H$6</f>
        <v>0.21715232963549921</v>
      </c>
      <c r="M34" s="6">
        <f>Input!I54/Input!I$6</f>
        <v>0.23693331675445453</v>
      </c>
      <c r="N34" s="6">
        <f>Input!J54/Input!J$6</f>
        <v>0.23695716612588927</v>
      </c>
      <c r="O34" s="6">
        <f t="shared" si="1"/>
        <v>0.20676815423168199</v>
      </c>
    </row>
    <row r="35" spans="2:15" ht="12" customHeight="1" x14ac:dyDescent="0.2">
      <c r="B35" t="s">
        <v>143</v>
      </c>
      <c r="E35" s="6">
        <f>Input!A55/Input!A$6</f>
        <v>1.0576927611314519</v>
      </c>
      <c r="F35" s="6">
        <f>Input!B55/Input!B$6</f>
        <v>1.006613935712438</v>
      </c>
      <c r="G35" s="6">
        <f>Input!C55/Input!C$6</f>
        <v>0.87957060800616738</v>
      </c>
      <c r="H35" s="6">
        <f>Input!D55/Input!D$6</f>
        <v>0.92029405312832935</v>
      </c>
      <c r="I35" s="6">
        <f>Input!E55/Input!E$6</f>
        <v>0.8795899402723828</v>
      </c>
      <c r="J35" s="6">
        <f>Input!F55/Input!F$6</f>
        <v>0.9304044388121635</v>
      </c>
      <c r="K35" s="6">
        <f>Input!G55/Input!G$6</f>
        <v>0.82915395293749616</v>
      </c>
      <c r="L35" s="6">
        <f>Input!H55/Input!H$6</f>
        <v>0.84905134706814589</v>
      </c>
      <c r="M35" s="6">
        <f>Input!I55/Input!I$6</f>
        <v>0.89240220723511599</v>
      </c>
      <c r="N35" s="6">
        <f>Input!J55/Input!J$6</f>
        <v>0.8919021076585566</v>
      </c>
      <c r="O35" s="6">
        <f t="shared" si="1"/>
        <v>0.91366753519622468</v>
      </c>
    </row>
    <row r="36" spans="2:15" ht="13.5" customHeight="1" x14ac:dyDescent="0.2">
      <c r="B36" s="4" t="s">
        <v>144</v>
      </c>
      <c r="E36" s="8">
        <f>SUM(E32:E35)</f>
        <v>2.3926758657334757</v>
      </c>
      <c r="F36" s="8">
        <f t="shared" ref="F36:N36" si="7">SUM(F32:F35)</f>
        <v>2.3973655322145313</v>
      </c>
      <c r="G36" s="8">
        <f t="shared" si="7"/>
        <v>2.0994512879445102</v>
      </c>
      <c r="H36" s="8">
        <f t="shared" si="7"/>
        <v>2.1342019847743714</v>
      </c>
      <c r="I36" s="8">
        <f t="shared" si="7"/>
        <v>1.9733720424800369</v>
      </c>
      <c r="J36" s="8">
        <f t="shared" si="7"/>
        <v>1.9927165538371812</v>
      </c>
      <c r="K36" s="8">
        <f t="shared" si="7"/>
        <v>1.8207329006464423</v>
      </c>
      <c r="L36" s="8">
        <f t="shared" si="7"/>
        <v>2.0245137876386687</v>
      </c>
      <c r="M36" s="8">
        <f t="shared" si="7"/>
        <v>2.0963481384380636</v>
      </c>
      <c r="N36" s="8">
        <f t="shared" si="7"/>
        <v>1.9963664134372316</v>
      </c>
      <c r="O36" s="8">
        <f t="shared" si="1"/>
        <v>2.0927744507144515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Input!A56/Input!A$6</f>
        <v>3.7888927910201167</v>
      </c>
      <c r="F38" s="8">
        <f>Input!B56/Input!B$6</f>
        <v>3.8391270840610212</v>
      </c>
      <c r="G38" s="8">
        <f>Input!C56/Input!C$6</f>
        <v>3.0840670308021951</v>
      </c>
      <c r="H38" s="8">
        <f>Input!D56/Input!D$6</f>
        <v>2.9636361107230833</v>
      </c>
      <c r="I38" s="8">
        <f>Input!E56/Input!E$6</f>
        <v>2.4270987203315992</v>
      </c>
      <c r="J38" s="8">
        <f>Input!F56/Input!F$6</f>
        <v>2.20423405309633</v>
      </c>
      <c r="K38" s="8">
        <f>Input!G56/Input!G$6</f>
        <v>2.3105596977485612</v>
      </c>
      <c r="L38" s="8">
        <f>Input!H56/Input!H$6</f>
        <v>2.9268696038034863</v>
      </c>
      <c r="M38" s="8">
        <f>Input!I56/Input!I$6</f>
        <v>2.8548794947440488</v>
      </c>
      <c r="N38" s="8">
        <f>Input!J56/Input!J$6</f>
        <v>3.6377734508716153</v>
      </c>
      <c r="O38" s="8">
        <f t="shared" si="1"/>
        <v>3.0037138037202058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73.15589064069674</v>
      </c>
      <c r="F40" s="11">
        <f t="shared" ref="F40:N40" si="8">SUM(F10,F15,F19,F26,F30,F36,F38)</f>
        <v>75.92659671758696</v>
      </c>
      <c r="G40" s="11">
        <f t="shared" si="8"/>
        <v>67.861669410827545</v>
      </c>
      <c r="H40" s="11">
        <f t="shared" si="8"/>
        <v>62.525738399765785</v>
      </c>
      <c r="I40" s="11">
        <f t="shared" si="8"/>
        <v>55.406780306456696</v>
      </c>
      <c r="J40" s="11">
        <f t="shared" si="8"/>
        <v>54.601587640271731</v>
      </c>
      <c r="K40" s="11">
        <f t="shared" si="8"/>
        <v>53.67926788114243</v>
      </c>
      <c r="L40" s="11">
        <f t="shared" si="8"/>
        <v>55.536543201267833</v>
      </c>
      <c r="M40" s="11">
        <f t="shared" si="8"/>
        <v>55.853070911333781</v>
      </c>
      <c r="N40" s="11">
        <f t="shared" si="8"/>
        <v>55.108899338356707</v>
      </c>
      <c r="O40" s="11">
        <f t="shared" si="1"/>
        <v>60.965604444770634</v>
      </c>
    </row>
    <row r="41" spans="2:15" x14ac:dyDescent="0.2">
      <c r="F41" s="6"/>
      <c r="G41" s="6"/>
      <c r="H41" s="6"/>
      <c r="K41" s="6"/>
      <c r="M41" s="6"/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O4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42578125" customWidth="1"/>
    <col min="6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250</v>
      </c>
    </row>
    <row r="2" spans="1:15" ht="15.75" customHeight="1" x14ac:dyDescent="0.2">
      <c r="D2" s="37" t="str">
        <f>Kenndat!D2</f>
        <v>Größenklasse 1: 500 - 1.200 ha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170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(Input!A37-Input!A57+Input!A77)/Input!A$5</f>
        <v>2.7745371679118471</v>
      </c>
      <c r="F7" s="6">
        <f>(Input!B37-Input!B57+Input!B77)/Input!B$5</f>
        <v>2.7981755948146727</v>
      </c>
      <c r="G7" s="6">
        <f>(Input!C37-Input!C57+Input!C77)/Input!C$5</f>
        <v>1.9560430717889137</v>
      </c>
      <c r="H7" s="6">
        <f>(Input!D37-Input!D57+Input!D77)/Input!D$5</f>
        <v>2.3201129673603016</v>
      </c>
      <c r="I7" s="6">
        <f>(Input!E37-Input!E57+Input!E77)/Input!E$5</f>
        <v>2.6137125341058378</v>
      </c>
      <c r="J7" s="6">
        <f>(Input!F37-Input!F57+Input!F77)/Input!F$5</f>
        <v>3.2526876617229412</v>
      </c>
      <c r="K7" s="6">
        <f>(Input!G37-Input!G57+Input!G77)/Input!G$5</f>
        <v>2.9408056929854287</v>
      </c>
      <c r="L7" s="6">
        <f>(Input!H37-Input!H57+Input!H77)/Input!H$5</f>
        <v>2.917109098707015</v>
      </c>
      <c r="M7" s="6">
        <f>(Input!I37-Input!I57+Input!I77)/Input!I$5</f>
        <v>3.6382608397929275</v>
      </c>
      <c r="N7" s="6">
        <f>(Input!J37-Input!J57+Input!J77)/Input!J$5</f>
        <v>3.213852899615846</v>
      </c>
      <c r="O7" s="6">
        <f>AVERAGE(E7:N7)</f>
        <v>2.8425297528805737</v>
      </c>
    </row>
    <row r="8" spans="1:15" ht="12" customHeight="1" x14ac:dyDescent="0.2">
      <c r="B8" t="s">
        <v>121</v>
      </c>
      <c r="E8" s="6">
        <f>(Input!A38-Input!A58+Input!A78)/Input!A$5</f>
        <v>2.2039338083287658</v>
      </c>
      <c r="F8" s="6">
        <f>(Input!B38-Input!B58+Input!B78)/Input!B$5</f>
        <v>2.3362362018896818</v>
      </c>
      <c r="G8" s="6">
        <f>(Input!C38-Input!C58+Input!C78)/Input!C$5</f>
        <v>1.6558803440129122</v>
      </c>
      <c r="H8" s="6">
        <f>(Input!D38-Input!D58+Input!D78)/Input!D$5</f>
        <v>2.9315933456042487</v>
      </c>
      <c r="I8" s="6">
        <f>(Input!E38-Input!E58+Input!E78)/Input!E$5</f>
        <v>2.3190109475528011</v>
      </c>
      <c r="J8" s="6">
        <f>(Input!F38-Input!F58+Input!F78)/Input!F$5</f>
        <v>2.9322974439886402</v>
      </c>
      <c r="K8" s="6">
        <f>(Input!G38-Input!G58+Input!G78)/Input!G$5</f>
        <v>2.3563978990172822</v>
      </c>
      <c r="L8" s="6">
        <f>(Input!H38-Input!H58+Input!H78)/Input!H$5</f>
        <v>2.427507329728817</v>
      </c>
      <c r="M8" s="6">
        <f>(Input!I38-Input!I58+Input!I78)/Input!I$5</f>
        <v>3.2813596647402012</v>
      </c>
      <c r="N8" s="6">
        <f>(Input!J38-Input!J58+Input!J78)/Input!J$5</f>
        <v>2.6182805388094783</v>
      </c>
      <c r="O8" s="6">
        <f t="shared" ref="O8:O40" si="1">AVERAGE(E8:N8)</f>
        <v>2.5062497523672831</v>
      </c>
    </row>
    <row r="9" spans="1:15" ht="12" customHeight="1" x14ac:dyDescent="0.2">
      <c r="B9" t="s">
        <v>122</v>
      </c>
      <c r="E9" s="6">
        <f>(Input!A39-Input!A59+Input!A79)/Input!A$5</f>
        <v>2.2980355958115789E-2</v>
      </c>
      <c r="F9" s="6">
        <f>(Input!B39-Input!B59+Input!B79)/Input!B$5</f>
        <v>2.6806202977630113E-2</v>
      </c>
      <c r="G9" s="6">
        <f>(Input!C39-Input!C59+Input!C79)/Input!C$5</f>
        <v>3.6720961240068302E-2</v>
      </c>
      <c r="H9" s="6">
        <f>(Input!D39-Input!D59+Input!D79)/Input!D$5</f>
        <v>3.4587753438900672E-2</v>
      </c>
      <c r="I9" s="6">
        <f>(Input!E39-Input!E59+Input!E79)/Input!E$5</f>
        <v>4.5152356250210531E-2</v>
      </c>
      <c r="J9" s="6">
        <f>(Input!F39-Input!F59+Input!F79)/Input!F$5</f>
        <v>4.0084632376143896E-2</v>
      </c>
      <c r="K9" s="6">
        <f>(Input!G39-Input!G59+Input!G79)/Input!G$5</f>
        <v>4.0552897322941373E-2</v>
      </c>
      <c r="L9" s="6">
        <f>(Input!H39-Input!H59+Input!H79)/Input!H$5</f>
        <v>5.832875152043536E-2</v>
      </c>
      <c r="M9" s="6">
        <f>(Input!I39-Input!I59+Input!I79)/Input!I$5</f>
        <v>5.8139842230682845E-2</v>
      </c>
      <c r="N9" s="6">
        <f>(Input!J39-Input!J59+Input!J79)/Input!J$5</f>
        <v>7.6237209665622849E-2</v>
      </c>
      <c r="O9" s="6">
        <f t="shared" si="1"/>
        <v>4.3959096298075172E-2</v>
      </c>
    </row>
    <row r="10" spans="1:15" ht="13.5" customHeight="1" x14ac:dyDescent="0.2">
      <c r="B10" s="4" t="s">
        <v>123</v>
      </c>
      <c r="E10" s="8">
        <f>SUM(E7:E9)</f>
        <v>5.0014513321987293</v>
      </c>
      <c r="F10" s="8">
        <f t="shared" ref="F10:N10" si="2">SUM(F7:F9)</f>
        <v>5.161217999681984</v>
      </c>
      <c r="G10" s="8">
        <f t="shared" si="2"/>
        <v>3.6486443770418941</v>
      </c>
      <c r="H10" s="8">
        <f t="shared" si="2"/>
        <v>5.2862940664034515</v>
      </c>
      <c r="I10" s="8">
        <f t="shared" si="2"/>
        <v>4.9778758379088499</v>
      </c>
      <c r="J10" s="8">
        <f t="shared" si="2"/>
        <v>6.2250697380877247</v>
      </c>
      <c r="K10" s="8">
        <f t="shared" si="2"/>
        <v>5.3377564893256526</v>
      </c>
      <c r="L10" s="8">
        <f t="shared" si="2"/>
        <v>5.4029451799562676</v>
      </c>
      <c r="M10" s="8">
        <f t="shared" si="2"/>
        <v>6.9777603467638114</v>
      </c>
      <c r="N10" s="8">
        <f t="shared" si="2"/>
        <v>5.9083706480909468</v>
      </c>
      <c r="O10" s="8">
        <f t="shared" si="1"/>
        <v>5.3927386015459309</v>
      </c>
    </row>
    <row r="11" spans="1:15" ht="2.25" customHeight="1" x14ac:dyDescent="0.2">
      <c r="O11" s="6"/>
    </row>
    <row r="12" spans="1:15" ht="12" customHeight="1" x14ac:dyDescent="0.2">
      <c r="B12" t="s">
        <v>124</v>
      </c>
      <c r="E12" s="6">
        <f>(Input!A40-Input!A60+Input!A80)/Input!A$5</f>
        <v>6.8325112258535974</v>
      </c>
      <c r="F12" s="6">
        <f>(Input!B40-Input!B60+Input!B80)/Input!B$5</f>
        <v>6.7683756935668793</v>
      </c>
      <c r="G12" s="6">
        <f>(Input!C40-Input!C60+Input!C80)/Input!C$5</f>
        <v>5.9586852344231218</v>
      </c>
      <c r="H12" s="6">
        <f>(Input!D40-Input!D60+Input!D80)/Input!D$5</f>
        <v>5.4572136825392361</v>
      </c>
      <c r="I12" s="6">
        <f>(Input!E40-Input!E60+Input!E80)/Input!E$5</f>
        <v>5.4765048674503989</v>
      </c>
      <c r="J12" s="6">
        <f>(Input!F40-Input!F60+Input!F80)/Input!F$5</f>
        <v>5.6522644998422216</v>
      </c>
      <c r="K12" s="6">
        <f>(Input!G40-Input!G60+Input!G80)/Input!G$5</f>
        <v>5.6022290071162315</v>
      </c>
      <c r="L12" s="6">
        <f>(Input!H40-Input!H60+Input!H80)/Input!H$5</f>
        <v>5.9613606929669762</v>
      </c>
      <c r="M12" s="6">
        <f>(Input!I40-Input!I60+Input!I80)/Input!I$5</f>
        <v>5.7516465118190032</v>
      </c>
      <c r="N12" s="6">
        <f>(Input!J40-Input!J60+Input!J80)/Input!J$5</f>
        <v>5.2791628144771314</v>
      </c>
      <c r="O12" s="6">
        <f t="shared" si="1"/>
        <v>5.8739954230054803</v>
      </c>
    </row>
    <row r="13" spans="1:15" ht="12" customHeight="1" x14ac:dyDescent="0.2">
      <c r="B13" t="s">
        <v>125</v>
      </c>
      <c r="E13" s="6">
        <f>(Input!A41-Input!A61+Input!A81)/Input!A$5</f>
        <v>1.7866351285083797</v>
      </c>
      <c r="F13" s="6">
        <f>(Input!B41-Input!B61+Input!B81)/Input!B$5</f>
        <v>1.8379812705559415</v>
      </c>
      <c r="G13" s="6">
        <f>(Input!C41-Input!C61+Input!C81)/Input!C$5</f>
        <v>1.7355003859619029</v>
      </c>
      <c r="H13" s="6">
        <f>(Input!D41-Input!D61+Input!D81)/Input!D$5</f>
        <v>1.6048351154262268</v>
      </c>
      <c r="I13" s="6">
        <f>(Input!E41-Input!E61+Input!E81)/Input!E$5</f>
        <v>1.5666141408697409</v>
      </c>
      <c r="J13" s="6">
        <f>(Input!F41-Input!F61+Input!F81)/Input!F$5</f>
        <v>1.6074318081413697</v>
      </c>
      <c r="K13" s="6">
        <f>(Input!G41-Input!G61+Input!G81)/Input!G$5</f>
        <v>1.5724117926126735</v>
      </c>
      <c r="L13" s="6">
        <f>(Input!H41-Input!H61+Input!H81)/Input!H$5</f>
        <v>1.6340185897390826</v>
      </c>
      <c r="M13" s="6">
        <f>(Input!I41-Input!I61+Input!I81)/Input!I$5</f>
        <v>1.6856301870771591</v>
      </c>
      <c r="N13" s="6">
        <f>(Input!J41-Input!J61+Input!J81)/Input!J$5</f>
        <v>1.5754568306243744</v>
      </c>
      <c r="O13" s="6">
        <f t="shared" si="1"/>
        <v>1.6606515249516849</v>
      </c>
    </row>
    <row r="14" spans="1:15" ht="12" customHeight="1" x14ac:dyDescent="0.2">
      <c r="B14" t="s">
        <v>126</v>
      </c>
      <c r="E14" s="6">
        <f>(Input!A42-Input!A62+Input!A82)/Input!A$5</f>
        <v>1.8540393842366902</v>
      </c>
      <c r="F14" s="6">
        <f>(Input!B42-Input!B62+Input!B82)/Input!B$5</f>
        <v>1.4843050104191948</v>
      </c>
      <c r="G14" s="6">
        <f>(Input!C42-Input!C62+Input!C82)/Input!C$5</f>
        <v>1.2785228965076296</v>
      </c>
      <c r="H14" s="6">
        <f>(Input!D42-Input!D62+Input!D82)/Input!D$5</f>
        <v>1.14817376459513</v>
      </c>
      <c r="I14" s="6">
        <f>(Input!E42-Input!E62+Input!E82)/Input!E$5</f>
        <v>1.2943170411291138</v>
      </c>
      <c r="J14" s="6">
        <f>(Input!F42-Input!F62+Input!F82)/Input!F$5</f>
        <v>1.1119030609024929</v>
      </c>
      <c r="K14" s="6">
        <f>(Input!G42-Input!G62+Input!G82)/Input!G$5</f>
        <v>1.0039089800067773</v>
      </c>
      <c r="L14" s="6">
        <f>(Input!H42-Input!H62+Input!H82)/Input!H$5</f>
        <v>1.2809203467647243</v>
      </c>
      <c r="M14" s="6">
        <f>(Input!I42-Input!I62+Input!I82)/Input!I$5</f>
        <v>1.2758475992221097</v>
      </c>
      <c r="N14" s="6">
        <f>(Input!J42-Input!J62+Input!J82)/Input!J$5</f>
        <v>1.1999605905033763</v>
      </c>
      <c r="O14" s="6">
        <f t="shared" si="1"/>
        <v>1.2931898674287239</v>
      </c>
    </row>
    <row r="15" spans="1:15" ht="13.5" customHeight="1" x14ac:dyDescent="0.2">
      <c r="B15" s="4" t="s">
        <v>130</v>
      </c>
      <c r="E15" s="8">
        <f>SUM(E12:E14)</f>
        <v>10.473185738598668</v>
      </c>
      <c r="F15" s="8">
        <f t="shared" ref="F15:N15" si="3">SUM(F12:F14)</f>
        <v>10.090661974542016</v>
      </c>
      <c r="G15" s="8">
        <f t="shared" si="3"/>
        <v>8.9727085168926539</v>
      </c>
      <c r="H15" s="8">
        <f t="shared" si="3"/>
        <v>8.2102225625605936</v>
      </c>
      <c r="I15" s="8">
        <f t="shared" si="3"/>
        <v>8.3374360494492539</v>
      </c>
      <c r="J15" s="8">
        <f t="shared" si="3"/>
        <v>8.3715993688860841</v>
      </c>
      <c r="K15" s="8">
        <f t="shared" si="3"/>
        <v>8.1785497797356825</v>
      </c>
      <c r="L15" s="8">
        <f t="shared" si="3"/>
        <v>8.8762996294707825</v>
      </c>
      <c r="M15" s="8">
        <f t="shared" si="3"/>
        <v>8.7131242981182719</v>
      </c>
      <c r="N15" s="8">
        <f t="shared" si="3"/>
        <v>8.0545802356048828</v>
      </c>
      <c r="O15" s="8">
        <f t="shared" si="1"/>
        <v>8.8278368153858899</v>
      </c>
    </row>
    <row r="16" spans="1:15" ht="3" customHeight="1" x14ac:dyDescent="0.2">
      <c r="O16" s="6"/>
    </row>
    <row r="17" spans="2:15" ht="12" customHeight="1" x14ac:dyDescent="0.2">
      <c r="B17" t="s">
        <v>127</v>
      </c>
      <c r="E17" s="6">
        <f>(Input!A43-Input!A63+Input!A83)/Input!A$5</f>
        <v>1.9963048432226609</v>
      </c>
      <c r="F17" s="6">
        <f>(Input!B43-Input!B63+Input!B83)/Input!B$5</f>
        <v>1.8220373082491568</v>
      </c>
      <c r="G17" s="6">
        <f>(Input!C43-Input!C63+Input!C83)/Input!C$5</f>
        <v>1.5642150938394239</v>
      </c>
      <c r="H17" s="6">
        <f>(Input!D43-Input!D63+Input!D83)/Input!D$5</f>
        <v>1.3366697812311195</v>
      </c>
      <c r="I17" s="6">
        <f>(Input!E43-Input!E63+Input!E83)/Input!E$5</f>
        <v>1.1800212214100447</v>
      </c>
      <c r="J17" s="6">
        <f>(Input!F43-Input!F63+Input!F83)/Input!F$5</f>
        <v>1.364257052698012</v>
      </c>
      <c r="K17" s="6">
        <f>(Input!G43-Input!G63+Input!G83)/Input!G$5</f>
        <v>1.3044163334462895</v>
      </c>
      <c r="L17" s="6">
        <f>(Input!H43-Input!H63+Input!H83)/Input!H$5</f>
        <v>1.3722454633021393</v>
      </c>
      <c r="M17" s="6">
        <f>(Input!I43-Input!I63+Input!I83)/Input!I$5</f>
        <v>1.4336675888137171</v>
      </c>
      <c r="N17" s="6">
        <f>(Input!J43-Input!J63+Input!J83)/Input!J$5</f>
        <v>1.5238863444318995</v>
      </c>
      <c r="O17" s="6">
        <f t="shared" si="1"/>
        <v>1.4897721030644464</v>
      </c>
    </row>
    <row r="18" spans="2:15" ht="12" customHeight="1" x14ac:dyDescent="0.2">
      <c r="B18" t="s">
        <v>128</v>
      </c>
      <c r="E18" s="6">
        <f>(Input!A44-Input!A64+Input!A84)/Input!A$5</f>
        <v>2.9337515985423219</v>
      </c>
      <c r="F18" s="6">
        <f>(Input!B44-Input!B64+Input!B84)/Input!B$5</f>
        <v>3.4702785146998516</v>
      </c>
      <c r="G18" s="6">
        <f>(Input!C44-Input!C64+Input!C84)/Input!C$5</f>
        <v>3.443585469119149</v>
      </c>
      <c r="H18" s="6">
        <f>(Input!D44-Input!D64+Input!D84)/Input!D$5</f>
        <v>3.5417382079779682</v>
      </c>
      <c r="I18" s="6">
        <f>(Input!E44-Input!E64+Input!E84)/Input!E$5</f>
        <v>3.0416992623033656</v>
      </c>
      <c r="J18" s="6">
        <f>(Input!F44-Input!F64+Input!F84)/Input!F$5</f>
        <v>2.5122489744398866</v>
      </c>
      <c r="K18" s="6">
        <f>(Input!G44-Input!G64+Input!G84)/Input!G$5</f>
        <v>2.8255144018976619</v>
      </c>
      <c r="L18" s="6">
        <f>(Input!H44-Input!H64+Input!H84)/Input!H$5</f>
        <v>2.4227051445204566</v>
      </c>
      <c r="M18" s="6">
        <f>(Input!I44-Input!I64+Input!I84)/Input!I$5</f>
        <v>2.956387534580514</v>
      </c>
      <c r="N18" s="6">
        <f>(Input!J44-Input!J64+Input!J84)/Input!J$5</f>
        <v>2.6889269965703089</v>
      </c>
      <c r="O18" s="6">
        <f t="shared" si="1"/>
        <v>2.9836836104651487</v>
      </c>
    </row>
    <row r="19" spans="2:15" ht="13.5" customHeight="1" x14ac:dyDescent="0.2">
      <c r="B19" s="4" t="s">
        <v>129</v>
      </c>
      <c r="E19" s="8">
        <f>SUM(E17:E18)</f>
        <v>4.9300564417649824</v>
      </c>
      <c r="F19" s="8">
        <f t="shared" ref="F19:N19" si="4">SUM(F17:F18)</f>
        <v>5.2923158229490088</v>
      </c>
      <c r="G19" s="8">
        <f t="shared" si="4"/>
        <v>5.0078005629585727</v>
      </c>
      <c r="H19" s="8">
        <f t="shared" si="4"/>
        <v>4.8784079892090872</v>
      </c>
      <c r="I19" s="8">
        <f t="shared" si="4"/>
        <v>4.2217204837134101</v>
      </c>
      <c r="J19" s="8">
        <f t="shared" si="4"/>
        <v>3.8765060271378986</v>
      </c>
      <c r="K19" s="8">
        <f t="shared" si="4"/>
        <v>4.1299307353439509</v>
      </c>
      <c r="L19" s="8">
        <f t="shared" si="4"/>
        <v>3.7949506078225959</v>
      </c>
      <c r="M19" s="8">
        <f t="shared" si="4"/>
        <v>4.3900551233942311</v>
      </c>
      <c r="N19" s="8">
        <f t="shared" si="4"/>
        <v>4.2128133410022084</v>
      </c>
      <c r="O19" s="8">
        <f t="shared" si="1"/>
        <v>4.4734557135295949</v>
      </c>
    </row>
    <row r="20" spans="2:15" ht="3" customHeight="1" x14ac:dyDescent="0.2">
      <c r="O20" s="6"/>
    </row>
    <row r="21" spans="2:15" ht="12" customHeight="1" x14ac:dyDescent="0.2">
      <c r="B21" t="s">
        <v>131</v>
      </c>
      <c r="E21" s="6">
        <f>(Input!A45-Input!A65+Input!A85)/Input!A$5</f>
        <v>35.499035009278757</v>
      </c>
      <c r="F21" s="6">
        <f>(Input!B45-Input!B65+Input!B85)/Input!B$5</f>
        <v>36.294678176599078</v>
      </c>
      <c r="G21" s="6">
        <f>(Input!C45-Input!C65+Input!C85)/Input!C$5</f>
        <v>33.547685242220332</v>
      </c>
      <c r="H21" s="6">
        <f>(Input!D45-Input!D65+Input!D85)/Input!D$5</f>
        <v>28.566552247404136</v>
      </c>
      <c r="I21" s="6">
        <f>(Input!E45-Input!E65+Input!E85)/Input!E$5</f>
        <v>27.918453801327182</v>
      </c>
      <c r="J21" s="6">
        <f>(Input!F45-Input!F65+Input!F85)/Input!F$5</f>
        <v>27.324065257178926</v>
      </c>
      <c r="K21" s="6">
        <f>(Input!G45-Input!G65+Input!G85)/Input!G$5</f>
        <v>26.625312910877671</v>
      </c>
      <c r="L21" s="6">
        <f>(Input!H45-Input!H65+Input!H85)/Input!H$5</f>
        <v>25.324554415766123</v>
      </c>
      <c r="M21" s="6">
        <f>(Input!I45-Input!I65+Input!I85)/Input!I$5</f>
        <v>24.231020638746607</v>
      </c>
      <c r="N21" s="6">
        <f>(Input!J45-Input!J65+Input!J85)/Input!J$5</f>
        <v>25.336298276633364</v>
      </c>
      <c r="O21" s="6">
        <f t="shared" si="1"/>
        <v>29.066765597603222</v>
      </c>
    </row>
    <row r="22" spans="2:15" ht="12" customHeight="1" x14ac:dyDescent="0.2">
      <c r="B22" t="s">
        <v>132</v>
      </c>
      <c r="E22" s="6">
        <f>(Input!A46-Input!A66+Input!A86)/Input!A$5</f>
        <v>7.0184919375775241</v>
      </c>
      <c r="F22" s="6">
        <f>(Input!B46-Input!B66+Input!B86)/Input!B$5</f>
        <v>6.3954214961796287</v>
      </c>
      <c r="G22" s="6">
        <f>(Input!C46-Input!C66+Input!C86)/Input!C$5</f>
        <v>7.1351424940156418</v>
      </c>
      <c r="H22" s="6">
        <f>(Input!D46-Input!D66+Input!D86)/Input!D$5</f>
        <v>5.9465790841775439</v>
      </c>
      <c r="I22" s="6">
        <f>(Input!E46-Input!E66+Input!E86)/Input!E$5</f>
        <v>3.9115317142183454</v>
      </c>
      <c r="J22" s="6">
        <f>(Input!F46-Input!F66+Input!F86)/Input!F$5</f>
        <v>4.2377018617860527</v>
      </c>
      <c r="K22" s="6">
        <f>(Input!G46-Input!G66+Input!G86)/Input!G$5</f>
        <v>4.565083429345985</v>
      </c>
      <c r="L22" s="6">
        <f>(Input!H46-Input!H66+Input!H86)/Input!H$5</f>
        <v>3.8938182086634932</v>
      </c>
      <c r="M22" s="6">
        <f>(Input!I46-Input!I66+Input!I86)/Input!I$5</f>
        <v>5.2081525103399162</v>
      </c>
      <c r="N22" s="6">
        <f>(Input!J46-Input!J66+Input!J86)/Input!J$5</f>
        <v>5.4270033160783644</v>
      </c>
      <c r="O22" s="6">
        <f t="shared" si="1"/>
        <v>5.3738926052382485</v>
      </c>
    </row>
    <row r="23" spans="2:15" ht="12" customHeight="1" x14ac:dyDescent="0.2">
      <c r="B23" t="s">
        <v>133</v>
      </c>
      <c r="E23" s="6">
        <f>(Input!A47-Input!A67+Input!A87)/Input!A$5</f>
        <v>1.4303776886760704</v>
      </c>
      <c r="F23" s="6">
        <f>(Input!B47-Input!B67+Input!B87)/Input!B$5</f>
        <v>1.0990098835895592</v>
      </c>
      <c r="G23" s="6">
        <f>(Input!C47-Input!C67+Input!C87)/Input!C$5</f>
        <v>0.79991844118174515</v>
      </c>
      <c r="H23" s="6">
        <f>(Input!D47-Input!D67+Input!D87)/Input!D$5</f>
        <v>0.80653939104410499</v>
      </c>
      <c r="I23" s="6">
        <f>(Input!E47-Input!E67+Input!E87)/Input!E$5</f>
        <v>0.78683356351264866</v>
      </c>
      <c r="J23" s="6">
        <f>(Input!F47-Input!F67+Input!F87)/Input!F$5</f>
        <v>0.79740075733669924</v>
      </c>
      <c r="K23" s="6">
        <f>(Input!G47-Input!G67+Input!G87)/Input!G$5</f>
        <v>0.86781829888173501</v>
      </c>
      <c r="L23" s="6">
        <f>(Input!H47-Input!H67+Input!H87)/Input!H$5</f>
        <v>0.64098193757953725</v>
      </c>
      <c r="M23" s="6">
        <f>(Input!I47-Input!I67+Input!I87)/Input!I$5</f>
        <v>0.84422649209783895</v>
      </c>
      <c r="N23" s="6">
        <f>(Input!J47-Input!J67+Input!J87)/Input!J$5</f>
        <v>1.08530515731845</v>
      </c>
      <c r="O23" s="6">
        <f t="shared" si="1"/>
        <v>0.91584116112183889</v>
      </c>
    </row>
    <row r="24" spans="2:15" ht="12" customHeight="1" x14ac:dyDescent="0.2">
      <c r="B24" t="s">
        <v>134</v>
      </c>
      <c r="E24" s="6">
        <f>(Input!A48-Input!A68+Input!A88)/Input!A$5</f>
        <v>0.92647580311727762</v>
      </c>
      <c r="F24" s="6">
        <f>(Input!B48-Input!B68+Input!B88)/Input!B$5</f>
        <v>0.85429069971797045</v>
      </c>
      <c r="G24" s="6">
        <f>(Input!C48-Input!C68+Input!C88)/Input!C$5</f>
        <v>0.64703238181378708</v>
      </c>
      <c r="H24" s="6">
        <f>(Input!D48-Input!D68+Input!D88)/Input!D$5</f>
        <v>0.60271782046058087</v>
      </c>
      <c r="I24" s="6">
        <f>(Input!E48-Input!E68+Input!E88)/Input!E$5</f>
        <v>0.6142089129922188</v>
      </c>
      <c r="J24" s="6">
        <f>(Input!F48-Input!F68+Input!F88)/Input!F$5</f>
        <v>0.52190659514042292</v>
      </c>
      <c r="K24" s="6">
        <f>(Input!G48-Input!G68+Input!G88)/Input!G$5</f>
        <v>0.55241118264994915</v>
      </c>
      <c r="L24" s="6">
        <f>(Input!H48-Input!H68+Input!H88)/Input!H$5</f>
        <v>0.5884745023869955</v>
      </c>
      <c r="M24" s="6">
        <f>(Input!I48-Input!I68+Input!I88)/Input!I$5</f>
        <v>0.54289216357610448</v>
      </c>
      <c r="N24" s="6">
        <f>(Input!J48-Input!J68+Input!J88)/Input!J$5</f>
        <v>0.41902598186453077</v>
      </c>
      <c r="O24" s="6">
        <f t="shared" si="1"/>
        <v>0.62694360437198382</v>
      </c>
    </row>
    <row r="25" spans="2:15" ht="12" customHeight="1" x14ac:dyDescent="0.2">
      <c r="B25" t="s">
        <v>135</v>
      </c>
      <c r="E25" s="6">
        <f>(Input!A49-Input!A69+Input!A89)/Input!A$5</f>
        <v>4.019769617599831</v>
      </c>
      <c r="F25" s="6">
        <f>(Input!B49-Input!B69+Input!B89)/Input!B$5</f>
        <v>4.2123584202994371</v>
      </c>
      <c r="G25" s="6">
        <f>(Input!C49-Input!C69+Input!C89)/Input!C$5</f>
        <v>3.6151264317627154</v>
      </c>
      <c r="H25" s="6">
        <f>(Input!D49-Input!D69+Input!D89)/Input!D$5</f>
        <v>2.8001111407736294</v>
      </c>
      <c r="I25" s="6">
        <f>(Input!E49-Input!E69+Input!E89)/Input!E$5</f>
        <v>2.4490126991612486</v>
      </c>
      <c r="J25" s="6">
        <f>(Input!F49-Input!F69+Input!F89)/Input!F$5</f>
        <v>2.7713868728305457</v>
      </c>
      <c r="K25" s="6">
        <f>(Input!G49-Input!G69+Input!G89)/Input!G$5</f>
        <v>2.6202075906472384</v>
      </c>
      <c r="L25" s="6">
        <f>(Input!H49-Input!H69+Input!H89)/Input!H$5</f>
        <v>2.8888859515288723</v>
      </c>
      <c r="M25" s="6">
        <f>(Input!I49-Input!I69+Input!I89)/Input!I$5</f>
        <v>1.6558100742282724</v>
      </c>
      <c r="N25" s="6">
        <f>(Input!J49-Input!J69+Input!J89)/Input!J$5</f>
        <v>1.8023890675926122</v>
      </c>
      <c r="O25" s="6">
        <f t="shared" si="1"/>
        <v>2.8835057866424405</v>
      </c>
    </row>
    <row r="26" spans="2:15" ht="13.5" customHeight="1" x14ac:dyDescent="0.2">
      <c r="B26" s="4" t="s">
        <v>136</v>
      </c>
      <c r="E26" s="8">
        <f>SUM(E21:E25)</f>
        <v>48.894150056249458</v>
      </c>
      <c r="F26" s="8">
        <f t="shared" ref="F26:N26" si="5">SUM(F21:F25)</f>
        <v>48.855758676385676</v>
      </c>
      <c r="G26" s="8">
        <f t="shared" si="5"/>
        <v>45.744904990994222</v>
      </c>
      <c r="H26" s="8">
        <f t="shared" si="5"/>
        <v>38.722499683860001</v>
      </c>
      <c r="I26" s="8">
        <f t="shared" si="5"/>
        <v>35.680040691211644</v>
      </c>
      <c r="J26" s="8">
        <f t="shared" si="5"/>
        <v>35.652461344272645</v>
      </c>
      <c r="K26" s="8">
        <f t="shared" si="5"/>
        <v>35.230833412402582</v>
      </c>
      <c r="L26" s="8">
        <f t="shared" si="5"/>
        <v>33.336715015925016</v>
      </c>
      <c r="M26" s="8">
        <f t="shared" si="5"/>
        <v>32.482101878988736</v>
      </c>
      <c r="N26" s="8">
        <f t="shared" si="5"/>
        <v>34.070021799487321</v>
      </c>
      <c r="O26" s="8">
        <f t="shared" si="1"/>
        <v>38.866948754977727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(Input!A50-Input!A70+Input!A90)/Input!A$5</f>
        <v>2.4404831684310726</v>
      </c>
      <c r="F28" s="6">
        <f>(Input!B50-Input!B70+Input!B90)/Input!B$5</f>
        <v>2.4943731327045553</v>
      </c>
      <c r="G28" s="6">
        <f>(Input!C50-Input!C70+Input!C90)/Input!C$5</f>
        <v>2.6475776407201503</v>
      </c>
      <c r="H28" s="6">
        <f>(Input!D50-Input!D70+Input!D90)/Input!D$5</f>
        <v>2.5500609798934963</v>
      </c>
      <c r="I28" s="6">
        <f>(Input!E50-Input!E70+Input!E90)/Input!E$5</f>
        <v>2.5180187287364837</v>
      </c>
      <c r="J28" s="6">
        <f>(Input!F50-Input!F70+Input!F90)/Input!F$5</f>
        <v>2.5557274218996531</v>
      </c>
      <c r="K28" s="6">
        <f>(Input!G50-Input!G70+Input!G90)/Input!G$5</f>
        <v>2.5607557438156556</v>
      </c>
      <c r="L28" s="6">
        <f>(Input!H50-Input!H70+Input!H90)/Input!H$5</f>
        <v>2.1869348023258266</v>
      </c>
      <c r="M28" s="6">
        <f>(Input!I50-Input!I70+Input!I90)/Input!I$5</f>
        <v>2.1817498425045883</v>
      </c>
      <c r="N28" s="6">
        <f>(Input!J50-Input!J70+Input!J90)/Input!J$5</f>
        <v>2.2026636559231405</v>
      </c>
      <c r="O28" s="6">
        <f t="shared" si="1"/>
        <v>2.4338345116954621</v>
      </c>
    </row>
    <row r="29" spans="2:15" ht="12" customHeight="1" x14ac:dyDescent="0.2">
      <c r="B29" t="s">
        <v>138</v>
      </c>
      <c r="E29" s="6">
        <f>(Input!A51-Input!A71+Input!A91)/Input!A$5</f>
        <v>0.11583936692916415</v>
      </c>
      <c r="F29" s="6">
        <f>(Input!B51-Input!B71+Input!B91)/Input!B$5</f>
        <v>0.11284305930990619</v>
      </c>
      <c r="G29" s="6">
        <f>(Input!C51-Input!C71+Input!C91)/Input!C$5</f>
        <v>0.10999064334781015</v>
      </c>
      <c r="H29" s="6">
        <f>(Input!D51-Input!D71+Input!D91)/Input!D$5</f>
        <v>7.7769597167385601E-2</v>
      </c>
      <c r="I29" s="6">
        <f>(Input!E51-Input!E71+Input!E91)/Input!E$5</f>
        <v>9.3218041567015866E-2</v>
      </c>
      <c r="J29" s="6">
        <f>(Input!F51-Input!F71+Input!F91)/Input!F$5</f>
        <v>8.4874723887661735E-2</v>
      </c>
      <c r="K29" s="6">
        <f>(Input!G51-Input!G71+Input!G91)/Input!G$5</f>
        <v>6.9124839037614363E-2</v>
      </c>
      <c r="L29" s="6">
        <f>(Input!H51-Input!H71+Input!H91)/Input!H$5</f>
        <v>8.4374143107242547E-2</v>
      </c>
      <c r="M29" s="6">
        <f>(Input!I51-Input!I71+Input!I91)/Input!I$5</f>
        <v>0.13659419595168312</v>
      </c>
      <c r="N29" s="6">
        <f>(Input!J51-Input!J71+Input!J91)/Input!J$5</f>
        <v>0.13256332147498032</v>
      </c>
      <c r="O29" s="6">
        <f t="shared" si="1"/>
        <v>0.10171919317804641</v>
      </c>
    </row>
    <row r="30" spans="2:15" ht="13.5" customHeight="1" x14ac:dyDescent="0.2">
      <c r="B30" s="4" t="s">
        <v>139</v>
      </c>
      <c r="E30" s="8">
        <f>SUM(E28:E29)</f>
        <v>2.5563225353602368</v>
      </c>
      <c r="F30" s="8">
        <f t="shared" ref="F30:N30" si="6">SUM(F28:F29)</f>
        <v>2.6072161920144614</v>
      </c>
      <c r="G30" s="8">
        <f t="shared" si="6"/>
        <v>2.7575682840679603</v>
      </c>
      <c r="H30" s="8">
        <f t="shared" si="6"/>
        <v>2.6278305770608821</v>
      </c>
      <c r="I30" s="8">
        <f t="shared" si="6"/>
        <v>2.6112367703034995</v>
      </c>
      <c r="J30" s="8">
        <f t="shared" si="6"/>
        <v>2.640602145787315</v>
      </c>
      <c r="K30" s="8">
        <f t="shared" si="6"/>
        <v>2.6298805828532701</v>
      </c>
      <c r="L30" s="8">
        <f t="shared" si="6"/>
        <v>2.271308945433069</v>
      </c>
      <c r="M30" s="8">
        <f t="shared" si="6"/>
        <v>2.3183440384562712</v>
      </c>
      <c r="N30" s="8">
        <f t="shared" si="6"/>
        <v>2.3352269773981207</v>
      </c>
      <c r="O30" s="8">
        <f t="shared" si="1"/>
        <v>2.5355537048735091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(Input!A52-Input!A72+Input!A92)/Input!A$5</f>
        <v>0.12636609263372467</v>
      </c>
      <c r="F32" s="6">
        <f>(Input!B52-Input!B72+Input!B92)/Input!B$5</f>
        <v>0.14754483601275409</v>
      </c>
      <c r="G32" s="6">
        <f>(Input!C52-Input!C72+Input!C92)/Input!C$5</f>
        <v>0.14174384605188264</v>
      </c>
      <c r="H32" s="6">
        <f>(Input!D52-Input!D72+Input!D92)/Input!D$5</f>
        <v>0.1373969734863919</v>
      </c>
      <c r="I32" s="6">
        <f>(Input!E52-Input!E72+Input!E92)/Input!E$5</f>
        <v>8.7352039613298738E-2</v>
      </c>
      <c r="J32" s="6">
        <f>(Input!F52-Input!F72+Input!F92)/Input!F$5</f>
        <v>0.10453865572735878</v>
      </c>
      <c r="K32" s="6">
        <f>(Input!G52-Input!G72+Input!G92)/Input!G$5</f>
        <v>0.11907604201965437</v>
      </c>
      <c r="L32" s="6">
        <f>(Input!H52-Input!H72+Input!H92)/Input!H$5</f>
        <v>0.12696658206132364</v>
      </c>
      <c r="M32" s="6">
        <f>(Input!I52-Input!I72+Input!I92)/Input!I$5</f>
        <v>0.12406310772686187</v>
      </c>
      <c r="N32" s="6">
        <f>(Input!J52-Input!J72+Input!J92)/Input!J$5</f>
        <v>0.10977312911403191</v>
      </c>
      <c r="O32" s="6">
        <f t="shared" si="1"/>
        <v>0.12248213044472825</v>
      </c>
    </row>
    <row r="33" spans="2:15" ht="12" customHeight="1" x14ac:dyDescent="0.2">
      <c r="B33" t="s">
        <v>141</v>
      </c>
      <c r="E33" s="6">
        <f>(Input!A53-Input!A73+Input!A93)/Input!A$5</f>
        <v>1.2548016845991865</v>
      </c>
      <c r="F33" s="6">
        <f>(Input!B53-Input!B73+Input!B93)/Input!B$5</f>
        <v>1.1486463415654735</v>
      </c>
      <c r="G33" s="6">
        <f>(Input!C53-Input!C73+Input!C93)/Input!C$5</f>
        <v>0.99586646497883058</v>
      </c>
      <c r="H33" s="6">
        <f>(Input!D53-Input!D73+Input!D93)/Input!D$5</f>
        <v>0.92335150552893741</v>
      </c>
      <c r="I33" s="6">
        <f>(Input!E53-Input!E73+Input!E93)/Input!E$5</f>
        <v>1.0095101559605215</v>
      </c>
      <c r="J33" s="6">
        <f>(Input!F53-Input!F73+Input!F93)/Input!F$5</f>
        <v>0.99910520668980751</v>
      </c>
      <c r="K33" s="6">
        <f>(Input!G53-Input!G73+Input!G93)/Input!G$5</f>
        <v>0.88986058963063364</v>
      </c>
      <c r="L33" s="6">
        <f>(Input!H53-Input!H73+Input!H93)/Input!H$5</f>
        <v>0.93283493521011884</v>
      </c>
      <c r="M33" s="6">
        <f>(Input!I53-Input!I73+Input!I93)/Input!I$5</f>
        <v>0.99004300309512716</v>
      </c>
      <c r="N33" s="6">
        <f>(Input!J53-Input!J73+Input!J93)/Input!J$5</f>
        <v>0.92495558443218373</v>
      </c>
      <c r="O33" s="6">
        <f t="shared" si="1"/>
        <v>1.006897547169082</v>
      </c>
    </row>
    <row r="34" spans="2:15" ht="12" customHeight="1" x14ac:dyDescent="0.2">
      <c r="B34" t="s">
        <v>142</v>
      </c>
      <c r="E34" s="6">
        <f>(Input!A54-Input!A74+Input!A94)/Input!A$5</f>
        <v>0.20426928587225121</v>
      </c>
      <c r="F34" s="6">
        <f>(Input!B54-Input!B74+Input!B94)/Input!B$5</f>
        <v>0.23048547589358193</v>
      </c>
      <c r="G34" s="6">
        <f>(Input!C54-Input!C74+Input!C94)/Input!C$5</f>
        <v>0.22714045114657977</v>
      </c>
      <c r="H34" s="6">
        <f>(Input!D54-Input!D74+Input!D94)/Input!D$5</f>
        <v>0.24025101516066935</v>
      </c>
      <c r="I34" s="6">
        <f>(Input!E54-Input!E74+Input!E94)/Input!E$5</f>
        <v>0.23090497524168827</v>
      </c>
      <c r="J34" s="6">
        <f>(Input!F54-Input!F74+Input!F94)/Input!F$5</f>
        <v>0.22821123382770589</v>
      </c>
      <c r="K34" s="6">
        <f>(Input!G54-Input!G74+Input!G94)/Input!G$5</f>
        <v>0.2327078956286005</v>
      </c>
      <c r="L34" s="6">
        <f>(Input!H54-Input!H74+Input!H94)/Input!H$5</f>
        <v>0.24086184955248227</v>
      </c>
      <c r="M34" s="6">
        <f>(Input!I54-Input!I74+Input!I94)/Input!I$5</f>
        <v>0.27375071900079434</v>
      </c>
      <c r="N34" s="6">
        <f>(Input!J54-Input!J74+Input!J94)/Input!J$5</f>
        <v>0.28302551321105734</v>
      </c>
      <c r="O34" s="6">
        <f t="shared" si="1"/>
        <v>0.23916084145354111</v>
      </c>
    </row>
    <row r="35" spans="2:15" ht="12" customHeight="1" x14ac:dyDescent="0.2">
      <c r="B35" t="s">
        <v>143</v>
      </c>
      <c r="E35" s="6">
        <f>(Input!A55-Input!A75+Input!A95)/Input!A$5</f>
        <v>1.2255126393015452</v>
      </c>
      <c r="F35" s="6">
        <f>(Input!B55-Input!B75+Input!B95)/Input!B$5</f>
        <v>1.1041034052773848</v>
      </c>
      <c r="G35" s="6">
        <f>(Input!C55-Input!C75+Input!C95)/Input!C$5</f>
        <v>0.98910979251623776</v>
      </c>
      <c r="H35" s="6">
        <f>(Input!D55-Input!D75+Input!D95)/Input!D$5</f>
        <v>0.9899262339998034</v>
      </c>
      <c r="I35" s="6">
        <f>(Input!E55-Input!E75+Input!E95)/Input!E$5</f>
        <v>1.0364390473944824</v>
      </c>
      <c r="J35" s="6">
        <f>(Input!F55-Input!F75+Input!F95)/Input!F$5</f>
        <v>1.1569816345850426</v>
      </c>
      <c r="K35" s="6">
        <f>(Input!G55-Input!G75+Input!G95)/Input!G$5</f>
        <v>1.0422854625550659</v>
      </c>
      <c r="L35" s="6">
        <f>(Input!H55-Input!H75+Input!H95)/Input!H$5</f>
        <v>0.94061014279788235</v>
      </c>
      <c r="M35" s="6">
        <f>(Input!I55-Input!I75+Input!I95)/Input!I$5</f>
        <v>1.0310472075378674</v>
      </c>
      <c r="N35" s="6">
        <f>(Input!J55-Input!J75+Input!J95)/Input!J$5</f>
        <v>1.0627528420992833</v>
      </c>
      <c r="O35" s="6">
        <f t="shared" si="1"/>
        <v>1.0578768408064594</v>
      </c>
    </row>
    <row r="36" spans="2:15" ht="13.5" customHeight="1" x14ac:dyDescent="0.2">
      <c r="B36" s="4" t="s">
        <v>144</v>
      </c>
      <c r="E36" s="8">
        <f>SUM(E32:E35)</f>
        <v>2.8109497024067078</v>
      </c>
      <c r="F36" s="8">
        <f t="shared" ref="F36:N36" si="7">SUM(F32:F35)</f>
        <v>2.6307800587491945</v>
      </c>
      <c r="G36" s="8">
        <f t="shared" si="7"/>
        <v>2.3538605546935307</v>
      </c>
      <c r="H36" s="8">
        <f t="shared" si="7"/>
        <v>2.290925728175802</v>
      </c>
      <c r="I36" s="8">
        <f t="shared" si="7"/>
        <v>2.3642062182099908</v>
      </c>
      <c r="J36" s="8">
        <f t="shared" si="7"/>
        <v>2.4888367308299149</v>
      </c>
      <c r="K36" s="8">
        <f t="shared" si="7"/>
        <v>2.2839299898339545</v>
      </c>
      <c r="L36" s="8">
        <f t="shared" si="7"/>
        <v>2.2412735096218075</v>
      </c>
      <c r="M36" s="8">
        <f t="shared" si="7"/>
        <v>2.418904037360651</v>
      </c>
      <c r="N36" s="8">
        <f t="shared" si="7"/>
        <v>2.3805070688565562</v>
      </c>
      <c r="O36" s="8">
        <f t="shared" si="1"/>
        <v>2.426417359873811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(Input!A56-Input!A76+Input!A96)/Input!A$5</f>
        <v>4.4284052076422347</v>
      </c>
      <c r="F38" s="8">
        <f>(Input!B56-Input!B76+Input!B96)/Input!B$5</f>
        <v>4.2144597501067018</v>
      </c>
      <c r="G38" s="8">
        <f>(Input!C56-Input!C76+Input!C96)/Input!C$5</f>
        <v>3.4295104911462682</v>
      </c>
      <c r="H38" s="8">
        <f>(Input!D56-Input!D76+Input!D96)/Input!D$5</f>
        <v>3.1709864270559636</v>
      </c>
      <c r="I38" s="8">
        <f>(Input!E56-Input!E76+Input!E96)/Input!E$5</f>
        <v>3.0119636878094784</v>
      </c>
      <c r="J38" s="8">
        <f>(Input!F56-Input!F76+Input!F96)/Input!F$5</f>
        <v>2.7899644051751342</v>
      </c>
      <c r="K38" s="8">
        <f>(Input!G56-Input!G76+Input!G96)/Input!G$5</f>
        <v>2.8610607251779059</v>
      </c>
      <c r="L38" s="8">
        <f>(Input!H56-Input!H76+Input!H96)/Input!H$5</f>
        <v>3.216746655042221</v>
      </c>
      <c r="M38" s="8">
        <f>(Input!I56-Input!I76+Input!I96)/Input!I$5</f>
        <v>3.2808159631871594</v>
      </c>
      <c r="N38" s="8">
        <f>(Input!J56-Input!J76+Input!J96)/Input!J$5</f>
        <v>4.3287877496822382</v>
      </c>
      <c r="O38" s="8">
        <f t="shared" si="1"/>
        <v>3.4732701062025306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79.094521014221002</v>
      </c>
      <c r="F40" s="11">
        <f t="shared" ref="F40:N40" si="8">SUM(F10,F15,F19,F26,F30,F36,F38)</f>
        <v>78.85241047442905</v>
      </c>
      <c r="G40" s="11">
        <f t="shared" si="8"/>
        <v>71.914997777795108</v>
      </c>
      <c r="H40" s="11">
        <f t="shared" si="8"/>
        <v>65.187167034325782</v>
      </c>
      <c r="I40" s="11">
        <f t="shared" si="8"/>
        <v>61.204479738606125</v>
      </c>
      <c r="J40" s="11">
        <f t="shared" si="8"/>
        <v>62.045039760176714</v>
      </c>
      <c r="K40" s="11">
        <f t="shared" si="8"/>
        <v>60.651941714673001</v>
      </c>
      <c r="L40" s="11">
        <f t="shared" si="8"/>
        <v>59.140239543271761</v>
      </c>
      <c r="M40" s="11">
        <f t="shared" si="8"/>
        <v>60.581105686269133</v>
      </c>
      <c r="N40" s="11">
        <f t="shared" si="8"/>
        <v>61.29030782012228</v>
      </c>
      <c r="O40" s="11">
        <f t="shared" si="1"/>
        <v>65.99622105638899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HVLFÖ&amp;C&amp;8DVR-Nr. 0890723&amp;R&amp;8&amp;D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O4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249</v>
      </c>
    </row>
    <row r="2" spans="1:15" ht="15.75" customHeight="1" x14ac:dyDescent="0.2">
      <c r="D2" s="37" t="str">
        <f>Kenndat!D2</f>
        <v>Größenklasse 1: 500 - 1.200 ha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171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Input!A37/Input!A$7</f>
        <v>15.877176483775152</v>
      </c>
      <c r="F7" s="6">
        <f>Input!B37/Input!B$7</f>
        <v>16.571331398780249</v>
      </c>
      <c r="G7" s="6">
        <f>Input!C37/Input!C$7</f>
        <v>12.208954139207366</v>
      </c>
      <c r="H7" s="6">
        <f>Input!D37/Input!D$7</f>
        <v>13.842997357647329</v>
      </c>
      <c r="I7" s="6">
        <f>Input!E37/Input!E$7</f>
        <v>14.557001208013428</v>
      </c>
      <c r="J7" s="6">
        <f>Input!F37/Input!F$7</f>
        <v>18.201777187116825</v>
      </c>
      <c r="K7" s="6">
        <f>Input!G37/Input!G$7</f>
        <v>18.673400212235631</v>
      </c>
      <c r="L7" s="6">
        <f>Input!H37/Input!H$7</f>
        <v>17.85452627064122</v>
      </c>
      <c r="M7" s="6">
        <f>Input!I37/Input!I$7</f>
        <v>21.478177333974973</v>
      </c>
      <c r="N7" s="6">
        <f>Input!J37/Input!J$7</f>
        <v>18.969764473950477</v>
      </c>
      <c r="O7" s="6">
        <f>AVERAGE(E7:N7)</f>
        <v>16.823510606534263</v>
      </c>
    </row>
    <row r="8" spans="1:15" ht="12" customHeight="1" x14ac:dyDescent="0.2">
      <c r="B8" t="s">
        <v>121</v>
      </c>
      <c r="E8" s="6">
        <f>Input!A38/Input!A$7</f>
        <v>13.159123465784901</v>
      </c>
      <c r="F8" s="6">
        <f>Input!B38/Input!B$7</f>
        <v>14.086323037576234</v>
      </c>
      <c r="G8" s="6">
        <f>Input!C38/Input!C$7</f>
        <v>10.279884445246909</v>
      </c>
      <c r="H8" s="6">
        <f>Input!D38/Input!D$7</f>
        <v>17.036374757376567</v>
      </c>
      <c r="I8" s="6">
        <f>Input!E38/Input!E$7</f>
        <v>13.208363263419896</v>
      </c>
      <c r="J8" s="6">
        <f>Input!F38/Input!F$7</f>
        <v>16.602573056213494</v>
      </c>
      <c r="K8" s="6">
        <f>Input!G38/Input!G$7</f>
        <v>14.867823268593241</v>
      </c>
      <c r="L8" s="6">
        <f>Input!H38/Input!H$7</f>
        <v>14.648942740724854</v>
      </c>
      <c r="M8" s="6">
        <f>Input!I38/Input!I$7</f>
        <v>19.161673885145973</v>
      </c>
      <c r="N8" s="6">
        <f>Input!J38/Input!J$7</f>
        <v>15.529885060285007</v>
      </c>
      <c r="O8" s="6">
        <f t="shared" ref="O8:O40" si="1">AVERAGE(E8:N8)</f>
        <v>14.858096698036709</v>
      </c>
    </row>
    <row r="9" spans="1:15" ht="12" customHeight="1" x14ac:dyDescent="0.2">
      <c r="B9" t="s">
        <v>122</v>
      </c>
      <c r="E9" s="6">
        <f>Input!A39/Input!A$7</f>
        <v>0.12743484839993274</v>
      </c>
      <c r="F9" s="6">
        <f>Input!B39/Input!B$7</f>
        <v>0.14755705292150306</v>
      </c>
      <c r="G9" s="6">
        <f>Input!C39/Input!C$7</f>
        <v>0.22587659113478378</v>
      </c>
      <c r="H9" s="6">
        <f>Input!D39/Input!D$7</f>
        <v>0.17737485524148169</v>
      </c>
      <c r="I9" s="6">
        <f>Input!E39/Input!E$7</f>
        <v>0.295016336557405</v>
      </c>
      <c r="J9" s="6">
        <f>Input!F39/Input!F$7</f>
        <v>0.24106341820065041</v>
      </c>
      <c r="K9" s="6">
        <f>Input!G39/Input!G$7</f>
        <v>0.23504479158954619</v>
      </c>
      <c r="L9" s="6">
        <f>Input!H39/Input!H$7</f>
        <v>0.28942998069912074</v>
      </c>
      <c r="M9" s="6">
        <f>Input!I39/Input!I$7</f>
        <v>0.30658004491498236</v>
      </c>
      <c r="N9" s="6">
        <f>Input!J39/Input!J$7</f>
        <v>0.41145863932788906</v>
      </c>
      <c r="O9" s="6">
        <f t="shared" si="1"/>
        <v>0.24568365589872948</v>
      </c>
    </row>
    <row r="10" spans="1:15" ht="13.5" customHeight="1" x14ac:dyDescent="0.2">
      <c r="B10" s="4" t="s">
        <v>123</v>
      </c>
      <c r="E10" s="8">
        <f>SUM(E7:E9)</f>
        <v>29.163734797959986</v>
      </c>
      <c r="F10" s="8">
        <f t="shared" ref="F10:N10" si="2">SUM(F7:F9)</f>
        <v>30.805211489277983</v>
      </c>
      <c r="G10" s="8">
        <f t="shared" si="2"/>
        <v>22.71471517558906</v>
      </c>
      <c r="H10" s="8">
        <f t="shared" si="2"/>
        <v>31.05674697026538</v>
      </c>
      <c r="I10" s="8">
        <f t="shared" si="2"/>
        <v>28.060380807990729</v>
      </c>
      <c r="J10" s="8">
        <f t="shared" si="2"/>
        <v>35.045413661530972</v>
      </c>
      <c r="K10" s="8">
        <f t="shared" si="2"/>
        <v>33.77626827241842</v>
      </c>
      <c r="L10" s="8">
        <f t="shared" si="2"/>
        <v>32.79289899206519</v>
      </c>
      <c r="M10" s="8">
        <f t="shared" si="2"/>
        <v>40.946431264035922</v>
      </c>
      <c r="N10" s="8">
        <f t="shared" si="2"/>
        <v>34.911108173563377</v>
      </c>
      <c r="O10" s="8">
        <f t="shared" si="1"/>
        <v>31.927290960469708</v>
      </c>
    </row>
    <row r="11" spans="1:15" ht="3" customHeight="1" x14ac:dyDescent="0.2"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6"/>
    </row>
    <row r="12" spans="1:15" ht="12" customHeight="1" x14ac:dyDescent="0.2">
      <c r="B12" t="s">
        <v>124</v>
      </c>
      <c r="E12" s="6">
        <f>Input!A40/Input!A$7</f>
        <v>40.280388387602983</v>
      </c>
      <c r="F12" s="6">
        <f>Input!B40/Input!B$7</f>
        <v>39.794743753688763</v>
      </c>
      <c r="G12" s="6">
        <f>Input!C40/Input!C$7</f>
        <v>34.616252595468083</v>
      </c>
      <c r="H12" s="6">
        <f>Input!D40/Input!D$7</f>
        <v>31.555690844737317</v>
      </c>
      <c r="I12" s="6">
        <f>Input!E40/Input!E$7</f>
        <v>32.99524091355002</v>
      </c>
      <c r="J12" s="6">
        <f>Input!F40/Input!F$7</f>
        <v>34.09015102472906</v>
      </c>
      <c r="K12" s="6">
        <f>Input!G40/Input!G$7</f>
        <v>34.103664766417417</v>
      </c>
      <c r="L12" s="6">
        <f>Input!H40/Input!H$7</f>
        <v>36.068085352777182</v>
      </c>
      <c r="M12" s="6">
        <f>Input!I40/Input!I$7</f>
        <v>33.783183750401022</v>
      </c>
      <c r="N12" s="6">
        <f>Input!J40/Input!J$7</f>
        <v>30.396404115177983</v>
      </c>
      <c r="O12" s="6">
        <f t="shared" si="1"/>
        <v>34.768380550454978</v>
      </c>
    </row>
    <row r="13" spans="1:15" ht="12" customHeight="1" x14ac:dyDescent="0.2">
      <c r="B13" t="s">
        <v>125</v>
      </c>
      <c r="E13" s="6">
        <f>Input!A41/Input!A$7</f>
        <v>10.51737207868632</v>
      </c>
      <c r="F13" s="6">
        <f>Input!B41/Input!B$7</f>
        <v>10.808187094235688</v>
      </c>
      <c r="G13" s="6">
        <f>Input!C41/Input!C$7</f>
        <v>10.096858806536066</v>
      </c>
      <c r="H13" s="6">
        <f>Input!D41/Input!D$7</f>
        <v>9.2491196235462994</v>
      </c>
      <c r="I13" s="6">
        <f>Input!E41/Input!E$7</f>
        <v>9.4412941958603263</v>
      </c>
      <c r="J13" s="6">
        <f>Input!F41/Input!F$7</f>
        <v>9.7033083783310374</v>
      </c>
      <c r="K13" s="6">
        <f>Input!G41/Input!G$7</f>
        <v>9.5718413497528037</v>
      </c>
      <c r="L13" s="6">
        <f>Input!H41/Input!H$7</f>
        <v>9.8797164915290576</v>
      </c>
      <c r="M13" s="6">
        <f>Input!I41/Input!I$7</f>
        <v>9.8996126082771898</v>
      </c>
      <c r="N13" s="6">
        <f>Input!J41/Input!J$7</f>
        <v>9.0698124538968194</v>
      </c>
      <c r="O13" s="6">
        <f t="shared" si="1"/>
        <v>9.8237123080651596</v>
      </c>
    </row>
    <row r="14" spans="1:15" ht="12" customHeight="1" x14ac:dyDescent="0.2">
      <c r="B14" t="s">
        <v>126</v>
      </c>
      <c r="E14" s="6">
        <f>Input!A42/Input!A$7</f>
        <v>10.806588017710027</v>
      </c>
      <c r="F14" s="6">
        <f>Input!B42/Input!B$7</f>
        <v>8.7232485736769618</v>
      </c>
      <c r="G14" s="6">
        <f>Input!C42/Input!C$7</f>
        <v>7.4014552676717518</v>
      </c>
      <c r="H14" s="6">
        <f>Input!D42/Input!D$7</f>
        <v>6.6643294622322991</v>
      </c>
      <c r="I14" s="6">
        <f>Input!E42/Input!E$7</f>
        <v>7.7881172826994653</v>
      </c>
      <c r="J14" s="6">
        <f>Input!F42/Input!F$7</f>
        <v>6.708949528952119</v>
      </c>
      <c r="K14" s="6">
        <f>Input!G42/Input!G$7</f>
        <v>6.0925927296957134</v>
      </c>
      <c r="L14" s="6">
        <f>Input!H42/Input!H$7</f>
        <v>7.8140261634141108</v>
      </c>
      <c r="M14" s="6">
        <f>Input!I42/Input!I$7</f>
        <v>7.4719153031761305</v>
      </c>
      <c r="N14" s="6">
        <f>Input!J42/Input!J$7</f>
        <v>6.8946387305877046</v>
      </c>
      <c r="O14" s="6">
        <f t="shared" si="1"/>
        <v>7.6365861059816282</v>
      </c>
    </row>
    <row r="15" spans="1:15" ht="13.5" customHeight="1" x14ac:dyDescent="0.2">
      <c r="B15" s="4" t="s">
        <v>130</v>
      </c>
      <c r="E15" s="8">
        <f>SUM(E12:E14)</f>
        <v>61.604348483999331</v>
      </c>
      <c r="F15" s="8">
        <f t="shared" ref="F15:N15" si="3">SUM(F12:F14)</f>
        <v>59.326179421601417</v>
      </c>
      <c r="G15" s="8">
        <f t="shared" si="3"/>
        <v>52.114566669675895</v>
      </c>
      <c r="H15" s="8">
        <f t="shared" si="3"/>
        <v>47.469139930515922</v>
      </c>
      <c r="I15" s="8">
        <f t="shared" si="3"/>
        <v>50.22465239210981</v>
      </c>
      <c r="J15" s="8">
        <f t="shared" si="3"/>
        <v>50.502408932012216</v>
      </c>
      <c r="K15" s="8">
        <f t="shared" si="3"/>
        <v>49.768098845865936</v>
      </c>
      <c r="L15" s="8">
        <f t="shared" si="3"/>
        <v>53.761828007720354</v>
      </c>
      <c r="M15" s="8">
        <f t="shared" si="3"/>
        <v>51.154711661854343</v>
      </c>
      <c r="N15" s="8">
        <f t="shared" si="3"/>
        <v>46.360855299662504</v>
      </c>
      <c r="O15" s="8">
        <f t="shared" si="1"/>
        <v>52.228678964501775</v>
      </c>
    </row>
    <row r="16" spans="1:15" ht="3" customHeight="1" x14ac:dyDescent="0.2"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6"/>
    </row>
    <row r="17" spans="2:15" ht="12" customHeight="1" x14ac:dyDescent="0.2">
      <c r="B17" t="s">
        <v>127</v>
      </c>
      <c r="E17" s="6">
        <f>Input!A43/Input!A$7</f>
        <v>11.060996469203609</v>
      </c>
      <c r="F17" s="6">
        <f>Input!B43/Input!B$7</f>
        <v>10.762804446193194</v>
      </c>
      <c r="G17" s="6">
        <f>Input!C43/Input!C$7</f>
        <v>9.3240985826487304</v>
      </c>
      <c r="H17" s="6">
        <f>Input!D43/Input!D$7</f>
        <v>7.7983958309546724</v>
      </c>
      <c r="I17" s="6">
        <f>Input!E43/Input!E$7</f>
        <v>6.8901060457423604</v>
      </c>
      <c r="J17" s="6">
        <f>Input!F43/Input!F$7</f>
        <v>8.0196827185974424</v>
      </c>
      <c r="K17" s="6">
        <f>Input!G43/Input!G$7</f>
        <v>8.0823350855112164</v>
      </c>
      <c r="L17" s="6">
        <f>Input!H43/Input!H$7</f>
        <v>8.3660458932018003</v>
      </c>
      <c r="M17" s="6">
        <f>Input!I43/Input!I$7</f>
        <v>8.4859323869104912</v>
      </c>
      <c r="N17" s="6">
        <f>Input!J43/Input!J$7</f>
        <v>8.8604966740431745</v>
      </c>
      <c r="O17" s="6">
        <f t="shared" si="1"/>
        <v>8.7650894133006698</v>
      </c>
    </row>
    <row r="18" spans="2:15" ht="12" customHeight="1" x14ac:dyDescent="0.2">
      <c r="B18" t="s">
        <v>128</v>
      </c>
      <c r="E18" s="6">
        <f>Input!A44/Input!A$7</f>
        <v>17.078288404416298</v>
      </c>
      <c r="F18" s="6">
        <f>Input!B44/Input!B$7</f>
        <v>20.588736474522921</v>
      </c>
      <c r="G18" s="6">
        <f>Input!C44/Input!C$7</f>
        <v>20.158421052631578</v>
      </c>
      <c r="H18" s="6">
        <f>Input!D44/Input!D$7</f>
        <v>20.580516318974375</v>
      </c>
      <c r="I18" s="6">
        <f>Input!E44/Input!E$7</f>
        <v>18.24762167289591</v>
      </c>
      <c r="J18" s="6">
        <f>Input!F44/Input!F$7</f>
        <v>15.146940663960459</v>
      </c>
      <c r="K18" s="6">
        <f>Input!G44/Input!G$7</f>
        <v>17.293855860747101</v>
      </c>
      <c r="L18" s="6">
        <f>Input!H44/Input!H$7</f>
        <v>14.722396311387518</v>
      </c>
      <c r="M18" s="6">
        <f>Input!I44/Input!I$7</f>
        <v>17.332229307025987</v>
      </c>
      <c r="N18" s="6">
        <f>Input!J44/Input!J$7</f>
        <v>15.553773035270156</v>
      </c>
      <c r="O18" s="6">
        <f t="shared" si="1"/>
        <v>17.670277910183231</v>
      </c>
    </row>
    <row r="19" spans="2:15" ht="13.5" customHeight="1" x14ac:dyDescent="0.2">
      <c r="B19" s="4" t="s">
        <v>129</v>
      </c>
      <c r="E19" s="8">
        <f>SUM(E17:E18)</f>
        <v>28.139284873619907</v>
      </c>
      <c r="F19" s="8">
        <f t="shared" ref="F19:N19" si="4">SUM(F17:F18)</f>
        <v>31.351540920716115</v>
      </c>
      <c r="G19" s="8">
        <f t="shared" si="4"/>
        <v>29.482519635280308</v>
      </c>
      <c r="H19" s="8">
        <f t="shared" si="4"/>
        <v>28.378912149929047</v>
      </c>
      <c r="I19" s="8">
        <f t="shared" si="4"/>
        <v>25.137727718638271</v>
      </c>
      <c r="J19" s="8">
        <f t="shared" si="4"/>
        <v>23.166623382557901</v>
      </c>
      <c r="K19" s="8">
        <f t="shared" si="4"/>
        <v>25.376190946258319</v>
      </c>
      <c r="L19" s="8">
        <f t="shared" si="4"/>
        <v>23.08844220458932</v>
      </c>
      <c r="M19" s="8">
        <f t="shared" si="4"/>
        <v>25.818161693936478</v>
      </c>
      <c r="N19" s="8">
        <f t="shared" si="4"/>
        <v>24.414269709313331</v>
      </c>
      <c r="O19" s="8">
        <f t="shared" si="1"/>
        <v>26.435367323483899</v>
      </c>
    </row>
    <row r="20" spans="2:15" ht="3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131</v>
      </c>
      <c r="E21" s="6">
        <f>Input!A45/Input!A$7</f>
        <v>241.20832371238021</v>
      </c>
      <c r="F21" s="6">
        <f>Input!B45/Input!B$7</f>
        <v>239.0306349596695</v>
      </c>
      <c r="G21" s="6">
        <f>Input!C45/Input!C$7</f>
        <v>216.92730883813306</v>
      </c>
      <c r="H21" s="6">
        <f>Input!D45/Input!D$7</f>
        <v>177.47949281508426</v>
      </c>
      <c r="I21" s="6">
        <f>Input!E45/Input!E$7</f>
        <v>196.01173597204547</v>
      </c>
      <c r="J21" s="6">
        <f>Input!F45/Input!F$7</f>
        <v>203.26258349009547</v>
      </c>
      <c r="K21" s="6">
        <f>Input!G45/Input!G$7</f>
        <v>200.60739205185791</v>
      </c>
      <c r="L21" s="6">
        <f>Input!H45/Input!H$7</f>
        <v>169.73415998284366</v>
      </c>
      <c r="M21" s="6">
        <f>Input!I45/Input!I$7</f>
        <v>164.51127005133139</v>
      </c>
      <c r="N21" s="6">
        <f>Input!J45/Input!J$7</f>
        <v>170.05528995228116</v>
      </c>
      <c r="O21" s="6">
        <f t="shared" si="1"/>
        <v>197.88281918257221</v>
      </c>
    </row>
    <row r="22" spans="2:15" ht="12" customHeight="1" x14ac:dyDescent="0.2">
      <c r="B22" t="s">
        <v>132</v>
      </c>
      <c r="E22" s="6">
        <f>Input!A46/Input!A$7</f>
        <v>40.970249957966715</v>
      </c>
      <c r="F22" s="6">
        <f>Input!B46/Input!B$7</f>
        <v>37.348379401927993</v>
      </c>
      <c r="G22" s="6">
        <f>Input!C46/Input!C$7</f>
        <v>41.695011736029613</v>
      </c>
      <c r="H22" s="6">
        <f>Input!D46/Input!D$7</f>
        <v>34.494180707563331</v>
      </c>
      <c r="I22" s="6">
        <f>Input!E46/Input!E$7</f>
        <v>23.317549029940899</v>
      </c>
      <c r="J22" s="6">
        <f>Input!F46/Input!F$7</f>
        <v>25.247787560070986</v>
      </c>
      <c r="K22" s="6">
        <f>Input!G46/Input!G$7</f>
        <v>27.935915944818738</v>
      </c>
      <c r="L22" s="6">
        <f>Input!H46/Input!H$7</f>
        <v>23.876574308385159</v>
      </c>
      <c r="M22" s="6">
        <f>Input!I46/Input!I$7</f>
        <v>30.587109400064165</v>
      </c>
      <c r="N22" s="6">
        <f>Input!J46/Input!J$7</f>
        <v>31.355941027097245</v>
      </c>
      <c r="O22" s="6">
        <f t="shared" si="1"/>
        <v>31.682869907386483</v>
      </c>
    </row>
    <row r="23" spans="2:15" ht="12" customHeight="1" x14ac:dyDescent="0.2">
      <c r="B23" t="s">
        <v>133</v>
      </c>
      <c r="E23" s="6">
        <f>Input!A47/Input!A$7</f>
        <v>8.3372028246371119</v>
      </c>
      <c r="F23" s="6">
        <f>Input!B47/Input!B$7</f>
        <v>6.4588722211292549</v>
      </c>
      <c r="G23" s="6">
        <f>Input!C47/Input!C$7</f>
        <v>4.6307818001263881</v>
      </c>
      <c r="H23" s="6">
        <f>Input!D47/Input!D$7</f>
        <v>4.6813856856252754</v>
      </c>
      <c r="I23" s="6">
        <f>Input!E47/Input!E$7</f>
        <v>4.73429460934143</v>
      </c>
      <c r="J23" s="6">
        <f>Input!F47/Input!F$7</f>
        <v>4.8113200003046392</v>
      </c>
      <c r="K23" s="6">
        <f>Input!G47/Input!G$7</f>
        <v>5.2666761267819977</v>
      </c>
      <c r="L23" s="6">
        <f>Input!H47/Input!H$7</f>
        <v>3.9101960111516192</v>
      </c>
      <c r="M23" s="6">
        <f>Input!I47/Input!I$7</f>
        <v>4.9441554379210784</v>
      </c>
      <c r="N23" s="6">
        <f>Input!J47/Input!J$7</f>
        <v>6.235860603568141</v>
      </c>
      <c r="O23" s="6">
        <f t="shared" si="1"/>
        <v>5.4010745320586926</v>
      </c>
    </row>
    <row r="24" spans="2:15" ht="12" customHeight="1" x14ac:dyDescent="0.2">
      <c r="B24" t="s">
        <v>134</v>
      </c>
      <c r="E24" s="6">
        <f>Input!A48/Input!A$7</f>
        <v>5.4138261503110456</v>
      </c>
      <c r="F24" s="6">
        <f>Input!B48/Input!B$7</f>
        <v>5.0227287035215422</v>
      </c>
      <c r="G24" s="6">
        <f>Input!C48/Input!C$7</f>
        <v>3.7581109506183985</v>
      </c>
      <c r="H24" s="6">
        <f>Input!D48/Input!D$7</f>
        <v>3.518743577615032</v>
      </c>
      <c r="I24" s="6">
        <f>Input!E48/Input!E$7</f>
        <v>3.7073040221171856</v>
      </c>
      <c r="J24" s="6">
        <f>Input!F48/Input!F$7</f>
        <v>3.1328945264007682</v>
      </c>
      <c r="K24" s="6">
        <f>Input!G48/Input!G$7</f>
        <v>3.3726935827513307</v>
      </c>
      <c r="L24" s="6">
        <f>Input!H48/Input!H$7</f>
        <v>3.6226588033454856</v>
      </c>
      <c r="M24" s="6">
        <f>Input!I48/Input!I$7</f>
        <v>3.183569136990696</v>
      </c>
      <c r="N24" s="6">
        <f>Input!J48/Input!J$7</f>
        <v>2.4085957542643399</v>
      </c>
      <c r="O24" s="6">
        <f t="shared" si="1"/>
        <v>3.714112520793583</v>
      </c>
    </row>
    <row r="25" spans="2:15" ht="12" customHeight="1" x14ac:dyDescent="0.2">
      <c r="B25" t="s">
        <v>135</v>
      </c>
      <c r="E25" s="6">
        <f>Input!A49/Input!A$7</f>
        <v>22.368093930392874</v>
      </c>
      <c r="F25" s="6">
        <f>Input!B49/Input!B$7</f>
        <v>24.680187881172536</v>
      </c>
      <c r="G25" s="6">
        <f>Input!C49/Input!C$7</f>
        <v>20.928699106256207</v>
      </c>
      <c r="H25" s="6">
        <f>Input!D49/Input!D$7</f>
        <v>16.252647245918219</v>
      </c>
      <c r="I25" s="6">
        <f>Input!E49/Input!E$7</f>
        <v>14.699394777166114</v>
      </c>
      <c r="J25" s="6">
        <f>Input!F49/Input!F$7</f>
        <v>16.43845342452191</v>
      </c>
      <c r="K25" s="6">
        <f>Input!G49/Input!G$7</f>
        <v>15.896710759030297</v>
      </c>
      <c r="L25" s="6">
        <f>Input!H49/Input!H$7</f>
        <v>17.613429122882263</v>
      </c>
      <c r="M25" s="6">
        <f>Input!I49/Input!I$7</f>
        <v>9.6891101219120941</v>
      </c>
      <c r="N25" s="6">
        <f>Input!J49/Input!J$7</f>
        <v>10.34241973966799</v>
      </c>
      <c r="O25" s="6">
        <f t="shared" si="1"/>
        <v>16.890914610892054</v>
      </c>
    </row>
    <row r="26" spans="2:15" ht="13.5" customHeight="1" x14ac:dyDescent="0.2">
      <c r="B26" s="4" t="s">
        <v>136</v>
      </c>
      <c r="E26" s="8">
        <f>SUM(E21:E25)</f>
        <v>318.29769657568795</v>
      </c>
      <c r="F26" s="8">
        <f t="shared" ref="F26:N26" si="5">SUM(F21:F25)</f>
        <v>312.54080316742079</v>
      </c>
      <c r="G26" s="8">
        <f t="shared" si="5"/>
        <v>287.93991243116369</v>
      </c>
      <c r="H26" s="8">
        <f t="shared" si="5"/>
        <v>236.4264500318061</v>
      </c>
      <c r="I26" s="8">
        <f t="shared" si="5"/>
        <v>242.47027841061109</v>
      </c>
      <c r="J26" s="8">
        <f t="shared" si="5"/>
        <v>252.89303900139379</v>
      </c>
      <c r="K26" s="8">
        <f t="shared" si="5"/>
        <v>253.07938846524027</v>
      </c>
      <c r="L26" s="8">
        <f t="shared" si="5"/>
        <v>218.75701822860816</v>
      </c>
      <c r="M26" s="8">
        <f t="shared" si="5"/>
        <v>212.91521414821938</v>
      </c>
      <c r="N26" s="8">
        <f t="shared" si="5"/>
        <v>220.39810707687889</v>
      </c>
      <c r="O26" s="8">
        <f t="shared" si="1"/>
        <v>255.57179075370306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Input!A50/Input!A$7</f>
        <v>14.224776663117188</v>
      </c>
      <c r="F28" s="6">
        <f>Input!B50/Input!B$7</f>
        <v>14.659410781034822</v>
      </c>
      <c r="G28" s="6">
        <f>Input!C50/Input!C$7</f>
        <v>15.3270055069062</v>
      </c>
      <c r="H28" s="6">
        <f>Input!D50/Input!D$7</f>
        <v>14.801284476993592</v>
      </c>
      <c r="I28" s="6">
        <f>Input!E50/Input!E$7</f>
        <v>15.151330436263104</v>
      </c>
      <c r="J28" s="6">
        <f>Input!F50/Input!F$7</f>
        <v>15.420630526339842</v>
      </c>
      <c r="K28" s="6">
        <f>Input!G50/Input!G$7</f>
        <v>15.540892788101644</v>
      </c>
      <c r="L28" s="6">
        <f>Input!H50/Input!H$7</f>
        <v>13.341005790263779</v>
      </c>
      <c r="M28" s="6">
        <f>Input!I50/Input!I$7</f>
        <v>12.777270612768689</v>
      </c>
      <c r="N28" s="6">
        <f>Input!J50/Input!J$7</f>
        <v>12.655890762391554</v>
      </c>
      <c r="O28" s="6">
        <f t="shared" si="1"/>
        <v>14.389949834418042</v>
      </c>
    </row>
    <row r="29" spans="2:15" ht="12" customHeight="1" x14ac:dyDescent="0.2">
      <c r="B29" t="s">
        <v>138</v>
      </c>
      <c r="E29" s="6">
        <f>Input!A51/Input!A$7</f>
        <v>0.67216835733901248</v>
      </c>
      <c r="F29" s="6">
        <f>Input!B51/Input!B$7</f>
        <v>0.65696242376549285</v>
      </c>
      <c r="G29" s="6">
        <f>Input!C51/Input!C$7</f>
        <v>0.65895459059312089</v>
      </c>
      <c r="H29" s="6">
        <f>Input!D51/Input!D$7</f>
        <v>0.4457575559868861</v>
      </c>
      <c r="I29" s="6">
        <f>Input!E51/Input!E$7</f>
        <v>0.57019693051085185</v>
      </c>
      <c r="J29" s="6">
        <f>Input!F51/Input!F$7</f>
        <v>0.51715726221030756</v>
      </c>
      <c r="K29" s="6">
        <f>Input!G51/Input!G$7</f>
        <v>0.44282100639174748</v>
      </c>
      <c r="L29" s="6">
        <f>Input!H51/Input!H$7</f>
        <v>0.51953849453141754</v>
      </c>
      <c r="M29" s="6">
        <f>Input!I51/Input!I$7</f>
        <v>0.81409608598010907</v>
      </c>
      <c r="N29" s="6">
        <f>Input!J51/Input!J$7</f>
        <v>0.79431045962830227</v>
      </c>
      <c r="O29" s="6">
        <f t="shared" si="1"/>
        <v>0.60919631669372487</v>
      </c>
    </row>
    <row r="30" spans="2:15" ht="13.5" customHeight="1" x14ac:dyDescent="0.2">
      <c r="B30" s="4" t="s">
        <v>139</v>
      </c>
      <c r="E30" s="8">
        <f>SUM(E28:E29)</f>
        <v>14.896945020456201</v>
      </c>
      <c r="F30" s="8">
        <f t="shared" ref="F30:N30" si="6">SUM(F28:F29)</f>
        <v>15.316373204800314</v>
      </c>
      <c r="G30" s="8">
        <f t="shared" si="6"/>
        <v>15.985960097499321</v>
      </c>
      <c r="H30" s="8">
        <f t="shared" si="6"/>
        <v>15.247042032980477</v>
      </c>
      <c r="I30" s="8">
        <f t="shared" si="6"/>
        <v>15.721527366773955</v>
      </c>
      <c r="J30" s="8">
        <f t="shared" si="6"/>
        <v>15.93778778855015</v>
      </c>
      <c r="K30" s="8">
        <f t="shared" si="6"/>
        <v>15.983713794493392</v>
      </c>
      <c r="L30" s="8">
        <f t="shared" si="6"/>
        <v>13.860544284795196</v>
      </c>
      <c r="M30" s="8">
        <f t="shared" si="6"/>
        <v>13.591366698748798</v>
      </c>
      <c r="N30" s="8">
        <f t="shared" si="6"/>
        <v>13.450201222019857</v>
      </c>
      <c r="O30" s="8">
        <f t="shared" si="1"/>
        <v>14.999146151111768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Input!A52/Input!A$7</f>
        <v>0.74316706831810797</v>
      </c>
      <c r="F32" s="6">
        <f>Input!B52/Input!B$7</f>
        <v>0.87005508557938216</v>
      </c>
      <c r="G32" s="6">
        <f>Input!C52/Input!C$7</f>
        <v>0.82463663446781621</v>
      </c>
      <c r="H32" s="6">
        <f>Input!D52/Input!D$7</f>
        <v>0.79839623872514642</v>
      </c>
      <c r="I32" s="6">
        <f>Input!E52/Input!E$7</f>
        <v>0.52262147020909178</v>
      </c>
      <c r="J32" s="6">
        <f>Input!F52/Input!F$7</f>
        <v>0.62813454376518429</v>
      </c>
      <c r="K32" s="6">
        <f>Input!G52/Input!G$7</f>
        <v>0.73492633449322586</v>
      </c>
      <c r="L32" s="6">
        <f>Input!H52/Input!H$7</f>
        <v>0.77811022946600894</v>
      </c>
      <c r="M32" s="6">
        <f>Input!I52/Input!I$7</f>
        <v>0.73152269810715431</v>
      </c>
      <c r="N32" s="6">
        <f>Input!J52/Input!J$7</f>
        <v>0.63339812258060302</v>
      </c>
      <c r="O32" s="6">
        <f t="shared" si="1"/>
        <v>0.7264968425711722</v>
      </c>
    </row>
    <row r="33" spans="2:15" ht="12" customHeight="1" x14ac:dyDescent="0.2">
      <c r="B33" t="s">
        <v>141</v>
      </c>
      <c r="E33" s="6">
        <f>Input!A53/Input!A$7</f>
        <v>7.0778551813035921</v>
      </c>
      <c r="F33" s="6">
        <f>Input!B53/Input!B$7</f>
        <v>6.7425172142435565</v>
      </c>
      <c r="G33" s="6">
        <f>Input!C53/Input!C$7</f>
        <v>5.8058043694141013</v>
      </c>
      <c r="H33" s="6">
        <f>Input!D53/Input!D$7</f>
        <v>5.3867270710662387</v>
      </c>
      <c r="I33" s="6">
        <f>Input!E53/Input!E$7</f>
        <v>5.8424681579011386</v>
      </c>
      <c r="J33" s="6">
        <f>Input!F53/Input!F$7</f>
        <v>5.9517787103112649</v>
      </c>
      <c r="K33" s="6">
        <f>Input!G53/Input!G$7</f>
        <v>5.417198489672022</v>
      </c>
      <c r="L33" s="6">
        <f>Input!H53/Input!H$7</f>
        <v>5.7058451640574734</v>
      </c>
      <c r="M33" s="6">
        <f>Input!I53/Input!I$7</f>
        <v>5.8117408565928779</v>
      </c>
      <c r="N33" s="6">
        <f>Input!J53/Input!J$7</f>
        <v>5.3201151845106374</v>
      </c>
      <c r="O33" s="6">
        <f t="shared" si="1"/>
        <v>5.9062050399072898</v>
      </c>
    </row>
    <row r="34" spans="2:15" ht="12" customHeight="1" x14ac:dyDescent="0.2">
      <c r="B34" t="s">
        <v>142</v>
      </c>
      <c r="E34" s="6">
        <f>Input!A54/Input!A$7</f>
        <v>1.1906187300341871</v>
      </c>
      <c r="F34" s="6">
        <f>Input!B54/Input!B$7</f>
        <v>1.3545612827070628</v>
      </c>
      <c r="G34" s="6">
        <f>Input!C54/Input!C$7</f>
        <v>1.3149313893653518</v>
      </c>
      <c r="H34" s="6">
        <f>Input!D54/Input!D$7</f>
        <v>1.394485719877995</v>
      </c>
      <c r="I34" s="6">
        <f>Input!E54/Input!E$7</f>
        <v>1.3893929935221294</v>
      </c>
      <c r="J34" s="6">
        <f>Input!F54/Input!F$7</f>
        <v>1.3771109570992286</v>
      </c>
      <c r="K34" s="6">
        <f>Input!G54/Input!G$7</f>
        <v>1.4122738826781178</v>
      </c>
      <c r="L34" s="6">
        <f>Input!H54/Input!H$7</f>
        <v>1.4692592751447566</v>
      </c>
      <c r="M34" s="6">
        <f>Input!I54/Input!I$7</f>
        <v>1.6032025986525504</v>
      </c>
      <c r="N34" s="6">
        <f>Input!J54/Input!J$7</f>
        <v>1.6261856269053259</v>
      </c>
      <c r="O34" s="6">
        <f t="shared" si="1"/>
        <v>1.4132022455986706</v>
      </c>
    </row>
    <row r="35" spans="2:15" ht="12" customHeight="1" x14ac:dyDescent="0.2">
      <c r="B35" t="s">
        <v>143</v>
      </c>
      <c r="E35" s="6">
        <f>Input!A55/Input!A$7</f>
        <v>7.1398262623998203</v>
      </c>
      <c r="F35" s="6">
        <f>Input!B55/Input!B$7</f>
        <v>6.4903334644894741</v>
      </c>
      <c r="G35" s="6">
        <f>Input!C55/Input!C$7</f>
        <v>5.7288521260269025</v>
      </c>
      <c r="H35" s="6">
        <f>Input!D55/Input!D$7</f>
        <v>5.7462917353080307</v>
      </c>
      <c r="I35" s="6">
        <f>Input!E55/Input!E$7</f>
        <v>6.2359448854008743</v>
      </c>
      <c r="J35" s="6">
        <f>Input!F55/Input!F$7</f>
        <v>6.9689976618965295</v>
      </c>
      <c r="K35" s="6">
        <f>Input!G55/Input!G$7</f>
        <v>6.3253169138635936</v>
      </c>
      <c r="L35" s="6">
        <f>Input!H55/Input!H$7</f>
        <v>5.7447072699978561</v>
      </c>
      <c r="M35" s="6">
        <f>Input!I55/Input!I$7</f>
        <v>6.0384143407122233</v>
      </c>
      <c r="N35" s="6">
        <f>Input!J55/Input!J$7</f>
        <v>6.1209306804013339</v>
      </c>
      <c r="O35" s="6">
        <f t="shared" si="1"/>
        <v>6.2539615340496635</v>
      </c>
    </row>
    <row r="36" spans="2:15" ht="13.5" customHeight="1" x14ac:dyDescent="0.2">
      <c r="B36" s="4" t="s">
        <v>144</v>
      </c>
      <c r="E36" s="8">
        <f>SUM(E32:E35)</f>
        <v>16.151467242055709</v>
      </c>
      <c r="F36" s="8">
        <f t="shared" ref="F36:N36" si="7">SUM(F32:F35)</f>
        <v>15.457467047019476</v>
      </c>
      <c r="G36" s="8">
        <f t="shared" si="7"/>
        <v>13.674224519274173</v>
      </c>
      <c r="H36" s="8">
        <f t="shared" si="7"/>
        <v>13.325900764977412</v>
      </c>
      <c r="I36" s="8">
        <f t="shared" si="7"/>
        <v>13.990427507033235</v>
      </c>
      <c r="J36" s="8">
        <f t="shared" si="7"/>
        <v>14.926021873072207</v>
      </c>
      <c r="K36" s="8">
        <f t="shared" si="7"/>
        <v>13.889715620706959</v>
      </c>
      <c r="L36" s="8">
        <f t="shared" si="7"/>
        <v>13.697921938666095</v>
      </c>
      <c r="M36" s="8">
        <f t="shared" si="7"/>
        <v>14.184880494064807</v>
      </c>
      <c r="N36" s="8">
        <f t="shared" si="7"/>
        <v>13.700629614397901</v>
      </c>
      <c r="O36" s="8">
        <f t="shared" si="1"/>
        <v>14.299865662126797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Input!A56/Input!A$7</f>
        <v>25.576459676063443</v>
      </c>
      <c r="F38" s="8">
        <f>Input!B56/Input!B$7</f>
        <v>24.753496950619713</v>
      </c>
      <c r="G38" s="8">
        <f>Input!C56/Input!C$7</f>
        <v>20.087260539857361</v>
      </c>
      <c r="H38" s="8">
        <f>Input!D56/Input!D$7</f>
        <v>18.504865517297624</v>
      </c>
      <c r="I38" s="8">
        <f>Input!E56/Input!E$7</f>
        <v>17.207170248818336</v>
      </c>
      <c r="J38" s="8">
        <f>Input!F56/Input!F$7</f>
        <v>16.51034896384698</v>
      </c>
      <c r="K38" s="8">
        <f>Input!G56/Input!G$7</f>
        <v>17.62642786045096</v>
      </c>
      <c r="L38" s="8">
        <f>Input!H56/Input!H$7</f>
        <v>19.803288869826293</v>
      </c>
      <c r="M38" s="8">
        <f>Input!I56/Input!I$7</f>
        <v>19.317461501443695</v>
      </c>
      <c r="N38" s="8">
        <f>Input!J56/Input!J$7</f>
        <v>24.965250034271389</v>
      </c>
      <c r="O38" s="8">
        <f t="shared" si="1"/>
        <v>20.435203016249581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493.82993666984254</v>
      </c>
      <c r="F40" s="11">
        <f t="shared" ref="F40:N40" si="8">SUM(F10,F15,F19,F26,F30,F36,F38)</f>
        <v>489.55107220145578</v>
      </c>
      <c r="G40" s="11">
        <f t="shared" si="8"/>
        <v>441.99915906833985</v>
      </c>
      <c r="H40" s="11">
        <f t="shared" si="8"/>
        <v>390.40905739777196</v>
      </c>
      <c r="I40" s="11">
        <f t="shared" si="8"/>
        <v>392.81216445197543</v>
      </c>
      <c r="J40" s="11">
        <f t="shared" si="8"/>
        <v>408.98164360296425</v>
      </c>
      <c r="K40" s="11">
        <f t="shared" si="8"/>
        <v>409.49980380543428</v>
      </c>
      <c r="L40" s="11">
        <f t="shared" si="8"/>
        <v>375.76194252627056</v>
      </c>
      <c r="M40" s="11">
        <f t="shared" si="8"/>
        <v>377.92822746230343</v>
      </c>
      <c r="N40" s="11">
        <f t="shared" si="8"/>
        <v>378.20042113010726</v>
      </c>
      <c r="O40" s="11">
        <f t="shared" si="1"/>
        <v>415.89734283164643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34"/>
  <sheetViews>
    <sheetView tabSelected="1" workbookViewId="0">
      <selection activeCell="D3" sqref="D3:M3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14" width="9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258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259</v>
      </c>
    </row>
    <row r="2" spans="1:15" ht="15.75" customHeight="1" x14ac:dyDescent="0.2">
      <c r="D2" s="37" t="str">
        <f>Input!O8</f>
        <v>Größenklasse 1: 500 - 1.200 ha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/>
      <c r="E3" s="38"/>
      <c r="F3" s="38"/>
      <c r="G3" s="38"/>
      <c r="H3" s="38"/>
      <c r="I3" s="38"/>
      <c r="J3" s="38"/>
      <c r="K3" s="38"/>
      <c r="L3" s="38"/>
      <c r="M3" s="38"/>
    </row>
    <row r="4" spans="1:15" ht="36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2.75" customHeight="1" x14ac:dyDescent="0.2">
      <c r="A6" s="4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2" customHeight="1" x14ac:dyDescent="0.2">
      <c r="B7" t="s">
        <v>260</v>
      </c>
      <c r="E7" s="20">
        <f>Input!A1</f>
        <v>22</v>
      </c>
      <c r="F7" s="20">
        <f>Input!B1</f>
        <v>25</v>
      </c>
      <c r="G7" s="20">
        <f>Input!C1</f>
        <v>27</v>
      </c>
      <c r="H7" s="20">
        <f>Input!D1</f>
        <v>30</v>
      </c>
      <c r="I7" s="20">
        <f>Input!E1</f>
        <v>30</v>
      </c>
      <c r="J7" s="20">
        <f>Input!F1</f>
        <v>32</v>
      </c>
      <c r="K7" s="20">
        <f>Input!G1</f>
        <v>30</v>
      </c>
      <c r="L7" s="20">
        <f>Input!H1</f>
        <v>29</v>
      </c>
      <c r="M7" s="20">
        <f>Input!I1</f>
        <v>32</v>
      </c>
      <c r="N7" s="20">
        <f>Input!J1</f>
        <v>31</v>
      </c>
      <c r="O7" s="6">
        <f>AVERAGE(E7:N7)</f>
        <v>28.8</v>
      </c>
    </row>
    <row r="8" spans="1:15" ht="12" customHeight="1" x14ac:dyDescent="0.2">
      <c r="E8" s="20"/>
      <c r="F8" s="20"/>
      <c r="G8" s="20"/>
      <c r="H8" s="20"/>
      <c r="I8" s="20"/>
      <c r="J8" s="20"/>
      <c r="K8" s="20"/>
      <c r="L8" s="20"/>
      <c r="M8" s="20"/>
      <c r="N8" s="20"/>
      <c r="O8" s="6"/>
    </row>
    <row r="9" spans="1:15" ht="12" customHeight="1" x14ac:dyDescent="0.2">
      <c r="B9" t="s">
        <v>261</v>
      </c>
      <c r="E9" s="20">
        <f>IF(Input!A123=0,"***",Input!A123)</f>
        <v>19001</v>
      </c>
      <c r="F9" s="20">
        <f>IF(Input!B123=0,"***",Input!B123)</f>
        <v>21512</v>
      </c>
      <c r="G9" s="20">
        <f>IF(Input!C123=0,"***",Input!C123)</f>
        <v>23310</v>
      </c>
      <c r="H9" s="20">
        <f>IF(Input!D123=0,"***",Input!D123)</f>
        <v>25793.599999999999</v>
      </c>
      <c r="I9" s="20">
        <f>IF(Input!E123=0,"***",Input!E123)</f>
        <v>26309.599999999999</v>
      </c>
      <c r="J9" s="20">
        <f>IF(Input!F123=0,"***",Input!F123)</f>
        <v>27904.6</v>
      </c>
      <c r="K9" s="20">
        <f>IF(Input!G123=0,"***",Input!G123)</f>
        <v>25888.6</v>
      </c>
      <c r="L9" s="20">
        <f>IF(Input!H123=0,"***",Input!H123)</f>
        <v>24876</v>
      </c>
      <c r="M9" s="20">
        <f>IF(Input!I123=0,"***",Input!I123)</f>
        <v>26603</v>
      </c>
      <c r="N9" s="20">
        <f>IF(Input!J123=0,"***",Input!J123)</f>
        <v>26156.240000000002</v>
      </c>
      <c r="O9" s="20">
        <f>AVERAGE(E9:N9)</f>
        <v>24735.464</v>
      </c>
    </row>
    <row r="10" spans="1:15" ht="12" customHeight="1" x14ac:dyDescent="0.2">
      <c r="B10" t="s">
        <v>262</v>
      </c>
      <c r="E10" s="20">
        <f>IF(Input!A123=0,"***",E9/E7)</f>
        <v>863.68181818181813</v>
      </c>
      <c r="F10" s="20">
        <f>IF(Input!B123=0,"***",F9/F7)</f>
        <v>860.48</v>
      </c>
      <c r="G10" s="20">
        <f>IF(Input!C123=0,"***",G9/G7)</f>
        <v>863.33333333333337</v>
      </c>
      <c r="H10" s="20">
        <f>IF(Input!D123=0,"***",H9/H7)</f>
        <v>859.78666666666663</v>
      </c>
      <c r="I10" s="20">
        <f>IF(Input!E123=0,"***",I9/I7)</f>
        <v>876.98666666666657</v>
      </c>
      <c r="J10" s="20">
        <f>IF(Input!F123=0,"***",J9/J7)</f>
        <v>872.01874999999995</v>
      </c>
      <c r="K10" s="20">
        <f>IF(Input!G123=0,"***",K9/K7)</f>
        <v>862.95333333333326</v>
      </c>
      <c r="L10" s="20">
        <f>IF(Input!H123=0,"***",L9/L7)</f>
        <v>857.79310344827582</v>
      </c>
      <c r="M10" s="20">
        <f>IF(Input!I123=0,"***",M9/M7)</f>
        <v>831.34375</v>
      </c>
      <c r="N10" s="20">
        <f>IF(Input!J123=0,"***",N9/N7)</f>
        <v>843.74967741935484</v>
      </c>
      <c r="O10" s="20">
        <f>AVERAGE(E10:N10)</f>
        <v>859.21270990494486</v>
      </c>
    </row>
    <row r="11" spans="1:15" ht="12" customHeight="1" x14ac:dyDescent="0.2"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</row>
    <row r="12" spans="1:15" ht="12" customHeight="1" x14ac:dyDescent="0.2">
      <c r="B12" t="s">
        <v>263</v>
      </c>
      <c r="E12" s="20">
        <f>Input!A7</f>
        <v>17843</v>
      </c>
      <c r="F12" s="20">
        <f>Input!B7</f>
        <v>20332</v>
      </c>
      <c r="G12" s="20">
        <f>Input!C7</f>
        <v>22154</v>
      </c>
      <c r="H12" s="20">
        <f>Input!D7</f>
        <v>24523.599999999999</v>
      </c>
      <c r="I12" s="20">
        <f>Input!E7</f>
        <v>24668.6</v>
      </c>
      <c r="J12" s="20">
        <f>Input!F7</f>
        <v>26260.6</v>
      </c>
      <c r="K12" s="20">
        <f>Input!G7</f>
        <v>24312.6</v>
      </c>
      <c r="L12" s="20">
        <f>Input!H7</f>
        <v>23315</v>
      </c>
      <c r="M12" s="20">
        <f>Input!I7</f>
        <v>24936</v>
      </c>
      <c r="N12" s="20">
        <f>Input!J7</f>
        <v>24510.240000000002</v>
      </c>
      <c r="O12" s="20">
        <f>AVERAGE(E12:N12)</f>
        <v>23285.564000000002</v>
      </c>
    </row>
    <row r="13" spans="1:15" ht="12" customHeight="1" x14ac:dyDescent="0.2">
      <c r="B13" t="s">
        <v>264</v>
      </c>
      <c r="E13" s="20">
        <f t="shared" ref="E13:N13" si="1">+E12/E7</f>
        <v>811.0454545454545</v>
      </c>
      <c r="F13" s="20">
        <f t="shared" si="1"/>
        <v>813.28</v>
      </c>
      <c r="G13" s="20">
        <f t="shared" si="1"/>
        <v>820.51851851851848</v>
      </c>
      <c r="H13" s="20">
        <f t="shared" si="1"/>
        <v>817.45333333333326</v>
      </c>
      <c r="I13" s="20">
        <f t="shared" si="1"/>
        <v>822.28666666666663</v>
      </c>
      <c r="J13" s="20">
        <f t="shared" si="1"/>
        <v>820.64374999999995</v>
      </c>
      <c r="K13" s="20">
        <f t="shared" si="1"/>
        <v>810.42</v>
      </c>
      <c r="L13" s="20">
        <f t="shared" si="1"/>
        <v>803.9655172413793</v>
      </c>
      <c r="M13" s="20">
        <f t="shared" si="1"/>
        <v>779.25</v>
      </c>
      <c r="N13" s="20">
        <f t="shared" si="1"/>
        <v>790.65290322580654</v>
      </c>
      <c r="O13" s="20">
        <f>AVERAGE(E13:N13)</f>
        <v>808.95161435311593</v>
      </c>
    </row>
    <row r="14" spans="1:15" ht="12" customHeight="1" x14ac:dyDescent="0.2"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</row>
    <row r="15" spans="1:15" ht="12" customHeight="1" x14ac:dyDescent="0.2">
      <c r="B15" t="s">
        <v>265</v>
      </c>
      <c r="E15" s="20">
        <f>Input!A5</f>
        <v>104001</v>
      </c>
      <c r="F15" s="20">
        <f>Input!B5</f>
        <v>119491</v>
      </c>
      <c r="G15" s="20">
        <f>Input!C5</f>
        <v>128251</v>
      </c>
      <c r="H15" s="20">
        <f>Input!D5</f>
        <v>142342</v>
      </c>
      <c r="I15" s="20">
        <f>Input!E5</f>
        <v>148435</v>
      </c>
      <c r="J15" s="20">
        <f>Input!F5</f>
        <v>158450</v>
      </c>
      <c r="K15" s="20">
        <f>Input!G5</f>
        <v>147550</v>
      </c>
      <c r="L15" s="20">
        <f>Input!H5</f>
        <v>142229</v>
      </c>
      <c r="M15" s="20">
        <f>Input!I5</f>
        <v>146036</v>
      </c>
      <c r="N15" s="20">
        <f>Input!J5</f>
        <v>140829</v>
      </c>
      <c r="O15" s="20">
        <f>AVERAGE(E15:N15)</f>
        <v>137761.4</v>
      </c>
    </row>
    <row r="16" spans="1:15" ht="12" customHeight="1" x14ac:dyDescent="0.2">
      <c r="B16" t="s">
        <v>266</v>
      </c>
      <c r="E16" s="20">
        <f t="shared" ref="E16:N16" si="2">+E15/E7</f>
        <v>4727.318181818182</v>
      </c>
      <c r="F16" s="20">
        <f t="shared" si="2"/>
        <v>4779.6400000000003</v>
      </c>
      <c r="G16" s="20">
        <f t="shared" si="2"/>
        <v>4750.0370370370374</v>
      </c>
      <c r="H16" s="20">
        <f t="shared" si="2"/>
        <v>4744.7333333333336</v>
      </c>
      <c r="I16" s="20">
        <f t="shared" si="2"/>
        <v>4947.833333333333</v>
      </c>
      <c r="J16" s="20">
        <f t="shared" si="2"/>
        <v>4951.5625</v>
      </c>
      <c r="K16" s="20">
        <f t="shared" si="2"/>
        <v>4918.333333333333</v>
      </c>
      <c r="L16" s="20">
        <f t="shared" si="2"/>
        <v>4904.4482758620688</v>
      </c>
      <c r="M16" s="20">
        <f t="shared" si="2"/>
        <v>4563.625</v>
      </c>
      <c r="N16" s="20">
        <f t="shared" si="2"/>
        <v>4542.8709677419356</v>
      </c>
      <c r="O16" s="20">
        <f>AVERAGE(E16:N16)</f>
        <v>4783.0401962459237</v>
      </c>
    </row>
    <row r="17" spans="2:15" ht="12" customHeight="1" x14ac:dyDescent="0.2">
      <c r="B17" t="s">
        <v>267</v>
      </c>
      <c r="E17" s="6">
        <f>+E15/E12</f>
        <v>5.828672308468307</v>
      </c>
      <c r="F17" s="6">
        <f t="shared" ref="F17:N17" si="3">+F15/F12</f>
        <v>5.8769919338973047</v>
      </c>
      <c r="G17" s="6">
        <f t="shared" si="3"/>
        <v>5.7890674370316875</v>
      </c>
      <c r="H17" s="6">
        <f t="shared" si="3"/>
        <v>5.8042864832243231</v>
      </c>
      <c r="I17" s="6">
        <f t="shared" si="3"/>
        <v>6.0171635196160302</v>
      </c>
      <c r="J17" s="6">
        <f t="shared" si="3"/>
        <v>6.033753988865449</v>
      </c>
      <c r="K17" s="6">
        <f t="shared" si="3"/>
        <v>6.0688696396107371</v>
      </c>
      <c r="L17" s="6">
        <f t="shared" si="3"/>
        <v>6.1003216813210379</v>
      </c>
      <c r="M17" s="6">
        <f t="shared" si="3"/>
        <v>5.8564324671158161</v>
      </c>
      <c r="N17" s="6">
        <f t="shared" si="3"/>
        <v>5.7457209721324638</v>
      </c>
      <c r="O17" s="6">
        <f>AVERAGE(E17:N17)</f>
        <v>5.9121280431283152</v>
      </c>
    </row>
    <row r="18" spans="2:15" ht="12" customHeight="1" x14ac:dyDescent="0.2">
      <c r="B18" t="s">
        <v>268</v>
      </c>
      <c r="E18" s="6">
        <f t="shared" ref="E18:M18" si="4">+(E17-F17)/F17*100</f>
        <v>-0.82218294618203991</v>
      </c>
      <c r="F18" s="6">
        <f t="shared" si="4"/>
        <v>1.5188024292682969</v>
      </c>
      <c r="G18" s="6">
        <f t="shared" si="4"/>
        <v>-0.26220356690907681</v>
      </c>
      <c r="H18" s="6">
        <f t="shared" si="4"/>
        <v>-3.5378303364654347</v>
      </c>
      <c r="I18" s="6">
        <f t="shared" si="4"/>
        <v>-0.27496098250002288</v>
      </c>
      <c r="J18" s="6">
        <f t="shared" si="4"/>
        <v>-0.57861929536420986</v>
      </c>
      <c r="K18" s="6">
        <f t="shared" si="4"/>
        <v>-0.51558005222258696</v>
      </c>
      <c r="L18" s="6">
        <f t="shared" si="4"/>
        <v>4.1644672857524245</v>
      </c>
      <c r="M18" s="6">
        <f t="shared" si="4"/>
        <v>1.9268512258134058</v>
      </c>
      <c r="N18" s="6">
        <f>+(N17-(Input!K5/Input!K7))/(Input!K5/Input!K7)*100</f>
        <v>-2.1814416995858323</v>
      </c>
      <c r="O18" s="6">
        <f>AVERAGE(E18:N18)</f>
        <v>-5.6269793839507587E-2</v>
      </c>
    </row>
    <row r="19" spans="2:15" ht="12" customHeight="1" x14ac:dyDescent="0.2"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</row>
    <row r="20" spans="2:15" ht="12" customHeight="1" x14ac:dyDescent="0.2">
      <c r="B20" t="s">
        <v>269</v>
      </c>
      <c r="E20" s="20">
        <f>Input!A6</f>
        <v>120447</v>
      </c>
      <c r="F20" s="20">
        <f>Input!B6</f>
        <v>131094.41</v>
      </c>
      <c r="G20" s="20">
        <f>Input!C6</f>
        <v>144294.26</v>
      </c>
      <c r="H20" s="20">
        <f>Input!D6</f>
        <v>153124.71</v>
      </c>
      <c r="I20" s="20">
        <f>Input!E6</f>
        <v>174890.62</v>
      </c>
      <c r="J20" s="20">
        <f>Input!F6</f>
        <v>196699.47</v>
      </c>
      <c r="K20" s="20">
        <f>Input!G6</f>
        <v>185472.07</v>
      </c>
      <c r="L20" s="20">
        <f>Input!H6</f>
        <v>157750</v>
      </c>
      <c r="M20" s="20">
        <f>Input!I6</f>
        <v>168728.74</v>
      </c>
      <c r="N20" s="20">
        <f>Input!J6</f>
        <v>168208.46</v>
      </c>
      <c r="O20" s="20">
        <f>AVERAGE(E20:N20)</f>
        <v>160070.97399999999</v>
      </c>
    </row>
    <row r="21" spans="2:15" ht="12" customHeight="1" x14ac:dyDescent="0.2">
      <c r="B21" t="s">
        <v>270</v>
      </c>
      <c r="E21" s="20">
        <f t="shared" ref="E21:N21" si="5">+E20/E7</f>
        <v>5474.863636363636</v>
      </c>
      <c r="F21" s="20">
        <f t="shared" si="5"/>
        <v>5243.7763999999997</v>
      </c>
      <c r="G21" s="20">
        <f t="shared" si="5"/>
        <v>5344.2318518518523</v>
      </c>
      <c r="H21" s="20">
        <f t="shared" si="5"/>
        <v>5104.1570000000002</v>
      </c>
      <c r="I21" s="20">
        <f t="shared" si="5"/>
        <v>5829.6873333333333</v>
      </c>
      <c r="J21" s="20">
        <f t="shared" si="5"/>
        <v>6146.8584375</v>
      </c>
      <c r="K21" s="20">
        <f t="shared" si="5"/>
        <v>6182.4023333333334</v>
      </c>
      <c r="L21" s="20">
        <f t="shared" si="5"/>
        <v>5439.6551724137935</v>
      </c>
      <c r="M21" s="20">
        <f t="shared" si="5"/>
        <v>5272.7731249999997</v>
      </c>
      <c r="N21" s="20">
        <f t="shared" si="5"/>
        <v>5426.0793548387092</v>
      </c>
      <c r="O21" s="20">
        <f>AVERAGE(E21:N21)</f>
        <v>5546.4484644634649</v>
      </c>
    </row>
    <row r="22" spans="2:15" ht="12" customHeight="1" x14ac:dyDescent="0.2">
      <c r="B22" t="s">
        <v>271</v>
      </c>
      <c r="E22" s="6">
        <f>+E20/E12</f>
        <v>6.7503782996132937</v>
      </c>
      <c r="F22" s="6">
        <f t="shared" ref="F22:N22" si="6">+F20/F12</f>
        <v>6.4476888648435962</v>
      </c>
      <c r="G22" s="6">
        <f t="shared" si="6"/>
        <v>6.513237338629593</v>
      </c>
      <c r="H22" s="6">
        <f t="shared" si="6"/>
        <v>6.2439735601624555</v>
      </c>
      <c r="I22" s="6">
        <f t="shared" si="6"/>
        <v>7.0896045985584912</v>
      </c>
      <c r="J22" s="6">
        <f t="shared" si="6"/>
        <v>7.4902884930275775</v>
      </c>
      <c r="K22" s="6">
        <f t="shared" si="6"/>
        <v>7.6286398822009991</v>
      </c>
      <c r="L22" s="6">
        <f t="shared" si="6"/>
        <v>6.7660304524983914</v>
      </c>
      <c r="M22" s="6">
        <f t="shared" si="6"/>
        <v>6.7664717677253767</v>
      </c>
      <c r="N22" s="6">
        <f t="shared" si="6"/>
        <v>6.8627830653637005</v>
      </c>
      <c r="O22" s="6">
        <f>AVERAGE(E22:N22)</f>
        <v>6.8559096322623478</v>
      </c>
    </row>
    <row r="23" spans="2:15" ht="12" customHeight="1" x14ac:dyDescent="0.2">
      <c r="B23" t="s">
        <v>272</v>
      </c>
      <c r="E23" s="6">
        <f t="shared" ref="E23:M23" si="7">+(E22-F22)/F22*100</f>
        <v>4.6945415809396378</v>
      </c>
      <c r="F23" s="6">
        <f t="shared" si="7"/>
        <v>-1.006388534273625</v>
      </c>
      <c r="G23" s="6">
        <f t="shared" si="7"/>
        <v>4.3123785818870726</v>
      </c>
      <c r="H23" s="6">
        <f t="shared" si="7"/>
        <v>-11.927760238814663</v>
      </c>
      <c r="I23" s="6">
        <f t="shared" si="7"/>
        <v>-5.349378663346112</v>
      </c>
      <c r="J23" s="6">
        <f t="shared" si="7"/>
        <v>-1.8135787153385035</v>
      </c>
      <c r="K23" s="6">
        <f t="shared" si="7"/>
        <v>12.749121301753597</v>
      </c>
      <c r="L23" s="6">
        <f t="shared" si="7"/>
        <v>-6.5220877605711193E-3</v>
      </c>
      <c r="M23" s="6">
        <f t="shared" si="7"/>
        <v>-1.4033854300947466</v>
      </c>
      <c r="N23" s="6">
        <f>+(N22-(Input!K6/Input!K7))/(Input!K6/Input!K7)*100</f>
        <v>6.4150054566551669</v>
      </c>
      <c r="O23" s="6">
        <f>AVERAGE(E23:N23)</f>
        <v>0.66640332516072542</v>
      </c>
    </row>
    <row r="24" spans="2:15" ht="12" customHeight="1" x14ac:dyDescent="0.2"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</row>
    <row r="25" spans="2:15" ht="12" customHeight="1" x14ac:dyDescent="0.2">
      <c r="B25" t="s">
        <v>273</v>
      </c>
      <c r="E25" s="20">
        <f>+E20-E15</f>
        <v>16446</v>
      </c>
      <c r="F25" s="20">
        <f t="shared" ref="F25:N25" si="8">+F20-F15</f>
        <v>11603.410000000003</v>
      </c>
      <c r="G25" s="20">
        <f t="shared" si="8"/>
        <v>16043.260000000009</v>
      </c>
      <c r="H25" s="20">
        <f t="shared" si="8"/>
        <v>10782.709999999992</v>
      </c>
      <c r="I25" s="20">
        <f t="shared" si="8"/>
        <v>26455.619999999995</v>
      </c>
      <c r="J25" s="20">
        <f t="shared" si="8"/>
        <v>38249.47</v>
      </c>
      <c r="K25" s="20">
        <f t="shared" si="8"/>
        <v>37922.070000000007</v>
      </c>
      <c r="L25" s="20">
        <f t="shared" si="8"/>
        <v>15521</v>
      </c>
      <c r="M25" s="20">
        <f t="shared" si="8"/>
        <v>22692.739999999991</v>
      </c>
      <c r="N25" s="20">
        <f t="shared" si="8"/>
        <v>27379.459999999992</v>
      </c>
      <c r="O25" s="20">
        <f>AVERAGE(E25:N25)</f>
        <v>22309.574000000001</v>
      </c>
    </row>
    <row r="26" spans="2:15" ht="12" customHeight="1" x14ac:dyDescent="0.2">
      <c r="B26" t="s">
        <v>274</v>
      </c>
      <c r="E26" s="20">
        <f t="shared" ref="E26:N26" si="9">+E25/E7</f>
        <v>747.5454545454545</v>
      </c>
      <c r="F26" s="20">
        <f t="shared" si="9"/>
        <v>464.13640000000015</v>
      </c>
      <c r="G26" s="20">
        <f t="shared" si="9"/>
        <v>594.19481481481512</v>
      </c>
      <c r="H26" s="20">
        <f t="shared" si="9"/>
        <v>359.42366666666641</v>
      </c>
      <c r="I26" s="20">
        <f t="shared" si="9"/>
        <v>881.85399999999981</v>
      </c>
      <c r="J26" s="20">
        <f t="shared" si="9"/>
        <v>1195.2959375</v>
      </c>
      <c r="K26" s="20">
        <f t="shared" si="9"/>
        <v>1264.0690000000002</v>
      </c>
      <c r="L26" s="20">
        <f t="shared" si="9"/>
        <v>535.20689655172418</v>
      </c>
      <c r="M26" s="20">
        <f t="shared" si="9"/>
        <v>709.14812499999971</v>
      </c>
      <c r="N26" s="20">
        <f t="shared" si="9"/>
        <v>883.20838709677389</v>
      </c>
      <c r="O26" s="20">
        <f>AVERAGE(E26:N26)</f>
        <v>763.40826821754331</v>
      </c>
    </row>
    <row r="27" spans="2:15" ht="12" customHeight="1" x14ac:dyDescent="0.2">
      <c r="B27" t="s">
        <v>275</v>
      </c>
      <c r="E27" s="6">
        <f>+E25/E12</f>
        <v>0.92170599114498686</v>
      </c>
      <c r="F27" s="6">
        <f t="shared" ref="F27:N27" si="10">+F25/F12</f>
        <v>0.5706969309462917</v>
      </c>
      <c r="G27" s="6">
        <f t="shared" si="10"/>
        <v>0.72416990159790595</v>
      </c>
      <c r="H27" s="6">
        <f t="shared" si="10"/>
        <v>0.43968707693813275</v>
      </c>
      <c r="I27" s="6">
        <f t="shared" si="10"/>
        <v>1.0724410789424612</v>
      </c>
      <c r="J27" s="6">
        <f t="shared" si="10"/>
        <v>1.4565345041621289</v>
      </c>
      <c r="K27" s="6">
        <f t="shared" si="10"/>
        <v>1.5597702425902622</v>
      </c>
      <c r="L27" s="6">
        <f t="shared" si="10"/>
        <v>0.66570877117735361</v>
      </c>
      <c r="M27" s="6">
        <f t="shared" si="10"/>
        <v>0.91003930060956006</v>
      </c>
      <c r="N27" s="6">
        <f t="shared" si="10"/>
        <v>1.1170620932312367</v>
      </c>
      <c r="O27" s="6">
        <f>AVERAGE(E27:N27)</f>
        <v>0.9437815891340321</v>
      </c>
    </row>
    <row r="28" spans="2:15" ht="12" customHeight="1" x14ac:dyDescent="0.2"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</row>
    <row r="29" spans="2:15" ht="12" customHeight="1" x14ac:dyDescent="0.2">
      <c r="B29" t="s">
        <v>276</v>
      </c>
      <c r="E29" s="6">
        <f>+E20/E15*100</f>
        <v>115.81330948740877</v>
      </c>
      <c r="F29" s="6">
        <f t="shared" ref="F29:N29" si="11">+F20/F15*100</f>
        <v>109.71069787682754</v>
      </c>
      <c r="G29" s="6">
        <f t="shared" si="11"/>
        <v>112.50926698427304</v>
      </c>
      <c r="H29" s="6">
        <f t="shared" si="11"/>
        <v>107.57521321886723</v>
      </c>
      <c r="I29" s="6">
        <f t="shared" si="11"/>
        <v>117.82303365109308</v>
      </c>
      <c r="J29" s="6">
        <f t="shared" si="11"/>
        <v>124.13977279899022</v>
      </c>
      <c r="K29" s="6">
        <f t="shared" si="11"/>
        <v>125.70116570654015</v>
      </c>
      <c r="L29" s="6">
        <f t="shared" si="11"/>
        <v>110.91268306744757</v>
      </c>
      <c r="M29" s="6">
        <f t="shared" si="11"/>
        <v>115.5391410337177</v>
      </c>
      <c r="N29" s="6">
        <f t="shared" si="11"/>
        <v>119.44163489054101</v>
      </c>
      <c r="O29" s="6">
        <f>AVERAGE(E29:N29)</f>
        <v>115.91659187157063</v>
      </c>
    </row>
    <row r="30" spans="2:15" ht="12" customHeight="1" x14ac:dyDescent="0.2">
      <c r="B30" t="s">
        <v>277</v>
      </c>
      <c r="E30" s="6">
        <f>+E25/E20*100</f>
        <v>13.65413833470323</v>
      </c>
      <c r="F30" s="6">
        <f t="shared" ref="F30:N30" si="12">+F25/F20*100</f>
        <v>8.8511859506442754</v>
      </c>
      <c r="G30" s="6">
        <f t="shared" si="12"/>
        <v>11.118432569667018</v>
      </c>
      <c r="H30" s="6">
        <f t="shared" si="12"/>
        <v>7.0417831321933546</v>
      </c>
      <c r="I30" s="6">
        <f t="shared" si="12"/>
        <v>15.126951920005771</v>
      </c>
      <c r="J30" s="6">
        <f t="shared" si="12"/>
        <v>19.445639584082254</v>
      </c>
      <c r="K30" s="6">
        <f t="shared" si="12"/>
        <v>20.446242930269772</v>
      </c>
      <c r="L30" s="6">
        <f t="shared" si="12"/>
        <v>9.8389857369255154</v>
      </c>
      <c r="M30" s="6">
        <f t="shared" si="12"/>
        <v>13.449244035129993</v>
      </c>
      <c r="N30" s="6">
        <f t="shared" si="12"/>
        <v>16.277100450238944</v>
      </c>
      <c r="O30" s="16">
        <f>AVERAGE(E30:N30)</f>
        <v>13.524970464386012</v>
      </c>
    </row>
    <row r="31" spans="2:15" ht="12" customHeight="1" x14ac:dyDescent="0.2"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</row>
    <row r="32" spans="2:15" ht="12" customHeight="1" x14ac:dyDescent="0.2"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</row>
    <row r="33" spans="5:15" ht="12" customHeight="1" x14ac:dyDescent="0.2"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</row>
    <row r="34" spans="5:15" ht="12" customHeight="1" x14ac:dyDescent="0.2"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O4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248</v>
      </c>
    </row>
    <row r="2" spans="1:15" ht="15.75" customHeight="1" x14ac:dyDescent="0.2">
      <c r="D2" s="37" t="str">
        <f>Kenndat!D2</f>
        <v>Größenklasse 1: 500 - 1.200 ha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172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(Input!A37-Input!A57+Input!A77)/Input!A$7</f>
        <v>16.171867959423864</v>
      </c>
      <c r="F7" s="6">
        <f>(Input!B37-Input!B57+Input!B77)/Input!B$7</f>
        <v>16.444855400354125</v>
      </c>
      <c r="G7" s="6">
        <f>(Input!C37-Input!C57+Input!C77)/Input!C$7</f>
        <v>11.323665252324636</v>
      </c>
      <c r="H7" s="6">
        <f>(Input!D37-Input!D57+Input!D77)/Input!D$7</f>
        <v>13.466600336002871</v>
      </c>
      <c r="I7" s="6">
        <f>(Input!E37-Input!E57+Input!E77)/Input!E$7</f>
        <v>15.727135710984818</v>
      </c>
      <c r="J7" s="6">
        <f>(Input!F37-Input!F57+Input!F77)/Input!F$7</f>
        <v>19.625917153454228</v>
      </c>
      <c r="K7" s="6">
        <f>(Input!G37-Input!G57+Input!G77)/Input!G$7</f>
        <v>17.847366386153684</v>
      </c>
      <c r="L7" s="6">
        <f>(Input!H37-Input!H57+Input!H77)/Input!H$7</f>
        <v>17.795303881621273</v>
      </c>
      <c r="M7" s="6">
        <f>(Input!I37-Input!I57+Input!I77)/Input!I$7</f>
        <v>21.307228905999356</v>
      </c>
      <c r="N7" s="6">
        <f>(Input!J37-Input!J57+Input!J77)/Input!J$7</f>
        <v>18.465902006671495</v>
      </c>
      <c r="O7" s="6">
        <f>AVERAGE(E7:N7)</f>
        <v>16.817584299299035</v>
      </c>
    </row>
    <row r="8" spans="1:15" ht="12" customHeight="1" x14ac:dyDescent="0.2">
      <c r="B8" t="s">
        <v>121</v>
      </c>
      <c r="E8" s="6">
        <f>(Input!A38-Input!A58+Input!A78)/Input!A$7</f>
        <v>12.846007958302975</v>
      </c>
      <c r="F8" s="6">
        <f>(Input!B38-Input!B58+Input!B78)/Input!B$7</f>
        <v>13.730041314184534</v>
      </c>
      <c r="G8" s="6">
        <f>(Input!C38-Input!C58+Input!C78)/Input!C$7</f>
        <v>9.5860029791459773</v>
      </c>
      <c r="H8" s="6">
        <f>(Input!D38-Input!D58+Input!D78)/Input!D$7</f>
        <v>17.015807630201113</v>
      </c>
      <c r="I8" s="6">
        <f>(Input!E38-Input!E58+Input!E78)/Input!E$7</f>
        <v>13.953868075204918</v>
      </c>
      <c r="J8" s="6">
        <f>(Input!F38-Input!F58+Input!F78)/Input!F$7</f>
        <v>17.692761399206418</v>
      </c>
      <c r="K8" s="6">
        <f>(Input!G38-Input!G58+Input!G78)/Input!G$7</f>
        <v>14.300671668188512</v>
      </c>
      <c r="L8" s="6">
        <f>(Input!H38-Input!H58+Input!H78)/Input!H$7</f>
        <v>14.808575595110442</v>
      </c>
      <c r="M8" s="6">
        <f>(Input!I38-Input!I58+Input!I78)/Input!I$7</f>
        <v>19.217061276868783</v>
      </c>
      <c r="N8" s="6">
        <f>(Input!J38-Input!J58+Input!J78)/Input!J$7</f>
        <v>15.043909402763905</v>
      </c>
      <c r="O8" s="6">
        <f t="shared" ref="O8:O40" si="1">AVERAGE(E8:N8)</f>
        <v>14.819470729917759</v>
      </c>
    </row>
    <row r="9" spans="1:15" ht="12" customHeight="1" x14ac:dyDescent="0.2">
      <c r="B9" t="s">
        <v>122</v>
      </c>
      <c r="E9" s="6">
        <f>(Input!A39-Input!A59+Input!A79)/Input!A$7</f>
        <v>0.13394496441181417</v>
      </c>
      <c r="F9" s="6">
        <f>(Input!B39-Input!B59+Input!B79)/Input!B$7</f>
        <v>0.1575398386779461</v>
      </c>
      <c r="G9" s="6">
        <f>(Input!C39-Input!C59+Input!C79)/Input!C$7</f>
        <v>0.21258012097138215</v>
      </c>
      <c r="H9" s="6">
        <f>(Input!D39-Input!D59+Input!D79)/Input!D$7</f>
        <v>0.20075722977050675</v>
      </c>
      <c r="I9" s="6">
        <f>(Input!E39-Input!E59+Input!E79)/Input!E$7</f>
        <v>0.27168911085347369</v>
      </c>
      <c r="J9" s="6">
        <f>(Input!F39-Input!F59+Input!F79)/Input!F$7</f>
        <v>0.24186081049176333</v>
      </c>
      <c r="K9" s="6">
        <f>(Input!G39-Input!G59+Input!G79)/Input!G$7</f>
        <v>0.24611024736145046</v>
      </c>
      <c r="L9" s="6">
        <f>(Input!H39-Input!H59+Input!H79)/Input!H$7</f>
        <v>0.35582414754449931</v>
      </c>
      <c r="M9" s="6">
        <f>(Input!I39-Input!I59+Input!I79)/Input!I$7</f>
        <v>0.3404920596727623</v>
      </c>
      <c r="N9" s="6">
        <f>(Input!J39-Input!J59+Input!J79)/Input!J$7</f>
        <v>0.43803773443262894</v>
      </c>
      <c r="O9" s="6">
        <f t="shared" si="1"/>
        <v>0.25988362641882273</v>
      </c>
    </row>
    <row r="10" spans="1:15" ht="13.5" customHeight="1" x14ac:dyDescent="0.2">
      <c r="B10" s="4" t="s">
        <v>123</v>
      </c>
      <c r="E10" s="8">
        <f>SUM(E7:E9)</f>
        <v>29.151820882138654</v>
      </c>
      <c r="F10" s="8">
        <f t="shared" ref="F10:N10" si="2">SUM(F7:F9)</f>
        <v>30.332436553216606</v>
      </c>
      <c r="G10" s="8">
        <f t="shared" si="2"/>
        <v>21.122248352441993</v>
      </c>
      <c r="H10" s="8">
        <f t="shared" si="2"/>
        <v>30.683165195974492</v>
      </c>
      <c r="I10" s="8">
        <f t="shared" si="2"/>
        <v>29.952692897043207</v>
      </c>
      <c r="J10" s="8">
        <f t="shared" si="2"/>
        <v>37.560539363152408</v>
      </c>
      <c r="K10" s="8">
        <f t="shared" si="2"/>
        <v>32.394148301703645</v>
      </c>
      <c r="L10" s="8">
        <f t="shared" si="2"/>
        <v>32.959703624276209</v>
      </c>
      <c r="M10" s="8">
        <f t="shared" si="2"/>
        <v>40.864782242540905</v>
      </c>
      <c r="N10" s="8">
        <f t="shared" si="2"/>
        <v>33.947849143868027</v>
      </c>
      <c r="O10" s="8">
        <f t="shared" si="1"/>
        <v>31.896938655635616</v>
      </c>
    </row>
    <row r="11" spans="1:15" ht="3" customHeight="1" x14ac:dyDescent="0.2"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6"/>
    </row>
    <row r="12" spans="1:15" ht="12" customHeight="1" x14ac:dyDescent="0.2">
      <c r="B12" t="s">
        <v>124</v>
      </c>
      <c r="E12" s="6">
        <f>(Input!A40-Input!A60+Input!A80)/Input!A$7</f>
        <v>39.824468979431707</v>
      </c>
      <c r="F12" s="6">
        <f>(Input!B40-Input!B60+Input!B80)/Input!B$7</f>
        <v>39.777689356679126</v>
      </c>
      <c r="G12" s="6">
        <f>(Input!C40-Input!C60+Input!C80)/Input!C$7</f>
        <v>34.49523065812042</v>
      </c>
      <c r="H12" s="6">
        <f>(Input!D40-Input!D60+Input!D80)/Input!D$7</f>
        <v>31.675231613629322</v>
      </c>
      <c r="I12" s="6">
        <f>(Input!E40-Input!E60+Input!E80)/Input!E$7</f>
        <v>32.953025303422166</v>
      </c>
      <c r="J12" s="6">
        <f>(Input!F40-Input!F60+Input!F80)/Input!F$7</f>
        <v>34.104373472045573</v>
      </c>
      <c r="K12" s="6">
        <f>(Input!G40-Input!G60+Input!G80)/Input!G$7</f>
        <v>33.999197535434305</v>
      </c>
      <c r="L12" s="6">
        <f>(Input!H40-Input!H60+Input!H80)/Input!H$7</f>
        <v>36.366217885481454</v>
      </c>
      <c r="M12" s="6">
        <f>(Input!I40-Input!I60+Input!I80)/Input!I$7</f>
        <v>33.684129371190245</v>
      </c>
      <c r="N12" s="6">
        <f>(Input!J40-Input!J60+Input!J80)/Input!J$7</f>
        <v>30.332596498443095</v>
      </c>
      <c r="O12" s="6">
        <f t="shared" si="1"/>
        <v>34.721216067387743</v>
      </c>
    </row>
    <row r="13" spans="1:15" ht="12" customHeight="1" x14ac:dyDescent="0.2">
      <c r="B13" t="s">
        <v>125</v>
      </c>
      <c r="E13" s="6">
        <f>(Input!A41-Input!A61+Input!A81)/Input!A$7</f>
        <v>10.413710698873508</v>
      </c>
      <c r="F13" s="6">
        <f>(Input!B41-Input!B61+Input!B81)/Input!B$7</f>
        <v>10.801801101711588</v>
      </c>
      <c r="G13" s="6">
        <f>(Input!C41-Input!C61+Input!C81)/Input!C$7</f>
        <v>10.046928771327977</v>
      </c>
      <c r="H13" s="6">
        <f>(Input!D41-Input!D61+Input!D81)/Input!D$7</f>
        <v>9.3149227682721936</v>
      </c>
      <c r="I13" s="6">
        <f>(Input!E41-Input!E61+Input!E81)/Input!E$7</f>
        <v>9.4265734577560139</v>
      </c>
      <c r="J13" s="6">
        <f>(Input!F41-Input!F61+Input!F81)/Input!F$7</f>
        <v>9.69884808420219</v>
      </c>
      <c r="K13" s="6">
        <f>(Input!G41-Input!G61+Input!G81)/Input!G$7</f>
        <v>9.542762189152949</v>
      </c>
      <c r="L13" s="6">
        <f>(Input!H41-Input!H61+Input!H81)/Input!H$7</f>
        <v>9.9680390306669526</v>
      </c>
      <c r="M13" s="6">
        <f>(Input!I41-Input!I61+Input!I81)/Input!I$7</f>
        <v>9.8717793551491813</v>
      </c>
      <c r="N13" s="6">
        <f>(Input!J41-Input!J61+Input!J81)/Input!J$7</f>
        <v>9.0521353524078094</v>
      </c>
      <c r="O13" s="6">
        <f t="shared" si="1"/>
        <v>9.8137500809520386</v>
      </c>
    </row>
    <row r="14" spans="1:15" ht="12" customHeight="1" x14ac:dyDescent="0.2">
      <c r="B14" t="s">
        <v>126</v>
      </c>
      <c r="E14" s="6">
        <f>(Input!A42-Input!A62+Input!A82)/Input!A$7</f>
        <v>10.806588017710027</v>
      </c>
      <c r="F14" s="6">
        <f>(Input!B42-Input!B62+Input!B82)/Input!B$7</f>
        <v>8.7232485736769618</v>
      </c>
      <c r="G14" s="6">
        <f>(Input!C42-Input!C62+Input!C82)/Input!C$7</f>
        <v>7.4014552676717518</v>
      </c>
      <c r="H14" s="6">
        <f>(Input!D42-Input!D62+Input!D82)/Input!D$7</f>
        <v>6.6643294622322991</v>
      </c>
      <c r="I14" s="6">
        <f>(Input!E42-Input!E62+Input!E82)/Input!E$7</f>
        <v>7.7881172826994653</v>
      </c>
      <c r="J14" s="6">
        <f>(Input!F42-Input!F62+Input!F82)/Input!F$7</f>
        <v>6.708949528952119</v>
      </c>
      <c r="K14" s="6">
        <f>(Input!G42-Input!G62+Input!G82)/Input!G$7</f>
        <v>6.0925927296957134</v>
      </c>
      <c r="L14" s="6">
        <f>(Input!H42-Input!H62+Input!H82)/Input!H$7</f>
        <v>7.8140261634141108</v>
      </c>
      <c r="M14" s="6">
        <f>(Input!I42-Input!I62+Input!I82)/Input!I$7</f>
        <v>7.4719153031761305</v>
      </c>
      <c r="N14" s="6">
        <f>(Input!J42-Input!J62+Input!J82)/Input!J$7</f>
        <v>6.8946387305877046</v>
      </c>
      <c r="O14" s="6">
        <f t="shared" si="1"/>
        <v>7.6365861059816282</v>
      </c>
    </row>
    <row r="15" spans="1:15" ht="13.5" customHeight="1" x14ac:dyDescent="0.2">
      <c r="B15" s="4" t="s">
        <v>130</v>
      </c>
      <c r="E15" s="8">
        <f>SUM(E12:E14)</f>
        <v>61.044767696015242</v>
      </c>
      <c r="F15" s="8">
        <f t="shared" ref="F15:N15" si="3">SUM(F12:F14)</f>
        <v>59.302739032067677</v>
      </c>
      <c r="G15" s="8">
        <f t="shared" si="3"/>
        <v>51.943614697120147</v>
      </c>
      <c r="H15" s="8">
        <f t="shared" si="3"/>
        <v>47.654483844133821</v>
      </c>
      <c r="I15" s="8">
        <f t="shared" si="3"/>
        <v>50.167716043877647</v>
      </c>
      <c r="J15" s="8">
        <f t="shared" si="3"/>
        <v>50.512171085199881</v>
      </c>
      <c r="K15" s="8">
        <f t="shared" si="3"/>
        <v>49.634552454282968</v>
      </c>
      <c r="L15" s="8">
        <f t="shared" si="3"/>
        <v>54.148283079562518</v>
      </c>
      <c r="M15" s="8">
        <f t="shared" si="3"/>
        <v>51.027824029515557</v>
      </c>
      <c r="N15" s="8">
        <f t="shared" si="3"/>
        <v>46.279370581438613</v>
      </c>
      <c r="O15" s="8">
        <f t="shared" si="1"/>
        <v>52.171552254321412</v>
      </c>
    </row>
    <row r="16" spans="1:15" ht="3" customHeight="1" x14ac:dyDescent="0.2"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6"/>
    </row>
    <row r="17" spans="2:15" ht="12" customHeight="1" x14ac:dyDescent="0.2">
      <c r="B17" t="s">
        <v>127</v>
      </c>
      <c r="E17" s="6">
        <f>(Input!A43-Input!A63+Input!A83)/Input!A$7</f>
        <v>11.635806758953088</v>
      </c>
      <c r="F17" s="6">
        <f>(Input!B43-Input!B63+Input!B83)/Input!B$7</f>
        <v>10.708098563840252</v>
      </c>
      <c r="G17" s="6">
        <f>(Input!C43-Input!C63+Input!C83)/Input!C$7</f>
        <v>9.0553466642592753</v>
      </c>
      <c r="H17" s="6">
        <f>(Input!D43-Input!D63+Input!D83)/Input!D$7</f>
        <v>7.7584143437341995</v>
      </c>
      <c r="I17" s="6">
        <f>(Input!E43-Input!E63+Input!E83)/Input!E$7</f>
        <v>7.1003806458412715</v>
      </c>
      <c r="J17" s="6">
        <f>(Input!F43-Input!F63+Input!F83)/Input!F$7</f>
        <v>8.2315914335544509</v>
      </c>
      <c r="K17" s="6">
        <f>(Input!G43-Input!G63+Input!G83)/Input!G$7</f>
        <v>7.9163326834645416</v>
      </c>
      <c r="L17" s="6">
        <f>(Input!H43-Input!H63+Input!H83)/Input!H$7</f>
        <v>8.3711387518764742</v>
      </c>
      <c r="M17" s="6">
        <f>(Input!I43-Input!I63+Input!I83)/Input!I$7</f>
        <v>8.3961774141803005</v>
      </c>
      <c r="N17" s="6">
        <f>(Input!J43-Input!J63+Input!J83)/Input!J$7</f>
        <v>8.7558257283486398</v>
      </c>
      <c r="O17" s="6">
        <f t="shared" si="1"/>
        <v>8.7929112988052491</v>
      </c>
    </row>
    <row r="18" spans="2:15" ht="12" customHeight="1" x14ac:dyDescent="0.2">
      <c r="B18" t="s">
        <v>128</v>
      </c>
      <c r="E18" s="6">
        <f>(Input!A44-Input!A64+Input!A84)/Input!A$7</f>
        <v>17.099876702348261</v>
      </c>
      <c r="F18" s="6">
        <f>(Input!B44-Input!B64+Input!B84)/Input!B$7</f>
        <v>20.394798839268148</v>
      </c>
      <c r="G18" s="6">
        <f>(Input!C44-Input!C64+Input!C84)/Input!C$7</f>
        <v>19.935148505913151</v>
      </c>
      <c r="H18" s="6">
        <f>(Input!D44-Input!D64+Input!D84)/Input!D$7</f>
        <v>20.557263207685658</v>
      </c>
      <c r="I18" s="6">
        <f>(Input!E44-Input!E64+Input!E84)/Input!E$7</f>
        <v>18.302401838774802</v>
      </c>
      <c r="J18" s="6">
        <f>(Input!F44-Input!F64+Input!F84)/Input!F$7</f>
        <v>15.158292270549799</v>
      </c>
      <c r="K18" s="6">
        <f>(Input!G44-Input!G64+Input!G84)/Input!G$7</f>
        <v>17.147678569959613</v>
      </c>
      <c r="L18" s="6">
        <f>(Input!H44-Input!H64+Input!H84)/Input!H$7</f>
        <v>14.77928072056616</v>
      </c>
      <c r="M18" s="6">
        <f>(Input!I44-Input!I64+Input!I84)/Input!I$7</f>
        <v>17.313883942893806</v>
      </c>
      <c r="N18" s="6">
        <f>(Input!J44-Input!J64+Input!J84)/Input!J$7</f>
        <v>15.44982423672718</v>
      </c>
      <c r="O18" s="6">
        <f t="shared" si="1"/>
        <v>17.613844883468655</v>
      </c>
    </row>
    <row r="19" spans="2:15" ht="13.5" customHeight="1" x14ac:dyDescent="0.2">
      <c r="B19" s="4" t="s">
        <v>129</v>
      </c>
      <c r="E19" s="8">
        <f>SUM(E17:E18)</f>
        <v>28.735683461301349</v>
      </c>
      <c r="F19" s="8">
        <f t="shared" ref="F19:N19" si="4">SUM(F17:F18)</f>
        <v>31.1028974031084</v>
      </c>
      <c r="G19" s="8">
        <f t="shared" si="4"/>
        <v>28.990495170172426</v>
      </c>
      <c r="H19" s="8">
        <f t="shared" si="4"/>
        <v>28.315677551419856</v>
      </c>
      <c r="I19" s="8">
        <f t="shared" si="4"/>
        <v>25.402782484616075</v>
      </c>
      <c r="J19" s="8">
        <f t="shared" si="4"/>
        <v>23.38988370410425</v>
      </c>
      <c r="K19" s="8">
        <f t="shared" si="4"/>
        <v>25.064011253424155</v>
      </c>
      <c r="L19" s="8">
        <f t="shared" si="4"/>
        <v>23.150419472442636</v>
      </c>
      <c r="M19" s="8">
        <f t="shared" si="4"/>
        <v>25.710061357074107</v>
      </c>
      <c r="N19" s="8">
        <f t="shared" si="4"/>
        <v>24.205649965075821</v>
      </c>
      <c r="O19" s="8">
        <f t="shared" si="1"/>
        <v>26.406756182273909</v>
      </c>
    </row>
    <row r="20" spans="2:15" ht="3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131</v>
      </c>
      <c r="E21" s="6">
        <f>(Input!A45-Input!A65+Input!A85)/Input!A$7</f>
        <v>206.91224233593005</v>
      </c>
      <c r="F21" s="6">
        <f>(Input!B45-Input!B65+Input!B85)/Input!B$7</f>
        <v>213.30353088727134</v>
      </c>
      <c r="G21" s="6">
        <f>(Input!C45-Input!C65+Input!C85)/Input!C$7</f>
        <v>194.2098122235262</v>
      </c>
      <c r="H21" s="6">
        <f>(Input!D45-Input!D65+Input!D85)/Input!D$7</f>
        <v>165.80845308192923</v>
      </c>
      <c r="I21" s="6">
        <f>(Input!E45-Input!E65+Input!E85)/Input!E$7</f>
        <v>167.98990173743141</v>
      </c>
      <c r="J21" s="6">
        <f>(Input!F45-Input!F65+Input!F85)/Input!F$7</f>
        <v>164.86668773752316</v>
      </c>
      <c r="K21" s="6">
        <f>(Input!G45-Input!G65+Input!G85)/Input!G$7</f>
        <v>161.58555316996129</v>
      </c>
      <c r="L21" s="6">
        <f>(Input!H45-Input!H65+Input!H85)/Input!H$7</f>
        <v>154.48792837229252</v>
      </c>
      <c r="M21" s="6">
        <f>(Input!I45-Input!I65+Input!I85)/Input!I$7</f>
        <v>141.90733598010905</v>
      </c>
      <c r="N21" s="6">
        <f>(Input!J45-Input!J65+Input!J85)/Input!J$7</f>
        <v>145.57530036425592</v>
      </c>
      <c r="O21" s="6">
        <f t="shared" si="1"/>
        <v>171.66467458902304</v>
      </c>
    </row>
    <row r="22" spans="2:15" ht="12" customHeight="1" x14ac:dyDescent="0.2">
      <c r="B22" t="s">
        <v>132</v>
      </c>
      <c r="E22" s="6">
        <f>(Input!A46-Input!A66+Input!A86)/Input!A$7</f>
        <v>40.908489603766185</v>
      </c>
      <c r="F22" s="6">
        <f>(Input!B46-Input!B66+Input!B86)/Input!B$7</f>
        <v>37.585840546921112</v>
      </c>
      <c r="G22" s="6">
        <f>(Input!C46-Input!C66+Input!C86)/Input!C$7</f>
        <v>41.30582107068701</v>
      </c>
      <c r="H22" s="6">
        <f>(Input!D46-Input!D66+Input!D86)/Input!D$7</f>
        <v>34.515648599716194</v>
      </c>
      <c r="I22" s="6">
        <f>(Input!E46-Input!E66+Input!E86)/Input!E$7</f>
        <v>23.536325936615782</v>
      </c>
      <c r="J22" s="6">
        <f>(Input!F46-Input!F66+Input!F86)/Input!F$7</f>
        <v>25.569250512174136</v>
      </c>
      <c r="K22" s="6">
        <f>(Input!G46-Input!G66+Input!G86)/Input!G$7</f>
        <v>27.704896226647914</v>
      </c>
      <c r="L22" s="6">
        <f>(Input!H46-Input!H66+Input!H86)/Input!H$7</f>
        <v>23.753543641432554</v>
      </c>
      <c r="M22" s="6">
        <f>(Input!I46-Input!I66+Input!I86)/Input!I$7</f>
        <v>30.501193455245428</v>
      </c>
      <c r="N22" s="6">
        <f>(Input!J46-Input!J66+Input!J86)/Input!J$7</f>
        <v>31.182046769023881</v>
      </c>
      <c r="O22" s="6">
        <f t="shared" si="1"/>
        <v>31.656305636223021</v>
      </c>
    </row>
    <row r="23" spans="2:15" ht="12" customHeight="1" x14ac:dyDescent="0.2">
      <c r="B23" t="s">
        <v>133</v>
      </c>
      <c r="E23" s="6">
        <f>(Input!A47-Input!A67+Input!A87)/Input!A$7</f>
        <v>8.3372028246371119</v>
      </c>
      <c r="F23" s="6">
        <f>(Input!B47-Input!B67+Input!B87)/Input!B$7</f>
        <v>6.4588722211292549</v>
      </c>
      <c r="G23" s="6">
        <f>(Input!C47-Input!C67+Input!C87)/Input!C$7</f>
        <v>4.6307818001263881</v>
      </c>
      <c r="H23" s="6">
        <f>(Input!D47-Input!D67+Input!D87)/Input!D$7</f>
        <v>4.6813856856252754</v>
      </c>
      <c r="I23" s="6">
        <f>(Input!E47-Input!E67+Input!E87)/Input!E$7</f>
        <v>4.7345062143777925</v>
      </c>
      <c r="J23" s="6">
        <f>(Input!F47-Input!F67+Input!F87)/Input!F$7</f>
        <v>4.8113200003046392</v>
      </c>
      <c r="K23" s="6">
        <f>(Input!G47-Input!G67+Input!G87)/Input!G$7</f>
        <v>5.2666761267819977</v>
      </c>
      <c r="L23" s="6">
        <f>(Input!H47-Input!H67+Input!H87)/Input!H$7</f>
        <v>3.9101960111516192</v>
      </c>
      <c r="M23" s="6">
        <f>(Input!I47-Input!I67+Input!I87)/Input!I$7</f>
        <v>4.9441554379210784</v>
      </c>
      <c r="N23" s="6">
        <f>(Input!J47-Input!J67+Input!J87)/Input!J$7</f>
        <v>6.235860603568141</v>
      </c>
      <c r="O23" s="6">
        <f t="shared" si="1"/>
        <v>5.401095692562329</v>
      </c>
    </row>
    <row r="24" spans="2:15" ht="12" customHeight="1" x14ac:dyDescent="0.2">
      <c r="B24" t="s">
        <v>134</v>
      </c>
      <c r="E24" s="6">
        <f>(Input!A48-Input!A68+Input!A88)/Input!A$7</f>
        <v>5.4001238580956112</v>
      </c>
      <c r="F24" s="6">
        <f>(Input!B48-Input!B68+Input!B88)/Input!B$7</f>
        <v>5.0206595514459966</v>
      </c>
      <c r="G24" s="6">
        <f>(Input!C48-Input!C68+Input!C88)/Input!C$7</f>
        <v>3.7457140922632481</v>
      </c>
      <c r="H24" s="6">
        <f>(Input!D48-Input!D68+Input!D88)/Input!D$7</f>
        <v>3.4983468984977737</v>
      </c>
      <c r="I24" s="6">
        <f>(Input!E48-Input!E68+Input!E88)/Input!E$7</f>
        <v>3.695795464679795</v>
      </c>
      <c r="J24" s="6">
        <f>(Input!F48-Input!F68+Input!F88)/Input!F$7</f>
        <v>3.1490560002437116</v>
      </c>
      <c r="K24" s="6">
        <f>(Input!G48-Input!G68+Input!G88)/Input!G$7</f>
        <v>3.3525114549657382</v>
      </c>
      <c r="L24" s="6">
        <f>(Input!H48-Input!H68+Input!H88)/Input!H$7</f>
        <v>3.5898837658159977</v>
      </c>
      <c r="M24" s="6">
        <f>(Input!I48-Input!I68+Input!I88)/Input!I$7</f>
        <v>3.1794112929098488</v>
      </c>
      <c r="N24" s="6">
        <f>(Input!J48-Input!J68+Input!J88)/Input!J$7</f>
        <v>2.4076063718674319</v>
      </c>
      <c r="O24" s="6">
        <f t="shared" si="1"/>
        <v>3.7039108750785146</v>
      </c>
    </row>
    <row r="25" spans="2:15" ht="12" customHeight="1" x14ac:dyDescent="0.2">
      <c r="B25" t="s">
        <v>135</v>
      </c>
      <c r="E25" s="6">
        <f>(Input!A49-Input!A69+Input!A89)/Input!A$7</f>
        <v>23.429919856526368</v>
      </c>
      <c r="F25" s="6">
        <f>(Input!B49-Input!B69+Input!B89)/Input!B$7</f>
        <v>24.755996458784182</v>
      </c>
      <c r="G25" s="6">
        <f>(Input!C49-Input!C69+Input!C89)/Input!C$7</f>
        <v>20.928210706870093</v>
      </c>
      <c r="H25" s="6">
        <f>(Input!D49-Input!D69+Input!D89)/Input!D$7</f>
        <v>16.252647245918219</v>
      </c>
      <c r="I25" s="6">
        <f>(Input!E49-Input!E69+Input!E89)/Input!E$7</f>
        <v>14.736109872469454</v>
      </c>
      <c r="J25" s="6">
        <f>(Input!F49-Input!F69+Input!F89)/Input!F$7</f>
        <v>16.721866598630648</v>
      </c>
      <c r="K25" s="6">
        <f>(Input!G49-Input!G69+Input!G89)/Input!G$7</f>
        <v>15.901698296356622</v>
      </c>
      <c r="L25" s="6">
        <f>(Input!H49-Input!H69+Input!H89)/Input!H$7</f>
        <v>17.623133604975337</v>
      </c>
      <c r="M25" s="6">
        <f>(Input!I49-Input!I69+Input!I89)/Input!I$7</f>
        <v>9.6971398780879046</v>
      </c>
      <c r="N25" s="6">
        <f>(Input!J49-Input!J69+Input!J89)/Input!J$7</f>
        <v>10.356024665609148</v>
      </c>
      <c r="O25" s="6">
        <f t="shared" si="1"/>
        <v>17.040274718422797</v>
      </c>
    </row>
    <row r="26" spans="2:15" ht="13.5" customHeight="1" x14ac:dyDescent="0.2">
      <c r="B26" s="4" t="s">
        <v>136</v>
      </c>
      <c r="E26" s="8">
        <f>SUM(E21:E25)</f>
        <v>284.98797847895526</v>
      </c>
      <c r="F26" s="8">
        <f t="shared" ref="F26:N26" si="5">SUM(F21:F25)</f>
        <v>287.12489966555188</v>
      </c>
      <c r="G26" s="8">
        <f t="shared" si="5"/>
        <v>264.82033989347298</v>
      </c>
      <c r="H26" s="8">
        <f t="shared" si="5"/>
        <v>224.7564815116867</v>
      </c>
      <c r="I26" s="8">
        <f t="shared" si="5"/>
        <v>214.69263922557425</v>
      </c>
      <c r="J26" s="8">
        <f t="shared" si="5"/>
        <v>215.11818084887631</v>
      </c>
      <c r="K26" s="8">
        <f t="shared" si="5"/>
        <v>213.81133527471354</v>
      </c>
      <c r="L26" s="8">
        <f t="shared" si="5"/>
        <v>203.364685395668</v>
      </c>
      <c r="M26" s="8">
        <f t="shared" si="5"/>
        <v>190.22923604427331</v>
      </c>
      <c r="N26" s="8">
        <f t="shared" si="5"/>
        <v>195.75683877432454</v>
      </c>
      <c r="O26" s="8">
        <f t="shared" si="1"/>
        <v>229.46626151130968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(Input!A50-Input!A70+Input!A90)/Input!A$7</f>
        <v>14.224776663117188</v>
      </c>
      <c r="F28" s="6">
        <f>(Input!B50-Input!B70+Input!B90)/Input!B$7</f>
        <v>14.659410781034822</v>
      </c>
      <c r="G28" s="6">
        <f>(Input!C50-Input!C70+Input!C90)/Input!C$7</f>
        <v>15.3270055069062</v>
      </c>
      <c r="H28" s="6">
        <f>(Input!D50-Input!D70+Input!D90)/Input!D$7</f>
        <v>14.801284476993592</v>
      </c>
      <c r="I28" s="6">
        <f>(Input!E50-Input!E70+Input!E90)/Input!E$7</f>
        <v>15.151330436263104</v>
      </c>
      <c r="J28" s="6">
        <f>(Input!F50-Input!F70+Input!F90)/Input!F$7</f>
        <v>15.420630526339842</v>
      </c>
      <c r="K28" s="6">
        <f>(Input!G50-Input!G70+Input!G90)/Input!G$7</f>
        <v>15.540892788101644</v>
      </c>
      <c r="L28" s="6">
        <f>(Input!H50-Input!H70+Input!H90)/Input!H$7</f>
        <v>13.341005790263779</v>
      </c>
      <c r="M28" s="6">
        <f>(Input!I50-Input!I70+Input!I90)/Input!I$7</f>
        <v>12.777270612768689</v>
      </c>
      <c r="N28" s="6">
        <f>(Input!J50-Input!J70+Input!J90)/Input!J$7</f>
        <v>12.655890762391554</v>
      </c>
      <c r="O28" s="6">
        <f t="shared" si="1"/>
        <v>14.389949834418042</v>
      </c>
    </row>
    <row r="29" spans="2:15" ht="12" customHeight="1" x14ac:dyDescent="0.2">
      <c r="B29" t="s">
        <v>138</v>
      </c>
      <c r="E29" s="6">
        <f>(Input!A51-Input!A71+Input!A91)/Input!A$7</f>
        <v>0.67518971025051844</v>
      </c>
      <c r="F29" s="6">
        <f>(Input!B51-Input!B71+Input!B91)/Input!B$7</f>
        <v>0.66317774936061391</v>
      </c>
      <c r="G29" s="6">
        <f>(Input!C51-Input!C71+Input!C91)/Input!C$7</f>
        <v>0.63674325178297375</v>
      </c>
      <c r="H29" s="6">
        <f>(Input!D51-Input!D71+Input!D91)/Input!D$7</f>
        <v>0.45139702164445683</v>
      </c>
      <c r="I29" s="6">
        <f>(Input!E51-Input!E71+Input!E91)/Input!E$7</f>
        <v>0.56090819908709855</v>
      </c>
      <c r="J29" s="6">
        <f>(Input!F51-Input!F71+Input!F91)/Input!F$7</f>
        <v>0.51211320381103254</v>
      </c>
      <c r="K29" s="6">
        <f>(Input!G51-Input!G71+Input!G91)/Input!G$7</f>
        <v>0.41950963697835686</v>
      </c>
      <c r="L29" s="6">
        <f>(Input!H51-Input!H71+Input!H91)/Input!H$7</f>
        <v>0.51470941453999575</v>
      </c>
      <c r="M29" s="6">
        <f>(Input!I51-Input!I71+Input!I91)/Input!I$7</f>
        <v>0.79995468399101688</v>
      </c>
      <c r="N29" s="6">
        <f>(Input!J51-Input!J71+Input!J91)/Input!J$7</f>
        <v>0.7616718563343321</v>
      </c>
      <c r="O29" s="6">
        <f t="shared" si="1"/>
        <v>0.59953747277803959</v>
      </c>
    </row>
    <row r="30" spans="2:15" ht="14.25" customHeight="1" x14ac:dyDescent="0.2">
      <c r="B30" s="4" t="s">
        <v>139</v>
      </c>
      <c r="E30" s="8">
        <f>SUM(E28:E29)</f>
        <v>14.899966373367707</v>
      </c>
      <c r="F30" s="8">
        <f t="shared" ref="F30:N30" si="6">SUM(F28:F29)</f>
        <v>15.322588530395436</v>
      </c>
      <c r="G30" s="8">
        <f t="shared" si="6"/>
        <v>15.963748758689174</v>
      </c>
      <c r="H30" s="8">
        <f t="shared" si="6"/>
        <v>15.252681498638049</v>
      </c>
      <c r="I30" s="8">
        <f t="shared" si="6"/>
        <v>15.712238635350202</v>
      </c>
      <c r="J30" s="8">
        <f t="shared" si="6"/>
        <v>15.932743730150875</v>
      </c>
      <c r="K30" s="8">
        <f t="shared" si="6"/>
        <v>15.960402425080002</v>
      </c>
      <c r="L30" s="8">
        <f t="shared" si="6"/>
        <v>13.855715204803774</v>
      </c>
      <c r="M30" s="8">
        <f t="shared" si="6"/>
        <v>13.577225296759705</v>
      </c>
      <c r="N30" s="8">
        <f t="shared" si="6"/>
        <v>13.417562618725885</v>
      </c>
      <c r="O30" s="8">
        <f t="shared" si="1"/>
        <v>14.989487307196081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(Input!A52-Input!A72+Input!A92)/Input!A$7</f>
        <v>0.73654654486353199</v>
      </c>
      <c r="F32" s="6">
        <f>(Input!B52-Input!B72+Input!B92)/Input!B$7</f>
        <v>0.86711981113515635</v>
      </c>
      <c r="G32" s="6">
        <f>(Input!C52-Input!C72+Input!C92)/Input!C$7</f>
        <v>0.82056468357858625</v>
      </c>
      <c r="H32" s="6">
        <f>(Input!D52-Input!D72+Input!D92)/Input!D$7</f>
        <v>0.79749139604299524</v>
      </c>
      <c r="I32" s="6">
        <f>(Input!E52-Input!E72+Input!E92)/Input!E$7</f>
        <v>0.52561150612519558</v>
      </c>
      <c r="J32" s="6">
        <f>(Input!F52-Input!F72+Input!F92)/Input!F$7</f>
        <v>0.63076053098558293</v>
      </c>
      <c r="K32" s="6">
        <f>(Input!G52-Input!G72+Input!G92)/Input!G$7</f>
        <v>0.72265697621809277</v>
      </c>
      <c r="L32" s="6">
        <f>(Input!H52-Input!H72+Input!H92)/Input!H$7</f>
        <v>0.77453699335191928</v>
      </c>
      <c r="M32" s="6">
        <f>(Input!I52-Input!I72+Input!I92)/Input!I$7</f>
        <v>0.726567212062881</v>
      </c>
      <c r="N32" s="6">
        <f>(Input!J52-Input!J72+Input!J92)/Input!J$7</f>
        <v>0.63072577012709785</v>
      </c>
      <c r="O32" s="6">
        <f t="shared" si="1"/>
        <v>0.72325814244910391</v>
      </c>
    </row>
    <row r="33" spans="2:15" ht="12" customHeight="1" x14ac:dyDescent="0.2">
      <c r="B33" t="s">
        <v>141</v>
      </c>
      <c r="E33" s="6">
        <f>(Input!A53-Input!A73+Input!A93)/Input!A$7</f>
        <v>7.3138278316426604</v>
      </c>
      <c r="F33" s="6">
        <f>(Input!B53-Input!B73+Input!B93)/Input!B$7</f>
        <v>6.7505852842809357</v>
      </c>
      <c r="G33" s="6">
        <f>(Input!C53-Input!C73+Input!C93)/Input!C$7</f>
        <v>5.7651381240408055</v>
      </c>
      <c r="H33" s="6">
        <f>(Input!D53-Input!D73+Input!D93)/Input!D$7</f>
        <v>5.3593966628064402</v>
      </c>
      <c r="I33" s="6">
        <f>(Input!E53-Input!E73+Input!E93)/Input!E$7</f>
        <v>6.0743876831275392</v>
      </c>
      <c r="J33" s="6">
        <f>(Input!F53-Input!F73+Input!F93)/Input!F$7</f>
        <v>6.0283550261608649</v>
      </c>
      <c r="K33" s="6">
        <f>(Input!G53-Input!G73+Input!G93)/Input!G$7</f>
        <v>5.4004479158954615</v>
      </c>
      <c r="L33" s="6">
        <f>(Input!H53-Input!H73+Input!H93)/Input!H$7</f>
        <v>5.6905931803559939</v>
      </c>
      <c r="M33" s="6">
        <f>(Input!I53-Input!I73+Input!I93)/Input!I$7</f>
        <v>5.7981199871671469</v>
      </c>
      <c r="N33" s="6">
        <f>(Input!J53-Input!J73+Input!J93)/Input!J$7</f>
        <v>5.3145366997630381</v>
      </c>
      <c r="O33" s="6">
        <f t="shared" si="1"/>
        <v>5.9495388395240898</v>
      </c>
    </row>
    <row r="34" spans="2:15" ht="12" customHeight="1" x14ac:dyDescent="0.2">
      <c r="B34" t="s">
        <v>142</v>
      </c>
      <c r="E34" s="6">
        <f>(Input!A54-Input!A74+Input!A94)/Input!A$7</f>
        <v>1.1906187300341871</v>
      </c>
      <c r="F34" s="6">
        <f>(Input!B54-Input!B74+Input!B94)/Input!B$7</f>
        <v>1.3545612827070628</v>
      </c>
      <c r="G34" s="6">
        <f>(Input!C54-Input!C74+Input!C94)/Input!C$7</f>
        <v>1.3149313893653518</v>
      </c>
      <c r="H34" s="6">
        <f>(Input!D54-Input!D74+Input!D94)/Input!D$7</f>
        <v>1.394485719877995</v>
      </c>
      <c r="I34" s="6">
        <f>(Input!E54-Input!E74+Input!E94)/Input!E$7</f>
        <v>1.3893929935221294</v>
      </c>
      <c r="J34" s="6">
        <f>(Input!F54-Input!F74+Input!F94)/Input!F$7</f>
        <v>1.3769704424118261</v>
      </c>
      <c r="K34" s="6">
        <f>(Input!G54-Input!G74+Input!G94)/Input!G$7</f>
        <v>1.4122738826781178</v>
      </c>
      <c r="L34" s="6">
        <f>(Input!H54-Input!H74+Input!H94)/Input!H$7</f>
        <v>1.4693347630280935</v>
      </c>
      <c r="M34" s="6">
        <f>(Input!I54-Input!I74+Input!I94)/Input!I$7</f>
        <v>1.6032025986525504</v>
      </c>
      <c r="N34" s="6">
        <f>(Input!J54-Input!J74+Input!J94)/Input!J$7</f>
        <v>1.6261856269053259</v>
      </c>
      <c r="O34" s="6">
        <f t="shared" si="1"/>
        <v>1.4131957429182642</v>
      </c>
    </row>
    <row r="35" spans="2:15" ht="12" customHeight="1" x14ac:dyDescent="0.2">
      <c r="B35" t="s">
        <v>143</v>
      </c>
      <c r="E35" s="6">
        <f>(Input!A55-Input!A75+Input!A95)/Input!A$7</f>
        <v>7.1431115843748243</v>
      </c>
      <c r="F35" s="6">
        <f>(Input!B55-Input!B75+Input!B95)/Input!B$7</f>
        <v>6.488806807003737</v>
      </c>
      <c r="G35" s="6">
        <f>(Input!C55-Input!C75+Input!C95)/Input!C$7</f>
        <v>5.7260232915049203</v>
      </c>
      <c r="H35" s="6">
        <f>(Input!D55-Input!D75+Input!D95)/Input!D$7</f>
        <v>5.7458154593942172</v>
      </c>
      <c r="I35" s="6">
        <f>(Input!E55-Input!E75+Input!E95)/Input!E$7</f>
        <v>6.2364232262876707</v>
      </c>
      <c r="J35" s="6">
        <f>(Input!F55-Input!F75+Input!F95)/Input!F$7</f>
        <v>6.9809425527215678</v>
      </c>
      <c r="K35" s="6">
        <f>(Input!G55-Input!G75+Input!G95)/Input!G$7</f>
        <v>6.3254945995080734</v>
      </c>
      <c r="L35" s="6">
        <f>(Input!H55-Input!H75+Input!H95)/Input!H$7</f>
        <v>5.7380244477803997</v>
      </c>
      <c r="M35" s="6">
        <f>(Input!I55-Input!I75+Input!I95)/Input!I$7</f>
        <v>6.038258341353866</v>
      </c>
      <c r="N35" s="6">
        <f>(Input!J55-Input!J75+Input!J95)/Input!J$7</f>
        <v>6.1062812930432333</v>
      </c>
      <c r="O35" s="6">
        <f t="shared" si="1"/>
        <v>6.2529181602972503</v>
      </c>
    </row>
    <row r="36" spans="2:15" ht="13.5" customHeight="1" x14ac:dyDescent="0.2">
      <c r="B36" s="4" t="s">
        <v>144</v>
      </c>
      <c r="E36" s="8">
        <f>SUM(E32:E35)</f>
        <v>16.384104690915205</v>
      </c>
      <c r="F36" s="8">
        <f t="shared" ref="F36:N36" si="7">SUM(F32:F35)</f>
        <v>15.461073185126892</v>
      </c>
      <c r="G36" s="8">
        <f t="shared" si="7"/>
        <v>13.626657488489663</v>
      </c>
      <c r="H36" s="8">
        <f t="shared" si="7"/>
        <v>13.297189238121648</v>
      </c>
      <c r="I36" s="8">
        <f t="shared" si="7"/>
        <v>14.225815409062534</v>
      </c>
      <c r="J36" s="8">
        <f t="shared" si="7"/>
        <v>15.017028552279843</v>
      </c>
      <c r="K36" s="8">
        <f t="shared" si="7"/>
        <v>13.860873374299747</v>
      </c>
      <c r="L36" s="8">
        <f t="shared" si="7"/>
        <v>13.672489384516407</v>
      </c>
      <c r="M36" s="8">
        <f t="shared" si="7"/>
        <v>14.166148139236444</v>
      </c>
      <c r="N36" s="8">
        <f t="shared" si="7"/>
        <v>13.677729389838696</v>
      </c>
      <c r="O36" s="8">
        <f t="shared" si="1"/>
        <v>14.338910885188707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(Input!A56-Input!A76+Input!A96)/Input!A$7</f>
        <v>25.811722804461134</v>
      </c>
      <c r="F38" s="8">
        <f>(Input!B56-Input!B76+Input!B96)/Input!B$7</f>
        <v>24.76834595711194</v>
      </c>
      <c r="G38" s="8">
        <f>(Input!C56-Input!C76+Input!C96)/Input!C$7</f>
        <v>19.853667509253409</v>
      </c>
      <c r="H38" s="8">
        <f>(Input!D56-Input!D76+Input!D96)/Input!D$7</f>
        <v>18.405313657048723</v>
      </c>
      <c r="I38" s="8">
        <f>(Input!E56-Input!E76+Input!E96)/Input!E$7</f>
        <v>18.123478024695363</v>
      </c>
      <c r="J38" s="8">
        <f>(Input!F56-Input!F76+Input!F96)/Input!F$7</f>
        <v>16.833958858518084</v>
      </c>
      <c r="K38" s="8">
        <f>(Input!G56-Input!G76+Input!G96)/Input!G$7</f>
        <v>17.36340457211487</v>
      </c>
      <c r="L38" s="8">
        <f>(Input!H56-Input!H76+Input!H96)/Input!H$7</f>
        <v>19.623189363070985</v>
      </c>
      <c r="M38" s="8">
        <f>(Input!I56-Input!I76+Input!I96)/Input!I$7</f>
        <v>19.21387712544113</v>
      </c>
      <c r="N38" s="8">
        <f>(Input!J56-Input!J76+Input!J96)/Input!J$7</f>
        <v>24.872006557259329</v>
      </c>
      <c r="O38" s="8">
        <f t="shared" si="1"/>
        <v>20.4868964428975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461.01604438715452</v>
      </c>
      <c r="F40" s="11">
        <f t="shared" ref="F40:N40" si="8">SUM(F10,F15,F19,F26,F30,F36,F38)</f>
        <v>463.41498032657881</v>
      </c>
      <c r="G40" s="11">
        <f t="shared" si="8"/>
        <v>416.32077186963983</v>
      </c>
      <c r="H40" s="11">
        <f t="shared" si="8"/>
        <v>378.36499249702325</v>
      </c>
      <c r="I40" s="11">
        <f t="shared" si="8"/>
        <v>368.27736272021934</v>
      </c>
      <c r="J40" s="11">
        <f t="shared" si="8"/>
        <v>374.3645061422817</v>
      </c>
      <c r="K40" s="11">
        <f t="shared" si="8"/>
        <v>368.08872765561892</v>
      </c>
      <c r="L40" s="11">
        <f t="shared" si="8"/>
        <v>360.77448552434055</v>
      </c>
      <c r="M40" s="11">
        <f t="shared" si="8"/>
        <v>354.78915423484113</v>
      </c>
      <c r="N40" s="11">
        <f t="shared" si="8"/>
        <v>352.15700703053091</v>
      </c>
      <c r="O40" s="11">
        <f t="shared" si="1"/>
        <v>389.75680323882295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O3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570312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247</v>
      </c>
    </row>
    <row r="2" spans="1:15" ht="15.75" customHeight="1" x14ac:dyDescent="0.2">
      <c r="D2" s="37" t="str">
        <f>Kenndat!D2</f>
        <v>Größenklasse 1: 500 - 1.200 ha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.75" customHeight="1" x14ac:dyDescent="0.2">
      <c r="D3" s="38" t="s">
        <v>18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28.5" customHeight="1" x14ac:dyDescent="0.2"/>
    <row r="5" spans="1:15" x14ac:dyDescent="0.2"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2.75" customHeight="1" x14ac:dyDescent="0.2">
      <c r="E6" s="12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x14ac:dyDescent="0.2">
      <c r="B7" t="s">
        <v>72</v>
      </c>
      <c r="E7" s="12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/>
    <row r="9" spans="1:15" s="13" customFormat="1" ht="13.5" customHeight="1" x14ac:dyDescent="0.2">
      <c r="B9" s="13" t="s">
        <v>55</v>
      </c>
      <c r="E9" s="16">
        <f>'Kst-ha-ES'!E13/'Kst-ha-ES'!E31*100</f>
        <v>9.2767687163933665</v>
      </c>
      <c r="F9" s="16">
        <f>'Kst-ha-ES'!F13/'Kst-ha-ES'!F31*100</f>
        <v>11.246620352347772</v>
      </c>
      <c r="G9" s="16">
        <f>'Kst-ha-ES'!G13/'Kst-ha-ES'!G31*100</f>
        <v>11.102537976685058</v>
      </c>
      <c r="H9" s="16">
        <f>'Kst-ha-ES'!H13/'Kst-ha-ES'!H31*100</f>
        <v>12.824118252632587</v>
      </c>
      <c r="I9" s="16">
        <f>'Kst-ha-ES'!I13/'Kst-ha-ES'!I31*100</f>
        <v>12.374131669716053</v>
      </c>
      <c r="J9" s="16">
        <f>'Kst-ha-ES'!J13/'Kst-ha-ES'!J31*100</f>
        <v>10.668036541752643</v>
      </c>
      <c r="K9" s="16">
        <f>'Kst-ha-ES'!K13/'Kst-ha-ES'!K31*100</f>
        <v>11.120622456341028</v>
      </c>
      <c r="L9" s="16">
        <f>'Kst-ha-ES'!L13/'Kst-ha-ES'!L31*100</f>
        <v>10.623840990286453</v>
      </c>
      <c r="M9" s="16">
        <f>'Kst-ha-ES'!M13/'Kst-ha-ES'!M31*100</f>
        <v>11.747978061010295</v>
      </c>
      <c r="N9" s="16">
        <f>'Kst-ha-ES'!N13/'Kst-ha-ES'!N31*100</f>
        <v>11.633892395641807</v>
      </c>
      <c r="O9" s="16">
        <f t="shared" ref="O9:O28" si="1">AVERAGE(E9:N9)</f>
        <v>11.261854741280706</v>
      </c>
    </row>
    <row r="10" spans="1:15" s="13" customFormat="1" ht="13.5" customHeight="1" x14ac:dyDescent="0.2">
      <c r="B10" s="13" t="s">
        <v>60</v>
      </c>
      <c r="E10" s="16">
        <f>'Kst-ha-ES'!E19/'Kst-ha-ES'!E31*100</f>
        <v>46.785944946121639</v>
      </c>
      <c r="F10" s="16">
        <f>'Kst-ha-ES'!F19/'Kst-ha-ES'!F31*100</f>
        <v>46.408129322753148</v>
      </c>
      <c r="G10" s="16">
        <f>'Kst-ha-ES'!G19/'Kst-ha-ES'!G31*100</f>
        <v>43.469963019600257</v>
      </c>
      <c r="H10" s="16">
        <f>'Kst-ha-ES'!H19/'Kst-ha-ES'!H31*100</f>
        <v>40.231830163994836</v>
      </c>
      <c r="I10" s="16">
        <f>'Kst-ha-ES'!I19/'Kst-ha-ES'!I31*100</f>
        <v>46.180310515172899</v>
      </c>
      <c r="J10" s="16">
        <f>'Kst-ha-ES'!J19/'Kst-ha-ES'!J31*100</f>
        <v>48.628825531739409</v>
      </c>
      <c r="K10" s="16">
        <f>'Kst-ha-ES'!K19/'Kst-ha-ES'!K31*100</f>
        <v>46.970592249395359</v>
      </c>
      <c r="L10" s="16">
        <f>'Kst-ha-ES'!L19/'Kst-ha-ES'!L31*100</f>
        <v>43.309542115693503</v>
      </c>
      <c r="M10" s="16">
        <f>'Kst-ha-ES'!M19/'Kst-ha-ES'!M31*100</f>
        <v>42.116636047102403</v>
      </c>
      <c r="N10" s="16">
        <f>'Kst-ha-ES'!N19/'Kst-ha-ES'!N31*100</f>
        <v>42.312746392429347</v>
      </c>
      <c r="O10" s="16">
        <f t="shared" si="1"/>
        <v>44.641452030400281</v>
      </c>
    </row>
    <row r="11" spans="1:15" s="13" customFormat="1" ht="13.5" customHeight="1" x14ac:dyDescent="0.2">
      <c r="B11" s="13" t="s">
        <v>63</v>
      </c>
      <c r="E11" s="16">
        <f>'Kst-ha-ES'!E24/'Kst-ha-ES'!E31*100</f>
        <v>17.640474003905908</v>
      </c>
      <c r="F11" s="16">
        <f>'Kst-ha-ES'!F24/'Kst-ha-ES'!F31*100</f>
        <v>16.139739315583444</v>
      </c>
      <c r="G11" s="16">
        <f>'Kst-ha-ES'!G24/'Kst-ha-ES'!G31*100</f>
        <v>18.110777049728046</v>
      </c>
      <c r="H11" s="16">
        <f>'Kst-ha-ES'!H24/'Kst-ha-ES'!H31*100</f>
        <v>17.703207210414615</v>
      </c>
      <c r="I11" s="16">
        <f>'Kst-ha-ES'!I24/'Kst-ha-ES'!I31*100</f>
        <v>12.547803918375406</v>
      </c>
      <c r="J11" s="16">
        <f>'Kst-ha-ES'!J24/'Kst-ha-ES'!J31*100</f>
        <v>12.399876673440019</v>
      </c>
      <c r="K11" s="16">
        <f>'Kst-ha-ES'!K24/'Kst-ha-ES'!K31*100</f>
        <v>13.249925238837745</v>
      </c>
      <c r="L11" s="16">
        <f>'Kst-ha-ES'!L24/'Kst-ha-ES'!L31*100</f>
        <v>14.684318665356919</v>
      </c>
      <c r="M11" s="16">
        <f>'Kst-ha-ES'!M24/'Kst-ha-ES'!M31*100</f>
        <v>16.613382884906713</v>
      </c>
      <c r="N11" s="16">
        <f>'Kst-ha-ES'!N24/'Kst-ha-ES'!N31*100</f>
        <v>17.584083297034297</v>
      </c>
      <c r="O11" s="16">
        <f t="shared" si="1"/>
        <v>15.66735882575831</v>
      </c>
    </row>
    <row r="12" spans="1:15" s="13" customFormat="1" ht="13.5" customHeight="1" x14ac:dyDescent="0.2">
      <c r="B12" s="13" t="s">
        <v>15</v>
      </c>
      <c r="E12" s="16">
        <f>'Kst-ha-ES'!E29/'Kst-ha-ES'!E31*100</f>
        <v>26.296812333579091</v>
      </c>
      <c r="F12" s="16">
        <f>'Kst-ha-ES'!F29/'Kst-ha-ES'!F31*100</f>
        <v>26.205511009315629</v>
      </c>
      <c r="G12" s="16">
        <f>'Kst-ha-ES'!G29/'Kst-ha-ES'!G31*100</f>
        <v>27.316721953986633</v>
      </c>
      <c r="H12" s="16">
        <f>'Kst-ha-ES'!H29/'Kst-ha-ES'!H31*100</f>
        <v>29.240844372957959</v>
      </c>
      <c r="I12" s="16">
        <f>'Kst-ha-ES'!I29/'Kst-ha-ES'!I31*100</f>
        <v>28.897753896735644</v>
      </c>
      <c r="J12" s="16">
        <f>'Kst-ha-ES'!J29/'Kst-ha-ES'!J31*100</f>
        <v>28.30326125306792</v>
      </c>
      <c r="K12" s="16">
        <f>'Kst-ha-ES'!K29/'Kst-ha-ES'!K31*100</f>
        <v>28.658860055425873</v>
      </c>
      <c r="L12" s="16">
        <f>'Kst-ha-ES'!L29/'Kst-ha-ES'!L31*100</f>
        <v>31.382298228663117</v>
      </c>
      <c r="M12" s="16">
        <f>'Kst-ha-ES'!M29/'Kst-ha-ES'!M31*100</f>
        <v>29.522003006980579</v>
      </c>
      <c r="N12" s="16">
        <f>'Kst-ha-ES'!N29/'Kst-ha-ES'!N31*100</f>
        <v>28.469277914894555</v>
      </c>
      <c r="O12" s="16">
        <f t="shared" si="1"/>
        <v>28.429334402560706</v>
      </c>
    </row>
    <row r="13" spans="1:15" s="13" customFormat="1" ht="12.75" customHeight="1" x14ac:dyDescent="0.2"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</row>
    <row r="14" spans="1:15" s="13" customFormat="1" x14ac:dyDescent="0.2">
      <c r="B14" s="13" t="s">
        <v>119</v>
      </c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</row>
    <row r="15" spans="1:15" s="13" customFormat="1" ht="6" customHeight="1" x14ac:dyDescent="0.2"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</row>
    <row r="16" spans="1:15" s="13" customFormat="1" ht="13.5" customHeight="1" x14ac:dyDescent="0.2">
      <c r="B16" s="13" t="s">
        <v>123</v>
      </c>
      <c r="E16" s="16">
        <f>'KOA-ha-ES'!E10/'KOA-ha-ES'!E40*100</f>
        <v>5.905623096612274</v>
      </c>
      <c r="F16" s="16">
        <f>'KOA-ha-ES'!F10/'KOA-ha-ES'!F40*100</f>
        <v>6.2925429518008071</v>
      </c>
      <c r="G16" s="16">
        <f>'KOA-ha-ES'!G10/'KOA-ha-ES'!G40*100</f>
        <v>5.1390856090015813</v>
      </c>
      <c r="H16" s="16">
        <f>'KOA-ha-ES'!H10/'KOA-ha-ES'!H40*100</f>
        <v>7.9549248107281798</v>
      </c>
      <c r="I16" s="16">
        <f>'KOA-ha-ES'!I10/'KOA-ha-ES'!I40*100</f>
        <v>7.1434602457229515</v>
      </c>
      <c r="J16" s="16">
        <f>'KOA-ha-ES'!J10/'KOA-ha-ES'!J40*100</f>
        <v>8.5689453817034256</v>
      </c>
      <c r="K16" s="16">
        <f>'KOA-ha-ES'!K10/'KOA-ha-ES'!K40*100</f>
        <v>8.2481769120618544</v>
      </c>
      <c r="L16" s="16">
        <f>'KOA-ha-ES'!L10/'KOA-ha-ES'!L40*100</f>
        <v>8.7270410546625676</v>
      </c>
      <c r="M16" s="16">
        <f>'KOA-ha-ES'!M10/'KOA-ha-ES'!M40*100</f>
        <v>10.834446407716433</v>
      </c>
      <c r="N16" s="16">
        <f>'KOA-ha-ES'!N10/'KOA-ha-ES'!N40*100</f>
        <v>9.2308485720996529</v>
      </c>
      <c r="O16" s="16">
        <f t="shared" si="1"/>
        <v>7.804509504210972</v>
      </c>
    </row>
    <row r="17" spans="1:15" s="13" customFormat="1" ht="13.5" customHeight="1" x14ac:dyDescent="0.2">
      <c r="B17" s="13" t="s">
        <v>130</v>
      </c>
      <c r="E17" s="16">
        <f>'KOA-ha-ES'!E15/'KOA-ha-ES'!E40*100</f>
        <v>12.474810437664059</v>
      </c>
      <c r="F17" s="16">
        <f>'KOA-ha-ES'!F15/'KOA-ha-ES'!F40*100</f>
        <v>12.118486260242122</v>
      </c>
      <c r="G17" s="16">
        <f>'KOA-ha-ES'!G15/'KOA-ha-ES'!G40*100</f>
        <v>11.790648375785299</v>
      </c>
      <c r="H17" s="16">
        <f>'KOA-ha-ES'!H15/'KOA-ha-ES'!H40*100</f>
        <v>12.158821377484474</v>
      </c>
      <c r="I17" s="16">
        <f>'KOA-ha-ES'!I15/'KOA-ha-ES'!I40*100</f>
        <v>12.785920838826312</v>
      </c>
      <c r="J17" s="16">
        <f>'KOA-ha-ES'!J15/'KOA-ha-ES'!J40*100</f>
        <v>12.348331452508784</v>
      </c>
      <c r="K17" s="16">
        <f>'KOA-ha-ES'!K15/'KOA-ha-ES'!K40*100</f>
        <v>12.153387714322877</v>
      </c>
      <c r="L17" s="16">
        <f>'KOA-ha-ES'!L15/'KOA-ha-ES'!L40*100</f>
        <v>14.30741699020297</v>
      </c>
      <c r="M17" s="16">
        <f>'KOA-ha-ES'!M15/'KOA-ha-ES'!M40*100</f>
        <v>13.535562560475</v>
      </c>
      <c r="N17" s="16">
        <f>'KOA-ha-ES'!N15/'KOA-ha-ES'!N40*100</f>
        <v>12.258277016490576</v>
      </c>
      <c r="O17" s="16">
        <f t="shared" si="1"/>
        <v>12.593166302400247</v>
      </c>
    </row>
    <row r="18" spans="1:15" s="13" customFormat="1" ht="13.5" customHeight="1" x14ac:dyDescent="0.2">
      <c r="B18" s="13" t="s">
        <v>129</v>
      </c>
      <c r="E18" s="16">
        <f>'KOA-ha-ES'!E19/'KOA-ha-ES'!E40*100</f>
        <v>5.6981731531664614</v>
      </c>
      <c r="F18" s="16">
        <f>'KOA-ha-ES'!F19/'KOA-ha-ES'!F40*100</f>
        <v>6.4041409979416004</v>
      </c>
      <c r="G18" s="16">
        <f>'KOA-ha-ES'!G19/'KOA-ha-ES'!G40*100</f>
        <v>6.6702660017327897</v>
      </c>
      <c r="H18" s="16">
        <f>'KOA-ha-ES'!H19/'KOA-ha-ES'!H40*100</f>
        <v>7.2690199195391418</v>
      </c>
      <c r="I18" s="16">
        <f>'KOA-ha-ES'!I19/'KOA-ha-ES'!I40*100</f>
        <v>6.3994270018874548</v>
      </c>
      <c r="J18" s="16">
        <f>'KOA-ha-ES'!J19/'KOA-ha-ES'!J40*100</f>
        <v>5.6644653237903881</v>
      </c>
      <c r="K18" s="16">
        <f>'KOA-ha-ES'!K19/'KOA-ha-ES'!K40*100</f>
        <v>6.1968749949182671</v>
      </c>
      <c r="L18" s="16">
        <f>'KOA-ha-ES'!L19/'KOA-ha-ES'!L40*100</f>
        <v>6.1444333743231976</v>
      </c>
      <c r="M18" s="16">
        <f>'KOA-ha-ES'!M19/'KOA-ha-ES'!M40*100</f>
        <v>6.8314986332984926</v>
      </c>
      <c r="N18" s="16">
        <f>'KOA-ha-ES'!N19/'KOA-ha-ES'!N40*100</f>
        <v>6.4553787741326749</v>
      </c>
      <c r="O18" s="16">
        <f t="shared" si="1"/>
        <v>6.3733678174730475</v>
      </c>
    </row>
    <row r="19" spans="1:15" s="13" customFormat="1" ht="13.5" customHeight="1" x14ac:dyDescent="0.2">
      <c r="B19" s="13" t="s">
        <v>136</v>
      </c>
      <c r="E19" s="16">
        <f>'KOA-ha-ES'!E26/'KOA-ha-ES'!E40*100</f>
        <v>64.454921206708988</v>
      </c>
      <c r="F19" s="16">
        <f>'KOA-ha-ES'!F26/'KOA-ha-ES'!F40*100</f>
        <v>63.842328393227731</v>
      </c>
      <c r="G19" s="16">
        <f>'KOA-ha-ES'!G26/'KOA-ha-ES'!G40*100</f>
        <v>65.144900510239154</v>
      </c>
      <c r="H19" s="16">
        <f>'KOA-ha-ES'!H26/'KOA-ha-ES'!H40*100</f>
        <v>60.558648820209307</v>
      </c>
      <c r="I19" s="16">
        <f>'KOA-ha-ES'!I26/'KOA-ha-ES'!I40*100</f>
        <v>61.726774360180258</v>
      </c>
      <c r="J19" s="16">
        <f>'KOA-ha-ES'!J26/'KOA-ha-ES'!J40*100</f>
        <v>61.834814094223781</v>
      </c>
      <c r="K19" s="16">
        <f>'KOA-ha-ES'!K26/'KOA-ha-ES'!K40*100</f>
        <v>61.802078075105968</v>
      </c>
      <c r="L19" s="16">
        <f>'KOA-ha-ES'!L26/'KOA-ha-ES'!L40*100</f>
        <v>58.21691700811725</v>
      </c>
      <c r="M19" s="16">
        <f>'KOA-ha-ES'!M26/'KOA-ha-ES'!M40*100</f>
        <v>56.337473275783999</v>
      </c>
      <c r="N19" s="16">
        <f>'KOA-ha-ES'!N26/'KOA-ha-ES'!N40*100</f>
        <v>58.275479022023156</v>
      </c>
      <c r="O19" s="16">
        <f t="shared" si="1"/>
        <v>61.219433476581955</v>
      </c>
    </row>
    <row r="20" spans="1:15" s="13" customFormat="1" ht="13.5" customHeight="1" x14ac:dyDescent="0.2">
      <c r="B20" s="13" t="s">
        <v>139</v>
      </c>
      <c r="E20" s="16">
        <f>'KOA-ha-ES'!E30/'KOA-ha-ES'!E40*100</f>
        <v>3.0166144079709323</v>
      </c>
      <c r="F20" s="16">
        <f>'KOA-ha-ES'!F30/'KOA-ha-ES'!F40*100</f>
        <v>3.1286568602381597</v>
      </c>
      <c r="G20" s="16">
        <f>'KOA-ha-ES'!G30/'KOA-ha-ES'!G40*100</f>
        <v>3.6167399347987552</v>
      </c>
      <c r="H20" s="16">
        <f>'KOA-ha-ES'!H30/'KOA-ha-ES'!H40*100</f>
        <v>3.9054017175236497</v>
      </c>
      <c r="I20" s="16">
        <f>'KOA-ha-ES'!I30/'KOA-ha-ES'!I40*100</f>
        <v>4.0023015551739727</v>
      </c>
      <c r="J20" s="16">
        <f>'KOA-ha-ES'!J30/'KOA-ha-ES'!J40*100</f>
        <v>3.8969445298680476</v>
      </c>
      <c r="K20" s="16">
        <f>'KOA-ha-ES'!K30/'KOA-ha-ES'!K40*100</f>
        <v>3.9032286819086575</v>
      </c>
      <c r="L20" s="16">
        <f>'KOA-ha-ES'!L30/'KOA-ha-ES'!L40*100</f>
        <v>3.6886503703940607</v>
      </c>
      <c r="M20" s="16">
        <f>'KOA-ha-ES'!M30/'KOA-ha-ES'!M40*100</f>
        <v>3.5962824978730845</v>
      </c>
      <c r="N20" s="16">
        <f>'KOA-ha-ES'!N30/'KOA-ha-ES'!N40*100</f>
        <v>3.5563686528505376</v>
      </c>
      <c r="O20" s="16">
        <f t="shared" si="1"/>
        <v>3.6311189208599854</v>
      </c>
    </row>
    <row r="21" spans="1:15" s="13" customFormat="1" ht="13.5" customHeight="1" x14ac:dyDescent="0.2">
      <c r="B21" s="13" t="s">
        <v>144</v>
      </c>
      <c r="E21" s="16">
        <f>'KOA-ha-ES'!E36/'KOA-ha-ES'!E40*100</f>
        <v>3.2706537296976421</v>
      </c>
      <c r="F21" s="16">
        <f>'KOA-ha-ES'!F36/'KOA-ha-ES'!F40*100</f>
        <v>3.1574779271770348</v>
      </c>
      <c r="G21" s="16">
        <f>'KOA-ha-ES'!G36/'KOA-ha-ES'!G40*100</f>
        <v>3.093721840579323</v>
      </c>
      <c r="H21" s="16">
        <f>'KOA-ha-ES'!H36/'KOA-ha-ES'!H40*100</f>
        <v>3.413317522344312</v>
      </c>
      <c r="I21" s="16">
        <f>'KOA-ha-ES'!I36/'KOA-ha-ES'!I40*100</f>
        <v>3.5616074992361093</v>
      </c>
      <c r="J21" s="16">
        <f>'KOA-ha-ES'!J36/'KOA-ha-ES'!J40*100</f>
        <v>3.6495578974107343</v>
      </c>
      <c r="K21" s="16">
        <f>'KOA-ha-ES'!K36/'KOA-ha-ES'!K40*100</f>
        <v>3.3918735715210211</v>
      </c>
      <c r="L21" s="16">
        <f>'KOA-ha-ES'!L36/'KOA-ha-ES'!L40*100</f>
        <v>3.6453723457394664</v>
      </c>
      <c r="M21" s="16">
        <f>'KOA-ha-ES'!M36/'KOA-ha-ES'!M40*100</f>
        <v>3.7533265480889968</v>
      </c>
      <c r="N21" s="16">
        <f>'KOA-ha-ES'!N36/'KOA-ha-ES'!N40*100</f>
        <v>3.6225844417250546</v>
      </c>
      <c r="O21" s="16">
        <f t="shared" si="1"/>
        <v>3.4559493323519694</v>
      </c>
    </row>
    <row r="22" spans="1:15" s="13" customFormat="1" ht="13.5" customHeight="1" x14ac:dyDescent="0.2">
      <c r="B22" s="13" t="s">
        <v>145</v>
      </c>
      <c r="E22" s="16">
        <f>'KOA-ha-ES'!E38/'KOA-ha-ES'!E40*100</f>
        <v>5.1792039681796309</v>
      </c>
      <c r="F22" s="16">
        <f>'KOA-ha-ES'!F38/'KOA-ha-ES'!F40*100</f>
        <v>5.0563666093725503</v>
      </c>
      <c r="G22" s="16">
        <f>'KOA-ha-ES'!G38/'KOA-ha-ES'!G40*100</f>
        <v>4.5446377278630896</v>
      </c>
      <c r="H22" s="16">
        <f>'KOA-ha-ES'!H38/'KOA-ha-ES'!H40*100</f>
        <v>4.7398658321709393</v>
      </c>
      <c r="I22" s="16">
        <f>'KOA-ha-ES'!I38/'KOA-ha-ES'!I40*100</f>
        <v>4.3805084989729375</v>
      </c>
      <c r="J22" s="16">
        <f>'KOA-ha-ES'!J38/'KOA-ha-ES'!J40*100</f>
        <v>4.0369413204948339</v>
      </c>
      <c r="K22" s="16">
        <f>'KOA-ha-ES'!K38/'KOA-ha-ES'!K40*100</f>
        <v>4.3043800501613445</v>
      </c>
      <c r="L22" s="16">
        <f>'KOA-ha-ES'!L38/'KOA-ha-ES'!L40*100</f>
        <v>5.2701688565605043</v>
      </c>
      <c r="M22" s="16">
        <f>'KOA-ha-ES'!M38/'KOA-ha-ES'!M40*100</f>
        <v>5.1114100767639856</v>
      </c>
      <c r="N22" s="16">
        <f>'KOA-ha-ES'!N38/'KOA-ha-ES'!N40*100</f>
        <v>6.6010635206783466</v>
      </c>
      <c r="O22" s="16">
        <f t="shared" si="1"/>
        <v>4.9224546461218157</v>
      </c>
    </row>
    <row r="23" spans="1:15" s="13" customFormat="1" ht="12.75" customHeight="1" x14ac:dyDescent="0.2">
      <c r="O23" s="16"/>
    </row>
    <row r="24" spans="1:15" s="14" customFormat="1" x14ac:dyDescent="0.2">
      <c r="B24" s="14" t="s">
        <v>19</v>
      </c>
      <c r="E24" s="15">
        <v>100</v>
      </c>
      <c r="F24" s="15">
        <v>100</v>
      </c>
      <c r="G24" s="15">
        <v>100</v>
      </c>
      <c r="H24" s="15">
        <v>100</v>
      </c>
      <c r="I24" s="15">
        <v>100</v>
      </c>
      <c r="J24" s="15">
        <v>100</v>
      </c>
      <c r="K24" s="15">
        <v>100</v>
      </c>
      <c r="L24" s="15">
        <v>100</v>
      </c>
      <c r="M24" s="15">
        <v>100</v>
      </c>
      <c r="N24" s="15">
        <v>100</v>
      </c>
      <c r="O24" s="15">
        <v>100</v>
      </c>
    </row>
    <row r="25" spans="1:15" s="13" customFormat="1" ht="24" customHeight="1" x14ac:dyDescent="0.2">
      <c r="O25" s="16"/>
    </row>
    <row r="26" spans="1:15" s="13" customFormat="1" ht="13.5" customHeight="1" x14ac:dyDescent="0.2">
      <c r="B26" s="13" t="s">
        <v>68</v>
      </c>
      <c r="E26" s="16">
        <f>'Kst-ha-ES'!E33/'Kst-ha-ES'!E36*100</f>
        <v>93.015781598391129</v>
      </c>
      <c r="F26" s="16">
        <f>'Kst-ha-ES'!F33/'Kst-ha-ES'!F36*100</f>
        <v>93.381571486545596</v>
      </c>
      <c r="G26" s="16">
        <f>'Kst-ha-ES'!G33/'Kst-ha-ES'!G36*100</f>
        <v>93.003500982000176</v>
      </c>
      <c r="H26" s="16">
        <f>'Kst-ha-ES'!H33/'Kst-ha-ES'!H36*100</f>
        <v>93.302222598192472</v>
      </c>
      <c r="I26" s="16">
        <f>'Kst-ha-ES'!I33/'Kst-ha-ES'!I36*100</f>
        <v>93.222498330363024</v>
      </c>
      <c r="J26" s="16">
        <f>'Kst-ha-ES'!J33/'Kst-ha-ES'!J36*100</f>
        <v>94.021907032253452</v>
      </c>
      <c r="K26" s="16">
        <f>'Kst-ha-ES'!K33/'Kst-ha-ES'!K36*100</f>
        <v>95.495512369838849</v>
      </c>
      <c r="L26" s="16">
        <f>'Kst-ha-ES'!L33/'Kst-ha-ES'!L36*100</f>
        <v>95.742508548034735</v>
      </c>
      <c r="M26" s="16">
        <f>'Kst-ha-ES'!M33/'Kst-ha-ES'!M36*100</f>
        <v>95.687612206208655</v>
      </c>
      <c r="N26" s="16">
        <f>'Kst-ha-ES'!N33/'Kst-ha-ES'!N36*100</f>
        <v>95.592972092054055</v>
      </c>
      <c r="O26" s="16">
        <f t="shared" si="1"/>
        <v>94.24660872438821</v>
      </c>
    </row>
    <row r="27" spans="1:15" s="13" customFormat="1" ht="13.5" customHeight="1" x14ac:dyDescent="0.2">
      <c r="B27" s="13" t="s">
        <v>69</v>
      </c>
      <c r="E27" s="16">
        <f>'Kst-ha-ES'!E34/'Kst-ha-ES'!E36*100</f>
        <v>0.22133482863928564</v>
      </c>
      <c r="F27" s="16">
        <f>'Kst-ha-ES'!F34/'Kst-ha-ES'!F36*100</f>
        <v>0.13578848295624638</v>
      </c>
      <c r="G27" s="16">
        <f>'Kst-ha-ES'!G34/'Kst-ha-ES'!G36*100</f>
        <v>0.14951674005749147</v>
      </c>
      <c r="H27" s="16">
        <f>'Kst-ha-ES'!H34/'Kst-ha-ES'!H36*100</f>
        <v>0.10602047904502243</v>
      </c>
      <c r="I27" s="16">
        <f>'Kst-ha-ES'!I34/'Kst-ha-ES'!I36*100</f>
        <v>0.17068389241365728</v>
      </c>
      <c r="J27" s="16">
        <f>'Kst-ha-ES'!J34/'Kst-ha-ES'!J36*100</f>
        <v>0.10509554175817874</v>
      </c>
      <c r="K27" s="16">
        <f>'Kst-ha-ES'!K34/'Kst-ha-ES'!K36*100</f>
        <v>8.4487067290367118E-2</v>
      </c>
      <c r="L27" s="16">
        <f>'Kst-ha-ES'!L34/'Kst-ha-ES'!L36*100</f>
        <v>5.9842438499597757E-2</v>
      </c>
      <c r="M27" s="16">
        <f>'Kst-ha-ES'!M34/'Kst-ha-ES'!M36*100</f>
        <v>0.10384607105386483</v>
      </c>
      <c r="N27" s="16">
        <f>'Kst-ha-ES'!N34/'Kst-ha-ES'!N36*100</f>
        <v>0.12033496108528938</v>
      </c>
      <c r="O27" s="16">
        <f t="shared" si="1"/>
        <v>0.12569505027990011</v>
      </c>
    </row>
    <row r="28" spans="1:15" s="13" customFormat="1" ht="13.5" customHeight="1" x14ac:dyDescent="0.2">
      <c r="B28" s="13" t="s">
        <v>75</v>
      </c>
      <c r="E28" s="16">
        <f>'Kst-ha-ES'!E35/'Kst-ha-ES'!E36*100</f>
        <v>6.7628835729695895</v>
      </c>
      <c r="F28" s="16">
        <f>'Kst-ha-ES'!F35/'Kst-ha-ES'!F36*100</f>
        <v>6.4826400304981515</v>
      </c>
      <c r="G28" s="16">
        <f>'Kst-ha-ES'!G35/'Kst-ha-ES'!G36*100</f>
        <v>6.846982277942339</v>
      </c>
      <c r="H28" s="16">
        <f>'Kst-ha-ES'!H35/'Kst-ha-ES'!H36*100</f>
        <v>6.5917569227624968</v>
      </c>
      <c r="I28" s="16">
        <f>'Kst-ha-ES'!I35/'Kst-ha-ES'!I36*100</f>
        <v>6.606817777223319</v>
      </c>
      <c r="J28" s="16">
        <f>'Kst-ha-ES'!J35/'Kst-ha-ES'!J36*100</f>
        <v>5.8729974259883688</v>
      </c>
      <c r="K28" s="16">
        <f>'Kst-ha-ES'!K35/'Kst-ha-ES'!K36*100</f>
        <v>4.4200005628707926</v>
      </c>
      <c r="L28" s="16">
        <f>'Kst-ha-ES'!L35/'Kst-ha-ES'!L36*100</f>
        <v>4.1976490134656697</v>
      </c>
      <c r="M28" s="16">
        <f>'Kst-ha-ES'!M35/'Kst-ha-ES'!M36*100</f>
        <v>4.2085417227374906</v>
      </c>
      <c r="N28" s="16">
        <f>'Kst-ha-ES'!N35/'Kst-ha-ES'!N36*100</f>
        <v>4.2866929468606516</v>
      </c>
      <c r="O28" s="16">
        <f t="shared" si="1"/>
        <v>5.6276962253318867</v>
      </c>
    </row>
    <row r="29" spans="1:15" s="13" customFormat="1" ht="12.75" customHeight="1" x14ac:dyDescent="0.2"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</row>
    <row r="30" spans="1:15" s="14" customFormat="1" x14ac:dyDescent="0.2">
      <c r="B30" s="14" t="s">
        <v>20</v>
      </c>
      <c r="E30" s="15">
        <v>100</v>
      </c>
      <c r="F30" s="15">
        <v>100</v>
      </c>
      <c r="G30" s="15">
        <v>100</v>
      </c>
      <c r="H30" s="15">
        <v>100</v>
      </c>
      <c r="I30" s="15">
        <v>100</v>
      </c>
      <c r="J30" s="15">
        <v>100</v>
      </c>
      <c r="K30" s="15">
        <v>100</v>
      </c>
      <c r="L30" s="15">
        <v>100</v>
      </c>
      <c r="M30" s="15">
        <v>100</v>
      </c>
      <c r="N30" s="15">
        <v>100</v>
      </c>
      <c r="O30" s="15">
        <v>100</v>
      </c>
    </row>
    <row r="31" spans="1:15" x14ac:dyDescent="0.2">
      <c r="A31" s="13"/>
    </row>
    <row r="32" spans="1:15" x14ac:dyDescent="0.2">
      <c r="A32" s="13"/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O31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5703125" customWidth="1"/>
    <col min="5" max="5" width="8.7109375" customWidth="1"/>
    <col min="6" max="7" width="8.5703125" customWidth="1"/>
    <col min="8" max="9" width="8.7109375" customWidth="1"/>
    <col min="10" max="10" width="8.5703125" customWidth="1"/>
    <col min="11" max="14" width="8.7109375" customWidth="1"/>
    <col min="15" max="15" width="10.7109375" customWidth="1"/>
  </cols>
  <sheetData>
    <row r="1" spans="1:15" ht="13.7" customHeight="1" x14ac:dyDescent="0.25">
      <c r="A1" t="s">
        <v>48</v>
      </c>
      <c r="C1" s="12">
        <f>Input!A3</f>
        <v>2024</v>
      </c>
      <c r="D1" s="36" t="s">
        <v>17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246</v>
      </c>
    </row>
    <row r="2" spans="1:15" ht="13.7" customHeight="1" x14ac:dyDescent="0.2">
      <c r="D2" s="37" t="str">
        <f>Kenndat!D2</f>
        <v>Größenklasse 1: 500 - 1.200 ha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3.7" customHeight="1" x14ac:dyDescent="0.2">
      <c r="D3" s="38" t="s">
        <v>21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28.5" customHeight="1" x14ac:dyDescent="0.2"/>
    <row r="5" spans="1:15" x14ac:dyDescent="0.2"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x14ac:dyDescent="0.2">
      <c r="E6" s="12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x14ac:dyDescent="0.2">
      <c r="B7" t="s">
        <v>72</v>
      </c>
      <c r="E7" s="12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5.25" customHeight="1" x14ac:dyDescent="0.2"/>
    <row r="9" spans="1:15" ht="13.5" customHeight="1" x14ac:dyDescent="0.2">
      <c r="A9" s="13"/>
      <c r="B9" s="13" t="s">
        <v>55</v>
      </c>
      <c r="C9" s="13"/>
      <c r="D9" s="13"/>
      <c r="E9" s="16">
        <f>'Kst-ha-HS'!E13/'Kst-ha-HS'!E31*100</f>
        <v>9.9370644162371029</v>
      </c>
      <c r="F9" s="16">
        <f>'Kst-ha-HS'!F13/'Kst-ha-HS'!F31*100</f>
        <v>11.880917277234012</v>
      </c>
      <c r="G9" s="16">
        <f>'Kst-ha-HS'!G13/'Kst-ha-HS'!G31*100</f>
        <v>11.787335105046601</v>
      </c>
      <c r="H9" s="16">
        <f>'Kst-ha-HS'!H13/'Kst-ha-HS'!H31*100</f>
        <v>13.232333920012421</v>
      </c>
      <c r="I9" s="16">
        <f>'Kst-ha-HS'!I13/'Kst-ha-HS'!I31*100</f>
        <v>13.198501797100509</v>
      </c>
      <c r="J9" s="16">
        <f>'Kst-ha-HS'!J13/'Kst-ha-HS'!J31*100</f>
        <v>11.65449995199133</v>
      </c>
      <c r="K9" s="16">
        <f>'Kst-ha-HS'!K13/'Kst-ha-HS'!K31*100</f>
        <v>12.371725543104773</v>
      </c>
      <c r="L9" s="16">
        <f>'Kst-ha-HS'!L13/'Kst-ha-HS'!L31*100</f>
        <v>11.065181428476663</v>
      </c>
      <c r="M9" s="16">
        <f>'Kst-ha-HS'!M13/'Kst-ha-HS'!M31*100</f>
        <v>12.514172098851253</v>
      </c>
      <c r="N9" s="16">
        <f>'Kst-ha-HS'!N13/'Kst-ha-HS'!N31*100</f>
        <v>12.494265087660326</v>
      </c>
      <c r="O9" s="16">
        <f t="shared" ref="O9:O28" si="1">AVERAGE(E9:N9)</f>
        <v>12.013599662571497</v>
      </c>
    </row>
    <row r="10" spans="1:15" ht="13.5" customHeight="1" x14ac:dyDescent="0.2">
      <c r="A10" s="13"/>
      <c r="B10" s="13" t="s">
        <v>60</v>
      </c>
      <c r="C10" s="13"/>
      <c r="D10" s="13"/>
      <c r="E10" s="16">
        <f>'Kst-ha-HS'!E19/'Kst-ha-HS'!E31*100</f>
        <v>42.998310178292215</v>
      </c>
      <c r="F10" s="16">
        <f>'Kst-ha-HS'!F19/'Kst-ha-HS'!F31*100</f>
        <v>43.385607204596781</v>
      </c>
      <c r="G10" s="16">
        <f>'Kst-ha-HS'!G19/'Kst-ha-HS'!G31*100</f>
        <v>39.983228088214069</v>
      </c>
      <c r="H10" s="16">
        <f>'Kst-ha-HS'!H19/'Kst-ha-HS'!H31*100</f>
        <v>38.3292975409299</v>
      </c>
      <c r="I10" s="16">
        <f>'Kst-ha-HS'!I19/'Kst-ha-HS'!I31*100</f>
        <v>42.594818986504137</v>
      </c>
      <c r="J10" s="16">
        <f>'Kst-ha-HS'!J19/'Kst-ha-HS'!J31*100</f>
        <v>43.878580839982732</v>
      </c>
      <c r="K10" s="16">
        <f>'Kst-ha-HS'!K19/'Kst-ha-HS'!K31*100</f>
        <v>41.004626226674716</v>
      </c>
      <c r="L10" s="16">
        <f>'Kst-ha-HS'!L19/'Kst-ha-HS'!L31*100</f>
        <v>40.954481309838123</v>
      </c>
      <c r="M10" s="16">
        <f>'Kst-ha-HS'!M19/'Kst-ha-HS'!M31*100</f>
        <v>38.341527843753056</v>
      </c>
      <c r="N10" s="16">
        <f>'Kst-ha-HS'!N19/'Kst-ha-HS'!N31*100</f>
        <v>38.04654416246084</v>
      </c>
      <c r="O10" s="16">
        <f t="shared" si="1"/>
        <v>40.95170223812466</v>
      </c>
    </row>
    <row r="11" spans="1:15" ht="13.5" customHeight="1" x14ac:dyDescent="0.2">
      <c r="A11" s="13"/>
      <c r="B11" s="13" t="s">
        <v>63</v>
      </c>
      <c r="C11" s="13"/>
      <c r="D11" s="13"/>
      <c r="E11" s="16">
        <f>'Kst-ha-HS'!E24/'Kst-ha-HS'!E31*100</f>
        <v>18.896075979559431</v>
      </c>
      <c r="F11" s="16">
        <f>'Kst-ha-HS'!F24/'Kst-ha-HS'!F31*100</f>
        <v>17.05000272766733</v>
      </c>
      <c r="G11" s="16">
        <f>'Kst-ha-HS'!G24/'Kst-ha-HS'!G31*100</f>
        <v>19.227837684160836</v>
      </c>
      <c r="H11" s="16">
        <f>'Kst-ha-HS'!H24/'Kst-ha-HS'!H31*100</f>
        <v>18.266733404091074</v>
      </c>
      <c r="I11" s="16">
        <f>'Kst-ha-HS'!I24/'Kst-ha-HS'!I31*100</f>
        <v>13.383744167815442</v>
      </c>
      <c r="J11" s="16">
        <f>'Kst-ha-HS'!J24/'Kst-ha-HS'!J31*100</f>
        <v>13.546481728826448</v>
      </c>
      <c r="K11" s="16">
        <f>'Kst-ha-HS'!K24/'Kst-ha-HS'!K31*100</f>
        <v>14.74058121882261</v>
      </c>
      <c r="L11" s="16">
        <f>'Kst-ha-HS'!L24/'Kst-ha-HS'!L31*100</f>
        <v>15.294341315377638</v>
      </c>
      <c r="M11" s="16">
        <f>'Kst-ha-HS'!M24/'Kst-ha-HS'!M31*100</f>
        <v>17.696894860216776</v>
      </c>
      <c r="N11" s="16">
        <f>'Kst-ha-HS'!N24/'Kst-ha-HS'!N31*100</f>
        <v>18.884496311737333</v>
      </c>
      <c r="O11" s="16">
        <f t="shared" si="1"/>
        <v>16.698718939827494</v>
      </c>
    </row>
    <row r="12" spans="1:15" ht="13.5" customHeight="1" x14ac:dyDescent="0.2">
      <c r="A12" s="13"/>
      <c r="B12" s="13" t="s">
        <v>15</v>
      </c>
      <c r="C12" s="13"/>
      <c r="D12" s="13"/>
      <c r="E12" s="16">
        <f>'Kst-ha-HS'!E29/'Kst-ha-HS'!E31*100</f>
        <v>28.168549425911245</v>
      </c>
      <c r="F12" s="16">
        <f>'Kst-ha-HS'!F29/'Kst-ha-HS'!F31*100</f>
        <v>27.683472790501877</v>
      </c>
      <c r="G12" s="16">
        <f>'Kst-ha-HS'!G29/'Kst-ha-HS'!G31*100</f>
        <v>29.001599122578497</v>
      </c>
      <c r="H12" s="16">
        <f>'Kst-ha-HS'!H29/'Kst-ha-HS'!H31*100</f>
        <v>30.1716351349666</v>
      </c>
      <c r="I12" s="16">
        <f>'Kst-ha-HS'!I29/'Kst-ha-HS'!I31*100</f>
        <v>30.822935048579915</v>
      </c>
      <c r="J12" s="16">
        <f>'Kst-ha-HS'!J29/'Kst-ha-HS'!J31*100</f>
        <v>30.920437479199482</v>
      </c>
      <c r="K12" s="16">
        <f>'Kst-ha-HS'!K29/'Kst-ha-HS'!K31*100</f>
        <v>31.883067011397898</v>
      </c>
      <c r="L12" s="16">
        <f>'Kst-ha-HS'!L29/'Kst-ha-HS'!L31*100</f>
        <v>32.685995946307571</v>
      </c>
      <c r="M12" s="16">
        <f>'Kst-ha-HS'!M29/'Kst-ha-HS'!M31*100</f>
        <v>31.447405197178924</v>
      </c>
      <c r="N12" s="16">
        <f>'Kst-ha-HS'!N29/'Kst-ha-HS'!N31*100</f>
        <v>30.574694438141499</v>
      </c>
      <c r="O12" s="16">
        <f t="shared" si="1"/>
        <v>30.335979159476345</v>
      </c>
    </row>
    <row r="13" spans="1:15" x14ac:dyDescent="0.2">
      <c r="A13" s="13"/>
      <c r="B13" s="13"/>
      <c r="C13" s="13"/>
      <c r="D13" s="13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</row>
    <row r="14" spans="1:15" x14ac:dyDescent="0.2">
      <c r="A14" s="13"/>
      <c r="B14" s="13" t="s">
        <v>119</v>
      </c>
      <c r="C14" s="13"/>
      <c r="D14" s="13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</row>
    <row r="15" spans="1:15" ht="6" customHeight="1" x14ac:dyDescent="0.2">
      <c r="A15" s="13"/>
      <c r="B15" s="13"/>
      <c r="C15" s="13"/>
      <c r="D15" s="13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</row>
    <row r="16" spans="1:15" ht="13.5" customHeight="1" x14ac:dyDescent="0.2">
      <c r="A16" s="13"/>
      <c r="B16" s="13" t="s">
        <v>123</v>
      </c>
      <c r="C16" s="13"/>
      <c r="D16" s="13"/>
      <c r="E16" s="16">
        <f>'KOA-ha-HS'!E10/'KOA-ha-HS'!E40*100</f>
        <v>6.323385321847363</v>
      </c>
      <c r="F16" s="16">
        <f>'KOA-ha-HS'!F10/'KOA-ha-HS'!F40*100</f>
        <v>6.5454156298185833</v>
      </c>
      <c r="G16" s="16">
        <f>'KOA-ha-HS'!G10/'KOA-ha-HS'!G40*100</f>
        <v>5.073551400662728</v>
      </c>
      <c r="H16" s="16">
        <f>'KOA-ha-HS'!H10/'KOA-ha-HS'!H40*100</f>
        <v>8.1094091167051854</v>
      </c>
      <c r="I16" s="16">
        <f>'KOA-ha-HS'!I10/'KOA-ha-HS'!I40*100</f>
        <v>8.1331887129316431</v>
      </c>
      <c r="J16" s="16">
        <f>'KOA-ha-HS'!J10/'KOA-ha-HS'!J40*100</f>
        <v>10.03314650478031</v>
      </c>
      <c r="K16" s="16">
        <f>'KOA-ha-HS'!K10/'KOA-ha-HS'!K40*100</f>
        <v>8.800635789100113</v>
      </c>
      <c r="L16" s="16">
        <f>'KOA-ha-HS'!L10/'KOA-ha-HS'!L40*100</f>
        <v>9.1358188970523813</v>
      </c>
      <c r="M16" s="16">
        <f>'KOA-ha-HS'!M10/'KOA-ha-HS'!M40*100</f>
        <v>11.518047199236477</v>
      </c>
      <c r="N16" s="16">
        <f>'KOA-ha-HS'!N10/'KOA-ha-HS'!N40*100</f>
        <v>9.639975484265987</v>
      </c>
      <c r="O16" s="16">
        <f t="shared" si="1"/>
        <v>8.331257405640077</v>
      </c>
    </row>
    <row r="17" spans="1:15" ht="13.5" customHeight="1" x14ac:dyDescent="0.2">
      <c r="A17" s="13"/>
      <c r="B17" s="13" t="s">
        <v>130</v>
      </c>
      <c r="C17" s="13"/>
      <c r="D17" s="13"/>
      <c r="E17" s="16">
        <f>'KOA-ha-HS'!E15/'KOA-ha-HS'!E40*100</f>
        <v>13.241354273724742</v>
      </c>
      <c r="F17" s="16">
        <f>'KOA-ha-HS'!F15/'KOA-ha-HS'!F40*100</f>
        <v>12.796897284217209</v>
      </c>
      <c r="G17" s="16">
        <f>'KOA-ha-HS'!G15/'KOA-ha-HS'!G40*100</f>
        <v>12.476825132661158</v>
      </c>
      <c r="H17" s="16">
        <f>'KOA-ha-HS'!H15/'KOA-ha-HS'!H40*100</f>
        <v>12.594844869140143</v>
      </c>
      <c r="I17" s="16">
        <f>'KOA-ha-HS'!I15/'KOA-ha-HS'!I40*100</f>
        <v>13.622264391523329</v>
      </c>
      <c r="J17" s="16">
        <f>'KOA-ha-HS'!J15/'KOA-ha-HS'!J40*100</f>
        <v>13.492777829210691</v>
      </c>
      <c r="K17" s="16">
        <f>'KOA-ha-HS'!K15/'KOA-ha-HS'!K40*100</f>
        <v>13.484398930227684</v>
      </c>
      <c r="L17" s="16">
        <f>'KOA-ha-HS'!L15/'KOA-ha-HS'!L40*100</f>
        <v>15.008900366350678</v>
      </c>
      <c r="M17" s="16">
        <f>'KOA-ha-HS'!M15/'KOA-ha-HS'!M40*100</f>
        <v>14.382577206894927</v>
      </c>
      <c r="N17" s="16">
        <f>'KOA-ha-HS'!N15/'KOA-ha-HS'!N40*100</f>
        <v>13.141686707209644</v>
      </c>
      <c r="O17" s="16">
        <f t="shared" si="1"/>
        <v>13.424252699116021</v>
      </c>
    </row>
    <row r="18" spans="1:15" ht="13.5" customHeight="1" x14ac:dyDescent="0.2">
      <c r="A18" s="13"/>
      <c r="B18" s="13" t="s">
        <v>129</v>
      </c>
      <c r="C18" s="13"/>
      <c r="D18" s="13"/>
      <c r="E18" s="16">
        <f>'KOA-ha-HS'!E19/'KOA-ha-HS'!E40*100</f>
        <v>6.2331200423839359</v>
      </c>
      <c r="F18" s="16">
        <f>'KOA-ha-HS'!F19/'KOA-ha-HS'!F40*100</f>
        <v>6.7116728469134719</v>
      </c>
      <c r="G18" s="16">
        <f>'KOA-ha-HS'!G19/'KOA-ha-HS'!G40*100</f>
        <v>6.963499572692486</v>
      </c>
      <c r="H18" s="16">
        <f>'KOA-ha-HS'!H19/'KOA-ha-HS'!H40*100</f>
        <v>7.4836938175887475</v>
      </c>
      <c r="I18" s="16">
        <f>'KOA-ha-HS'!I19/'KOA-ha-HS'!I40*100</f>
        <v>6.8977311820044154</v>
      </c>
      <c r="J18" s="16">
        <f>'KOA-ha-HS'!J19/'KOA-ha-HS'!J40*100</f>
        <v>6.2478903102033518</v>
      </c>
      <c r="K18" s="16">
        <f>'KOA-ha-HS'!K19/'KOA-ha-HS'!K40*100</f>
        <v>6.8092308648130775</v>
      </c>
      <c r="L18" s="16">
        <f>'KOA-ha-HS'!L19/'KOA-ha-HS'!L40*100</f>
        <v>6.4168671569987552</v>
      </c>
      <c r="M18" s="16">
        <f>'KOA-ha-HS'!M19/'KOA-ha-HS'!M40*100</f>
        <v>7.2465747755232028</v>
      </c>
      <c r="N18" s="16">
        <f>'KOA-ha-HS'!N19/'KOA-ha-HS'!N40*100</f>
        <v>6.8735392117236129</v>
      </c>
      <c r="O18" s="16">
        <f t="shared" si="1"/>
        <v>6.7883819780845061</v>
      </c>
    </row>
    <row r="19" spans="1:15" ht="13.5" customHeight="1" x14ac:dyDescent="0.2">
      <c r="A19" s="13"/>
      <c r="B19" s="13" t="s">
        <v>136</v>
      </c>
      <c r="C19" s="13"/>
      <c r="D19" s="13"/>
      <c r="E19" s="16">
        <f>'KOA-ha-HS'!E26/'KOA-ha-HS'!E40*100</f>
        <v>61.817366651045781</v>
      </c>
      <c r="F19" s="16">
        <f>'KOA-ha-HS'!F26/'KOA-ha-HS'!F40*100</f>
        <v>61.95848469620222</v>
      </c>
      <c r="G19" s="16">
        <f>'KOA-ha-HS'!G26/'KOA-ha-HS'!G40*100</f>
        <v>63.609686997888893</v>
      </c>
      <c r="H19" s="16">
        <f>'KOA-ha-HS'!H26/'KOA-ha-HS'!H40*100</f>
        <v>59.402028720575927</v>
      </c>
      <c r="I19" s="16">
        <f>'KOA-ha-HS'!I26/'KOA-ha-HS'!I40*100</f>
        <v>58.296452879911719</v>
      </c>
      <c r="J19" s="16">
        <f>'KOA-ha-HS'!J26/'KOA-ha-HS'!J40*100</f>
        <v>57.462226605189457</v>
      </c>
      <c r="K19" s="16">
        <f>'KOA-ha-HS'!K26/'KOA-ha-HS'!K40*100</f>
        <v>58.086901122045184</v>
      </c>
      <c r="L19" s="16">
        <f>'KOA-ha-HS'!L26/'KOA-ha-HS'!L40*100</f>
        <v>56.368921183576191</v>
      </c>
      <c r="M19" s="16">
        <f>'KOA-ha-HS'!M26/'KOA-ha-HS'!M40*100</f>
        <v>53.617545455844819</v>
      </c>
      <c r="N19" s="16">
        <f>'KOA-ha-HS'!N26/'KOA-ha-HS'!N40*100</f>
        <v>55.587943691648036</v>
      </c>
      <c r="O19" s="16">
        <f t="shared" si="1"/>
        <v>58.620755800392814</v>
      </c>
    </row>
    <row r="20" spans="1:15" ht="13.5" customHeight="1" x14ac:dyDescent="0.2">
      <c r="A20" s="13"/>
      <c r="B20" s="13" t="s">
        <v>139</v>
      </c>
      <c r="C20" s="13"/>
      <c r="D20" s="13"/>
      <c r="E20" s="16">
        <f>'KOA-ha-HS'!E30/'KOA-ha-HS'!E40*100</f>
        <v>3.2319843430123516</v>
      </c>
      <c r="F20" s="16">
        <f>'KOA-ha-HS'!F30/'KOA-ha-HS'!F40*100</f>
        <v>3.3064508444671485</v>
      </c>
      <c r="G20" s="16">
        <f>'KOA-ha-HS'!G30/'KOA-ha-HS'!G40*100</f>
        <v>3.8344828885184263</v>
      </c>
      <c r="H20" s="16">
        <f>'KOA-ha-HS'!H30/'KOA-ha-HS'!H40*100</f>
        <v>4.0312084365886589</v>
      </c>
      <c r="I20" s="16">
        <f>'KOA-ha-HS'!I30/'KOA-ha-HS'!I40*100</f>
        <v>4.2664144543923008</v>
      </c>
      <c r="J20" s="16">
        <f>'KOA-ha-HS'!J30/'KOA-ha-HS'!J40*100</f>
        <v>4.2559439980924489</v>
      </c>
      <c r="K20" s="16">
        <f>'KOA-ha-HS'!K30/'KOA-ha-HS'!K40*100</f>
        <v>4.3360204282083954</v>
      </c>
      <c r="L20" s="16">
        <f>'KOA-ha-HS'!L30/'KOA-ha-HS'!L40*100</f>
        <v>3.8405474224892115</v>
      </c>
      <c r="M20" s="16">
        <f>'KOA-ha-HS'!M30/'KOA-ha-HS'!M40*100</f>
        <v>3.826843389855346</v>
      </c>
      <c r="N20" s="16">
        <f>'KOA-ha-HS'!N30/'KOA-ha-HS'!N40*100</f>
        <v>3.8101080912363119</v>
      </c>
      <c r="O20" s="16">
        <f t="shared" si="1"/>
        <v>3.8740004296860597</v>
      </c>
    </row>
    <row r="21" spans="1:15" ht="13.5" customHeight="1" x14ac:dyDescent="0.2">
      <c r="A21" s="13"/>
      <c r="B21" s="13" t="s">
        <v>144</v>
      </c>
      <c r="C21" s="13"/>
      <c r="D21" s="13"/>
      <c r="E21" s="16">
        <f>'KOA-ha-HS'!E36/'KOA-ha-HS'!E40*100</f>
        <v>3.5539120363360008</v>
      </c>
      <c r="F21" s="16">
        <f>'KOA-ha-HS'!F36/'KOA-ha-HS'!F40*100</f>
        <v>3.3363343529013956</v>
      </c>
      <c r="G21" s="16">
        <f>'KOA-ha-HS'!G36/'KOA-ha-HS'!G40*100</f>
        <v>3.2731149654854361</v>
      </c>
      <c r="H21" s="16">
        <f>'KOA-ha-HS'!H36/'KOA-ha-HS'!H40*100</f>
        <v>3.514381483965185</v>
      </c>
      <c r="I21" s="16">
        <f>'KOA-ha-HS'!I36/'KOA-ha-HS'!I40*100</f>
        <v>3.862799305389264</v>
      </c>
      <c r="J21" s="16">
        <f>'KOA-ha-HS'!J36/'KOA-ha-HS'!J40*100</f>
        <v>4.0113387636627182</v>
      </c>
      <c r="K21" s="16">
        <f>'KOA-ha-HS'!K36/'KOA-ha-HS'!K40*100</f>
        <v>3.7656337542799942</v>
      </c>
      <c r="L21" s="16">
        <f>'KOA-ha-HS'!L36/'KOA-ha-HS'!L40*100</f>
        <v>3.7897606214156623</v>
      </c>
      <c r="M21" s="16">
        <f>'KOA-ha-HS'!M36/'KOA-ha-HS'!M40*100</f>
        <v>3.9928357364215321</v>
      </c>
      <c r="N21" s="16">
        <f>'KOA-ha-HS'!N36/'KOA-ha-HS'!N40*100</f>
        <v>3.8839861529868354</v>
      </c>
      <c r="O21" s="16">
        <f t="shared" si="1"/>
        <v>3.6984097172844024</v>
      </c>
    </row>
    <row r="22" spans="1:15" ht="13.5" customHeight="1" x14ac:dyDescent="0.2">
      <c r="A22" s="13"/>
      <c r="B22" s="13" t="s">
        <v>145</v>
      </c>
      <c r="C22" s="13"/>
      <c r="D22" s="13"/>
      <c r="E22" s="16">
        <f>'KOA-ha-HS'!E38/'KOA-ha-HS'!E40*100</f>
        <v>5.5988773316498346</v>
      </c>
      <c r="F22" s="16">
        <f>'KOA-ha-HS'!F38/'KOA-ha-HS'!F40*100</f>
        <v>5.3447443454799712</v>
      </c>
      <c r="G22" s="16">
        <f>'KOA-ha-HS'!G38/'KOA-ha-HS'!G40*100</f>
        <v>4.7688390420908604</v>
      </c>
      <c r="H22" s="16">
        <f>'KOA-ha-HS'!H38/'KOA-ha-HS'!H40*100</f>
        <v>4.8644335554361637</v>
      </c>
      <c r="I22" s="16">
        <f>'KOA-ha-HS'!I38/'KOA-ha-HS'!I40*100</f>
        <v>4.9211490738473067</v>
      </c>
      <c r="J22" s="16">
        <f>'KOA-ha-HS'!J38/'KOA-ha-HS'!J40*100</f>
        <v>4.4966759888610106</v>
      </c>
      <c r="K22" s="16">
        <f>'KOA-ha-HS'!K38/'KOA-ha-HS'!K40*100</f>
        <v>4.7171791113255557</v>
      </c>
      <c r="L22" s="16">
        <f>'KOA-ha-HS'!L38/'KOA-ha-HS'!L40*100</f>
        <v>5.439184352117123</v>
      </c>
      <c r="M22" s="16">
        <f>'KOA-ha-HS'!M38/'KOA-ha-HS'!M40*100</f>
        <v>5.4155762362237061</v>
      </c>
      <c r="N22" s="16">
        <f>'KOA-ha-HS'!N38/'KOA-ha-HS'!N40*100</f>
        <v>7.0627606609295732</v>
      </c>
      <c r="O22" s="16">
        <f t="shared" si="1"/>
        <v>5.2629419697961115</v>
      </c>
    </row>
    <row r="23" spans="1:15" x14ac:dyDescent="0.2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6"/>
    </row>
    <row r="24" spans="1:15" x14ac:dyDescent="0.2">
      <c r="A24" s="14"/>
      <c r="B24" s="14" t="s">
        <v>19</v>
      </c>
      <c r="C24" s="14"/>
      <c r="D24" s="14"/>
      <c r="E24" s="15">
        <v>100</v>
      </c>
      <c r="F24" s="15">
        <v>100</v>
      </c>
      <c r="G24" s="15">
        <v>100</v>
      </c>
      <c r="H24" s="15">
        <v>100</v>
      </c>
      <c r="I24" s="15">
        <v>100</v>
      </c>
      <c r="J24" s="15">
        <v>100</v>
      </c>
      <c r="K24" s="15">
        <v>100</v>
      </c>
      <c r="L24" s="15">
        <v>100</v>
      </c>
      <c r="M24" s="15">
        <v>100</v>
      </c>
      <c r="N24" s="15">
        <v>100</v>
      </c>
      <c r="O24" s="15">
        <v>100</v>
      </c>
    </row>
    <row r="25" spans="1:15" ht="23.25" customHeight="1" x14ac:dyDescent="0.2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6"/>
    </row>
    <row r="26" spans="1:15" ht="13.5" customHeight="1" x14ac:dyDescent="0.2">
      <c r="A26" s="13"/>
      <c r="B26" s="13" t="s">
        <v>68</v>
      </c>
      <c r="C26" s="13"/>
      <c r="D26" s="13"/>
      <c r="E26" s="16">
        <f>'Kst-ha-HS'!E33/'Kst-ha-HS'!E36*100</f>
        <v>92.092093281727088</v>
      </c>
      <c r="F26" s="16">
        <f>'Kst-ha-HS'!F33/'Kst-ha-HS'!F36*100</f>
        <v>92.789834263636465</v>
      </c>
      <c r="G26" s="16">
        <f>'Kst-ha-HS'!G33/'Kst-ha-HS'!G36*100</f>
        <v>92.228449405282802</v>
      </c>
      <c r="H26" s="16">
        <f>'Kst-ha-HS'!H33/'Kst-ha-HS'!H36*100</f>
        <v>92.848605578601294</v>
      </c>
      <c r="I26" s="16">
        <f>'Kst-ha-HS'!I33/'Kst-ha-HS'!I36*100</f>
        <v>92.401402051025045</v>
      </c>
      <c r="J26" s="16">
        <f>'Kst-ha-HS'!J33/'Kst-ha-HS'!J36*100</f>
        <v>92.892928853447387</v>
      </c>
      <c r="K26" s="16">
        <f>'Kst-ha-HS'!K33/'Kst-ha-HS'!K36*100</f>
        <v>94.456713234158244</v>
      </c>
      <c r="L26" s="16">
        <f>'Kst-ha-HS'!L33/'Kst-ha-HS'!L36*100</f>
        <v>95.363947505773609</v>
      </c>
      <c r="M26" s="16">
        <f>'Kst-ha-HS'!M33/'Kst-ha-HS'!M36*100</f>
        <v>95.087220611963545</v>
      </c>
      <c r="N26" s="16">
        <f>'Kst-ha-HS'!N33/'Kst-ha-HS'!N36*100</f>
        <v>94.845426582000442</v>
      </c>
      <c r="O26" s="16">
        <f t="shared" si="1"/>
        <v>93.500662136761576</v>
      </c>
    </row>
    <row r="27" spans="1:15" ht="13.5" customHeight="1" x14ac:dyDescent="0.2">
      <c r="A27" s="13"/>
      <c r="B27" s="13" t="s">
        <v>69</v>
      </c>
      <c r="C27" s="13"/>
      <c r="D27" s="13"/>
      <c r="E27" s="16">
        <f>'Kst-ha-HS'!E34/'Kst-ha-HS'!E36*100</f>
        <v>0.2506071657182421</v>
      </c>
      <c r="F27" s="16">
        <f>'Kst-ha-HS'!F34/'Kst-ha-HS'!F36*100</f>
        <v>0.14792899329706694</v>
      </c>
      <c r="G27" s="16">
        <f>'Kst-ha-HS'!G34/'Kst-ha-HS'!G36*100</f>
        <v>0.16607976462578866</v>
      </c>
      <c r="H27" s="16">
        <f>'Kst-ha-HS'!H34/'Kst-ha-HS'!H36*100</f>
        <v>0.11320087499354327</v>
      </c>
      <c r="I27" s="16">
        <f>'Kst-ha-HS'!I34/'Kst-ha-HS'!I36*100</f>
        <v>0.19136229514008321</v>
      </c>
      <c r="J27" s="16">
        <f>'Kst-ha-HS'!J34/'Kst-ha-HS'!J36*100</f>
        <v>0.12494310417899376</v>
      </c>
      <c r="K27" s="16">
        <f>'Kst-ha-HS'!K34/'Kst-ha-HS'!K36*100</f>
        <v>0.10397099080916292</v>
      </c>
      <c r="L27" s="16">
        <f>'Kst-ha-HS'!L34/'Kst-ha-HS'!L36*100</f>
        <v>6.5163415921501058E-2</v>
      </c>
      <c r="M27" s="16">
        <f>'Kst-ha-HS'!M34/'Kst-ha-HS'!M36*100</f>
        <v>0.11830402593581758</v>
      </c>
      <c r="N27" s="16">
        <f>'Kst-ha-HS'!N34/'Kst-ha-HS'!N36*100</f>
        <v>0.14074687172910258</v>
      </c>
      <c r="O27" s="16">
        <f t="shared" si="1"/>
        <v>0.1422307502349302</v>
      </c>
    </row>
    <row r="28" spans="1:15" ht="13.5" customHeight="1" x14ac:dyDescent="0.2">
      <c r="A28" s="13"/>
      <c r="B28" s="13" t="s">
        <v>75</v>
      </c>
      <c r="C28" s="13"/>
      <c r="D28" s="13"/>
      <c r="E28" s="16">
        <f>'Kst-ha-HS'!E35/'Kst-ha-HS'!E36*100</f>
        <v>7.6572995525546723</v>
      </c>
      <c r="F28" s="16">
        <f>'Kst-ha-HS'!F35/'Kst-ha-HS'!F36*100</f>
        <v>7.0622367430664745</v>
      </c>
      <c r="G28" s="16">
        <f>'Kst-ha-HS'!G35/'Kst-ha-HS'!G36*100</f>
        <v>7.6054708300914013</v>
      </c>
      <c r="H28" s="16">
        <f>'Kst-ha-HS'!H35/'Kst-ha-HS'!H36*100</f>
        <v>7.0381935464051635</v>
      </c>
      <c r="I28" s="16">
        <f>'Kst-ha-HS'!I35/'Kst-ha-HS'!I36*100</f>
        <v>7.4072356538348689</v>
      </c>
      <c r="J28" s="16">
        <f>'Kst-ha-HS'!J35/'Kst-ha-HS'!J36*100</f>
        <v>6.9821280423736143</v>
      </c>
      <c r="K28" s="16">
        <f>'Kst-ha-HS'!K35/'Kst-ha-HS'!K36*100</f>
        <v>5.4393157750325933</v>
      </c>
      <c r="L28" s="16">
        <f>'Kst-ha-HS'!L35/'Kst-ha-HS'!L36*100</f>
        <v>4.5708890783048659</v>
      </c>
      <c r="M28" s="16">
        <f>'Kst-ha-HS'!M35/'Kst-ha-HS'!M36*100</f>
        <v>4.7944753621006306</v>
      </c>
      <c r="N28" s="16">
        <f>'Kst-ha-HS'!N35/'Kst-ha-HS'!N36*100</f>
        <v>5.0138265462704457</v>
      </c>
      <c r="O28" s="16">
        <f t="shared" si="1"/>
        <v>6.3571071130034733</v>
      </c>
    </row>
    <row r="29" spans="1:15" x14ac:dyDescent="0.2">
      <c r="A29" s="13"/>
      <c r="B29" s="13"/>
      <c r="C29" s="13"/>
      <c r="D29" s="13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</row>
    <row r="30" spans="1:15" x14ac:dyDescent="0.2">
      <c r="A30" s="14"/>
      <c r="B30" s="14" t="s">
        <v>20</v>
      </c>
      <c r="C30" s="14"/>
      <c r="D30" s="14"/>
      <c r="E30" s="15">
        <v>100</v>
      </c>
      <c r="F30" s="15">
        <v>100</v>
      </c>
      <c r="G30" s="15">
        <v>100</v>
      </c>
      <c r="H30" s="15">
        <v>100</v>
      </c>
      <c r="I30" s="15">
        <v>100</v>
      </c>
      <c r="J30" s="15">
        <v>100</v>
      </c>
      <c r="K30" s="15">
        <v>100</v>
      </c>
      <c r="L30" s="15">
        <v>100</v>
      </c>
      <c r="M30" s="15">
        <v>100</v>
      </c>
      <c r="N30" s="15">
        <v>100</v>
      </c>
      <c r="O30" s="15">
        <v>100</v>
      </c>
    </row>
    <row r="31" spans="1:15" x14ac:dyDescent="0.2">
      <c r="A31" s="13"/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89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90</v>
      </c>
    </row>
    <row r="2" spans="1:15" ht="15.75" customHeight="1" x14ac:dyDescent="0.2">
      <c r="D2" s="37" t="str">
        <f>Kenndat!D2</f>
        <v>Größenklasse 1: 500 - 1.200 ha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/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2.75" customHeight="1" x14ac:dyDescent="0.2">
      <c r="A6" s="4" t="s">
        <v>91</v>
      </c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2" customHeight="1" x14ac:dyDescent="0.2">
      <c r="B7" t="s">
        <v>92</v>
      </c>
      <c r="E7" s="6">
        <f>Input!A56/Input!A$7</f>
        <v>25.576459676063443</v>
      </c>
      <c r="F7" s="6">
        <f>Input!B56/Input!B$7</f>
        <v>24.753496950619713</v>
      </c>
      <c r="G7" s="6">
        <f>Input!C56/Input!C$7</f>
        <v>20.087260539857361</v>
      </c>
      <c r="H7" s="6">
        <f>Input!D56/Input!D$7</f>
        <v>18.504865517297624</v>
      </c>
      <c r="I7" s="6">
        <f>Input!E56/Input!E$7</f>
        <v>17.207170248818336</v>
      </c>
      <c r="J7" s="6">
        <f>Input!F56/Input!F$7</f>
        <v>16.51034896384698</v>
      </c>
      <c r="K7" s="6">
        <f>Input!G56/Input!G$7</f>
        <v>17.62642786045096</v>
      </c>
      <c r="L7" s="6">
        <f>Input!H56/Input!H$7</f>
        <v>19.803288869826293</v>
      </c>
      <c r="M7" s="6">
        <f>Input!I56/Input!I$7</f>
        <v>19.317461501443695</v>
      </c>
      <c r="N7" s="6">
        <f>Input!J56/Input!J$7</f>
        <v>24.965250034271389</v>
      </c>
      <c r="O7" s="6">
        <f t="shared" ref="O7:O12" si="1">AVERAGE(E7:N7)</f>
        <v>20.435203016249581</v>
      </c>
    </row>
    <row r="8" spans="1:15" ht="12" customHeight="1" x14ac:dyDescent="0.2">
      <c r="B8" t="s">
        <v>84</v>
      </c>
      <c r="E8" s="6">
        <f>Input!A100/Input!A$7</f>
        <v>24.188208821386539</v>
      </c>
      <c r="F8" s="6">
        <f>Input!B100/Input!B$7</f>
        <v>70.776669781625031</v>
      </c>
      <c r="G8" s="6">
        <f>Input!C100/Input!C$7</f>
        <v>24.458556016972103</v>
      </c>
      <c r="H8" s="6">
        <f>Input!D100/Input!D$7</f>
        <v>40.027911888955948</v>
      </c>
      <c r="I8" s="6">
        <f>Input!E100/Input!E$7</f>
        <v>37.460793072975363</v>
      </c>
      <c r="J8" s="6">
        <f>Input!F100/Input!F$7</f>
        <v>22.086119890634642</v>
      </c>
      <c r="K8" s="6">
        <f>Input!G100/Input!G$7</f>
        <v>19.067456380642138</v>
      </c>
      <c r="L8" s="6">
        <f>Input!H100/Input!H$7</f>
        <v>9.8442341840017153</v>
      </c>
      <c r="M8" s="6">
        <f>Input!I100/Input!I$7</f>
        <v>46.162566169393649</v>
      </c>
      <c r="N8" s="6">
        <f>Input!J100/Input!J$7</f>
        <v>20.093376482645617</v>
      </c>
      <c r="O8" s="6">
        <f t="shared" si="1"/>
        <v>31.416589268923275</v>
      </c>
    </row>
    <row r="9" spans="1:15" ht="12" customHeight="1" x14ac:dyDescent="0.2">
      <c r="B9" t="s">
        <v>93</v>
      </c>
      <c r="E9" s="6">
        <f t="shared" ref="E9:N9" si="2">+E8-E7</f>
        <v>-1.3882508546769046</v>
      </c>
      <c r="F9" s="6">
        <f t="shared" si="2"/>
        <v>46.023172831005319</v>
      </c>
      <c r="G9" s="6">
        <f t="shared" si="2"/>
        <v>4.3712954771147423</v>
      </c>
      <c r="H9" s="6">
        <f t="shared" si="2"/>
        <v>21.523046371658324</v>
      </c>
      <c r="I9" s="6">
        <f t="shared" si="2"/>
        <v>20.253622824157027</v>
      </c>
      <c r="J9" s="6">
        <f t="shared" si="2"/>
        <v>5.5757709267876621</v>
      </c>
      <c r="K9" s="6">
        <f t="shared" si="2"/>
        <v>1.4410285201911783</v>
      </c>
      <c r="L9" s="6">
        <f t="shared" si="2"/>
        <v>-9.9590546858245776</v>
      </c>
      <c r="M9" s="6">
        <f t="shared" si="2"/>
        <v>26.845104667949954</v>
      </c>
      <c r="N9" s="6">
        <f t="shared" si="2"/>
        <v>-4.8718735516257716</v>
      </c>
      <c r="O9" s="6">
        <f t="shared" si="1"/>
        <v>10.981386252673696</v>
      </c>
    </row>
    <row r="10" spans="1:15" ht="12" customHeight="1" x14ac:dyDescent="0.2">
      <c r="B10" t="s">
        <v>85</v>
      </c>
      <c r="E10" s="6">
        <f>Input!A101/Input!A$7</f>
        <v>236.62786022529843</v>
      </c>
      <c r="F10" s="6">
        <f>Input!B101/Input!B$7</f>
        <v>235.40798937635256</v>
      </c>
      <c r="G10" s="6">
        <f>Input!C101/Input!C$7</f>
        <v>181.78231109506183</v>
      </c>
      <c r="H10" s="6">
        <f>Input!D101/Input!D$7</f>
        <v>167.04164192859125</v>
      </c>
      <c r="I10" s="6">
        <f>Input!E101/Input!E$7</f>
        <v>158.49551778374126</v>
      </c>
      <c r="J10" s="6">
        <f>Input!F101/Input!F$7</f>
        <v>158.37217733029709</v>
      </c>
      <c r="K10" s="6">
        <f>Input!G101/Input!G$7</f>
        <v>157.61561906172111</v>
      </c>
      <c r="L10" s="6">
        <f>Input!H101/Input!H$7</f>
        <v>159.98049110015012</v>
      </c>
      <c r="M10" s="6">
        <f>Input!I101/Input!I$7</f>
        <v>230.04077197625924</v>
      </c>
      <c r="N10" s="6">
        <f>Input!J101/Input!J$7</f>
        <v>145.99250966126812</v>
      </c>
      <c r="O10" s="6">
        <f t="shared" si="1"/>
        <v>183.13568895387411</v>
      </c>
    </row>
    <row r="11" spans="1:15" ht="12" customHeight="1" x14ac:dyDescent="0.2">
      <c r="B11" t="s">
        <v>94</v>
      </c>
      <c r="E11" s="6">
        <f>Input!A26/Input!A$7/0.04</f>
        <v>310.43710418651574</v>
      </c>
      <c r="F11" s="6">
        <f>Input!B26/Input!B$7/0.04</f>
        <v>332.42490901042692</v>
      </c>
      <c r="G11" s="6">
        <f>Input!C26/Input!C$7/0.04</f>
        <v>325.59123634558091</v>
      </c>
      <c r="H11" s="6">
        <f>Input!D26/Input!D$7/0.04</f>
        <v>322.85118212660461</v>
      </c>
      <c r="I11" s="6">
        <f>Input!E26/Input!E$7/0.04</f>
        <v>330.10050225793117</v>
      </c>
      <c r="J11" s="6">
        <f>Input!F26/Input!F$7/0.04</f>
        <v>315.92595942210005</v>
      </c>
      <c r="K11" s="6">
        <f>Input!G26/Input!G$7/0.04</f>
        <v>294.52234643764956</v>
      </c>
      <c r="L11" s="6">
        <f>Input!H26/Input!H$7/0.04</f>
        <v>291.12753592108083</v>
      </c>
      <c r="M11" s="6">
        <f>Input!I26/Input!I$7/0.04</f>
        <v>282.92857715752331</v>
      </c>
      <c r="N11" s="6">
        <f>Input!J26/Input!J$7/0.04</f>
        <v>287.58323051916256</v>
      </c>
      <c r="O11" s="6">
        <f t="shared" si="1"/>
        <v>309.34925833845756</v>
      </c>
    </row>
    <row r="12" spans="1:15" ht="12" customHeight="1" x14ac:dyDescent="0.2">
      <c r="B12" s="19" t="s">
        <v>95</v>
      </c>
      <c r="E12" s="6">
        <f t="shared" ref="E12:N12" si="3">+E10+E11</f>
        <v>547.06496441181412</v>
      </c>
      <c r="F12" s="6">
        <f t="shared" si="3"/>
        <v>567.83289838677945</v>
      </c>
      <c r="G12" s="6">
        <f t="shared" si="3"/>
        <v>507.37354744064271</v>
      </c>
      <c r="H12" s="6">
        <f t="shared" si="3"/>
        <v>489.89282405519589</v>
      </c>
      <c r="I12" s="6">
        <f t="shared" si="3"/>
        <v>488.59602004167243</v>
      </c>
      <c r="J12" s="6">
        <f t="shared" si="3"/>
        <v>474.29813675239711</v>
      </c>
      <c r="K12" s="6">
        <f t="shared" si="3"/>
        <v>452.13796549937069</v>
      </c>
      <c r="L12" s="6">
        <f t="shared" si="3"/>
        <v>451.10802702123095</v>
      </c>
      <c r="M12" s="6">
        <f t="shared" si="3"/>
        <v>512.96934913378254</v>
      </c>
      <c r="N12" s="6">
        <f t="shared" si="3"/>
        <v>433.57574018043067</v>
      </c>
      <c r="O12" s="6">
        <f t="shared" si="1"/>
        <v>492.48494729233164</v>
      </c>
    </row>
    <row r="13" spans="1:15" ht="3" customHeight="1" x14ac:dyDescent="0.2">
      <c r="B13" s="19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</row>
    <row r="14" spans="1:15" ht="12.75" customHeight="1" x14ac:dyDescent="0.2">
      <c r="A14" s="21" t="s">
        <v>96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</row>
    <row r="15" spans="1:15" ht="12" customHeight="1" x14ac:dyDescent="0.2">
      <c r="B15" t="s">
        <v>92</v>
      </c>
      <c r="E15" s="22">
        <f>+E7/E$10*100</f>
        <v>10.808727109188052</v>
      </c>
      <c r="F15" s="22">
        <f t="shared" ref="F15:N15" si="4">+F7/F$10*100</f>
        <v>10.515147347461385</v>
      </c>
      <c r="G15" s="22">
        <f t="shared" si="4"/>
        <v>11.050173374324009</v>
      </c>
      <c r="H15" s="22">
        <f t="shared" si="4"/>
        <v>11.077995464872336</v>
      </c>
      <c r="I15" s="22">
        <f t="shared" si="4"/>
        <v>10.856565844528555</v>
      </c>
      <c r="J15" s="22">
        <f t="shared" si="4"/>
        <v>10.42503124107046</v>
      </c>
      <c r="K15" s="22">
        <f t="shared" si="4"/>
        <v>11.183173320880453</v>
      </c>
      <c r="L15" s="22">
        <f t="shared" si="4"/>
        <v>12.378564869780995</v>
      </c>
      <c r="M15" s="22">
        <f t="shared" si="4"/>
        <v>8.3974077010301897</v>
      </c>
      <c r="N15" s="22">
        <f t="shared" si="4"/>
        <v>17.100363636597365</v>
      </c>
      <c r="O15" s="22">
        <f>AVERAGE(E15:N15)</f>
        <v>11.379314990973381</v>
      </c>
    </row>
    <row r="16" spans="1:15" ht="12" customHeight="1" x14ac:dyDescent="0.2">
      <c r="B16" t="s">
        <v>84</v>
      </c>
      <c r="E16" s="22">
        <f>+E8/E$10*100</f>
        <v>10.222046042404486</v>
      </c>
      <c r="F16" s="22">
        <f t="shared" ref="F16:N16" si="5">+F8/F$10*100</f>
        <v>30.065534296065298</v>
      </c>
      <c r="G16" s="22">
        <f t="shared" si="5"/>
        <v>13.454860304962052</v>
      </c>
      <c r="H16" s="22">
        <f t="shared" si="5"/>
        <v>23.962834312935879</v>
      </c>
      <c r="I16" s="22">
        <f t="shared" si="5"/>
        <v>23.635238142247424</v>
      </c>
      <c r="J16" s="22">
        <f t="shared" si="5"/>
        <v>13.945707044598102</v>
      </c>
      <c r="K16" s="22">
        <f t="shared" si="5"/>
        <v>12.097440909822183</v>
      </c>
      <c r="L16" s="22">
        <f t="shared" si="5"/>
        <v>6.1533966524950108</v>
      </c>
      <c r="M16" s="22">
        <f t="shared" si="5"/>
        <v>20.067123655000486</v>
      </c>
      <c r="N16" s="22">
        <f t="shared" si="5"/>
        <v>13.763292739652384</v>
      </c>
      <c r="O16" s="22">
        <f>AVERAGE(E16:N16)</f>
        <v>16.736747410018328</v>
      </c>
    </row>
    <row r="17" spans="1:15" ht="12" customHeight="1" x14ac:dyDescent="0.2">
      <c r="B17" t="s">
        <v>93</v>
      </c>
      <c r="E17" s="22">
        <f>+E9/E$10*100</f>
        <v>-0.58668106678356524</v>
      </c>
      <c r="F17" s="22">
        <f t="shared" ref="F17:N17" si="6">+F9/F$10*100</f>
        <v>19.550386948603915</v>
      </c>
      <c r="G17" s="22">
        <f t="shared" si="6"/>
        <v>2.4046869306380438</v>
      </c>
      <c r="H17" s="22">
        <f t="shared" si="6"/>
        <v>12.884838848063543</v>
      </c>
      <c r="I17" s="22">
        <f t="shared" si="6"/>
        <v>12.778672297718868</v>
      </c>
      <c r="J17" s="22">
        <f t="shared" si="6"/>
        <v>3.5206758035276438</v>
      </c>
      <c r="K17" s="22">
        <f t="shared" si="6"/>
        <v>0.91426758894172933</v>
      </c>
      <c r="L17" s="22">
        <f t="shared" si="6"/>
        <v>-6.2251682172859839</v>
      </c>
      <c r="M17" s="22">
        <f t="shared" si="6"/>
        <v>11.669715953970297</v>
      </c>
      <c r="N17" s="22">
        <f t="shared" si="6"/>
        <v>-3.3370708969449834</v>
      </c>
      <c r="O17" s="22">
        <f>AVERAGE(E17:N17)</f>
        <v>5.35743241904495</v>
      </c>
    </row>
    <row r="18" spans="1:15" ht="3" customHeight="1" x14ac:dyDescent="0.2"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</row>
    <row r="19" spans="1:15" ht="12.75" customHeight="1" x14ac:dyDescent="0.2">
      <c r="A19" s="4" t="s">
        <v>97</v>
      </c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</row>
    <row r="20" spans="1:15" ht="12" customHeight="1" x14ac:dyDescent="0.2">
      <c r="B20" t="s">
        <v>85</v>
      </c>
      <c r="E20" s="22">
        <f>+E10/E$12*100</f>
        <v>43.254069556384913</v>
      </c>
      <c r="F20" s="22">
        <f t="shared" ref="F20:N20" si="7">+F10/F$12*100</f>
        <v>41.457264988546747</v>
      </c>
      <c r="G20" s="22">
        <f t="shared" si="7"/>
        <v>35.828101802317242</v>
      </c>
      <c r="H20" s="22">
        <f t="shared" si="7"/>
        <v>34.09758904934904</v>
      </c>
      <c r="I20" s="22">
        <f t="shared" si="7"/>
        <v>32.438970290880214</v>
      </c>
      <c r="J20" s="22">
        <f t="shared" si="7"/>
        <v>33.39084956451638</v>
      </c>
      <c r="K20" s="22">
        <f t="shared" si="7"/>
        <v>34.86007172338207</v>
      </c>
      <c r="L20" s="22">
        <f t="shared" si="7"/>
        <v>35.463898116940577</v>
      </c>
      <c r="M20" s="22">
        <f t="shared" si="7"/>
        <v>44.84493515347728</v>
      </c>
      <c r="N20" s="22">
        <f t="shared" si="7"/>
        <v>33.671743165453385</v>
      </c>
      <c r="O20" s="22">
        <f>AVERAGE(E20:N20)</f>
        <v>36.930749341124788</v>
      </c>
    </row>
    <row r="21" spans="1:15" ht="12" customHeight="1" x14ac:dyDescent="0.2">
      <c r="B21" t="s">
        <v>94</v>
      </c>
      <c r="E21" s="22">
        <f>+E11/E$12*100</f>
        <v>56.745930443615102</v>
      </c>
      <c r="F21" s="22">
        <f t="shared" ref="F21:N21" si="8">+F11/F$12*100</f>
        <v>58.542735011453253</v>
      </c>
      <c r="G21" s="22">
        <f t="shared" si="8"/>
        <v>64.171898197682765</v>
      </c>
      <c r="H21" s="22">
        <f t="shared" si="8"/>
        <v>65.902410950650946</v>
      </c>
      <c r="I21" s="22">
        <f t="shared" si="8"/>
        <v>67.561029709119779</v>
      </c>
      <c r="J21" s="22">
        <f t="shared" si="8"/>
        <v>66.609150435483627</v>
      </c>
      <c r="K21" s="22">
        <f t="shared" si="8"/>
        <v>65.139928276617923</v>
      </c>
      <c r="L21" s="22">
        <f t="shared" si="8"/>
        <v>64.53610188305943</v>
      </c>
      <c r="M21" s="22">
        <f t="shared" si="8"/>
        <v>55.155064846522727</v>
      </c>
      <c r="N21" s="22">
        <f t="shared" si="8"/>
        <v>66.328256834546607</v>
      </c>
      <c r="O21" s="22">
        <f>AVERAGE(E21:N21)</f>
        <v>63.06925065887522</v>
      </c>
    </row>
    <row r="22" spans="1:15" ht="3" customHeight="1" x14ac:dyDescent="0.2"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</row>
    <row r="23" spans="1:15" ht="12.75" customHeight="1" x14ac:dyDescent="0.2">
      <c r="A23" s="4" t="s">
        <v>98</v>
      </c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</row>
    <row r="24" spans="1:15" ht="12" customHeight="1" x14ac:dyDescent="0.2">
      <c r="B24" t="s">
        <v>55</v>
      </c>
      <c r="E24" s="22">
        <f>Input!A108/Input!A$56*100</f>
        <v>2.9105328225298597</v>
      </c>
      <c r="F24" s="22">
        <f>Input!B108/Input!B$56*100</f>
        <v>6.1159383661167439</v>
      </c>
      <c r="G24" s="22">
        <f>Input!C108/Input!C$56*100</f>
        <v>5.5512267198743803</v>
      </c>
      <c r="H24" s="22">
        <f>Input!D108/Input!D$56*100</f>
        <v>5.7573907365509918</v>
      </c>
      <c r="I24" s="22">
        <f>Input!E108/Input!E$56*100</f>
        <v>3.8350011119571201</v>
      </c>
      <c r="J24" s="22">
        <f>Input!F108/Input!F$56*100</f>
        <v>3.9185401573862055</v>
      </c>
      <c r="K24" s="22">
        <f>Input!G108/Input!G$56*100</f>
        <v>4.3444797736075316</v>
      </c>
      <c r="L24" s="22">
        <f>Input!H108/Input!H$56*100</f>
        <v>3.6962127697840788</v>
      </c>
      <c r="M24" s="22">
        <f>Input!I108/Input!I$56*100</f>
        <v>6.1553988910364215</v>
      </c>
      <c r="N24" s="22">
        <f>Input!J108/Input!J$56*100</f>
        <v>4.4141545212619615</v>
      </c>
      <c r="O24" s="22">
        <f>AVERAGE(E24:N24)</f>
        <v>4.6698875870105292</v>
      </c>
    </row>
    <row r="25" spans="1:15" ht="12" customHeight="1" x14ac:dyDescent="0.2">
      <c r="B25" t="s">
        <v>60</v>
      </c>
      <c r="E25" s="22">
        <f>Input!A109/Input!A$56*100</f>
        <v>23.95036497111704</v>
      </c>
      <c r="F25" s="22">
        <f>Input!B109/Input!B$56*100</f>
        <v>21.12943063823683</v>
      </c>
      <c r="G25" s="22">
        <f>Input!C109/Input!C$56*100</f>
        <v>10.838409568867366</v>
      </c>
      <c r="H25" s="22">
        <f>Input!D109/Input!D$56*100</f>
        <v>6.3747559749771447</v>
      </c>
      <c r="I25" s="22">
        <f>Input!E109/Input!E$56*100</f>
        <v>8.1402894103988732</v>
      </c>
      <c r="J25" s="22">
        <f>Input!F109/Input!F$56*100</f>
        <v>6.7906051149513535</v>
      </c>
      <c r="K25" s="22">
        <f>Input!G109/Input!G$56*100</f>
        <v>8.40083063526526</v>
      </c>
      <c r="L25" s="22">
        <f>Input!H109/Input!H$56*100</f>
        <v>7.3034114995249864</v>
      </c>
      <c r="M25" s="22">
        <f>Input!I109/Input!I$56*100</f>
        <v>6.6946326078074048</v>
      </c>
      <c r="N25" s="22">
        <f>Input!J109/Input!J$56*100</f>
        <v>5.6633335799405353</v>
      </c>
      <c r="O25" s="22">
        <f>AVERAGE(E25:N25)</f>
        <v>10.52860640010868</v>
      </c>
    </row>
    <row r="26" spans="1:15" ht="12" customHeight="1" x14ac:dyDescent="0.2">
      <c r="B26" t="s">
        <v>99</v>
      </c>
      <c r="E26" s="22">
        <f>Input!A110/Input!A$56*100</f>
        <v>30.057789586076822</v>
      </c>
      <c r="F26" s="22">
        <f>Input!B110/Input!B$56*100</f>
        <v>30.735888649066013</v>
      </c>
      <c r="G26" s="22">
        <f>Input!C110/Input!C$56*100</f>
        <v>35.00168320861156</v>
      </c>
      <c r="H26" s="22">
        <f>Input!D110/Input!D$56*100</f>
        <v>36.244350889032042</v>
      </c>
      <c r="I26" s="22">
        <f>Input!E110/Input!E$56*100</f>
        <v>31.888649744815268</v>
      </c>
      <c r="J26" s="22">
        <f>Input!F110/Input!F$56*100</f>
        <v>33.486629788334653</v>
      </c>
      <c r="K26" s="22">
        <f>Input!G110/Input!G$56*100</f>
        <v>36.912772773147907</v>
      </c>
      <c r="L26" s="22">
        <f>Input!H110/Input!H$56*100</f>
        <v>35.773934616795408</v>
      </c>
      <c r="M26" s="22">
        <f>Input!I110/Input!I$56*100</f>
        <v>32.212644619510456</v>
      </c>
      <c r="N26" s="22">
        <f>Input!J110/Input!J$56*100</f>
        <v>47.001709924331784</v>
      </c>
      <c r="O26" s="22">
        <f>AVERAGE(E26:N26)</f>
        <v>34.931605379972197</v>
      </c>
    </row>
    <row r="27" spans="1:15" ht="12" customHeight="1" x14ac:dyDescent="0.2">
      <c r="B27" t="s">
        <v>255</v>
      </c>
      <c r="E27" s="22">
        <f>Input!A111/Input!A$56*100</f>
        <v>31.056306614611064</v>
      </c>
      <c r="F27" s="22">
        <f>Input!B111/Input!B$56*100</f>
        <v>27.87519315477557</v>
      </c>
      <c r="G27" s="22">
        <f>Input!C111/Input!C$56*100</f>
        <v>30.066462976814822</v>
      </c>
      <c r="H27" s="22">
        <f>Input!D111/Input!D$56*100</f>
        <v>32.98946386596279</v>
      </c>
      <c r="I27" s="22">
        <f>Input!E111/Input!E$56*100</f>
        <v>35.388683197762518</v>
      </c>
      <c r="J27" s="22">
        <f>Input!F111/Input!F$56*100</f>
        <v>33.210608525229524</v>
      </c>
      <c r="K27" s="22">
        <f>Input!G111/Input!G$56*100</f>
        <v>29.002178514617473</v>
      </c>
      <c r="L27" s="22">
        <f>Input!H111/Input!H$56*100</f>
        <v>30.516877905805174</v>
      </c>
      <c r="M27" s="22">
        <f>Input!I111/Input!I$56*100</f>
        <v>31.066002004317127</v>
      </c>
      <c r="N27" s="22">
        <f>Input!J111/Input!J$56*100</f>
        <v>22.457929571238324</v>
      </c>
      <c r="O27" s="22">
        <f>AVERAGE(E27:N27)</f>
        <v>30.362970633113434</v>
      </c>
    </row>
    <row r="28" spans="1:15" ht="12" customHeight="1" x14ac:dyDescent="0.2">
      <c r="B28" t="s">
        <v>15</v>
      </c>
      <c r="E28" s="22">
        <f>Input!A112/Input!A$56*100</f>
        <v>12.02500600566521</v>
      </c>
      <c r="F28" s="22">
        <f>Input!B112/Input!B$56*100</f>
        <v>14.143549191804855</v>
      </c>
      <c r="G28" s="22">
        <f>Input!C112/Input!C$56*100</f>
        <v>18.542217525831877</v>
      </c>
      <c r="H28" s="22">
        <f>Input!D112/Input!D$56*100</f>
        <v>18.634038533477042</v>
      </c>
      <c r="I28" s="22">
        <f>Input!E112/Input!E$56*100</f>
        <v>20.747376535066227</v>
      </c>
      <c r="J28" s="22">
        <f>Input!F112/Input!F$56*100</f>
        <v>22.593616414098275</v>
      </c>
      <c r="K28" s="22">
        <f>Input!G112/Input!G$56*100</f>
        <v>21.33973830336183</v>
      </c>
      <c r="L28" s="22">
        <f>Input!H112/Input!H$56*100</f>
        <v>22.709563208090348</v>
      </c>
      <c r="M28" s="22">
        <f>Input!I112/Input!I$56*100</f>
        <v>23.871321877328601</v>
      </c>
      <c r="N28" s="22">
        <f>Input!J112/Input!J$56*100</f>
        <v>20.462872403227387</v>
      </c>
      <c r="O28" s="22">
        <f>AVERAGE(E28:N28)</f>
        <v>19.506929999795165</v>
      </c>
    </row>
    <row r="29" spans="1:15" ht="3" customHeight="1" x14ac:dyDescent="0.2"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</row>
    <row r="30" spans="1:15" ht="12" customHeight="1" x14ac:dyDescent="0.2">
      <c r="A30" s="4" t="s">
        <v>100</v>
      </c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</row>
    <row r="31" spans="1:15" ht="12" customHeight="1" x14ac:dyDescent="0.2">
      <c r="B31" t="s">
        <v>55</v>
      </c>
      <c r="E31" s="22">
        <f>Input!A113/Input!A$100*100</f>
        <v>5.2312771413420149</v>
      </c>
      <c r="F31" s="22">
        <f>Input!B113/Input!B$100*100</f>
        <v>3.4544322786596888</v>
      </c>
      <c r="G31" s="22">
        <f>Input!C113/Input!C$100*100</f>
        <v>1.3754144675460596</v>
      </c>
      <c r="H31" s="22">
        <f>Input!D113/Input!D$100*100</f>
        <v>3.7163937273622354</v>
      </c>
      <c r="I31" s="22">
        <f>Input!E113/Input!E$100*100</f>
        <v>7.2955309899092464</v>
      </c>
      <c r="J31" s="22">
        <f>Input!F113/Input!F$100*100</f>
        <v>0.89775983493368106</v>
      </c>
      <c r="K31" s="22">
        <f>Input!G113/Input!G$100*100</f>
        <v>6.2229938411418768</v>
      </c>
      <c r="L31" s="22">
        <f>Input!H113/Input!H$100*100</f>
        <v>9.279891034406317</v>
      </c>
      <c r="M31" s="22">
        <f>Input!I113/Input!I$100*100</f>
        <v>7.9098226732941841</v>
      </c>
      <c r="N31" s="22">
        <f>Input!J113/Input!J$100*100</f>
        <v>6.4462132574831248</v>
      </c>
      <c r="O31" s="22">
        <f>AVERAGE(E31:N31)</f>
        <v>5.1829729246078431</v>
      </c>
    </row>
    <row r="32" spans="1:15" ht="12" customHeight="1" x14ac:dyDescent="0.2">
      <c r="B32" t="s">
        <v>60</v>
      </c>
      <c r="E32" s="22">
        <f>Input!A114/Input!A$100*100</f>
        <v>46.073695693885178</v>
      </c>
      <c r="F32" s="22">
        <f>Input!B114/Input!B$100*100</f>
        <v>53.111292058459469</v>
      </c>
      <c r="G32" s="22">
        <f>Input!C114/Input!C$100*100</f>
        <v>49.979608007568814</v>
      </c>
      <c r="H32" s="22">
        <f>Input!D114/Input!D$100*100</f>
        <v>2.0157717507183213</v>
      </c>
      <c r="I32" s="22">
        <f>Input!E114/Input!E$100*100</f>
        <v>0.72808584199039128</v>
      </c>
      <c r="J32" s="22">
        <f>Input!F114/Input!F$100*100</f>
        <v>13.177462155002917</v>
      </c>
      <c r="K32" s="22">
        <f>Input!G114/Input!G$100*100</f>
        <v>3.0313294308306689</v>
      </c>
      <c r="L32" s="22">
        <f>Input!H114/Input!H$100*100</f>
        <v>4.4341776290450365</v>
      </c>
      <c r="M32" s="22">
        <f>Input!I114/Input!I$100*100</f>
        <v>6.127656376813766</v>
      </c>
      <c r="N32" s="22">
        <f>Input!J114/Input!J$100*100</f>
        <v>7.84863588447912</v>
      </c>
      <c r="O32" s="22">
        <f>AVERAGE(E32:N32)</f>
        <v>18.65277148287937</v>
      </c>
    </row>
    <row r="33" spans="1:15" ht="12" customHeight="1" x14ac:dyDescent="0.2">
      <c r="B33" t="s">
        <v>99</v>
      </c>
      <c r="E33" s="22">
        <f>Input!A115/Input!A$100*100</f>
        <v>18.615607615381265</v>
      </c>
      <c r="F33" s="22">
        <f>Input!B115/Input!B$100*100</f>
        <v>14.704454819865795</v>
      </c>
      <c r="G33" s="22">
        <f>Input!C115/Input!C$100*100</f>
        <v>15.604525824581991</v>
      </c>
      <c r="H33" s="22">
        <f>Input!D115/Input!D$100*100</f>
        <v>37.804862022649097</v>
      </c>
      <c r="I33" s="22">
        <f>Input!E115/Input!E$100*100</f>
        <v>8.651285548274954</v>
      </c>
      <c r="J33" s="22">
        <f>Input!F115/Input!F$100*100</f>
        <v>15.287470873012715</v>
      </c>
      <c r="K33" s="22">
        <f>Input!G115/Input!G$100*100</f>
        <v>18.840432181375427</v>
      </c>
      <c r="L33" s="22">
        <f>Input!H115/Input!H$100*100</f>
        <v>17.255128043809311</v>
      </c>
      <c r="M33" s="22">
        <f>Input!I115/Input!I$100*100</f>
        <v>6.9534907509905111</v>
      </c>
      <c r="N33" s="22">
        <f>Input!J115/Input!J$100*100</f>
        <v>36.954322725247046</v>
      </c>
      <c r="O33" s="22">
        <f>AVERAGE(E33:N33)</f>
        <v>19.067158040518812</v>
      </c>
    </row>
    <row r="34" spans="1:15" ht="12" customHeight="1" x14ac:dyDescent="0.2">
      <c r="B34" t="s">
        <v>255</v>
      </c>
      <c r="E34" s="22">
        <f>Input!A116/Input!A$100*100</f>
        <v>21.006919966975151</v>
      </c>
      <c r="F34" s="22">
        <f>Input!B116/Input!B$100*100</f>
        <v>23.6778999761124</v>
      </c>
      <c r="G34" s="22">
        <f>Input!C116/Input!C$100*100</f>
        <v>14.671836931975418</v>
      </c>
      <c r="H34" s="22">
        <f>Input!D116/Input!D$100*100</f>
        <v>45.767308100773356</v>
      </c>
      <c r="I34" s="22">
        <f>Input!E116/Input!E$100*100</f>
        <v>74.486572591098167</v>
      </c>
      <c r="J34" s="22">
        <f>Input!F116/Input!F$100*100</f>
        <v>53.071276023252345</v>
      </c>
      <c r="K34" s="22">
        <f>Input!G116/Input!G$100*100</f>
        <v>60.644031150302958</v>
      </c>
      <c r="L34" s="22">
        <f>Input!H116/Input!H$100*100</f>
        <v>21.017999783198135</v>
      </c>
      <c r="M34" s="22">
        <f>Input!I116/Input!I$100*100</f>
        <v>66.169187603527817</v>
      </c>
      <c r="N34" s="22">
        <f>Input!J116/Input!J$100*100</f>
        <v>26.344302060607994</v>
      </c>
      <c r="O34" s="22">
        <f>AVERAGE(E34:N34)</f>
        <v>40.685733418782377</v>
      </c>
    </row>
    <row r="35" spans="1:15" ht="12" customHeight="1" x14ac:dyDescent="0.2">
      <c r="B35" t="s">
        <v>15</v>
      </c>
      <c r="E35" s="22">
        <f>Input!A117/Input!A$100*100</f>
        <v>9.0724995824163841</v>
      </c>
      <c r="F35" s="22">
        <f>Input!B117/Input!B$100*100</f>
        <v>5.0519208669026474</v>
      </c>
      <c r="G35" s="22">
        <f>Input!C117/Input!C$100*100</f>
        <v>18.368614768327717</v>
      </c>
      <c r="H35" s="22">
        <f>Input!D117/Input!D$100*100</f>
        <v>10.695664398496987</v>
      </c>
      <c r="I35" s="22">
        <f>Input!E117/Input!E$100*100</f>
        <v>8.8385250287272452</v>
      </c>
      <c r="J35" s="22">
        <f>Input!F117/Input!F$100*100</f>
        <v>17.566031113798338</v>
      </c>
      <c r="K35" s="22">
        <f>Input!G117/Input!G$100*100</f>
        <v>11.261213396349069</v>
      </c>
      <c r="L35" s="22">
        <f>Input!H117/Input!H$100*100</f>
        <v>48.012803509541193</v>
      </c>
      <c r="M35" s="22">
        <f>Input!I117/Input!I$100*100</f>
        <v>12.839842595373725</v>
      </c>
      <c r="N35" s="22">
        <f>Input!J117/Input!J$100*100</f>
        <v>22.406526072182722</v>
      </c>
      <c r="O35" s="22">
        <f>AVERAGE(E35:N35)</f>
        <v>16.411364133211599</v>
      </c>
    </row>
    <row r="36" spans="1:15" ht="3" customHeight="1" x14ac:dyDescent="0.2">
      <c r="B36" s="1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</row>
    <row r="37" spans="1:15" ht="12.75" customHeight="1" x14ac:dyDescent="0.2">
      <c r="A37" s="4" t="s">
        <v>101</v>
      </c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</row>
    <row r="38" spans="1:15" ht="12" customHeight="1" x14ac:dyDescent="0.2">
      <c r="B38" t="s">
        <v>55</v>
      </c>
      <c r="E38" s="22">
        <f>Input!A118/Input!A$101*100</f>
        <v>1.2305758630498593</v>
      </c>
      <c r="F38" s="22">
        <f>Input!B118/Input!B$101*100</f>
        <v>1.9928841962361006</v>
      </c>
      <c r="G38" s="22">
        <f>Input!C118/Input!C$101*100</f>
        <v>1.8561673433625678</v>
      </c>
      <c r="H38" s="22">
        <f>Input!D118/Input!D$101*100</f>
        <v>2.3732513634855983</v>
      </c>
      <c r="I38" s="22">
        <f>Input!E118/Input!E$101*100</f>
        <v>2.2708926290561937</v>
      </c>
      <c r="J38" s="22">
        <f>Input!F118/Input!F$101*100</f>
        <v>2.3173807590399536</v>
      </c>
      <c r="K38" s="22">
        <f>Input!G118/Input!G$101*100</f>
        <v>2.5507202354460561</v>
      </c>
      <c r="L38" s="22">
        <f>Input!H118/Input!H$101*100</f>
        <v>1.7814197616283982</v>
      </c>
      <c r="M38" s="22">
        <f>Input!I118/Input!I$101*100</f>
        <v>2.1612970301227565</v>
      </c>
      <c r="N38" s="22">
        <f>Input!J118/Input!J$101*100</f>
        <v>1.8316418488390662</v>
      </c>
      <c r="O38" s="25">
        <f>AVERAGE(E38:N38)</f>
        <v>2.0366231030266553</v>
      </c>
    </row>
    <row r="39" spans="1:15" ht="12" customHeight="1" x14ac:dyDescent="0.2">
      <c r="B39" t="s">
        <v>60</v>
      </c>
      <c r="E39" s="22">
        <f>Input!A119/Input!A$101*100</f>
        <v>23.155234401605032</v>
      </c>
      <c r="F39" s="22">
        <f>Input!B119/Input!B$101*100</f>
        <v>20.896606885425289</v>
      </c>
      <c r="G39" s="22">
        <f>Input!C119/Input!C$101*100</f>
        <v>7.9032650364099153</v>
      </c>
      <c r="H39" s="22">
        <f>Input!D119/Input!D$101*100</f>
        <v>2.1930207337115535</v>
      </c>
      <c r="I39" s="22">
        <f>Input!E119/Input!E$101*100</f>
        <v>3.5110569475699704</v>
      </c>
      <c r="J39" s="22">
        <f>Input!F119/Input!F$101*100</f>
        <v>3.3228745997425699</v>
      </c>
      <c r="K39" s="22">
        <f>Input!G119/Input!G$101*100</f>
        <v>4.7283089410081383</v>
      </c>
      <c r="L39" s="22">
        <f>Input!H119/Input!H$101*100</f>
        <v>6.2805191652751251</v>
      </c>
      <c r="M39" s="22">
        <f>Input!I119/Input!I$101*100</f>
        <v>2.020483358227414</v>
      </c>
      <c r="N39" s="22">
        <f>Input!J119/Input!J$101*100</f>
        <v>2.1849095891303705</v>
      </c>
      <c r="O39" s="22">
        <f>AVERAGE(E39:N39)</f>
        <v>7.6196279658105368</v>
      </c>
    </row>
    <row r="40" spans="1:15" ht="12" customHeight="1" x14ac:dyDescent="0.2">
      <c r="B40" t="s">
        <v>99</v>
      </c>
      <c r="E40" s="22">
        <f>Input!A120/Input!A$101*100</f>
        <v>14.614533993527958</v>
      </c>
      <c r="F40" s="22">
        <f>Input!B120/Input!B$101*100</f>
        <v>19.038906848099707</v>
      </c>
      <c r="G40" s="22">
        <f>Input!C120/Input!C$101*100</f>
        <v>21.968968048542408</v>
      </c>
      <c r="H40" s="22">
        <f>Input!D120/Input!D$101*100</f>
        <v>24.376204150253635</v>
      </c>
      <c r="I40" s="22">
        <f>Input!E120/Input!E$101*100</f>
        <v>19.556485531986208</v>
      </c>
      <c r="J40" s="22">
        <f>Input!F120/Input!F$101*100</f>
        <v>23.44317303864602</v>
      </c>
      <c r="K40" s="22">
        <f>Input!G120/Input!G$101*100</f>
        <v>24.715436442495267</v>
      </c>
      <c r="L40" s="22">
        <f>Input!H120/Input!H$101*100</f>
        <v>26.442367925973386</v>
      </c>
      <c r="M40" s="22">
        <f>Input!I120/Input!I$101*100</f>
        <v>20.185460456021147</v>
      </c>
      <c r="N40" s="22">
        <f>Input!J120/Input!J$101*100</f>
        <v>37.009355907239431</v>
      </c>
      <c r="O40" s="22">
        <f>AVERAGE(E40:N40)</f>
        <v>23.135089234278517</v>
      </c>
    </row>
    <row r="41" spans="1:15" ht="12" customHeight="1" x14ac:dyDescent="0.2">
      <c r="B41" t="s">
        <v>255</v>
      </c>
      <c r="E41" s="22">
        <f>Input!A121/Input!A$101*100</f>
        <v>56.854692102893111</v>
      </c>
      <c r="F41" s="22">
        <f>Input!B121/Input!B$101*100</f>
        <v>53.705766776866113</v>
      </c>
      <c r="G41" s="22">
        <f>Input!C121/Input!C$101*100</f>
        <v>61.385640749997819</v>
      </c>
      <c r="H41" s="22">
        <f>Input!D121/Input!D$101*100</f>
        <v>63.87918692020903</v>
      </c>
      <c r="I41" s="22">
        <f>Input!E121/Input!E$101*100</f>
        <v>67.883629146419125</v>
      </c>
      <c r="J41" s="22">
        <f>Input!F121/Input!F$101*100</f>
        <v>63.716150457649334</v>
      </c>
      <c r="K41" s="22">
        <f>Input!G121/Input!G$101*100</f>
        <v>60.56941860424152</v>
      </c>
      <c r="L41" s="22">
        <f>Input!H121/Input!H$101*100</f>
        <v>56.7613992929628</v>
      </c>
      <c r="M41" s="22">
        <f>Input!I121/Input!I$101*100</f>
        <v>68.389293162589183</v>
      </c>
      <c r="N41" s="22">
        <f>Input!J121/Input!J$101*100</f>
        <v>47.58358275381535</v>
      </c>
      <c r="O41" s="22">
        <f>AVERAGE(E41:N41)</f>
        <v>60.072875996764331</v>
      </c>
    </row>
    <row r="42" spans="1:15" ht="12" customHeight="1" x14ac:dyDescent="0.2">
      <c r="B42" t="s">
        <v>15</v>
      </c>
      <c r="E42" s="22">
        <f>Input!A122/Input!A$101*100</f>
        <v>4.1449636389240281</v>
      </c>
      <c r="F42" s="22">
        <f>Input!B122/Input!B$101*100</f>
        <v>4.3658352933727791</v>
      </c>
      <c r="G42" s="22">
        <f>Input!C122/Input!C$101*100</f>
        <v>6.8859588216872938</v>
      </c>
      <c r="H42" s="22">
        <f>Input!D122/Input!D$101*100</f>
        <v>7.1783368323401753</v>
      </c>
      <c r="I42" s="22">
        <f>Input!E122/Input!E$101*100</f>
        <v>6.7779357449685067</v>
      </c>
      <c r="J42" s="22">
        <f>Input!F122/Input!F$101*100</f>
        <v>7.2004211449221156</v>
      </c>
      <c r="K42" s="22">
        <f>Input!G122/Input!G$101*100</f>
        <v>7.4361157768090189</v>
      </c>
      <c r="L42" s="22">
        <f>Input!H122/Input!H$101*100</f>
        <v>8.7342938541602955</v>
      </c>
      <c r="M42" s="22">
        <f>Input!I122/Input!I$101*100</f>
        <v>7.2434659930394911</v>
      </c>
      <c r="N42" s="22">
        <f>Input!J122/Input!J$101*100</f>
        <v>11.390509900975779</v>
      </c>
      <c r="O42" s="22">
        <f>AVERAGE(E42:N42)</f>
        <v>7.1357837001199469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O33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3" max="3" width="10.28515625" customWidth="1"/>
    <col min="4" max="4" width="8.85546875" customWidth="1"/>
    <col min="5" max="5" width="8.7109375" customWidth="1"/>
    <col min="6" max="14" width="8.5703125" customWidth="1"/>
    <col min="15" max="15" width="9.140625" customWidth="1"/>
  </cols>
  <sheetData>
    <row r="1" spans="1:15" ht="15.75" x14ac:dyDescent="0.25">
      <c r="A1" t="s">
        <v>48</v>
      </c>
      <c r="C1" s="12">
        <f>Input!A3</f>
        <v>2024</v>
      </c>
      <c r="D1" s="36" t="s">
        <v>177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196</v>
      </c>
    </row>
    <row r="2" spans="1:15" x14ac:dyDescent="0.2">
      <c r="D2" s="37" t="str">
        <f>Kenndat!D2</f>
        <v>Größenklasse 1: 500 - 1.200 ha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4" spans="1:15" x14ac:dyDescent="0.2">
      <c r="B4" t="s">
        <v>295</v>
      </c>
      <c r="E4" s="6">
        <f>IF(Input!A158=0,"***",Input!A159/Input!A158)</f>
        <v>100.66709163138103</v>
      </c>
      <c r="F4" s="6">
        <f>IF(Input!B158=0,"***",Input!B159/Input!B158)</f>
        <v>104.31426346978941</v>
      </c>
      <c r="G4" s="6">
        <f>IF(Input!C158=0,"***",Input!C159/Input!C158)</f>
        <v>111.3261019429966</v>
      </c>
      <c r="H4" s="6">
        <f>IF(Input!D158=0,"***",Input!D159/Input!D158)</f>
        <v>95.863992794002257</v>
      </c>
      <c r="I4" s="6">
        <f>IF(Input!E158=0,"***",Input!E159/Input!E158)</f>
        <v>69.535126825853666</v>
      </c>
      <c r="J4" s="6">
        <f>IF(Input!F158=0,"***",Input!F159/Input!F158)</f>
        <v>68.468545341904601</v>
      </c>
      <c r="K4" s="6">
        <f>IF(Input!G158=0,"***",Input!G159/Input!G158)</f>
        <v>79.474634511977825</v>
      </c>
      <c r="L4" s="6">
        <f>IF(Input!H158=0,"***",Input!H159/Input!H158)</f>
        <v>83.756126668841404</v>
      </c>
      <c r="M4" s="6">
        <f>IF(Input!I158=0,"***",Input!I159/Input!I158)</f>
        <v>83.588200744644027</v>
      </c>
      <c r="N4" s="6">
        <f>IF(Input!J158=0,"***",Input!J159/Input!J158)</f>
        <v>87.977599798600764</v>
      </c>
    </row>
    <row r="5" spans="1:15" x14ac:dyDescent="0.2">
      <c r="B5" t="s">
        <v>296</v>
      </c>
      <c r="E5" s="6">
        <f>IF(Input!A160=0,"***",Input!A161/Input!A160)</f>
        <v>116.30570328915228</v>
      </c>
      <c r="F5" s="6">
        <f>IF(Input!B160=0,"***",Input!B161/Input!B160)</f>
        <v>113.65266547209038</v>
      </c>
      <c r="G5" s="6">
        <f>IF(Input!C160=0,"***",Input!C161/Input!C160)</f>
        <v>89.671720998298099</v>
      </c>
      <c r="H5" s="6">
        <f>IF(Input!D160=0,"***",Input!D161/Input!D160)</f>
        <v>124.29952724154253</v>
      </c>
      <c r="I5" s="6">
        <f>IF(Input!E160=0,"***",Input!E161/Input!E160)</f>
        <v>114.11471555942406</v>
      </c>
      <c r="J5" s="6">
        <f>IF(Input!F160=0,"***",Input!F161/Input!F160)</f>
        <v>125.28632269310964</v>
      </c>
      <c r="K5" s="6">
        <f>IF(Input!G160=0,"***",Input!G161/Input!G160)</f>
        <v>116.50608246029421</v>
      </c>
      <c r="L5" s="6">
        <f>IF(Input!H160=0,"***",Input!H161/Input!H160)</f>
        <v>120.7194198997698</v>
      </c>
      <c r="M5" s="6">
        <f>IF(Input!I160=0,"***",Input!I161/Input!I160)</f>
        <v>137.35237931952409</v>
      </c>
      <c r="N5" s="6">
        <f>IF(Input!J160=0,"***",Input!J161/Input!J160)</f>
        <v>123.78177576882339</v>
      </c>
    </row>
    <row r="6" spans="1:15" x14ac:dyDescent="0.2">
      <c r="B6" t="s">
        <v>197</v>
      </c>
      <c r="E6" s="6">
        <f>IF(Input!A162=0,"***",Input!A163/Input!A162)</f>
        <v>44.649339058168195</v>
      </c>
      <c r="F6" s="6">
        <f>IF(Input!B162=0,"***",Input!B163/Input!B162)</f>
        <v>53.568949678353555</v>
      </c>
      <c r="G6" s="6">
        <f>IF(Input!C162=0,"***",Input!C163/Input!C162)</f>
        <v>41.403468733395627</v>
      </c>
      <c r="H6" s="6">
        <f>IF(Input!D162=0,"***",Input!D163/Input!D162)</f>
        <v>30.95867741914844</v>
      </c>
      <c r="I6" s="6">
        <f>IF(Input!E162=0,"***",Input!E163/Input!E162)</f>
        <v>31.17319038285931</v>
      </c>
      <c r="J6" s="6">
        <f>IF(Input!F162=0,"***",Input!F163/Input!F162)</f>
        <v>35.471582250974031</v>
      </c>
      <c r="K6" s="6">
        <f>IF(Input!G162=0,"***",Input!G163/Input!G162)</f>
        <v>39.057541683803109</v>
      </c>
      <c r="L6" s="6">
        <f>IF(Input!H162=0,"***",Input!H163/Input!H162)</f>
        <v>39.09152823920266</v>
      </c>
      <c r="M6" s="6">
        <f>IF(Input!I162=0,"***",Input!I163/Input!I162)</f>
        <v>38.887707085830016</v>
      </c>
      <c r="N6" s="6">
        <f>IF(Input!J162=0,"***",Input!J163/Input!J162)</f>
        <v>39.790721957255698</v>
      </c>
    </row>
    <row r="7" spans="1:15" x14ac:dyDescent="0.2">
      <c r="B7" t="s">
        <v>198</v>
      </c>
      <c r="E7" s="6">
        <f>IF(Input!A164=0,"***",Input!A165/Input!A164)</f>
        <v>68.758602780750735</v>
      </c>
      <c r="F7" s="6">
        <f>IF(Input!B164=0,"***",Input!B165/Input!B164)</f>
        <v>78.99212081926153</v>
      </c>
      <c r="G7" s="6">
        <f>IF(Input!C164=0,"***",Input!C165/Input!C164)</f>
        <v>59.294047929295793</v>
      </c>
      <c r="H7" s="6">
        <f>IF(Input!D164=0,"***",Input!D165/Input!D164)</f>
        <v>50.240912063834656</v>
      </c>
      <c r="I7" s="6">
        <f>IF(Input!E164=0,"***",Input!E165/Input!E164)</f>
        <v>50.018637123834559</v>
      </c>
      <c r="J7" s="6">
        <f>IF(Input!F164=0,"***",Input!F165/Input!F164)</f>
        <v>51.594814466843566</v>
      </c>
      <c r="K7" s="6">
        <f>IF(Input!G164=0,"***",Input!G165/Input!G164)</f>
        <v>49.295800719928124</v>
      </c>
      <c r="L7" s="6">
        <f>IF(Input!H164=0,"***",Input!H165/Input!H164)</f>
        <v>48.65847963727871</v>
      </c>
      <c r="M7" s="6">
        <f>IF(Input!I164=0,"***",Input!I165/Input!I164)</f>
        <v>48.610513509090786</v>
      </c>
      <c r="N7" s="6">
        <f>IF(Input!J164=0,"***",Input!J165/Input!J164)</f>
        <v>48.292073771317575</v>
      </c>
    </row>
    <row r="8" spans="1:15" x14ac:dyDescent="0.2">
      <c r="B8" t="s">
        <v>199</v>
      </c>
      <c r="E8" s="6">
        <f>IF(Input!A166=0,"***",Input!A167/Input!A166)</f>
        <v>48.443606687170735</v>
      </c>
      <c r="F8" s="6">
        <f>IF(Input!B166=0,"***",Input!B167/Input!B166)</f>
        <v>46.551739300752999</v>
      </c>
      <c r="G8" s="6">
        <f>IF(Input!C166=0,"***",Input!C167/Input!C166)</f>
        <v>34.473133988822163</v>
      </c>
      <c r="H8" s="6">
        <f>IF(Input!D166=0,"***",Input!D167/Input!D166)</f>
        <v>28.371968701604199</v>
      </c>
      <c r="I8" s="6">
        <f>IF(Input!E166=0,"***",Input!E167/Input!E166)</f>
        <v>23.991428837646623</v>
      </c>
      <c r="J8" s="6">
        <f>IF(Input!F166=0,"***",Input!F167/Input!F166)</f>
        <v>19.554212263025995</v>
      </c>
      <c r="K8" s="6">
        <f>IF(Input!G166=0,"***",Input!G167/Input!G166)</f>
        <v>25.725630775133578</v>
      </c>
      <c r="L8" s="6">
        <f>IF(Input!H166=0,"***",Input!H167/Input!H166)</f>
        <v>21.608610550252759</v>
      </c>
      <c r="M8" s="6">
        <f>IF(Input!I166=0,"***",Input!I167/Input!I166)</f>
        <v>27.004033158949987</v>
      </c>
      <c r="N8" s="6">
        <f>IF(Input!J166=0,"***",Input!J167/Input!J166)</f>
        <v>31.375048750761731</v>
      </c>
    </row>
    <row r="9" spans="1:15" x14ac:dyDescent="0.2">
      <c r="B9" t="s">
        <v>200</v>
      </c>
      <c r="E9" s="6">
        <f>IF(Input!A168=0,"***",Input!A169/Input!A168)</f>
        <v>71.974525929322922</v>
      </c>
      <c r="F9" s="6">
        <f>IF(Input!B168=0,"***",Input!B169/Input!B168)</f>
        <v>77.925800588410752</v>
      </c>
      <c r="G9" s="6">
        <f>IF(Input!C168=0,"***",Input!C169/Input!C168)</f>
        <v>60.414950620953086</v>
      </c>
      <c r="H9" s="6">
        <f>IF(Input!D168=0,"***",Input!D169/Input!D168)</f>
        <v>43.773504207280219</v>
      </c>
      <c r="I9" s="6">
        <f>IF(Input!E168=0,"***",Input!E169/Input!E168)</f>
        <v>42.295032821626094</v>
      </c>
      <c r="J9" s="6">
        <f>IF(Input!F168=0,"***",Input!F169/Input!F168)</f>
        <v>42.718816450068211</v>
      </c>
      <c r="K9" s="6">
        <f>IF(Input!G168=0,"***",Input!G169/Input!G168)</f>
        <v>48.182061550696886</v>
      </c>
      <c r="L9" s="6">
        <f>IF(Input!H168=0,"***",Input!H169/Input!H168)</f>
        <v>43.809248542051876</v>
      </c>
      <c r="M9" s="6">
        <f>IF(Input!I168=0,"***",Input!I169/Input!I168)</f>
        <v>42.000892895409805</v>
      </c>
      <c r="N9" s="6">
        <f>IF(Input!J168=0,"***",Input!J169/Input!J168)</f>
        <v>44.264214615363606</v>
      </c>
    </row>
    <row r="11" spans="1:15" x14ac:dyDescent="0.2">
      <c r="B11" t="s">
        <v>201</v>
      </c>
    </row>
    <row r="14" spans="1:15" ht="15.75" x14ac:dyDescent="0.25">
      <c r="A14" t="s">
        <v>48</v>
      </c>
      <c r="C14" s="12">
        <f>Input!A3</f>
        <v>2024</v>
      </c>
      <c r="D14" s="36" t="s">
        <v>14</v>
      </c>
      <c r="E14" s="36"/>
      <c r="F14" s="36"/>
      <c r="G14" s="36"/>
      <c r="H14" s="36"/>
      <c r="I14" s="36"/>
      <c r="J14" s="36"/>
      <c r="K14" s="36"/>
      <c r="L14" s="36"/>
      <c r="M14" s="36"/>
      <c r="O14" s="3" t="s">
        <v>176</v>
      </c>
    </row>
    <row r="15" spans="1:15" x14ac:dyDescent="0.2">
      <c r="D15" s="37" t="str">
        <f>Kenndat!D2</f>
        <v>Größenklasse 1: 500 - 1.200 ha</v>
      </c>
      <c r="E15" s="37"/>
      <c r="F15" s="37"/>
      <c r="G15" s="37"/>
      <c r="H15" s="37"/>
      <c r="I15" s="37"/>
      <c r="J15" s="37"/>
      <c r="K15" s="37"/>
      <c r="L15" s="37"/>
      <c r="M15" s="37"/>
      <c r="N15" s="5"/>
    </row>
    <row r="16" spans="1:15" x14ac:dyDescent="0.2">
      <c r="D16" s="38" t="s">
        <v>169</v>
      </c>
      <c r="E16" s="38"/>
      <c r="F16" s="38"/>
      <c r="G16" s="38"/>
      <c r="H16" s="38"/>
      <c r="I16" s="38"/>
      <c r="J16" s="38"/>
      <c r="K16" s="38"/>
      <c r="L16" s="38"/>
      <c r="M16" s="38"/>
      <c r="N16" s="2"/>
    </row>
    <row r="18" spans="2:15" x14ac:dyDescent="0.2">
      <c r="E18" s="3">
        <f>Input!A3</f>
        <v>2024</v>
      </c>
      <c r="F18" s="3">
        <f t="shared" ref="F18:N18" si="0">+E18-1</f>
        <v>2023</v>
      </c>
      <c r="G18" s="3">
        <f t="shared" si="0"/>
        <v>2022</v>
      </c>
      <c r="H18" s="3">
        <f t="shared" si="0"/>
        <v>2021</v>
      </c>
      <c r="I18" s="3">
        <f t="shared" si="0"/>
        <v>2020</v>
      </c>
      <c r="J18" s="3">
        <f t="shared" si="0"/>
        <v>2019</v>
      </c>
      <c r="K18" s="3">
        <f t="shared" si="0"/>
        <v>2018</v>
      </c>
      <c r="L18" s="3">
        <f t="shared" si="0"/>
        <v>2017</v>
      </c>
      <c r="M18" s="3">
        <f t="shared" si="0"/>
        <v>2016</v>
      </c>
      <c r="N18" s="3">
        <f t="shared" si="0"/>
        <v>2015</v>
      </c>
      <c r="O18" s="3" t="s">
        <v>16</v>
      </c>
    </row>
    <row r="20" spans="2:15" x14ac:dyDescent="0.2">
      <c r="B20" t="s">
        <v>175</v>
      </c>
      <c r="E20" s="6">
        <f>Input!A14/(Input!A97 + Input!A98)*2</f>
        <v>34.896147147339441</v>
      </c>
      <c r="F20" s="6">
        <f>Input!B14/(Input!B97 + Input!B98)*2</f>
        <v>33.619663518236401</v>
      </c>
      <c r="G20" s="6">
        <f>Input!C14/(Input!C97 + Input!C98)*2</f>
        <v>28.902334592234965</v>
      </c>
      <c r="H20" s="6">
        <f>Input!D14/(Input!D97 + Input!D98)*2</f>
        <v>24.640075092005706</v>
      </c>
      <c r="I20" s="6">
        <f>Input!E14/(Input!E97 + Input!E98)*2</f>
        <v>25.145146871851463</v>
      </c>
      <c r="J20" s="6">
        <f>Input!F14/(Input!F97 + Input!F98)*2</f>
        <v>26.426558666054913</v>
      </c>
      <c r="K20" s="6">
        <f>Input!G14/(Input!G97 + Input!G98)*2</f>
        <v>24.951551094145664</v>
      </c>
      <c r="L20" s="6">
        <f>Input!H14/(Input!H97 + Input!H98)*2</f>
        <v>24.816008041870802</v>
      </c>
      <c r="M20" s="6">
        <f>Input!I14/(Input!I97 + Input!I98)*2</f>
        <v>24.096685651749066</v>
      </c>
      <c r="N20" s="6">
        <f>Input!J14/(Input!J97 + Input!J98)*2</f>
        <v>23.755607913318634</v>
      </c>
      <c r="O20" s="6">
        <f t="shared" ref="O20:O25" si="1">AVERAGE(E20:N20)</f>
        <v>27.124977858880705</v>
      </c>
    </row>
    <row r="21" spans="2:15" x14ac:dyDescent="0.2">
      <c r="B21" t="s">
        <v>81</v>
      </c>
      <c r="E21" s="6">
        <f>Input!A25/Input!A$6</f>
        <v>1.4062735477014785</v>
      </c>
      <c r="F21" s="6">
        <f>Input!B25/Input!B$6</f>
        <v>1.3176590824887193</v>
      </c>
      <c r="G21" s="6">
        <f>Input!C25/Input!C$6</f>
        <v>1.1029639709854016</v>
      </c>
      <c r="H21" s="6">
        <f>Input!D25/Input!D$6</f>
        <v>1.0011580103563951</v>
      </c>
      <c r="I21" s="6">
        <f>Input!E25/Input!E$6</f>
        <v>0.83710578646241873</v>
      </c>
      <c r="J21" s="6">
        <f>Input!F25/Input!F$6</f>
        <v>0.8308586189886531</v>
      </c>
      <c r="K21" s="6">
        <f>Input!G25/Input!G$6</f>
        <v>0.82266348782326093</v>
      </c>
      <c r="L21" s="6">
        <f>Input!H25/Input!H$6</f>
        <v>0.97522491283676715</v>
      </c>
      <c r="M21" s="6">
        <f>Input!I25/Input!I$6</f>
        <v>1.2805386918671946</v>
      </c>
      <c r="N21" s="6">
        <f>Input!J25/Input!J$6</f>
        <v>0.86512093386979472</v>
      </c>
      <c r="O21" s="6">
        <f t="shared" si="1"/>
        <v>1.0439567043380085</v>
      </c>
    </row>
    <row r="22" spans="2:15" x14ac:dyDescent="0.2">
      <c r="B22" t="s">
        <v>82</v>
      </c>
      <c r="E22" s="6">
        <f>Input!A26/Input!A$6</f>
        <v>1.8395241890624092</v>
      </c>
      <c r="F22" s="6">
        <f>Input!B26/Input!B$6</f>
        <v>2.0622887734114674</v>
      </c>
      <c r="G22" s="6">
        <f>Input!C26/Input!C$6</f>
        <v>1.9995662336117872</v>
      </c>
      <c r="H22" s="6">
        <f>Input!D26/Input!D$6</f>
        <v>2.0682418272008483</v>
      </c>
      <c r="I22" s="6">
        <f>Input!E26/Input!E$6</f>
        <v>1.8624480260862475</v>
      </c>
      <c r="J22" s="6">
        <f>Input!F26/Input!F$6</f>
        <v>1.6871230512212363</v>
      </c>
      <c r="K22" s="6">
        <f>Input!G26/Input!G$6</f>
        <v>1.5442980714023409</v>
      </c>
      <c r="L22" s="6">
        <f>Input!H26/Input!H$6</f>
        <v>1.7211127733755942</v>
      </c>
      <c r="M22" s="6">
        <f>Input!I26/Input!I$6</f>
        <v>1.6725323735600708</v>
      </c>
      <c r="N22" s="6">
        <f>Input!J26/Input!J$6</f>
        <v>1.6761901274168969</v>
      </c>
      <c r="O22" s="6">
        <f t="shared" si="1"/>
        <v>1.8133325446348902</v>
      </c>
    </row>
    <row r="23" spans="2:15" x14ac:dyDescent="0.2">
      <c r="B23" t="s">
        <v>83</v>
      </c>
      <c r="E23" s="6">
        <f>Input!A99/Input!A$6</f>
        <v>0.13863873736996354</v>
      </c>
      <c r="F23" s="6">
        <f>Input!B99/Input!B$6</f>
        <v>0.15518899699842273</v>
      </c>
      <c r="G23" s="6">
        <f>Input!C99/Input!C$6</f>
        <v>0.12713776694928822</v>
      </c>
      <c r="H23" s="6">
        <f>Input!D99/Input!D$6</f>
        <v>0.15481139523464241</v>
      </c>
      <c r="I23" s="6">
        <f>Input!E99/Input!E$6</f>
        <v>0.14683457580515183</v>
      </c>
      <c r="J23" s="6">
        <f>Input!F99/Input!F$6</f>
        <v>0.18049524993636232</v>
      </c>
      <c r="K23" s="6">
        <f>Input!G99/Input!G$6</f>
        <v>0.17974706380319147</v>
      </c>
      <c r="L23" s="6">
        <f>Input!H99/Input!H$6</f>
        <v>0.18541375594294771</v>
      </c>
      <c r="M23" s="6">
        <f>Input!I99/Input!I$6</f>
        <v>0.25757431721471996</v>
      </c>
      <c r="N23" s="6">
        <f>Input!J99/Input!J$6</f>
        <v>0.22685369094990823</v>
      </c>
      <c r="O23" s="6">
        <f t="shared" si="1"/>
        <v>0.17526955502045982</v>
      </c>
    </row>
    <row r="24" spans="2:15" x14ac:dyDescent="0.2">
      <c r="B24" t="s">
        <v>84</v>
      </c>
      <c r="E24" s="6">
        <f>Input!A100/Input!A$6</f>
        <v>3.5832375235580796</v>
      </c>
      <c r="F24" s="6">
        <f>Input!B100/Input!B$6</f>
        <v>10.977060349102604</v>
      </c>
      <c r="G24" s="6">
        <f>Input!C100/Input!C$6</f>
        <v>3.7552072410919184</v>
      </c>
      <c r="H24" s="6">
        <f>Input!D100/Input!D$6</f>
        <v>6.4106472430217174</v>
      </c>
      <c r="I24" s="6">
        <f>Input!E100/Input!E$6</f>
        <v>5.2839044198025027</v>
      </c>
      <c r="J24" s="6">
        <f>Input!F100/Input!F$6</f>
        <v>2.948634076136555</v>
      </c>
      <c r="K24" s="6">
        <f>Input!G100/Input!G$6</f>
        <v>2.4994568724013271</v>
      </c>
      <c r="L24" s="6">
        <f>Input!H100/Input!H$6</f>
        <v>1.4549497305863708</v>
      </c>
      <c r="M24" s="6">
        <f>Input!I100/Input!I$6</f>
        <v>6.8222506136180483</v>
      </c>
      <c r="N24" s="6">
        <f>Input!J100/Input!J$6</f>
        <v>2.9278758036308044</v>
      </c>
      <c r="O24" s="6">
        <f t="shared" si="1"/>
        <v>4.6663223872949917</v>
      </c>
    </row>
    <row r="25" spans="2:15" x14ac:dyDescent="0.2">
      <c r="B25" t="s">
        <v>85</v>
      </c>
      <c r="E25" s="6">
        <f>Input!A101/Input!A$6</f>
        <v>35.054014711864973</v>
      </c>
      <c r="F25" s="6">
        <f>Input!B101/Input!B$6</f>
        <v>36.510444953373678</v>
      </c>
      <c r="G25" s="6">
        <f>Input!C101/Input!C$6</f>
        <v>27.909670973744898</v>
      </c>
      <c r="H25" s="6">
        <f>Input!D101/Input!D$6</f>
        <v>26.752458241390304</v>
      </c>
      <c r="I25" s="6">
        <f>Input!E101/Input!E$6</f>
        <v>22.356044766723336</v>
      </c>
      <c r="J25" s="6">
        <f>Input!F101/Input!F$6</f>
        <v>21.143668561994598</v>
      </c>
      <c r="K25" s="6">
        <f>Input!G101/Input!G$6</f>
        <v>20.661038074358043</v>
      </c>
      <c r="L25" s="6">
        <f>Input!H101/Input!H$6</f>
        <v>23.644660221870048</v>
      </c>
      <c r="M25" s="6">
        <f>Input!I101/Input!I$6</f>
        <v>33.997152411616426</v>
      </c>
      <c r="N25" s="6">
        <f>Input!J101/Input!J$6</f>
        <v>21.27307657415091</v>
      </c>
      <c r="O25" s="6">
        <f t="shared" si="1"/>
        <v>26.930222949108718</v>
      </c>
    </row>
    <row r="26" spans="2:15" x14ac:dyDescent="0.2">
      <c r="O26" s="7"/>
    </row>
    <row r="27" spans="2:15" x14ac:dyDescent="0.2">
      <c r="D27" s="38" t="s">
        <v>170</v>
      </c>
      <c r="E27" s="38"/>
      <c r="F27" s="38"/>
      <c r="G27" s="38"/>
      <c r="H27" s="38"/>
      <c r="I27" s="38"/>
      <c r="J27" s="38"/>
      <c r="K27" s="38"/>
      <c r="L27" s="38"/>
      <c r="M27" s="38"/>
      <c r="O27" s="7"/>
    </row>
    <row r="28" spans="2:15" x14ac:dyDescent="0.2">
      <c r="O28" s="7"/>
    </row>
    <row r="29" spans="2:15" x14ac:dyDescent="0.2">
      <c r="B29" t="s">
        <v>81</v>
      </c>
      <c r="E29" s="6">
        <f>Input!A25/Input!A$5</f>
        <v>1.6286519360390765</v>
      </c>
      <c r="F29" s="6">
        <f>Input!B25/Input!B$5</f>
        <v>1.4456129750357767</v>
      </c>
      <c r="G29" s="6">
        <f>Input!C25/Input!C$5</f>
        <v>1.2409366788563052</v>
      </c>
      <c r="H29" s="6">
        <f>Input!D25/Input!D$5</f>
        <v>1.0769978642986611</v>
      </c>
      <c r="I29" s="6">
        <f>Input!E25/Input!E$5</f>
        <v>0.98630343247886287</v>
      </c>
      <c r="J29" s="6">
        <f>Input!F25/Input!F$5</f>
        <v>1.0314260018933419</v>
      </c>
      <c r="K29" s="6">
        <f>Input!G25/Input!G$5</f>
        <v>1.0340975940359201</v>
      </c>
      <c r="L29" s="6">
        <f>Input!H25/Input!H$5</f>
        <v>1.0816481167694352</v>
      </c>
      <c r="M29" s="6">
        <f>Input!I25/Input!I$5</f>
        <v>1.4795234051877619</v>
      </c>
      <c r="N29" s="6">
        <f>Input!J25/Input!J$5</f>
        <v>1.0333145871943989</v>
      </c>
      <c r="O29" s="6">
        <f>AVERAGE(E29:N29)</f>
        <v>1.2038512591789539</v>
      </c>
    </row>
    <row r="30" spans="2:15" x14ac:dyDescent="0.2">
      <c r="B30" t="s">
        <v>82</v>
      </c>
      <c r="E30" s="6">
        <f>Input!A26/Input!A$5</f>
        <v>2.1304138421745944</v>
      </c>
      <c r="F30" s="6">
        <f>Input!B26/Input!B$5</f>
        <v>2.2625514055451879</v>
      </c>
      <c r="G30" s="6">
        <f>Input!C26/Input!C$5</f>
        <v>2.2496973123016586</v>
      </c>
      <c r="H30" s="6">
        <f>Input!D26/Input!D$5</f>
        <v>2.2249155554931082</v>
      </c>
      <c r="I30" s="6">
        <f>Input!E26/Input!E$5</f>
        <v>2.1943927645097179</v>
      </c>
      <c r="J30" s="6">
        <f>Input!F26/Input!F$5</f>
        <v>2.0943907226254339</v>
      </c>
      <c r="K30" s="6">
        <f>Input!G26/Input!G$5</f>
        <v>1.9412006777363604</v>
      </c>
      <c r="L30" s="6">
        <f>Input!H26/Input!H$5</f>
        <v>1.9089323555674298</v>
      </c>
      <c r="M30" s="6">
        <f>Input!I26/Input!I$5</f>
        <v>1.9324295379221563</v>
      </c>
      <c r="N30" s="6">
        <f>Input!J26/Input!J$5</f>
        <v>2.002068892060584</v>
      </c>
      <c r="O30" s="6">
        <f>AVERAGE(E30:N30)</f>
        <v>2.0940993065936233</v>
      </c>
    </row>
    <row r="31" spans="2:15" x14ac:dyDescent="0.2">
      <c r="B31" t="s">
        <v>83</v>
      </c>
      <c r="E31" s="6">
        <f>(Input!A99-Input!A102+Input!A105)/Input!A$5</f>
        <v>0.16293218334439091</v>
      </c>
      <c r="F31" s="6">
        <f>(Input!B99-Input!B102+Input!B105)/Input!B$5</f>
        <v>0.17075043308701074</v>
      </c>
      <c r="G31" s="6">
        <f>(Input!C99-Input!C102+Input!C105)/Input!C$5</f>
        <v>0.13399302929411855</v>
      </c>
      <c r="H31" s="6">
        <f>(Input!D99-Input!D102+Input!D105)/Input!D$5</f>
        <v>0.16262311896699497</v>
      </c>
      <c r="I31" s="6">
        <f>(Input!E99-Input!E102+Input!E105)/Input!E$5</f>
        <v>0.18436022501431604</v>
      </c>
      <c r="J31" s="6">
        <f>(Input!F99-Input!F102+Input!F105)/Input!F$5</f>
        <v>0.24187043231303251</v>
      </c>
      <c r="K31" s="6">
        <f>(Input!G99-Input!G102+Input!G105)/Input!G$5</f>
        <v>0.21734767875296507</v>
      </c>
      <c r="L31" s="6">
        <f>(Input!H99-Input!H102+Input!H105)/Input!H$5</f>
        <v>0.20534799513460689</v>
      </c>
      <c r="M31" s="6">
        <f>(Input!I99-Input!I102+Input!I105)/Input!I$5</f>
        <v>0.29610856227231641</v>
      </c>
      <c r="N31" s="6">
        <f>(Input!J99-Input!J102+Input!J105)/Input!J$5</f>
        <v>0.26440094014727078</v>
      </c>
      <c r="O31" s="6">
        <f>AVERAGE(E31:N31)</f>
        <v>0.20397345983270232</v>
      </c>
    </row>
    <row r="32" spans="2:15" x14ac:dyDescent="0.2">
      <c r="B32" t="s">
        <v>84</v>
      </c>
      <c r="E32" s="6">
        <f>(Input!A100-Input!A103+Input!A106)/Input!A$5</f>
        <v>3.8165632061230181</v>
      </c>
      <c r="F32" s="6">
        <f>(Input!B100-Input!B103+Input!B106)/Input!B$5</f>
        <v>14.155802194307521</v>
      </c>
      <c r="G32" s="6">
        <f>(Input!C100-Input!C103+Input!C106)/Input!C$5</f>
        <v>3.8098753226095701</v>
      </c>
      <c r="H32" s="6">
        <f>(Input!D100-Input!D103+Input!D106)/Input!D$5</f>
        <v>6.8915972095375926</v>
      </c>
      <c r="I32" s="6">
        <f>(Input!E100-Input!E103+Input!E106)/Input!E$5</f>
        <v>6.2178897834068785</v>
      </c>
      <c r="J32" s="6">
        <f>(Input!F100-Input!F103+Input!F106)/Input!F$5</f>
        <v>4.0554618491637742</v>
      </c>
      <c r="K32" s="6">
        <f>(Input!G100-Input!G103+Input!G106)/Input!G$5</f>
        <v>3.1241230769230768</v>
      </c>
      <c r="L32" s="6">
        <f>(Input!H100-Input!H103+Input!H106)/Input!H$5</f>
        <v>1.6184692292007961</v>
      </c>
      <c r="M32" s="6">
        <f>(Input!I100-Input!I103+Input!I106)/Input!I$5</f>
        <v>7.7668785094086381</v>
      </c>
      <c r="N32" s="6">
        <f>(Input!J100-Input!J103+Input!J106)/Input!J$5</f>
        <v>3.4165992799778451</v>
      </c>
      <c r="O32" s="6">
        <f>AVERAGE(E32:N32)</f>
        <v>5.487325966065872</v>
      </c>
    </row>
    <row r="33" spans="2:15" x14ac:dyDescent="0.2">
      <c r="B33" t="s">
        <v>85</v>
      </c>
      <c r="E33" s="6">
        <f>(Input!A101-Input!A104+Input!A107)/Input!A$5</f>
        <v>42.076193209680675</v>
      </c>
      <c r="F33" s="6">
        <f>(Input!B101-Input!B104+Input!B107)/Input!B$5</f>
        <v>41.658939418031487</v>
      </c>
      <c r="G33" s="6">
        <f>(Input!C101-Input!C104+Input!C107)/Input!C$5</f>
        <v>30.900906815541397</v>
      </c>
      <c r="H33" s="6">
        <f>(Input!D101-Input!D104+Input!D107)/Input!D$5</f>
        <v>28.664535344452094</v>
      </c>
      <c r="I33" s="6">
        <f>(Input!E101-Input!E104+Input!E107)/Input!E$5</f>
        <v>27.569960386701247</v>
      </c>
      <c r="J33" s="6">
        <f>(Input!F101-Input!F104+Input!F107)/Input!F$5</f>
        <v>26.702358157147362</v>
      </c>
      <c r="K33" s="6">
        <f>(Input!G101-Input!G104+Input!G107)/Input!G$5</f>
        <v>25.696784276516436</v>
      </c>
      <c r="L33" s="6">
        <f>(Input!H101-Input!H104+Input!H107)/Input!H$5</f>
        <v>25.90524506253999</v>
      </c>
      <c r="M33" s="6">
        <f>(Input!I101-Input!I104+Input!I107)/Input!I$5</f>
        <v>39.1241687666055</v>
      </c>
      <c r="N33" s="6">
        <f>(Input!J101-Input!J104+Input!J107)/Input!J$5</f>
        <v>25.336213634975749</v>
      </c>
      <c r="O33" s="6">
        <f>AVERAGE(E33:N33)</f>
        <v>31.363530507219195</v>
      </c>
    </row>
  </sheetData>
  <mergeCells count="6">
    <mergeCell ref="D2:M2"/>
    <mergeCell ref="D1:M1"/>
    <mergeCell ref="D27:M27"/>
    <mergeCell ref="D15:M15"/>
    <mergeCell ref="D16:M16"/>
    <mergeCell ref="D14:M14"/>
  </mergeCells>
  <phoneticPr fontId="8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9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279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280</v>
      </c>
    </row>
    <row r="2" spans="1:15" ht="15.75" customHeight="1" x14ac:dyDescent="0.2">
      <c r="D2" s="37" t="str">
        <f>Kenndat!D2</f>
        <v>Größenklasse 1: 500 - 1.200 ha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" customHeight="1" x14ac:dyDescent="0.2">
      <c r="D3" s="38" t="s">
        <v>281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3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.5" customHeight="1" x14ac:dyDescent="0.2"/>
    <row r="7" spans="1:15" x14ac:dyDescent="0.2">
      <c r="B7" s="26" t="s">
        <v>282</v>
      </c>
      <c r="E7" s="6">
        <f>Input!A27/Input!A$34</f>
        <v>79.667483549447638</v>
      </c>
      <c r="F7" s="6">
        <f>Input!B27/Input!B$34</f>
        <v>83.05517387745698</v>
      </c>
      <c r="G7" s="6">
        <f>Input!C27/Input!C$34</f>
        <v>81.331283682169868</v>
      </c>
      <c r="H7" s="6">
        <f>Input!D27/Input!D$34</f>
        <v>73.552498131730573</v>
      </c>
      <c r="I7" s="6">
        <f>Input!E27/Input!E$34</f>
        <v>55.006819422628745</v>
      </c>
      <c r="J7" s="6">
        <f>Input!F27/Input!F$34</f>
        <v>55.663513837844789</v>
      </c>
      <c r="K7" s="6">
        <f>Input!G27/Input!G$34</f>
        <v>62.716495559685448</v>
      </c>
      <c r="L7" s="6">
        <f>Input!H27/Input!H$34</f>
        <v>63.562738187147019</v>
      </c>
      <c r="M7" s="6">
        <f>Input!I27/Input!I$34</f>
        <v>63.654679283621697</v>
      </c>
      <c r="N7" s="6">
        <f>Input!J27/Input!J$34</f>
        <v>67.108187322664136</v>
      </c>
      <c r="O7" s="6">
        <f>AVERAGE(E7:N7)</f>
        <v>68.53188728543968</v>
      </c>
    </row>
    <row r="8" spans="1:15" x14ac:dyDescent="0.2">
      <c r="B8" s="26" t="s">
        <v>302</v>
      </c>
      <c r="E8" s="6">
        <f>Input!A125/Input!A$6-(Input!A203+Input!A207)/Input!A34</f>
        <v>31.88724009276789</v>
      </c>
      <c r="F8" s="6">
        <f>Input!B125/Input!B$6-(Input!B203+Input!B207)/Input!B34</f>
        <v>32.780938975297531</v>
      </c>
      <c r="G8" s="6">
        <f>Input!C125/Input!C$6-(Input!C203+Input!C207)/Input!C34</f>
        <v>26.980166227253154</v>
      </c>
      <c r="H8" s="6">
        <f>Input!D125/Input!D$6-(Input!D203+Input!D207)/Input!D34</f>
        <v>23.794493053385761</v>
      </c>
      <c r="I8" s="6">
        <f>Input!E125/Input!E$6-(Input!E203+Input!E207)/Input!E34</f>
        <v>21.998060904616594</v>
      </c>
      <c r="J8" s="6">
        <f>Input!F125/Input!F$6-(Input!F203+Input!F207)/Input!F34</f>
        <v>24.481749541271761</v>
      </c>
      <c r="K8" s="6">
        <f>Input!G125/Input!G$6-(Input!G203+Input!G207)/Input!G34</f>
        <v>23.757536627952053</v>
      </c>
      <c r="L8" s="6">
        <f>Input!H125/Input!H$6-(Input!H203+Input!H207)/Input!H34</f>
        <v>23.18233831679337</v>
      </c>
      <c r="M8" s="6">
        <f>Input!I125/Input!I$6-(Input!I203+Input!I207)/Input!I34</f>
        <v>22.73685654191496</v>
      </c>
      <c r="N8" s="6">
        <f>Input!J125/Input!J$6-(Input!J203+Input!J207)/Input!J34</f>
        <v>22.216173290221558</v>
      </c>
      <c r="O8" s="6">
        <f>AVERAGE(E8:N8)</f>
        <v>25.381555357147462</v>
      </c>
    </row>
    <row r="9" spans="1:15" s="4" customFormat="1" x14ac:dyDescent="0.2">
      <c r="B9" s="27" t="s">
        <v>283</v>
      </c>
      <c r="E9" s="8">
        <f>+E7-E8</f>
        <v>47.780243456679749</v>
      </c>
      <c r="F9" s="8">
        <f t="shared" ref="F9:N9" si="1">+F7-F8</f>
        <v>50.274234902159449</v>
      </c>
      <c r="G9" s="8">
        <f t="shared" si="1"/>
        <v>54.351117454916718</v>
      </c>
      <c r="H9" s="8">
        <f t="shared" si="1"/>
        <v>49.758005078344809</v>
      </c>
      <c r="I9" s="8">
        <f t="shared" si="1"/>
        <v>33.008758518012151</v>
      </c>
      <c r="J9" s="8">
        <f t="shared" si="1"/>
        <v>31.181764296573029</v>
      </c>
      <c r="K9" s="8">
        <f t="shared" si="1"/>
        <v>38.958958931733392</v>
      </c>
      <c r="L9" s="8">
        <f t="shared" si="1"/>
        <v>40.380399870353649</v>
      </c>
      <c r="M9" s="8">
        <f t="shared" si="1"/>
        <v>40.917822741706736</v>
      </c>
      <c r="N9" s="8">
        <f t="shared" si="1"/>
        <v>44.892014032442574</v>
      </c>
      <c r="O9" s="8">
        <f>AVERAGE(E9:N9)</f>
        <v>43.150331928292225</v>
      </c>
    </row>
    <row r="10" spans="1:15" ht="1.9" customHeight="1" x14ac:dyDescent="0.2">
      <c r="B10" s="2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 ht="13.15" customHeight="1" x14ac:dyDescent="0.2">
      <c r="B11" s="26" t="s">
        <v>297</v>
      </c>
      <c r="E11" s="6">
        <f>(Input!A136+Input!A144+Input!A204)/Input!A$34</f>
        <v>0.86465652239060797</v>
      </c>
      <c r="F11" s="6">
        <f>(Input!B136+Input!B144+Input!B204)/Input!B$34</f>
        <v>0.90574602749138999</v>
      </c>
      <c r="G11" s="6">
        <f>(Input!C136+Input!C144+Input!C204)/Input!C$34</f>
        <v>1.0970363022421818</v>
      </c>
      <c r="H11" s="6">
        <f>(Input!D136+Input!D144+Input!D204)/Input!D$34</f>
        <v>0.64679222873878794</v>
      </c>
      <c r="I11" s="6">
        <f>(Input!E136+Input!E144+Input!E204)/Input!E$34</f>
        <v>0.32634925089578182</v>
      </c>
      <c r="J11" s="6">
        <f>(Input!F136+Input!F144+Input!F204)/Input!F$34</f>
        <v>0.45495959182071649</v>
      </c>
      <c r="K11" s="6">
        <f>(Input!G136+Input!G144+Input!G204)/Input!G$34</f>
        <v>0.32156031089672699</v>
      </c>
      <c r="L11" s="6">
        <f>(Input!H136+Input!H144+Input!H204)/Input!H$34</f>
        <v>0.38355742067773035</v>
      </c>
      <c r="M11" s="6">
        <f>(Input!I136+Input!I144+Input!I204)/Input!I$34</f>
        <v>0.3947069561808621</v>
      </c>
      <c r="N11" s="6">
        <f>(Input!J136+Input!J144+Input!J204)/Input!J$34</f>
        <v>0.47701375197656126</v>
      </c>
      <c r="O11" s="6">
        <f>AVERAGE(E11:N11)</f>
        <v>0.58723783633113469</v>
      </c>
    </row>
    <row r="12" spans="1:15" ht="13.15" customHeight="1" x14ac:dyDescent="0.2">
      <c r="B12" s="26" t="s">
        <v>298</v>
      </c>
      <c r="E12" s="6">
        <f>Input!A18/Input!A$6</f>
        <v>6.3817978862072113</v>
      </c>
      <c r="F12" s="6">
        <f>Input!B18/Input!B$6</f>
        <v>6.0839415654717843</v>
      </c>
      <c r="G12" s="6">
        <f>Input!C18/Input!C$6</f>
        <v>5.9809801859062164</v>
      </c>
      <c r="H12" s="6">
        <f>Input!D18/Input!D$6</f>
        <v>5.0676061362010092</v>
      </c>
      <c r="I12" s="6">
        <f>Input!E18/Input!E$6</f>
        <v>3.2598189657055365</v>
      </c>
      <c r="J12" s="6">
        <f>Input!F18/Input!F$6</f>
        <v>3.4293615534398745</v>
      </c>
      <c r="K12" s="6">
        <f>Input!G18/Input!G$6</f>
        <v>3.440446046674305</v>
      </c>
      <c r="L12" s="6">
        <f>Input!H18/Input!H$6</f>
        <v>4.01872057052298</v>
      </c>
      <c r="M12" s="6">
        <f>Input!I18/Input!I$6</f>
        <v>4.415934475656015</v>
      </c>
      <c r="N12" s="6">
        <f>Input!J18/Input!J$6</f>
        <v>4.8949564724628001</v>
      </c>
      <c r="O12" s="6">
        <f>AVERAGE(E12:N12)</f>
        <v>4.697356385824774</v>
      </c>
    </row>
    <row r="13" spans="1:15" ht="13.15" customHeight="1" x14ac:dyDescent="0.2">
      <c r="B13" s="27" t="s">
        <v>313</v>
      </c>
      <c r="E13" s="8">
        <f>+E9+E11-E12</f>
        <v>42.26310209286315</v>
      </c>
      <c r="F13" s="8">
        <f t="shared" ref="F13:N13" si="2">+F9+F11-F12</f>
        <v>45.096039364179056</v>
      </c>
      <c r="G13" s="8">
        <f t="shared" si="2"/>
        <v>49.46717357125268</v>
      </c>
      <c r="H13" s="8">
        <f t="shared" si="2"/>
        <v>45.337191170882591</v>
      </c>
      <c r="I13" s="8">
        <f t="shared" si="2"/>
        <v>30.075288803202394</v>
      </c>
      <c r="J13" s="8">
        <f t="shared" si="2"/>
        <v>28.207362334953871</v>
      </c>
      <c r="K13" s="8">
        <f t="shared" si="2"/>
        <v>35.840073195955817</v>
      </c>
      <c r="L13" s="8">
        <f t="shared" si="2"/>
        <v>36.745236720508402</v>
      </c>
      <c r="M13" s="8">
        <f t="shared" si="2"/>
        <v>36.896595222231582</v>
      </c>
      <c r="N13" s="8">
        <f t="shared" si="2"/>
        <v>40.474071311956337</v>
      </c>
      <c r="O13" s="8">
        <f>AVERAGE(E13:N13)</f>
        <v>39.040213378798583</v>
      </c>
    </row>
    <row r="14" spans="1:15" ht="1.9" customHeight="1" x14ac:dyDescent="0.2">
      <c r="B14" s="2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5" x14ac:dyDescent="0.2">
      <c r="B15" s="26" t="s">
        <v>284</v>
      </c>
      <c r="E15" s="6">
        <f>(Input!A129+Input!A202)/Input!A$34</f>
        <v>2.2815159024454577</v>
      </c>
      <c r="F15" s="6">
        <f>(Input!B129+Input!B202)/Input!B$34</f>
        <v>2.6510315280256518</v>
      </c>
      <c r="G15" s="6">
        <f>(Input!C129+Input!C202)/Input!C$34</f>
        <v>2.9028683388003134</v>
      </c>
      <c r="H15" s="6">
        <f>(Input!D129+Input!D202)/Input!D$34</f>
        <v>2.1127876212016079</v>
      </c>
      <c r="I15" s="6">
        <f>(Input!E129+Input!E202)/Input!E$34</f>
        <v>1.8029983303506576</v>
      </c>
      <c r="J15" s="6">
        <f>(Input!F129+Input!F202)/Input!F$34</f>
        <v>1.4860839652978395</v>
      </c>
      <c r="K15" s="6">
        <f>(Input!G129+Input!G202)/Input!G$34</f>
        <v>1.1084361557076334</v>
      </c>
      <c r="L15" s="6">
        <f>(Input!H129+Input!H202)/Input!H$34</f>
        <v>0.66029549144735744</v>
      </c>
      <c r="M15" s="6">
        <f>(Input!I129+Input!I202)/Input!I$34</f>
        <v>0.95895548266927688</v>
      </c>
      <c r="N15" s="6">
        <f>(Input!J129+Input!J202)/Input!J$34</f>
        <v>0.90641684178344639</v>
      </c>
      <c r="O15" s="6">
        <f>AVERAGE(E15:N15)</f>
        <v>1.6871389657729239</v>
      </c>
    </row>
    <row r="16" spans="1:15" x14ac:dyDescent="0.2">
      <c r="B16" s="26" t="s">
        <v>285</v>
      </c>
      <c r="E16" s="6">
        <f>Input!A124/Input!A$6</f>
        <v>6.7865027771550972</v>
      </c>
      <c r="F16" s="6">
        <f>Input!B124/Input!B$6</f>
        <v>8.5391760792851503</v>
      </c>
      <c r="G16" s="6">
        <f>Input!C124/Input!C$6</f>
        <v>7.5343676179495978</v>
      </c>
      <c r="H16" s="6">
        <f>Input!D124/Input!D$6</f>
        <v>8.018374630717668</v>
      </c>
      <c r="I16" s="6">
        <f>Input!E124/Input!E$6</f>
        <v>6.8561079490712542</v>
      </c>
      <c r="J16" s="6">
        <f>Input!F124/Input!F$6</f>
        <v>5.8249173218412835</v>
      </c>
      <c r="K16" s="6">
        <f>Input!G124/Input!G$6</f>
        <v>5.9694687183897823</v>
      </c>
      <c r="L16" s="6">
        <f>Input!H124/Input!H$6</f>
        <v>5.9001140412044375</v>
      </c>
      <c r="M16" s="6">
        <f>Input!I124/Input!I$6</f>
        <v>6.5616065170640177</v>
      </c>
      <c r="N16" s="6">
        <f>Input!J124/Input!J$6</f>
        <v>6.4113100494469784</v>
      </c>
      <c r="O16" s="6">
        <f>AVERAGE(E16:N16)</f>
        <v>6.8401945702125273</v>
      </c>
    </row>
    <row r="17" spans="2:15" s="4" customFormat="1" x14ac:dyDescent="0.2">
      <c r="B17" s="27" t="s">
        <v>301</v>
      </c>
      <c r="E17" s="8">
        <f>+E13+E15-E16</f>
        <v>37.758115218153506</v>
      </c>
      <c r="F17" s="8">
        <f t="shared" ref="F17:N17" si="3">+F13+F15-F16</f>
        <v>39.207894812919562</v>
      </c>
      <c r="G17" s="8">
        <f t="shared" si="3"/>
        <v>44.835674292103391</v>
      </c>
      <c r="H17" s="8">
        <f t="shared" si="3"/>
        <v>39.431604161366529</v>
      </c>
      <c r="I17" s="8">
        <f t="shared" si="3"/>
        <v>25.022179184481796</v>
      </c>
      <c r="J17" s="8">
        <f t="shared" si="3"/>
        <v>23.868528978410428</v>
      </c>
      <c r="K17" s="8">
        <f t="shared" si="3"/>
        <v>30.979040633273669</v>
      </c>
      <c r="L17" s="8">
        <f t="shared" si="3"/>
        <v>31.505418170751319</v>
      </c>
      <c r="M17" s="8">
        <f t="shared" si="3"/>
        <v>31.293944187836839</v>
      </c>
      <c r="N17" s="8">
        <f t="shared" si="3"/>
        <v>34.969178104292808</v>
      </c>
      <c r="O17" s="8">
        <f>AVERAGE(E17:N17)</f>
        <v>33.887157774358982</v>
      </c>
    </row>
    <row r="18" spans="2:15" ht="1.9" customHeight="1" x14ac:dyDescent="0.2">
      <c r="B18" s="2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spans="2:15" ht="13.15" customHeight="1" x14ac:dyDescent="0.2">
      <c r="B19" s="26" t="s">
        <v>299</v>
      </c>
      <c r="E19" s="6">
        <f>(Input!A137+Input!A139+Input!A205+Input!A208)/Input!A$34</f>
        <v>2.8140396327977513</v>
      </c>
      <c r="F19" s="6">
        <f>(Input!B137+Input!B139+Input!B205+Input!B208)/Input!B$34</f>
        <v>2.2841784049332308</v>
      </c>
      <c r="G19" s="6">
        <f>(Input!C137+Input!C139+Input!C205+Input!C208)/Input!C$34</f>
        <v>2.0823472244212757</v>
      </c>
      <c r="H19" s="6">
        <f>(Input!D137+Input!D139+Input!D205+Input!D208)/Input!D$34</f>
        <v>2.4680213035952314</v>
      </c>
      <c r="I19" s="6">
        <f>(Input!E137+Input!E139+Input!E205+Input!E208)/Input!E$34</f>
        <v>1.6375089001899712</v>
      </c>
      <c r="J19" s="6">
        <f>(Input!F137+Input!F139+Input!F205+Input!F208)/Input!F$34</f>
        <v>1.5188401543313348</v>
      </c>
      <c r="K19" s="6">
        <f>(Input!G137+Input!G139+Input!G205+Input!G208)/Input!G$34</f>
        <v>1.3541343149116243</v>
      </c>
      <c r="L19" s="6">
        <f>(Input!H137+Input!H139+Input!H205+Input!H208)/Input!H$34</f>
        <v>1.6385424754347537</v>
      </c>
      <c r="M19" s="6">
        <f>(Input!I137+Input!I139+Input!I205+Input!I208)/Input!I$34</f>
        <v>1.3313973946505906</v>
      </c>
      <c r="N19" s="6">
        <f>(Input!J137+Input!J139+Input!J205+Input!J208)/Input!J$34</f>
        <v>1.5007010672647065</v>
      </c>
      <c r="O19" s="6">
        <f>AVERAGE(E19:N19)</f>
        <v>1.8629710872530469</v>
      </c>
    </row>
    <row r="20" spans="2:15" ht="13.15" customHeight="1" x14ac:dyDescent="0.2">
      <c r="B20" s="26" t="s">
        <v>300</v>
      </c>
      <c r="E20" s="6">
        <f>(Input!A19+Input!A20)/Input!A$6</f>
        <v>6.5232479845907321</v>
      </c>
      <c r="F20" s="6">
        <f>(Input!B19+Input!B20)/Input!B$6</f>
        <v>6.1704132159410907</v>
      </c>
      <c r="G20" s="6">
        <f>(Input!C19+Input!C20)/Input!C$6</f>
        <v>6.309295463312262</v>
      </c>
      <c r="H20" s="6">
        <f>(Input!D19+Input!D20)/Input!D$6</f>
        <v>6.0014548925513074</v>
      </c>
      <c r="I20" s="6">
        <f>(Input!E19+Input!E20)/Input!E$6</f>
        <v>3.6925151846336872</v>
      </c>
      <c r="J20" s="6">
        <f>(Input!F19+Input!F20)/Input!F$6</f>
        <v>3.3411679756940877</v>
      </c>
      <c r="K20" s="6">
        <f>(Input!G19+Input!G20)/Input!G$6</f>
        <v>3.672016816332508</v>
      </c>
      <c r="L20" s="6">
        <f>(Input!H19+Input!H20)/Input!H$6</f>
        <v>4.1364424088748022</v>
      </c>
      <c r="M20" s="6">
        <f>(Input!I19+Input!I20)/Input!I$6</f>
        <v>4.8631500478223222</v>
      </c>
      <c r="N20" s="6">
        <f>(Input!J19+Input!J20)/Input!J$6</f>
        <v>4.7954382912726272</v>
      </c>
      <c r="O20" s="6">
        <f>AVERAGE(E20:N20)</f>
        <v>4.9505142281025423</v>
      </c>
    </row>
    <row r="21" spans="2:15" ht="13.15" customHeight="1" x14ac:dyDescent="0.2">
      <c r="B21" s="27" t="s">
        <v>314</v>
      </c>
      <c r="E21" s="8">
        <f>+E17+E19-E20</f>
        <v>34.048906866360525</v>
      </c>
      <c r="F21" s="8">
        <f t="shared" ref="F21:N21" si="4">+F17+F19-F20</f>
        <v>35.321660001911702</v>
      </c>
      <c r="G21" s="8">
        <f t="shared" si="4"/>
        <v>40.608726053212408</v>
      </c>
      <c r="H21" s="8">
        <f t="shared" si="4"/>
        <v>35.89817057241045</v>
      </c>
      <c r="I21" s="8">
        <f t="shared" si="4"/>
        <v>22.967172900038079</v>
      </c>
      <c r="J21" s="8">
        <f t="shared" si="4"/>
        <v>22.046201157047676</v>
      </c>
      <c r="K21" s="8">
        <f t="shared" si="4"/>
        <v>28.661158131852787</v>
      </c>
      <c r="L21" s="8">
        <f t="shared" si="4"/>
        <v>29.00751823731127</v>
      </c>
      <c r="M21" s="8">
        <f t="shared" si="4"/>
        <v>27.762191534665106</v>
      </c>
      <c r="N21" s="8">
        <f t="shared" si="4"/>
        <v>31.674440880284887</v>
      </c>
      <c r="O21" s="8">
        <f>AVERAGE(E21:N21)</f>
        <v>30.799614633509492</v>
      </c>
    </row>
    <row r="22" spans="2:15" ht="1.9" customHeight="1" x14ac:dyDescent="0.2">
      <c r="B22" s="2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</row>
    <row r="23" spans="2:15" x14ac:dyDescent="0.2">
      <c r="B23" s="26" t="s">
        <v>286</v>
      </c>
      <c r="E23" s="6">
        <f>(Input!A142+Input!A141+Input!A147-Input!A143-Input!A144-Input!A207-Input!A208-SUM(Input!A136:A139)-SUM(Input!A202:'Input'!A205))/Input!A34</f>
        <v>0.19739063243180296</v>
      </c>
      <c r="F23" s="6">
        <f>(Input!B142+Input!B141+Input!B147-Input!B143-Input!B144-Input!B207-Input!B208-SUM(Input!B136:B139)-SUM(Input!B202:'Input'!B205))/Input!B34</f>
        <v>0.21959878319750595</v>
      </c>
      <c r="G23" s="6">
        <f>(Input!C142+Input!C141+Input!C147-Input!C143-Input!C144-Input!C207-Input!C208-SUM(Input!C136:C139)-SUM(Input!C202:'Input'!C205))/Input!C34</f>
        <v>0.22568659782163206</v>
      </c>
      <c r="H23" s="6">
        <f>(Input!D142+Input!D141+Input!D147-Input!D143-Input!D144-Input!D207-Input!D208-SUM(Input!D136:D139)-SUM(Input!D202:'Input'!D205))/Input!D34</f>
        <v>0.15010888913697898</v>
      </c>
      <c r="I23" s="6">
        <f>(Input!E142+Input!E141+Input!E147-Input!E143-Input!E144-Input!E207-Input!E208-SUM(Input!E136:E139)-SUM(Input!E202:'Input'!E205))/Input!E34</f>
        <v>0.49319892885521316</v>
      </c>
      <c r="J23" s="6">
        <f>(Input!F142+Input!F141+Input!F147-Input!F143-Input!F144-Input!F207-Input!F208-SUM(Input!F136:F139)-SUM(Input!F202:'Input'!F205))/Input!F34</f>
        <v>0.21094666794523051</v>
      </c>
      <c r="K23" s="6">
        <f>(Input!G142+Input!G141+Input!G147-Input!G143-Input!G144-Input!G207-Input!G208-SUM(Input!G136:G139)-SUM(Input!G202:'Input'!G205))/Input!G34</f>
        <v>0.24285871068308199</v>
      </c>
      <c r="L23" s="6">
        <f>(Input!H142+Input!H141+Input!H147-Input!H143-Input!H144-Input!H207-Input!H208-SUM(Input!H136:H139)-SUM(Input!H202:'Input'!H205))/Input!H34</f>
        <v>0.18282139454686699</v>
      </c>
      <c r="M23" s="6">
        <f>(Input!I142+Input!I141+Input!I147-Input!I143-Input!I144-Input!I207-Input!I208-SUM(Input!I136:I139)-SUM(Input!I202:'Input'!I205))/Input!I34</f>
        <v>0.2191373259447062</v>
      </c>
      <c r="N23" s="6">
        <f>(Input!J142+Input!J141+Input!J147-Input!J143-Input!J144-Input!J207-Input!J208-SUM(Input!J136:J139)-SUM(Input!J202:'Input'!J205))/Input!J34</f>
        <v>0.26049100611602993</v>
      </c>
      <c r="O23" s="6">
        <f>AVERAGE(E23:N23)</f>
        <v>0.24022389366790486</v>
      </c>
    </row>
    <row r="24" spans="2:15" x14ac:dyDescent="0.2">
      <c r="B24" s="26" t="s">
        <v>287</v>
      </c>
      <c r="E24" s="6">
        <f>Input!A127/Input!A$6</f>
        <v>19.237667272742367</v>
      </c>
      <c r="F24" s="6">
        <f>Input!B127/Input!B$6</f>
        <v>19.896952661825932</v>
      </c>
      <c r="G24" s="6">
        <f>Input!C127/Input!C$6</f>
        <v>18.537583546289365</v>
      </c>
      <c r="H24" s="6">
        <f>Input!D127/Input!D$6</f>
        <v>18.283053858518329</v>
      </c>
      <c r="I24" s="6">
        <f>Input!E127/Input!E$6</f>
        <v>16.011315015064845</v>
      </c>
      <c r="J24" s="6">
        <f>Input!F127/Input!F$6</f>
        <v>15.454029998148952</v>
      </c>
      <c r="K24" s="6">
        <f>Input!G127/Input!G$6</f>
        <v>15.383866260833774</v>
      </c>
      <c r="L24" s="6">
        <f>Input!H127/Input!H$6</f>
        <v>17.4286436133122</v>
      </c>
      <c r="M24" s="6">
        <f>Input!I127/Input!I$6</f>
        <v>16.488945273934956</v>
      </c>
      <c r="N24" s="6">
        <f>Input!J127/Input!J$6</f>
        <v>15.689105708476257</v>
      </c>
      <c r="O24" s="16">
        <f>AVERAGE(E24:N24)</f>
        <v>17.241116320914696</v>
      </c>
    </row>
    <row r="25" spans="2:15" s="4" customFormat="1" x14ac:dyDescent="0.2">
      <c r="B25" s="27" t="s">
        <v>288</v>
      </c>
      <c r="E25" s="8">
        <f>+E21+E23-E24</f>
        <v>15.008630226049963</v>
      </c>
      <c r="F25" s="8">
        <f t="shared" ref="F25:N25" si="5">+F21+F23-F24</f>
        <v>15.644306123283275</v>
      </c>
      <c r="G25" s="8">
        <f t="shared" si="5"/>
        <v>22.296829104744678</v>
      </c>
      <c r="H25" s="8">
        <f t="shared" si="5"/>
        <v>17.765225603029101</v>
      </c>
      <c r="I25" s="8">
        <f t="shared" si="5"/>
        <v>7.4490568138284488</v>
      </c>
      <c r="J25" s="8">
        <f t="shared" si="5"/>
        <v>6.8031178268439536</v>
      </c>
      <c r="K25" s="8">
        <f t="shared" si="5"/>
        <v>13.520150581702094</v>
      </c>
      <c r="L25" s="8">
        <f t="shared" si="5"/>
        <v>11.761696018545937</v>
      </c>
      <c r="M25" s="8">
        <f t="shared" si="5"/>
        <v>11.492383586674858</v>
      </c>
      <c r="N25" s="8">
        <f t="shared" si="5"/>
        <v>16.245826177924663</v>
      </c>
      <c r="O25" s="8">
        <f>AVERAGE(E25:N25)</f>
        <v>13.798722206262699</v>
      </c>
    </row>
    <row r="26" spans="2:15" ht="6" customHeight="1" x14ac:dyDescent="0.2"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2:15" ht="15" customHeight="1" x14ac:dyDescent="0.2">
      <c r="D27" s="38" t="s">
        <v>289</v>
      </c>
      <c r="E27" s="38"/>
      <c r="F27" s="38"/>
      <c r="G27" s="38"/>
      <c r="H27" s="38"/>
      <c r="I27" s="38"/>
      <c r="J27" s="38"/>
      <c r="K27" s="38"/>
      <c r="L27" s="38"/>
      <c r="M27" s="38"/>
      <c r="N27" s="2"/>
    </row>
    <row r="28" spans="2:15" ht="3" customHeight="1" x14ac:dyDescent="0.2"/>
    <row r="29" spans="2:15" x14ac:dyDescent="0.2">
      <c r="E29" s="3">
        <f>Input!A3</f>
        <v>2024</v>
      </c>
      <c r="F29" s="3">
        <f t="shared" ref="F29:N29" si="6">+E29-1</f>
        <v>2023</v>
      </c>
      <c r="G29" s="3">
        <f t="shared" si="6"/>
        <v>2022</v>
      </c>
      <c r="H29" s="3">
        <f t="shared" si="6"/>
        <v>2021</v>
      </c>
      <c r="I29" s="3">
        <f t="shared" si="6"/>
        <v>2020</v>
      </c>
      <c r="J29" s="3">
        <f t="shared" si="6"/>
        <v>2019</v>
      </c>
      <c r="K29" s="3">
        <f t="shared" si="6"/>
        <v>2018</v>
      </c>
      <c r="L29" s="3">
        <f t="shared" si="6"/>
        <v>2017</v>
      </c>
      <c r="M29" s="3">
        <f t="shared" si="6"/>
        <v>2016</v>
      </c>
      <c r="N29" s="3">
        <f t="shared" si="6"/>
        <v>2015</v>
      </c>
      <c r="O29" s="3" t="s">
        <v>16</v>
      </c>
    </row>
    <row r="30" spans="2:15" ht="1.5" customHeight="1" x14ac:dyDescent="0.2"/>
    <row r="31" spans="2:15" x14ac:dyDescent="0.2">
      <c r="B31" s="26" t="s">
        <v>282</v>
      </c>
      <c r="E31" s="6">
        <f>Input!A35/Input!A36</f>
        <v>80.449134764672124</v>
      </c>
      <c r="F31" s="6">
        <f>Input!B35/Input!B36</f>
        <v>83.904854680767912</v>
      </c>
      <c r="G31" s="6">
        <f>Input!C35/Input!C36</f>
        <v>81.827436216021269</v>
      </c>
      <c r="H31" s="6">
        <f>Input!D35/Input!D36</f>
        <v>73.36207775287815</v>
      </c>
      <c r="I31" s="6">
        <f>Input!E35/Input!E36</f>
        <v>57.747170393740618</v>
      </c>
      <c r="J31" s="6">
        <f>Input!F35/Input!F36</f>
        <v>57.731603910929216</v>
      </c>
      <c r="K31" s="6">
        <f>Input!G35/Input!G36</f>
        <v>63.411100558683593</v>
      </c>
      <c r="L31" s="6">
        <f>Input!H35/Input!H36</f>
        <v>64.315782385584015</v>
      </c>
      <c r="M31" s="6">
        <f>Input!I35/Input!I36</f>
        <v>63.812478519263202</v>
      </c>
      <c r="N31" s="6">
        <f>Input!J35/Input!J36</f>
        <v>67.809474251588583</v>
      </c>
      <c r="O31" s="6">
        <f>AVERAGE(E31:N31)</f>
        <v>69.437111343412866</v>
      </c>
    </row>
    <row r="32" spans="2:15" x14ac:dyDescent="0.2">
      <c r="B32" s="26" t="s">
        <v>302</v>
      </c>
      <c r="E32" s="6">
        <f>Input!A131/Input!A$5-Input!A209/Input!A36</f>
        <v>31.639750051375348</v>
      </c>
      <c r="F32" s="6">
        <f>Input!B131/Input!B$5-Input!B209/Input!B36</f>
        <v>32.19301859257741</v>
      </c>
      <c r="G32" s="6">
        <f>Input!C131/Input!C$5-Input!C209/Input!C36</f>
        <v>26.741386034951272</v>
      </c>
      <c r="H32" s="6">
        <f>Input!D131/Input!D$5-Input!D209/Input!D36</f>
        <v>23.681933259016649</v>
      </c>
      <c r="I32" s="6">
        <f>Input!E131/Input!E$5-Input!E209/Input!E36</f>
        <v>22.903119115652594</v>
      </c>
      <c r="J32" s="6">
        <f>Input!F131/Input!F$5-Input!F209/Input!F36</f>
        <v>25.44995829232084</v>
      </c>
      <c r="K32" s="6">
        <f>Input!G131/Input!G$5-Input!G209/Input!G36</f>
        <v>23.460414647718494</v>
      </c>
      <c r="L32" s="6">
        <f>Input!H131/Input!H$5-Input!H209/Input!H36</f>
        <v>23.235633516308408</v>
      </c>
      <c r="M32" s="6">
        <f>Input!I131/Input!I$5-Input!I209/Input!I36</f>
        <v>22.400871029849824</v>
      </c>
      <c r="N32" s="6">
        <f>Input!J131/Input!J$5-Input!J209/Input!J36</f>
        <v>22.309010373304321</v>
      </c>
      <c r="O32" s="6">
        <f>AVERAGE(E32:N32)</f>
        <v>25.401509491307518</v>
      </c>
    </row>
    <row r="33" spans="2:15" s="4" customFormat="1" x14ac:dyDescent="0.2">
      <c r="B33" s="27" t="s">
        <v>283</v>
      </c>
      <c r="E33" s="8">
        <f>+E31-E32</f>
        <v>48.80938471329678</v>
      </c>
      <c r="F33" s="8">
        <f t="shared" ref="F33:N33" si="7">+F31-F32</f>
        <v>51.711836088190502</v>
      </c>
      <c r="G33" s="8">
        <f t="shared" si="7"/>
        <v>55.086050181069993</v>
      </c>
      <c r="H33" s="8">
        <f t="shared" si="7"/>
        <v>49.680144493861505</v>
      </c>
      <c r="I33" s="8">
        <f t="shared" si="7"/>
        <v>34.844051278088024</v>
      </c>
      <c r="J33" s="8">
        <f t="shared" si="7"/>
        <v>32.28164561860838</v>
      </c>
      <c r="K33" s="8">
        <f t="shared" si="7"/>
        <v>39.950685910965099</v>
      </c>
      <c r="L33" s="8">
        <f t="shared" si="7"/>
        <v>41.080148869275604</v>
      </c>
      <c r="M33" s="8">
        <f t="shared" si="7"/>
        <v>41.411607489413377</v>
      </c>
      <c r="N33" s="8">
        <f t="shared" si="7"/>
        <v>45.500463878284265</v>
      </c>
      <c r="O33" s="8">
        <f>AVERAGE(E33:N33)</f>
        <v>44.035601852105358</v>
      </c>
    </row>
    <row r="34" spans="2:15" ht="1.9" customHeight="1" x14ac:dyDescent="0.2">
      <c r="B34" s="2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2:15" ht="13.15" customHeight="1" x14ac:dyDescent="0.2">
      <c r="B35" s="26" t="s">
        <v>297</v>
      </c>
      <c r="E35" s="6">
        <f>(Input!A136+Input!A144+Input!A204)/Input!A5*Input!A6/Input!A34</f>
        <v>1.0013873342793009</v>
      </c>
      <c r="F35" s="6">
        <f>(Input!B136+Input!B144+Input!B204)/Input!B5*Input!B6/Input!B34</f>
        <v>0.99370028775244634</v>
      </c>
      <c r="G35" s="6">
        <f>(Input!C136+Input!C144+Input!C204)/Input!C5*Input!C6/Input!C34</f>
        <v>1.2342675022040528</v>
      </c>
      <c r="H35" s="6">
        <f>(Input!D136+Input!D144+Input!D204)/Input!D5*Input!D6/Input!D34</f>
        <v>0.69578811914881455</v>
      </c>
      <c r="I35" s="6">
        <f>(Input!E136+Input!E144+Input!E204)/Input!E5*Input!E6/Input!E34</f>
        <v>0.38451458770302721</v>
      </c>
      <c r="J35" s="6">
        <f>(Input!F136+Input!F144+Input!F204)/Input!F5*Input!F6/Input!F34</f>
        <v>0.56478580361345077</v>
      </c>
      <c r="K35" s="6">
        <f>(Input!G136+Input!G144+Input!G204)/Input!G5*Input!G6/Input!G34</f>
        <v>0.40420505924676053</v>
      </c>
      <c r="L35" s="6">
        <f>(Input!H136+Input!H144+Input!H204)/Input!H5*Input!H6/Input!H34</f>
        <v>0.42541382637796765</v>
      </c>
      <c r="M35" s="6">
        <f>(Input!I136+Input!I144+Input!I204)/Input!I5*Input!I6/Input!I34</f>
        <v>0.45604102677170061</v>
      </c>
      <c r="N35" s="6">
        <f>(Input!J136+Input!J144+Input!J204)/Input!J5*Input!J6/Input!J34</f>
        <v>0.56975302401351502</v>
      </c>
      <c r="O35" s="6">
        <f>AVERAGE(E35:N35)</f>
        <v>0.6729856571111037</v>
      </c>
    </row>
    <row r="36" spans="2:15" ht="13.15" customHeight="1" x14ac:dyDescent="0.2">
      <c r="B36" s="26" t="s">
        <v>298</v>
      </c>
      <c r="E36" s="6">
        <f>Input!A18/Input!A5</f>
        <v>7.3909713368140695</v>
      </c>
      <c r="F36" s="6">
        <f>Input!B18/Input!B5</f>
        <v>6.6747347498974818</v>
      </c>
      <c r="G36" s="6">
        <f>Input!C18/Input!C5</f>
        <v>6.7291569656376948</v>
      </c>
      <c r="H36" s="6">
        <f>Input!D18/Input!D5</f>
        <v>5.4514881061106344</v>
      </c>
      <c r="I36" s="6">
        <f>Input!E18/Input!E5</f>
        <v>3.8408175969279483</v>
      </c>
      <c r="J36" s="6">
        <f>Input!F18/Input!F5</f>
        <v>4.2572016408961817</v>
      </c>
      <c r="K36" s="6">
        <f>Input!G18/Input!G5</f>
        <v>4.3246807861741781</v>
      </c>
      <c r="L36" s="6">
        <f>Input!H18/Input!H5</f>
        <v>4.4572708097504732</v>
      </c>
      <c r="M36" s="6">
        <f>Input!I18/Input!I5</f>
        <v>5.102132761784766</v>
      </c>
      <c r="N36" s="6">
        <f>Input!J18/Input!J5</f>
        <v>5.8466160378899232</v>
      </c>
      <c r="O36" s="6">
        <f>AVERAGE(E36:N36)</f>
        <v>5.4075070791883357</v>
      </c>
    </row>
    <row r="37" spans="2:15" ht="13.15" customHeight="1" x14ac:dyDescent="0.2">
      <c r="B37" s="27" t="s">
        <v>313</v>
      </c>
      <c r="E37" s="8">
        <f>+E33+E35-E36</f>
        <v>42.419800710762011</v>
      </c>
      <c r="F37" s="8">
        <f t="shared" ref="F37:N37" si="8">+F33+F35-F36</f>
        <v>46.030801626045466</v>
      </c>
      <c r="G37" s="8">
        <f t="shared" si="8"/>
        <v>49.591160717636356</v>
      </c>
      <c r="H37" s="8">
        <f t="shared" si="8"/>
        <v>44.92444450689969</v>
      </c>
      <c r="I37" s="8">
        <f t="shared" si="8"/>
        <v>31.387748268863106</v>
      </c>
      <c r="J37" s="8">
        <f t="shared" si="8"/>
        <v>28.589229781325653</v>
      </c>
      <c r="K37" s="8">
        <f t="shared" si="8"/>
        <v>36.030210184037685</v>
      </c>
      <c r="L37" s="8">
        <f t="shared" si="8"/>
        <v>37.048291885903097</v>
      </c>
      <c r="M37" s="8">
        <f t="shared" si="8"/>
        <v>36.765515754400312</v>
      </c>
      <c r="N37" s="8">
        <f t="shared" si="8"/>
        <v>40.223600864407857</v>
      </c>
      <c r="O37" s="8">
        <f>AVERAGE(E37:N37)</f>
        <v>39.301080430028129</v>
      </c>
    </row>
    <row r="38" spans="2:15" ht="1.9" customHeight="1" x14ac:dyDescent="0.2">
      <c r="B38" s="2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2:15" x14ac:dyDescent="0.2">
      <c r="B39" s="26" t="s">
        <v>284</v>
      </c>
      <c r="E39" s="6">
        <f>(Input!A129+Input!A202)/Input!A5*Input!A6/Input!A34</f>
        <v>2.6422990731036053</v>
      </c>
      <c r="F39" s="6">
        <f>(Input!B129+Input!B202)/Input!B5*Input!B6/Input!B34</f>
        <v>2.9084651903316674</v>
      </c>
      <c r="G39" s="6">
        <f>(Input!C129+Input!C202)/Input!C5*Input!C6/Input!C34</f>
        <v>3.2659958895027765</v>
      </c>
      <c r="H39" s="6">
        <f>(Input!D129+Input!D202)/Input!D5*Input!D6/Input!D34</f>
        <v>2.2728357883694628</v>
      </c>
      <c r="I39" s="6">
        <f>(Input!E129+Input!E202)/Input!E5*Input!E6/Input!E34</f>
        <v>2.1243473294977013</v>
      </c>
      <c r="J39" s="6">
        <f>(Input!F129+Input!F202)/Input!F5*Input!F6/Input!F34</f>
        <v>1.8448212581229626</v>
      </c>
      <c r="K39" s="6">
        <f>(Input!G129+Input!G202)/Input!G5*Input!G6/Input!G34</f>
        <v>1.3933171688372556</v>
      </c>
      <c r="L39" s="6">
        <f>(Input!H129+Input!H202)/Input!H5*Input!H6/Input!H34</f>
        <v>0.73235144573765298</v>
      </c>
      <c r="M39" s="6">
        <f>(Input!I129+Input!I202)/Input!I5*Input!I6/Input!I34</f>
        <v>1.1079689275718241</v>
      </c>
      <c r="N39" s="6">
        <f>(Input!J129+Input!J202)/Input!J5*Input!J6/Input!J34</f>
        <v>1.0826390947493567</v>
      </c>
      <c r="O39" s="6">
        <f>AVERAGE(E39:N39)</f>
        <v>1.9375041165824267</v>
      </c>
    </row>
    <row r="40" spans="2:15" x14ac:dyDescent="0.2">
      <c r="B40" s="26" t="s">
        <v>285</v>
      </c>
      <c r="E40" s="6">
        <f>Input!A124/Input!A5</f>
        <v>7.8596734646782247</v>
      </c>
      <c r="F40" s="6">
        <f>Input!B124/Input!B5</f>
        <v>9.3683896695148583</v>
      </c>
      <c r="G40" s="6">
        <f>Input!C124/Input!C5</f>
        <v>8.4768617788555254</v>
      </c>
      <c r="H40" s="6">
        <f>Input!D124/Input!D5</f>
        <v>8.6257836056820896</v>
      </c>
      <c r="I40" s="6">
        <f>Input!E124/Input!E5</f>
        <v>8.0780743759894893</v>
      </c>
      <c r="J40" s="6">
        <f>Input!F124/Input!F5</f>
        <v>7.2310391290627951</v>
      </c>
      <c r="K40" s="6">
        <f>Input!G124/Input!G5</f>
        <v>7.5036917655032189</v>
      </c>
      <c r="L40" s="6">
        <f>Input!H124/Input!H5</f>
        <v>6.5439747871390503</v>
      </c>
      <c r="M40" s="6">
        <f>Input!I124/Input!I5</f>
        <v>7.5812238078282075</v>
      </c>
      <c r="N40" s="6">
        <f>Input!J124/Input!J5</f>
        <v>7.6577735409610241</v>
      </c>
      <c r="O40" s="6">
        <f>AVERAGE(E40:N40)</f>
        <v>7.8926485925214482</v>
      </c>
    </row>
    <row r="41" spans="2:15" s="4" customFormat="1" x14ac:dyDescent="0.2">
      <c r="B41" s="27" t="s">
        <v>301</v>
      </c>
      <c r="E41" s="8">
        <f>+E37+E39-E40</f>
        <v>37.202426319187396</v>
      </c>
      <c r="F41" s="8">
        <f t="shared" ref="F41:N41" si="9">+F37+F39-F40</f>
        <v>39.570877146862273</v>
      </c>
      <c r="G41" s="8">
        <f t="shared" si="9"/>
        <v>44.38029482828361</v>
      </c>
      <c r="H41" s="8">
        <f t="shared" si="9"/>
        <v>38.571496689587065</v>
      </c>
      <c r="I41" s="8">
        <f t="shared" si="9"/>
        <v>25.434021222371321</v>
      </c>
      <c r="J41" s="8">
        <f t="shared" si="9"/>
        <v>23.203011910385818</v>
      </c>
      <c r="K41" s="8">
        <f t="shared" si="9"/>
        <v>29.919835587371722</v>
      </c>
      <c r="L41" s="8">
        <f t="shared" si="9"/>
        <v>31.236668544501704</v>
      </c>
      <c r="M41" s="8">
        <f t="shared" si="9"/>
        <v>30.292260874143928</v>
      </c>
      <c r="N41" s="8">
        <f t="shared" si="9"/>
        <v>33.648466418196186</v>
      </c>
      <c r="O41" s="8">
        <f>AVERAGE(E41:N41)</f>
        <v>33.3459359540891</v>
      </c>
    </row>
    <row r="42" spans="2:15" ht="1.9" customHeight="1" x14ac:dyDescent="0.2">
      <c r="B42" s="2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ht="13.15" customHeight="1" x14ac:dyDescent="0.2">
      <c r="B43" s="26" t="s">
        <v>299</v>
      </c>
      <c r="E43" s="6">
        <f>(Input!A137+Input!A139+Input!A205+Input!A208)/Input!A5*Input!A6/Input!A34</f>
        <v>3.2590324290304014</v>
      </c>
      <c r="F43" s="6">
        <f>(Input!B137+Input!B139+Input!B205+Input!B208)/Input!B5*Input!B6/Input!B34</f>
        <v>2.5059880688040357</v>
      </c>
      <c r="G43" s="6">
        <f>(Input!C137+Input!C139+Input!C205+Input!C208)/Input!C5*Input!C6/Input!C34</f>
        <v>2.3428335982637325</v>
      </c>
      <c r="H43" s="6">
        <f>(Input!D137+Input!D139+Input!D205+Input!D208)/Input!D5*Input!D6/Input!D34</f>
        <v>2.6549791796296369</v>
      </c>
      <c r="I43" s="6">
        <f>(Input!E137+Input!E139+Input!E205+Input!E208)/Input!E5*Input!E6/Input!E34</f>
        <v>1.9293626625104736</v>
      </c>
      <c r="J43" s="6">
        <f>(Input!F137+Input!F139+Input!F205+Input!F208)/Input!F5*Input!F6/Input!F34</f>
        <v>1.8854847167667512</v>
      </c>
      <c r="K43" s="6">
        <f>(Input!G137+Input!G139+Input!G205+Input!G208)/Input!G5*Input!G6/Input!G34</f>
        <v>1.7021626190761832</v>
      </c>
      <c r="L43" s="6">
        <f>(Input!H137+Input!H139+Input!H205+Input!H208)/Input!H5*Input!H6/Input!H34</f>
        <v>1.8173514227044583</v>
      </c>
      <c r="M43" s="6">
        <f>(Input!I137+Input!I139+Input!I205+Input!I208)/Input!I5*Input!I6/Input!I34</f>
        <v>1.5382851135245887</v>
      </c>
      <c r="N43" s="6">
        <f>(Input!J137+Input!J139+Input!J205+Input!J208)/Input!J5*Input!J6/Input!J34</f>
        <v>1.7924618895607629</v>
      </c>
      <c r="O43" s="6">
        <f>AVERAGE(E43:N43)</f>
        <v>2.142794169987102</v>
      </c>
    </row>
    <row r="44" spans="2:15" ht="13.15" customHeight="1" x14ac:dyDescent="0.2">
      <c r="B44" s="26" t="s">
        <v>300</v>
      </c>
      <c r="E44" s="6">
        <f>(Input!A19+Input!A20)/Input!A5</f>
        <v>7.5547893770252204</v>
      </c>
      <c r="F44" s="6">
        <f>(Input!B19+Input!B20)/Input!B5</f>
        <v>6.7696034010929687</v>
      </c>
      <c r="G44" s="6">
        <f>(Input!C19+Input!C20)/Input!C5</f>
        <v>7.0985420776446189</v>
      </c>
      <c r="H44" s="6">
        <f>(Input!D19+Input!D20)/Input!D5</f>
        <v>6.4560778968962076</v>
      </c>
      <c r="I44" s="6">
        <f>(Input!E19+Input!E20)/Input!E5</f>
        <v>4.350633408562671</v>
      </c>
      <c r="J44" s="6">
        <f>(Input!F19+Input!F20)/Input!F5</f>
        <v>4.1477183338592614</v>
      </c>
      <c r="K44" s="6">
        <f>(Input!G19+Input!G20)/Input!G5</f>
        <v>4.6157679430701464</v>
      </c>
      <c r="L44" s="6">
        <f>(Input!H19+Input!H20)/Input!H5</f>
        <v>4.587839259222803</v>
      </c>
      <c r="M44" s="6">
        <f>(Input!I19+Input!I20)/Input!I5</f>
        <v>5.6188417924347425</v>
      </c>
      <c r="N44" s="6">
        <f>(Input!J19+Input!J20)/Input!J5</f>
        <v>5.7277498952630497</v>
      </c>
      <c r="O44" s="6">
        <f>AVERAGE(E44:N44)</f>
        <v>5.6927563385071691</v>
      </c>
    </row>
    <row r="45" spans="2:15" ht="13.15" customHeight="1" x14ac:dyDescent="0.2">
      <c r="B45" s="27" t="s">
        <v>314</v>
      </c>
      <c r="E45" s="8">
        <f>+E41+E43-E44</f>
        <v>32.906669371192571</v>
      </c>
      <c r="F45" s="8">
        <f t="shared" ref="F45:N45" si="10">+F41+F43-F44</f>
        <v>35.307261814573337</v>
      </c>
      <c r="G45" s="8">
        <f t="shared" si="10"/>
        <v>39.624586348902724</v>
      </c>
      <c r="H45" s="8">
        <f t="shared" si="10"/>
        <v>34.770397972320495</v>
      </c>
      <c r="I45" s="8">
        <f t="shared" si="10"/>
        <v>23.012750476319123</v>
      </c>
      <c r="J45" s="8">
        <f t="shared" si="10"/>
        <v>20.940778293293306</v>
      </c>
      <c r="K45" s="8">
        <f t="shared" si="10"/>
        <v>27.006230263377759</v>
      </c>
      <c r="L45" s="8">
        <f t="shared" si="10"/>
        <v>28.466180707983355</v>
      </c>
      <c r="M45" s="8">
        <f t="shared" si="10"/>
        <v>26.211704195233771</v>
      </c>
      <c r="N45" s="8">
        <f t="shared" si="10"/>
        <v>29.7131784124939</v>
      </c>
      <c r="O45" s="8">
        <f>AVERAGE(E45:N45)</f>
        <v>29.795973785569039</v>
      </c>
    </row>
    <row r="46" spans="2:15" ht="1.9" customHeight="1" x14ac:dyDescent="0.2">
      <c r="B46" s="2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</row>
    <row r="47" spans="2:15" x14ac:dyDescent="0.2">
      <c r="B47" s="26" t="s">
        <v>286</v>
      </c>
      <c r="E47" s="6">
        <f>(Input!A142+Input!A141+Input!A147-Input!A143-Input!A144-Input!A207-Input!A208-SUM(Input!A136:A139)-SUM(Input!A202:'Input'!A205))/Input!A5*Input!A6/Input!A34</f>
        <v>0.22860462403739748</v>
      </c>
      <c r="F47" s="6">
        <f>(Input!B142+Input!B141+Input!B147-Input!B143-Input!B144-Input!B207-Input!B208-SUM(Input!B136:B139)-SUM(Input!B202:'Input'!B205))/Input!B5*Input!B6/Input!B34</f>
        <v>0.24092335757500527</v>
      </c>
      <c r="G47" s="6">
        <f>(Input!C142+Input!C141+Input!C147-Input!C143-Input!C144-Input!C207-Input!C208-SUM(Input!C136:C139)-SUM(Input!C202:'Input'!C205))/Input!C5*Input!C6/Input!C34</f>
        <v>0.25391833689086252</v>
      </c>
      <c r="H47" s="6">
        <f>(Input!D142+Input!D141+Input!D147-Input!D143-Input!D144-Input!D207-Input!D208-SUM(Input!D136:D139)-SUM(Input!D202:'Input'!D205))/Input!D5*Input!D6/Input!D34</f>
        <v>0.16147995754957817</v>
      </c>
      <c r="I47" s="6">
        <f>(Input!E142+Input!E141+Input!E147-Input!E143-Input!E144-Input!E207-Input!E208-SUM(Input!E136:E139)-SUM(Input!E202:'Input'!E205))/Input!E5*Input!E6/Input!E34</f>
        <v>0.58110193991190828</v>
      </c>
      <c r="J47" s="6">
        <f>(Input!F142+Input!F141+Input!F147-Input!F143-Input!F144-Input!F207-Input!F208-SUM(Input!F136:F139)-SUM(Input!F202:'Input'!F205))/Input!F5*Input!F6/Input!F34</f>
        <v>0.26186871431424946</v>
      </c>
      <c r="K47" s="6">
        <f>(Input!G142+Input!G141+Input!G147-Input!G143-Input!G144-Input!G207-Input!G208-SUM(Input!G136:G139)-SUM(Input!G202:'Input'!G205))/Input!G5*Input!G6/Input!G34</f>
        <v>0.30527623034850787</v>
      </c>
      <c r="L47" s="6">
        <f>(Input!H142+Input!H141+Input!H147-Input!H143-Input!H144-Input!H207-Input!H208-SUM(Input!H136:H139)-SUM(Input!H202:'Input'!H205))/Input!H5*Input!H6/Input!H34</f>
        <v>0.20277211391325442</v>
      </c>
      <c r="M47" s="6">
        <f>(Input!I142+Input!I141+Input!I147-Input!I143-Input!I144-Input!I207-Input!I208-SUM(Input!I136:I139)-SUM(Input!I202:'Input'!I205))/Input!I5*Input!I6/Input!I34</f>
        <v>0.25318938408077174</v>
      </c>
      <c r="N47" s="6">
        <f>(Input!J142+Input!J141+Input!J147-Input!J143-Input!J144-Input!J207-Input!J208-SUM(Input!J136:J139)-SUM(Input!J202:'Input'!J205))/Input!J5*Input!J6/Input!J34</f>
        <v>0.31113471644780533</v>
      </c>
      <c r="O47" s="6">
        <f>AVERAGE(E47:N47)</f>
        <v>0.28002693750693403</v>
      </c>
    </row>
    <row r="48" spans="2:15" x14ac:dyDescent="0.2">
      <c r="B48" s="26" t="s">
        <v>287</v>
      </c>
      <c r="E48" s="6">
        <f>Input!A127/Input!A5</f>
        <v>22.279779136739069</v>
      </c>
      <c r="F48" s="6">
        <f>Input!B127/Input!B5</f>
        <v>21.829085621511243</v>
      </c>
      <c r="G48" s="6">
        <f>Input!C127/Input!C5</f>
        <v>20.856499364527373</v>
      </c>
      <c r="H48" s="6">
        <f>Input!D127/Input!D5</f>
        <v>19.668034171221422</v>
      </c>
      <c r="I48" s="6">
        <f>Input!E127/Input!E5</f>
        <v>18.865017078182369</v>
      </c>
      <c r="J48" s="6">
        <f>Input!F127/Input!F5</f>
        <v>19.1845977279899</v>
      </c>
      <c r="K48" s="6">
        <f>Input!G127/Input!G5</f>
        <v>19.337699220603184</v>
      </c>
      <c r="L48" s="6">
        <f>Input!H127/Input!H5</f>
        <v>19.330576253787903</v>
      </c>
      <c r="M48" s="6">
        <f>Input!I127/Input!I5</f>
        <v>19.051185735024241</v>
      </c>
      <c r="N48" s="6">
        <f>Input!J127/Input!J5</f>
        <v>18.739324357909236</v>
      </c>
      <c r="O48" s="16">
        <f>AVERAGE(E48:N48)</f>
        <v>19.914179866749596</v>
      </c>
    </row>
    <row r="49" spans="2:15" s="4" customFormat="1" x14ac:dyDescent="0.2">
      <c r="B49" s="27" t="s">
        <v>288</v>
      </c>
      <c r="E49" s="8">
        <f>+E45+E47-E48</f>
        <v>10.855494858490896</v>
      </c>
      <c r="F49" s="8">
        <f t="shared" ref="F49:N49" si="11">+F45+F47-F48</f>
        <v>13.7190995506371</v>
      </c>
      <c r="G49" s="8">
        <f t="shared" si="11"/>
        <v>19.022005321266214</v>
      </c>
      <c r="H49" s="8">
        <f t="shared" si="11"/>
        <v>15.263843758648655</v>
      </c>
      <c r="I49" s="8">
        <f t="shared" si="11"/>
        <v>4.7288353380486612</v>
      </c>
      <c r="J49" s="8">
        <f t="shared" si="11"/>
        <v>2.0180492796176566</v>
      </c>
      <c r="K49" s="8">
        <f t="shared" si="11"/>
        <v>7.9738072731230822</v>
      </c>
      <c r="L49" s="8">
        <f t="shared" si="11"/>
        <v>9.338376568108707</v>
      </c>
      <c r="M49" s="8">
        <f t="shared" si="11"/>
        <v>7.4137078442903039</v>
      </c>
      <c r="N49" s="8">
        <f t="shared" si="11"/>
        <v>11.28498877103247</v>
      </c>
      <c r="O49" s="8">
        <f>AVERAGE(E49:N49)</f>
        <v>10.161820856326376</v>
      </c>
    </row>
  </sheetData>
  <mergeCells count="4">
    <mergeCell ref="D1:M1"/>
    <mergeCell ref="D2:M2"/>
    <mergeCell ref="D3:M3"/>
    <mergeCell ref="D27:M27"/>
  </mergeCells>
  <phoneticPr fontId="0" type="noConversion"/>
  <printOptions horizontalCentered="1"/>
  <pageMargins left="0.78740157480314965" right="0.78740157480314965" top="0.78740157480314965" bottom="0.59055118110236227" header="0.43307086614173229" footer="0.43307086614173229"/>
  <pageSetup paperSize="9" orientation="landscape" horizontalDpi="4294967293" r:id="rId1"/>
  <headerFooter alignWithMargins="0">
    <oddFooter>&amp;L&amp;8BOKU / HVLFÖ&amp;C&amp;8DVR-Nr: 0890723&amp;R&amp;8&amp;D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49"/>
  <sheetViews>
    <sheetView topLeftCell="B1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279</v>
      </c>
      <c r="E1" s="36"/>
      <c r="F1" s="36"/>
      <c r="G1" s="36"/>
      <c r="H1" s="36"/>
      <c r="I1" s="36"/>
      <c r="J1" s="36"/>
      <c r="K1" s="36"/>
      <c r="L1" s="36"/>
      <c r="M1" s="36"/>
      <c r="O1" s="34" t="s">
        <v>333</v>
      </c>
    </row>
    <row r="2" spans="1:15" ht="15.75" customHeight="1" x14ac:dyDescent="0.2">
      <c r="D2" s="37" t="str">
        <f>Kenndat!D2</f>
        <v>Größenklasse 1: 500 - 1.200 ha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" customHeight="1" x14ac:dyDescent="0.2">
      <c r="D3" s="38" t="s">
        <v>290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3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.5" customHeight="1" x14ac:dyDescent="0.2"/>
    <row r="7" spans="1:15" x14ac:dyDescent="0.2">
      <c r="B7" s="26" t="s">
        <v>282</v>
      </c>
      <c r="E7" s="6">
        <f>Input!A27/Input!A$7</f>
        <v>547.08982121840495</v>
      </c>
      <c r="F7" s="6">
        <f>Input!B27/Input!B$7</f>
        <v>548.94237113909105</v>
      </c>
      <c r="G7" s="6">
        <f>Input!C27/Input!C$7</f>
        <v>550.91375372393247</v>
      </c>
      <c r="H7" s="6">
        <f>Input!D27/Input!D$7</f>
        <v>470.41197866544877</v>
      </c>
      <c r="I7" s="6">
        <f>Input!E27/Input!E$7</f>
        <v>398.54254193590236</v>
      </c>
      <c r="J7" s="6">
        <f>Input!F27/Input!F$7</f>
        <v>425.07081597526332</v>
      </c>
      <c r="K7" s="6">
        <f>Input!G27/Input!G$7</f>
        <v>490.30779390110479</v>
      </c>
      <c r="L7" s="6">
        <f>Input!H27/Input!H$7</f>
        <v>447.90555565086851</v>
      </c>
      <c r="M7" s="6">
        <f>Input!I27/Input!I$7</f>
        <v>440.20467998075071</v>
      </c>
      <c r="N7" s="6">
        <f>Input!J27/Input!J$7</f>
        <v>471.42380123572838</v>
      </c>
      <c r="O7" s="6">
        <f>AVERAGE(E7:N7)</f>
        <v>479.08131134264949</v>
      </c>
    </row>
    <row r="8" spans="1:15" x14ac:dyDescent="0.2">
      <c r="B8" s="26" t="s">
        <v>302</v>
      </c>
      <c r="E8" s="6">
        <f>(Input!A125-Input!A203-Input!A207)/Input!A$7</f>
        <v>214.97771675166732</v>
      </c>
      <c r="F8" s="6">
        <f>(Input!B125-Input!B203-Input!B207)/Input!B$7</f>
        <v>210.96433995671848</v>
      </c>
      <c r="G8" s="6">
        <f>(Input!C125-Input!C203-Input!C207)/Input!C$7</f>
        <v>175.07204748578135</v>
      </c>
      <c r="H8" s="6">
        <f>(Input!D125-Input!D203-Input!D207)/Input!D$7</f>
        <v>148.36586594137893</v>
      </c>
      <c r="I8" s="6">
        <f>(Input!E125-Input!E203-Input!E207)/Input!E$7</f>
        <v>155.3986622670115</v>
      </c>
      <c r="J8" s="6">
        <f>(Input!F125-Input!F203-Input!F207)/Input!F$7</f>
        <v>183.07279041606054</v>
      </c>
      <c r="K8" s="6">
        <f>(Input!G125-Input!G203-Input!G207)/Input!G$7</f>
        <v>180.96222246900788</v>
      </c>
      <c r="L8" s="6">
        <f>(Input!H125-Input!H203-Input!H207)/Input!H$7</f>
        <v>156.60817199227967</v>
      </c>
      <c r="M8" s="6">
        <f>(Input!I125-Input!I203-Input!I207)/Input!I$7</f>
        <v>153.73106632980429</v>
      </c>
      <c r="N8" s="6">
        <f>(Input!J125-Input!J203-Input!J207)/Input!J$7</f>
        <v>152.28621261970505</v>
      </c>
      <c r="O8" s="6">
        <f>AVERAGE(E8:N8)</f>
        <v>173.14390962294152</v>
      </c>
    </row>
    <row r="9" spans="1:15" s="4" customFormat="1" x14ac:dyDescent="0.2">
      <c r="B9" s="27" t="s">
        <v>283</v>
      </c>
      <c r="E9" s="8">
        <f t="shared" ref="E9:N9" si="1">+E7-E8</f>
        <v>332.11210446673761</v>
      </c>
      <c r="F9" s="8">
        <f t="shared" si="1"/>
        <v>337.97803118237255</v>
      </c>
      <c r="G9" s="8">
        <f t="shared" si="1"/>
        <v>375.84170623815112</v>
      </c>
      <c r="H9" s="8">
        <f t="shared" si="1"/>
        <v>322.04611272406987</v>
      </c>
      <c r="I9" s="8">
        <f t="shared" si="1"/>
        <v>243.14387966889086</v>
      </c>
      <c r="J9" s="8">
        <f t="shared" si="1"/>
        <v>241.99802555920277</v>
      </c>
      <c r="K9" s="8">
        <f t="shared" si="1"/>
        <v>309.3455714320969</v>
      </c>
      <c r="L9" s="8">
        <f t="shared" si="1"/>
        <v>291.29738365858884</v>
      </c>
      <c r="M9" s="8">
        <f t="shared" si="1"/>
        <v>286.47361365094639</v>
      </c>
      <c r="N9" s="8">
        <f t="shared" si="1"/>
        <v>319.13758861602332</v>
      </c>
      <c r="O9" s="8">
        <f>AVERAGE(E9:N9)</f>
        <v>305.93740171970802</v>
      </c>
    </row>
    <row r="10" spans="1:15" ht="1.9" customHeight="1" x14ac:dyDescent="0.2">
      <c r="B10" s="2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 ht="13.15" customHeight="1" x14ac:dyDescent="0.2">
      <c r="B11" s="26" t="s">
        <v>297</v>
      </c>
      <c r="E11" s="6">
        <f>(Input!A136+Input!A144+Input!A204)/Input!A$7</f>
        <v>5.9377397298660535</v>
      </c>
      <c r="F11" s="6">
        <f>(Input!B136+Input!B144+Input!B204)/Input!B$7</f>
        <v>5.9864105843006099</v>
      </c>
      <c r="G11" s="6">
        <f>(Input!C136+Input!C144+Input!C204)/Input!C$7</f>
        <v>7.4309953055881568</v>
      </c>
      <c r="H11" s="6">
        <f>(Input!D136+Input!D144+Input!D204)/Input!D$7</f>
        <v>4.1366210507429582</v>
      </c>
      <c r="I11" s="6">
        <f>(Input!E136+Input!E144+Input!E204)/Input!E$7</f>
        <v>2.3645079169470504</v>
      </c>
      <c r="J11" s="6">
        <f>(Input!F136+Input!F144+Input!F204)/Input!F$7</f>
        <v>3.4742694378650905</v>
      </c>
      <c r="K11" s="6">
        <f>(Input!G136+Input!G144+Input!G204)/Input!G$7</f>
        <v>2.5139084260835949</v>
      </c>
      <c r="L11" s="6">
        <f>(Input!H136+Input!H144+Input!H204)/Input!H$7</f>
        <v>2.7028020587604549</v>
      </c>
      <c r="M11" s="6">
        <f>(Input!I136+Input!I144+Input!I204)/Input!I$7</f>
        <v>2.7296005774783447</v>
      </c>
      <c r="N11" s="6">
        <f>(Input!J136+Input!J144+Input!J204)/Input!J$7</f>
        <v>3.3509418920418561</v>
      </c>
      <c r="O11" s="6">
        <f>AVERAGE(E11:N11)</f>
        <v>4.0627796979674171</v>
      </c>
    </row>
    <row r="12" spans="1:15" ht="13.15" customHeight="1" x14ac:dyDescent="0.2">
      <c r="B12" s="26" t="s">
        <v>298</v>
      </c>
      <c r="E12" s="6">
        <f>Input!A18/Input!A$7</f>
        <v>43.079549963571154</v>
      </c>
      <c r="F12" s="6">
        <f>Input!B18/Input!B$7</f>
        <v>39.227362286051545</v>
      </c>
      <c r="G12" s="6">
        <f>Input!C18/Input!C$7</f>
        <v>38.955543468448134</v>
      </c>
      <c r="H12" s="6">
        <f>Input!D18/Input!D$7</f>
        <v>31.641998727756121</v>
      </c>
      <c r="I12" s="6">
        <f>Input!E18/Input!E$7</f>
        <v>23.110827529734159</v>
      </c>
      <c r="J12" s="6">
        <f>Input!F18/Input!F$7</f>
        <v>25.68690738216187</v>
      </c>
      <c r="K12" s="6">
        <f>Input!G18/Input!G$7</f>
        <v>26.245923924220367</v>
      </c>
      <c r="L12" s="6">
        <f>Input!H18/Input!H$7</f>
        <v>27.190785760240189</v>
      </c>
      <c r="M12" s="6">
        <f>Input!I18/Input!I$7</f>
        <v>29.88029595765159</v>
      </c>
      <c r="N12" s="6">
        <f>Input!J18/Input!J$7</f>
        <v>33.593024384910137</v>
      </c>
      <c r="O12" s="6">
        <f>AVERAGE(E12:N12)</f>
        <v>31.861221938474522</v>
      </c>
    </row>
    <row r="13" spans="1:15" ht="13.15" customHeight="1" x14ac:dyDescent="0.2">
      <c r="B13" s="27" t="s">
        <v>313</v>
      </c>
      <c r="E13" s="8">
        <f t="shared" ref="E13:N13" si="2">+E9+E11-E12</f>
        <v>294.97029423303252</v>
      </c>
      <c r="F13" s="8">
        <f t="shared" si="2"/>
        <v>304.73707948062156</v>
      </c>
      <c r="G13" s="8">
        <f t="shared" si="2"/>
        <v>344.31715807529116</v>
      </c>
      <c r="H13" s="8">
        <f t="shared" si="2"/>
        <v>294.54073504705673</v>
      </c>
      <c r="I13" s="8">
        <f t="shared" si="2"/>
        <v>222.39756005610374</v>
      </c>
      <c r="J13" s="8">
        <f t="shared" si="2"/>
        <v>219.785387614906</v>
      </c>
      <c r="K13" s="8">
        <f t="shared" si="2"/>
        <v>285.61355593396013</v>
      </c>
      <c r="L13" s="8">
        <f t="shared" si="2"/>
        <v>266.80939995710912</v>
      </c>
      <c r="M13" s="8">
        <f t="shared" si="2"/>
        <v>259.32291827077313</v>
      </c>
      <c r="N13" s="8">
        <f t="shared" si="2"/>
        <v>288.89550612315509</v>
      </c>
      <c r="O13" s="8">
        <f>AVERAGE(E13:N13)</f>
        <v>278.13895947920093</v>
      </c>
    </row>
    <row r="14" spans="1:15" ht="1.9" customHeight="1" x14ac:dyDescent="0.2">
      <c r="B14" s="2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5" x14ac:dyDescent="0.2">
      <c r="B15" s="26" t="s">
        <v>284</v>
      </c>
      <c r="E15" s="6">
        <f>(Input!A129+Input!A202)/Input!A$7</f>
        <v>15.667548058061985</v>
      </c>
      <c r="F15" s="6">
        <f>(Input!B129+Input!B202)/Input!B$7</f>
        <v>17.521648140861693</v>
      </c>
      <c r="G15" s="6">
        <f>(Input!C129+Input!C202)/Input!C$7</f>
        <v>19.663160603051367</v>
      </c>
      <c r="H15" s="6">
        <f>(Input!D129+Input!D202)/Input!D$7</f>
        <v>13.51253364106412</v>
      </c>
      <c r="I15" s="6">
        <f>(Input!E129+Input!E202)/Input!E$7</f>
        <v>13.063317334587289</v>
      </c>
      <c r="J15" s="6">
        <f>(Input!F129+Input!F202)/Input!F$7</f>
        <v>11.348383890695567</v>
      </c>
      <c r="K15" s="6">
        <f>(Input!G129+Input!G202)/Input!G$7</f>
        <v>8.6655812212597585</v>
      </c>
      <c r="L15" s="6">
        <f>(Input!H129+Input!H202)/Input!H$7</f>
        <v>4.6528835513617848</v>
      </c>
      <c r="M15" s="6">
        <f>(Input!I129+Input!I202)/Input!I$7</f>
        <v>6.6316678697465505</v>
      </c>
      <c r="N15" s="6">
        <f>(Input!J129+Input!J202)/Input!J$7</f>
        <v>6.367426838741685</v>
      </c>
      <c r="O15" s="6">
        <f>AVERAGE(E15:N15)</f>
        <v>11.70941511494318</v>
      </c>
    </row>
    <row r="16" spans="1:15" x14ac:dyDescent="0.2">
      <c r="B16" s="26" t="s">
        <v>285</v>
      </c>
      <c r="E16" s="6">
        <f>Input!A124/Input!A$7</f>
        <v>45.811461077173121</v>
      </c>
      <c r="F16" s="6">
        <f>Input!B124/Input!B$7</f>
        <v>55.05795052134566</v>
      </c>
      <c r="G16" s="6">
        <f>Input!C124/Input!C$7</f>
        <v>49.073124492191027</v>
      </c>
      <c r="H16" s="6">
        <f>Input!D124/Input!D$7</f>
        <v>50.066519189678516</v>
      </c>
      <c r="I16" s="6">
        <f>Input!E124/Input!E$7</f>
        <v>48.607094443948988</v>
      </c>
      <c r="J16" s="6">
        <f>Input!F124/Input!F$7</f>
        <v>43.630311188624781</v>
      </c>
      <c r="K16" s="6">
        <f>Input!G124/Input!G$7</f>
        <v>45.538927140659574</v>
      </c>
      <c r="L16" s="6">
        <f>Input!H124/Input!H$7</f>
        <v>39.92035127600257</v>
      </c>
      <c r="M16" s="6">
        <f>Input!I124/Input!I$7</f>
        <v>44.398925248636516</v>
      </c>
      <c r="N16" s="6">
        <f>Input!J124/Input!J$7</f>
        <v>43.999430034140836</v>
      </c>
      <c r="O16" s="6">
        <f>AVERAGE(E16:N16)</f>
        <v>46.610409461240167</v>
      </c>
    </row>
    <row r="17" spans="2:15" s="4" customFormat="1" x14ac:dyDescent="0.2">
      <c r="B17" s="27" t="s">
        <v>301</v>
      </c>
      <c r="E17" s="8">
        <f t="shared" ref="E17:N17" si="3">+E13+E15-E16</f>
        <v>264.82638121392137</v>
      </c>
      <c r="F17" s="8">
        <f t="shared" si="3"/>
        <v>267.2007771001376</v>
      </c>
      <c r="G17" s="8">
        <f t="shared" si="3"/>
        <v>314.90719418615151</v>
      </c>
      <c r="H17" s="8">
        <f t="shared" si="3"/>
        <v>257.98674949844235</v>
      </c>
      <c r="I17" s="8">
        <f t="shared" si="3"/>
        <v>186.85378294674203</v>
      </c>
      <c r="J17" s="8">
        <f t="shared" si="3"/>
        <v>187.5034603169768</v>
      </c>
      <c r="K17" s="8">
        <f t="shared" si="3"/>
        <v>248.74021001456029</v>
      </c>
      <c r="L17" s="8">
        <f t="shared" si="3"/>
        <v>231.54193223246835</v>
      </c>
      <c r="M17" s="8">
        <f t="shared" si="3"/>
        <v>221.55566089188315</v>
      </c>
      <c r="N17" s="8">
        <f t="shared" si="3"/>
        <v>251.26350292775592</v>
      </c>
      <c r="O17" s="8">
        <f>AVERAGE(E17:N17)</f>
        <v>243.23796513290389</v>
      </c>
    </row>
    <row r="18" spans="2:15" ht="1.9" customHeight="1" x14ac:dyDescent="0.2">
      <c r="B18" s="2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spans="2:15" ht="13.15" customHeight="1" x14ac:dyDescent="0.2">
      <c r="B19" s="26" t="s">
        <v>299</v>
      </c>
      <c r="E19" s="6">
        <f>(Input!A137+Input!A139+Input!A205+Input!A208)/Input!A$7</f>
        <v>19.324476825645913</v>
      </c>
      <c r="F19" s="6">
        <f>(Input!B137+Input!B139+Input!B205+Input!B208)/Input!B$7</f>
        <v>15.09698012984458</v>
      </c>
      <c r="G19" s="6">
        <f>(Input!C137+Input!C139+Input!C205+Input!C208)/Input!C$7</f>
        <v>14.105196352803107</v>
      </c>
      <c r="H19" s="6">
        <f>(Input!D137+Input!D139+Input!D205+Input!D208)/Input!D$7</f>
        <v>15.784464352705148</v>
      </c>
      <c r="I19" s="6">
        <f>(Input!E137+Input!E139+Input!E205+Input!E208)/Input!E$7</f>
        <v>11.864291852800726</v>
      </c>
      <c r="J19" s="6">
        <f>(Input!F137+Input!F139+Input!F205+Input!F208)/Input!F$7</f>
        <v>11.598524405382969</v>
      </c>
      <c r="K19" s="6">
        <f>(Input!G137+Input!G139+Input!G205+Input!G208)/Input!G$7</f>
        <v>10.586411161290854</v>
      </c>
      <c r="L19" s="6">
        <f>(Input!H137+Input!H139+Input!H205+Input!H208)/Input!H$7</f>
        <v>11.546265923225391</v>
      </c>
      <c r="M19" s="6">
        <f>(Input!I137+Input!I139+Input!I205+Input!I208)/Input!I$7</f>
        <v>9.20729427333975</v>
      </c>
      <c r="N19" s="6">
        <f>(Input!J137+Input!J139+Input!J205+Input!J208)/Input!J$7</f>
        <v>10.542174209636462</v>
      </c>
      <c r="O19" s="6">
        <f>AVERAGE(E19:N19)</f>
        <v>12.965607948667492</v>
      </c>
    </row>
    <row r="20" spans="2:15" ht="13.15" customHeight="1" x14ac:dyDescent="0.2">
      <c r="B20" s="26" t="s">
        <v>300</v>
      </c>
      <c r="E20" s="6">
        <f>(Input!A19+Input!A20)/Input!A$7</f>
        <v>44.034391638177432</v>
      </c>
      <c r="F20" s="6">
        <f>(Input!B19+Input!B20)/Input!B$7</f>
        <v>39.784904583907135</v>
      </c>
      <c r="G20" s="6">
        <f>(Input!C19+Input!C20)/Input!C$7</f>
        <v>41.09393879209172</v>
      </c>
      <c r="H20" s="6">
        <f>(Input!D19+Input!D20)/Input!D$7</f>
        <v>37.472925671597977</v>
      </c>
      <c r="I20" s="6">
        <f>(Input!E19+Input!E20)/Input!E$7</f>
        <v>26.178472633226047</v>
      </c>
      <c r="J20" s="6">
        <f>(Input!F19+Input!F20)/Input!F$7</f>
        <v>25.026312041613672</v>
      </c>
      <c r="K20" s="6">
        <f>(Input!G19+Input!G20)/Input!G$7</f>
        <v>28.01249393318691</v>
      </c>
      <c r="L20" s="6">
        <f>(Input!H19+Input!H20)/Input!H$7</f>
        <v>27.987295303452715</v>
      </c>
      <c r="M20" s="6">
        <f>(Input!I19+Input!I20)/Input!I$7</f>
        <v>32.906367500802055</v>
      </c>
      <c r="N20" s="6">
        <f>(Input!J19+Input!J20)/Input!J$7</f>
        <v>32.910052696342426</v>
      </c>
      <c r="O20" s="6">
        <f>AVERAGE(E20:N20)</f>
        <v>33.540715479439804</v>
      </c>
    </row>
    <row r="21" spans="2:15" ht="13.15" customHeight="1" x14ac:dyDescent="0.2">
      <c r="B21" s="27" t="s">
        <v>314</v>
      </c>
      <c r="E21" s="8">
        <f t="shared" ref="E21:N21" si="4">+E17+E19-E20</f>
        <v>240.11646640138983</v>
      </c>
      <c r="F21" s="8">
        <f t="shared" si="4"/>
        <v>242.51285264607503</v>
      </c>
      <c r="G21" s="8">
        <f t="shared" si="4"/>
        <v>287.9184517468629</v>
      </c>
      <c r="H21" s="8">
        <f t="shared" si="4"/>
        <v>236.2982881795495</v>
      </c>
      <c r="I21" s="8">
        <f t="shared" si="4"/>
        <v>172.53960216631671</v>
      </c>
      <c r="J21" s="8">
        <f t="shared" si="4"/>
        <v>174.0756726807461</v>
      </c>
      <c r="K21" s="8">
        <f t="shared" si="4"/>
        <v>231.31412724266423</v>
      </c>
      <c r="L21" s="8">
        <f t="shared" si="4"/>
        <v>215.10090285224103</v>
      </c>
      <c r="M21" s="8">
        <f t="shared" si="4"/>
        <v>197.85658766442086</v>
      </c>
      <c r="N21" s="8">
        <f t="shared" si="4"/>
        <v>228.89562444104993</v>
      </c>
      <c r="O21" s="8">
        <f>AVERAGE(E21:N21)</f>
        <v>222.6628576021316</v>
      </c>
    </row>
    <row r="22" spans="2:15" ht="1.9" customHeight="1" x14ac:dyDescent="0.2">
      <c r="B22" s="2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</row>
    <row r="23" spans="2:15" x14ac:dyDescent="0.2">
      <c r="B23" s="26" t="s">
        <v>286</v>
      </c>
      <c r="E23" s="6">
        <f>(Input!A142+Input!A141+Input!A147-Input!A143-Input!A144-Input!A207-Input!A208-SUM(Input!A136:A139)-SUM(Input!A202:'Input'!A205))/Input!A7</f>
        <v>1.3555142072521471</v>
      </c>
      <c r="F23" s="6">
        <f>(Input!B142+Input!B141+Input!B147-Input!B143-Input!B144-Input!B207-Input!B208-SUM(Input!B136:B139)-SUM(Input!B202:'Input'!B205))/Input!B7</f>
        <v>1.4514096006295552</v>
      </c>
      <c r="G23" s="6">
        <f>(Input!C142+Input!C141+Input!C147-Input!C143-Input!C144-Input!C207-Input!C208-SUM(Input!C136:C139)-SUM(Input!C202:'Input'!C205))/Input!C7</f>
        <v>1.5287334115735385</v>
      </c>
      <c r="H23" s="6">
        <f>(Input!D142+Input!D141+Input!D147-Input!D143-Input!D144-Input!D207-Input!D208-SUM(Input!D136:D139)-SUM(Input!D202:'Input'!D205))/Input!D7</f>
        <v>0.96003563913944479</v>
      </c>
      <c r="I23" s="6">
        <f>(Input!E142+Input!E141+Input!E147-Input!E143-Input!E144-Input!E207-Input!E208-SUM(Input!E136:E139)-SUM(Input!E202:'Input'!E205))/Input!E7</f>
        <v>3.5733888424961289</v>
      </c>
      <c r="J23" s="6">
        <f>(Input!F142+Input!F141+Input!F147-Input!F143-Input!F144-Input!F207-Input!F208-SUM(Input!F136:F139)-SUM(Input!F202:'Input'!F205))/Input!F7</f>
        <v>1.6108805587077153</v>
      </c>
      <c r="K23" s="6">
        <f>(Input!G142+Input!G141+Input!G147-Input!G143-Input!G144-Input!G207-Input!G208-SUM(Input!G136:G139)-SUM(Input!G202:'Input'!G205))/Input!G7</f>
        <v>1.8986315737518835</v>
      </c>
      <c r="L23" s="6">
        <f>(Input!H142+Input!H141+Input!H147-Input!H143-Input!H144-Input!H207-Input!H208-SUM(Input!H136:H139)-SUM(Input!H202:'Input'!H205))/Input!H7</f>
        <v>1.2882817928372283</v>
      </c>
      <c r="M23" s="6">
        <f>(Input!I142+Input!I141+Input!I147-Input!I143-Input!I144-Input!I207-Input!I208-SUM(Input!I136:I139)-SUM(Input!I202:'Input'!I205))/Input!I7</f>
        <v>1.5154467436637813</v>
      </c>
      <c r="N23" s="6">
        <f>(Input!J142+Input!J141+Input!J147-Input!J143-Input!J144-Input!J207-Input!J208-SUM(Input!J136:J139)-SUM(Input!J202:'Input'!J205))/Input!J7</f>
        <v>1.8299057863162542</v>
      </c>
      <c r="O23" s="6">
        <f>AVERAGE(E23:N23)</f>
        <v>1.7012228156367677</v>
      </c>
    </row>
    <row r="24" spans="2:15" x14ac:dyDescent="0.2">
      <c r="B24" s="26" t="s">
        <v>287</v>
      </c>
      <c r="E24" s="6">
        <f>Input!A127/Input!A$7</f>
        <v>129.86153169310094</v>
      </c>
      <c r="F24" s="6">
        <f>Input!B127/Input!B$7</f>
        <v>128.28936012197522</v>
      </c>
      <c r="G24" s="6">
        <f>Input!C127/Input!C$7</f>
        <v>120.73968132165749</v>
      </c>
      <c r="H24" s="6">
        <f>Input!D127/Input!D$7</f>
        <v>114.15890489161461</v>
      </c>
      <c r="I24" s="6">
        <f>Input!E127/Input!E$7</f>
        <v>113.51389255977234</v>
      </c>
      <c r="J24" s="6">
        <f>Input!F127/Input!F$7</f>
        <v>115.75514306603809</v>
      </c>
      <c r="K24" s="6">
        <f>Input!G127/Input!G$7</f>
        <v>117.35797569984288</v>
      </c>
      <c r="L24" s="6">
        <f>Input!H127/Input!H$7</f>
        <v>117.92273343341196</v>
      </c>
      <c r="M24" s="6">
        <f>Input!I127/Input!I$7</f>
        <v>111.57198267564966</v>
      </c>
      <c r="N24" s="6">
        <f>Input!J127/Input!J$7</f>
        <v>107.67092896683182</v>
      </c>
      <c r="O24" s="16">
        <f>AVERAGE(E24:N24)</f>
        <v>117.68421344298949</v>
      </c>
    </row>
    <row r="25" spans="2:15" s="4" customFormat="1" x14ac:dyDescent="0.2">
      <c r="B25" s="27" t="s">
        <v>288</v>
      </c>
      <c r="E25" s="8">
        <f t="shared" ref="E25:N25" si="5">+E21+E23-E24</f>
        <v>111.61044891554104</v>
      </c>
      <c r="F25" s="8">
        <f t="shared" si="5"/>
        <v>115.67490212472936</v>
      </c>
      <c r="G25" s="8">
        <f t="shared" si="5"/>
        <v>168.70750383677893</v>
      </c>
      <c r="H25" s="8">
        <f t="shared" si="5"/>
        <v>123.09941892707434</v>
      </c>
      <c r="I25" s="8">
        <f t="shared" si="5"/>
        <v>62.599098449040483</v>
      </c>
      <c r="J25" s="8">
        <f t="shared" si="5"/>
        <v>59.931410173415728</v>
      </c>
      <c r="K25" s="8">
        <f t="shared" si="5"/>
        <v>115.85478311657323</v>
      </c>
      <c r="L25" s="8">
        <f t="shared" si="5"/>
        <v>98.46645121166631</v>
      </c>
      <c r="M25" s="8">
        <f t="shared" si="5"/>
        <v>87.800051732434966</v>
      </c>
      <c r="N25" s="8">
        <f t="shared" si="5"/>
        <v>123.05460126053437</v>
      </c>
      <c r="O25" s="8">
        <f>AVERAGE(E25:N25)</f>
        <v>106.6798669747789</v>
      </c>
    </row>
    <row r="26" spans="2:15" ht="6" customHeight="1" x14ac:dyDescent="0.2"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2:15" ht="15" customHeight="1" x14ac:dyDescent="0.2">
      <c r="D27" s="38" t="s">
        <v>291</v>
      </c>
      <c r="E27" s="38"/>
      <c r="F27" s="38"/>
      <c r="G27" s="38"/>
      <c r="H27" s="38"/>
      <c r="I27" s="38"/>
      <c r="J27" s="38"/>
      <c r="K27" s="38"/>
      <c r="L27" s="38"/>
      <c r="M27" s="38"/>
      <c r="N27" s="2"/>
    </row>
    <row r="28" spans="2:15" ht="3" customHeight="1" x14ac:dyDescent="0.2"/>
    <row r="29" spans="2:15" x14ac:dyDescent="0.2">
      <c r="E29" s="3">
        <f>Input!A3</f>
        <v>2024</v>
      </c>
      <c r="F29" s="3">
        <f t="shared" ref="F29:N29" si="6">+E29-1</f>
        <v>2023</v>
      </c>
      <c r="G29" s="3">
        <f t="shared" si="6"/>
        <v>2022</v>
      </c>
      <c r="H29" s="3">
        <f t="shared" si="6"/>
        <v>2021</v>
      </c>
      <c r="I29" s="3">
        <f t="shared" si="6"/>
        <v>2020</v>
      </c>
      <c r="J29" s="3">
        <f t="shared" si="6"/>
        <v>2019</v>
      </c>
      <c r="K29" s="3">
        <f t="shared" si="6"/>
        <v>2018</v>
      </c>
      <c r="L29" s="3">
        <f t="shared" si="6"/>
        <v>2017</v>
      </c>
      <c r="M29" s="3">
        <f t="shared" si="6"/>
        <v>2016</v>
      </c>
      <c r="N29" s="3">
        <f t="shared" si="6"/>
        <v>2015</v>
      </c>
      <c r="O29" s="3" t="s">
        <v>16</v>
      </c>
    </row>
    <row r="30" spans="2:15" ht="1.5" customHeight="1" x14ac:dyDescent="0.2"/>
    <row r="31" spans="2:15" x14ac:dyDescent="0.2">
      <c r="B31" s="26" t="s">
        <v>282</v>
      </c>
      <c r="E31" s="6">
        <f>Input!A35/Input!A7</f>
        <v>478.34695735022137</v>
      </c>
      <c r="F31" s="6">
        <f>Input!B35/Input!B7</f>
        <v>503.39409207161123</v>
      </c>
      <c r="G31" s="6">
        <f>Input!C35/Input!C7</f>
        <v>494.90108061749567</v>
      </c>
      <c r="H31" s="6">
        <f>Input!D35/Input!D7</f>
        <v>438.7449579180871</v>
      </c>
      <c r="I31" s="6">
        <f>Input!E35/Input!E7</f>
        <v>355.82148277567438</v>
      </c>
      <c r="J31" s="6">
        <f>Input!F35/Input!F7</f>
        <v>355.46668849912038</v>
      </c>
      <c r="K31" s="6">
        <f>Input!G35/Input!G7</f>
        <v>394.47037708842333</v>
      </c>
      <c r="L31" s="6">
        <f>Input!H35/Input!H7</f>
        <v>409.05033454857391</v>
      </c>
      <c r="M31" s="6">
        <f>Input!I35/Input!I7</f>
        <v>383.75503087905037</v>
      </c>
      <c r="N31" s="6">
        <f>Input!J35/Input!J7</f>
        <v>400.50530961753122</v>
      </c>
      <c r="O31" s="6">
        <f>AVERAGE(E31:N31)</f>
        <v>421.44563113657898</v>
      </c>
    </row>
    <row r="32" spans="2:15" x14ac:dyDescent="0.2">
      <c r="B32" s="26" t="s">
        <v>302</v>
      </c>
      <c r="E32" s="6">
        <f>(Input!A131-Input!A209)/Input!A$7</f>
        <v>184.13982626239985</v>
      </c>
      <c r="F32" s="6">
        <f>(Input!B131-Input!B209)/Input!B$7</f>
        <v>188.95077464096005</v>
      </c>
      <c r="G32" s="6">
        <f>(Input!C131-Input!C209)/Input!C$7</f>
        <v>154.28635686557732</v>
      </c>
      <c r="H32" s="6">
        <f>(Input!D131-Input!D209)/Input!D$7</f>
        <v>137.22691489014665</v>
      </c>
      <c r="I32" s="6">
        <f>(Input!E131-Input!E209)/Input!E$7</f>
        <v>137.35405130408699</v>
      </c>
      <c r="J32" s="6">
        <f>(Input!F131-Input!F209)/Input!F$7</f>
        <v>153.33967845365299</v>
      </c>
      <c r="K32" s="6">
        <f>(Input!G131-Input!G209)/Input!G$7</f>
        <v>142.16396600939433</v>
      </c>
      <c r="L32" s="6">
        <f>(Input!H131-Input!H209)/Input!H$7</f>
        <v>141.48904010293802</v>
      </c>
      <c r="M32" s="6">
        <f>(Input!I131-Input!I209)/Input!I$7</f>
        <v>131.05907483156881</v>
      </c>
      <c r="N32" s="6">
        <f>(Input!J131-Input!J209)/Input!J$7</f>
        <v>128.01915770714606</v>
      </c>
      <c r="O32" s="6">
        <f>AVERAGE(E32:N32)</f>
        <v>149.80288410678708</v>
      </c>
    </row>
    <row r="33" spans="2:15" s="4" customFormat="1" x14ac:dyDescent="0.2">
      <c r="B33" s="27" t="s">
        <v>283</v>
      </c>
      <c r="E33" s="8">
        <f t="shared" ref="E33:N33" si="7">+E31-E32</f>
        <v>294.20713108782149</v>
      </c>
      <c r="F33" s="8">
        <f t="shared" si="7"/>
        <v>314.44331743065118</v>
      </c>
      <c r="G33" s="8">
        <f t="shared" si="7"/>
        <v>340.61472375191835</v>
      </c>
      <c r="H33" s="8">
        <f t="shared" si="7"/>
        <v>301.51804302794045</v>
      </c>
      <c r="I33" s="8">
        <f t="shared" si="7"/>
        <v>218.46743147158739</v>
      </c>
      <c r="J33" s="8">
        <f t="shared" si="7"/>
        <v>202.12701004546739</v>
      </c>
      <c r="K33" s="8">
        <f t="shared" si="7"/>
        <v>252.306411079029</v>
      </c>
      <c r="L33" s="8">
        <f t="shared" si="7"/>
        <v>267.56129444563589</v>
      </c>
      <c r="M33" s="8">
        <f t="shared" si="7"/>
        <v>252.69595604748156</v>
      </c>
      <c r="N33" s="8">
        <f t="shared" si="7"/>
        <v>272.48615191038516</v>
      </c>
      <c r="O33" s="8">
        <f>AVERAGE(E33:N33)</f>
        <v>271.64274702979179</v>
      </c>
    </row>
    <row r="34" spans="2:15" ht="1.9" customHeight="1" x14ac:dyDescent="0.2">
      <c r="B34" s="2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2:15" ht="13.15" customHeight="1" x14ac:dyDescent="0.2">
      <c r="B35" s="26" t="s">
        <v>297</v>
      </c>
      <c r="E35" s="6">
        <f>(Input!A136+Input!A144+Input!A204)/Input!A7</f>
        <v>5.9377397298660535</v>
      </c>
      <c r="F35" s="6">
        <f>(Input!B136+Input!B144+Input!B204)/Input!B7</f>
        <v>5.9864105843006099</v>
      </c>
      <c r="G35" s="6">
        <f>(Input!C136+Input!C144+Input!C204)/Input!C7</f>
        <v>7.4309953055881568</v>
      </c>
      <c r="H35" s="6">
        <f>(Input!D136+Input!D144+Input!D204)/Input!D7</f>
        <v>4.1366210507429582</v>
      </c>
      <c r="I35" s="6">
        <f>(Input!E136+Input!E144+Input!E204)/Input!E7</f>
        <v>2.3645079169470504</v>
      </c>
      <c r="J35" s="6">
        <f>(Input!F136+Input!F144+Input!F204)/Input!F7</f>
        <v>3.4742694378650905</v>
      </c>
      <c r="K35" s="6">
        <f>(Input!G136+Input!G144+Input!G204)/Input!G7</f>
        <v>2.5139084260835949</v>
      </c>
      <c r="L35" s="6">
        <f>(Input!H136+Input!H144+Input!H204)/Input!H7</f>
        <v>2.7028020587604549</v>
      </c>
      <c r="M35" s="6">
        <f>(Input!I136+Input!I144+Input!I204)/Input!I7</f>
        <v>2.7296005774783447</v>
      </c>
      <c r="N35" s="6">
        <f>(Input!J136+Input!J144+Input!J204)/Input!J7</f>
        <v>3.3509418920418561</v>
      </c>
      <c r="O35" s="6">
        <f>AVERAGE(E35:N35)</f>
        <v>4.0627796979674171</v>
      </c>
    </row>
    <row r="36" spans="2:15" ht="13.15" customHeight="1" x14ac:dyDescent="0.2">
      <c r="B36" s="26" t="s">
        <v>298</v>
      </c>
      <c r="E36" s="6">
        <f>Input!A18/Input!A7</f>
        <v>43.079549963571154</v>
      </c>
      <c r="F36" s="6">
        <f>Input!B18/Input!B7</f>
        <v>39.227362286051545</v>
      </c>
      <c r="G36" s="6">
        <f>Input!C18/Input!C7</f>
        <v>38.955543468448134</v>
      </c>
      <c r="H36" s="6">
        <f>Input!D18/Input!D7</f>
        <v>31.641998727756121</v>
      </c>
      <c r="I36" s="6">
        <f>Input!E18/Input!E7</f>
        <v>23.110827529734159</v>
      </c>
      <c r="J36" s="6">
        <f>Input!F18/Input!F7</f>
        <v>25.68690738216187</v>
      </c>
      <c r="K36" s="6">
        <f>Input!G18/Input!G7</f>
        <v>26.245923924220367</v>
      </c>
      <c r="L36" s="6">
        <f>Input!H18/Input!H7</f>
        <v>27.190785760240189</v>
      </c>
      <c r="M36" s="6">
        <f>Input!I18/Input!I7</f>
        <v>29.88029595765159</v>
      </c>
      <c r="N36" s="6">
        <f>Input!J18/Input!J7</f>
        <v>33.593024384910137</v>
      </c>
      <c r="O36" s="6">
        <f>AVERAGE(E36:N36)</f>
        <v>31.861221938474522</v>
      </c>
    </row>
    <row r="37" spans="2:15" ht="13.15" customHeight="1" x14ac:dyDescent="0.2">
      <c r="B37" s="27" t="s">
        <v>313</v>
      </c>
      <c r="E37" s="8">
        <f t="shared" ref="E37:N37" si="8">+E33+E35-E36</f>
        <v>257.06532085411641</v>
      </c>
      <c r="F37" s="8">
        <f t="shared" si="8"/>
        <v>281.20236572890019</v>
      </c>
      <c r="G37" s="8">
        <f t="shared" si="8"/>
        <v>309.09017558905839</v>
      </c>
      <c r="H37" s="8">
        <f t="shared" si="8"/>
        <v>274.01266535092731</v>
      </c>
      <c r="I37" s="8">
        <f t="shared" si="8"/>
        <v>197.72111185880027</v>
      </c>
      <c r="J37" s="8">
        <f t="shared" si="8"/>
        <v>179.91437210117061</v>
      </c>
      <c r="K37" s="8">
        <f t="shared" si="8"/>
        <v>228.57439558089223</v>
      </c>
      <c r="L37" s="8">
        <f t="shared" si="8"/>
        <v>243.07331074415617</v>
      </c>
      <c r="M37" s="8">
        <f t="shared" si="8"/>
        <v>225.54526066730833</v>
      </c>
      <c r="N37" s="8">
        <f t="shared" si="8"/>
        <v>242.2440694175169</v>
      </c>
      <c r="O37" s="8">
        <f>AVERAGE(E37:N37)</f>
        <v>243.84430478928471</v>
      </c>
    </row>
    <row r="38" spans="2:15" ht="1.9" customHeight="1" x14ac:dyDescent="0.2">
      <c r="B38" s="2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2:15" x14ac:dyDescent="0.2">
      <c r="B39" s="26" t="s">
        <v>284</v>
      </c>
      <c r="E39" s="6">
        <f>(Input!A129+Input!A202)/Input!A7</f>
        <v>15.667548058061985</v>
      </c>
      <c r="F39" s="6">
        <f>(Input!B129+Input!B202)/Input!B7</f>
        <v>17.521648140861693</v>
      </c>
      <c r="G39" s="6">
        <f>(Input!C129+Input!C202)/Input!C7</f>
        <v>19.663160603051367</v>
      </c>
      <c r="H39" s="6">
        <f>(Input!D129+Input!D202)/Input!D7</f>
        <v>13.51253364106412</v>
      </c>
      <c r="I39" s="6">
        <f>(Input!E129+Input!E202)/Input!E7</f>
        <v>13.063317334587289</v>
      </c>
      <c r="J39" s="6">
        <f>(Input!F129+Input!F202)/Input!F7</f>
        <v>11.348383890695567</v>
      </c>
      <c r="K39" s="6">
        <f>(Input!G129+Input!G202)/Input!G7</f>
        <v>8.6655812212597585</v>
      </c>
      <c r="L39" s="6">
        <f>(Input!H129+Input!H202)/Input!H7</f>
        <v>4.6528835513617848</v>
      </c>
      <c r="M39" s="6">
        <f>(Input!I129+Input!I202)/Input!I7</f>
        <v>6.6316678697465505</v>
      </c>
      <c r="N39" s="6">
        <f>(Input!J129+Input!J202)/Input!J7</f>
        <v>6.367426838741685</v>
      </c>
      <c r="O39" s="6">
        <f>AVERAGE(E39:N39)</f>
        <v>11.70941511494318</v>
      </c>
    </row>
    <row r="40" spans="2:15" x14ac:dyDescent="0.2">
      <c r="B40" s="26" t="s">
        <v>285</v>
      </c>
      <c r="E40" s="6">
        <f>Input!A124/Input!A7</f>
        <v>45.811461077173121</v>
      </c>
      <c r="F40" s="6">
        <f>Input!B124/Input!B7</f>
        <v>55.05795052134566</v>
      </c>
      <c r="G40" s="6">
        <f>Input!C124/Input!C7</f>
        <v>49.073124492191027</v>
      </c>
      <c r="H40" s="6">
        <f>Input!D124/Input!D7</f>
        <v>50.066519189678516</v>
      </c>
      <c r="I40" s="6">
        <f>Input!E124/Input!E7</f>
        <v>48.607094443948988</v>
      </c>
      <c r="J40" s="6">
        <f>Input!F124/Input!F7</f>
        <v>43.630311188624781</v>
      </c>
      <c r="K40" s="6">
        <f>Input!G124/Input!G7</f>
        <v>45.538927140659574</v>
      </c>
      <c r="L40" s="6">
        <f>Input!H124/Input!H7</f>
        <v>39.92035127600257</v>
      </c>
      <c r="M40" s="6">
        <f>Input!I124/Input!I7</f>
        <v>44.398925248636516</v>
      </c>
      <c r="N40" s="6">
        <f>Input!J124/Input!J7</f>
        <v>43.999430034140836</v>
      </c>
      <c r="O40" s="6">
        <f>AVERAGE(E40:N40)</f>
        <v>46.610409461240167</v>
      </c>
    </row>
    <row r="41" spans="2:15" s="4" customFormat="1" x14ac:dyDescent="0.2">
      <c r="B41" s="27" t="s">
        <v>301</v>
      </c>
      <c r="E41" s="8">
        <f t="shared" ref="E41:N41" si="9">+E37+E39-E40</f>
        <v>226.92140783500525</v>
      </c>
      <c r="F41" s="8">
        <f t="shared" si="9"/>
        <v>243.66606334841623</v>
      </c>
      <c r="G41" s="8">
        <f t="shared" si="9"/>
        <v>279.68021169991874</v>
      </c>
      <c r="H41" s="8">
        <f t="shared" si="9"/>
        <v>237.45867980231293</v>
      </c>
      <c r="I41" s="8">
        <f t="shared" si="9"/>
        <v>162.17733474943856</v>
      </c>
      <c r="J41" s="8">
        <f t="shared" si="9"/>
        <v>147.63244480324141</v>
      </c>
      <c r="K41" s="8">
        <f t="shared" si="9"/>
        <v>191.70104966149242</v>
      </c>
      <c r="L41" s="8">
        <f t="shared" si="9"/>
        <v>207.80584301951538</v>
      </c>
      <c r="M41" s="8">
        <f t="shared" si="9"/>
        <v>187.77800328841838</v>
      </c>
      <c r="N41" s="8">
        <f t="shared" si="9"/>
        <v>204.61206622211776</v>
      </c>
      <c r="O41" s="8">
        <f>AVERAGE(E41:N41)</f>
        <v>208.94331044298769</v>
      </c>
    </row>
    <row r="42" spans="2:15" ht="1.9" customHeight="1" x14ac:dyDescent="0.2">
      <c r="B42" s="2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ht="13.15" customHeight="1" x14ac:dyDescent="0.2">
      <c r="B43" s="26" t="s">
        <v>299</v>
      </c>
      <c r="E43" s="6">
        <f>(Input!A137+Input!A139+Input!A205+Input!A208)/Input!A7</f>
        <v>19.324476825645913</v>
      </c>
      <c r="F43" s="6">
        <f>(Input!B137+Input!B139+Input!B205+Input!B208)/Input!B7</f>
        <v>15.09698012984458</v>
      </c>
      <c r="G43" s="6">
        <f>(Input!C137+Input!C139+Input!C205+Input!C208)/Input!C7</f>
        <v>14.105196352803107</v>
      </c>
      <c r="H43" s="6">
        <f>(Input!D137+Input!D139+Input!D205+Input!D208)/Input!D7</f>
        <v>15.784464352705148</v>
      </c>
      <c r="I43" s="6">
        <f>(Input!E137+Input!E139+Input!E205+Input!E208)/Input!E7</f>
        <v>11.864291852800726</v>
      </c>
      <c r="J43" s="6">
        <f>(Input!F137+Input!F139+Input!F205+Input!F208)/Input!F7</f>
        <v>11.598524405382969</v>
      </c>
      <c r="K43" s="6">
        <f>(Input!G137+Input!G139+Input!G205+Input!G208)/Input!G7</f>
        <v>10.586411161290854</v>
      </c>
      <c r="L43" s="6">
        <f>(Input!H137+Input!H139+Input!H205+Input!H208)/Input!H7</f>
        <v>11.546265923225391</v>
      </c>
      <c r="M43" s="6">
        <f>(Input!I137+Input!I139+Input!I205+Input!I208)/Input!I7</f>
        <v>9.20729427333975</v>
      </c>
      <c r="N43" s="6">
        <f>(Input!J137+Input!J139+Input!J205+Input!J208)/Input!J7</f>
        <v>10.542174209636462</v>
      </c>
      <c r="O43" s="6">
        <f>AVERAGE(E43:N43)</f>
        <v>12.965607948667492</v>
      </c>
    </row>
    <row r="44" spans="2:15" ht="13.15" customHeight="1" x14ac:dyDescent="0.2">
      <c r="B44" s="26" t="s">
        <v>300</v>
      </c>
      <c r="E44" s="6">
        <f>(Input!A19+Input!A20)/Input!A7</f>
        <v>44.034391638177432</v>
      </c>
      <c r="F44" s="6">
        <f>(Input!B19+Input!B20)/Input!B7</f>
        <v>39.784904583907135</v>
      </c>
      <c r="G44" s="6">
        <f>(Input!C19+Input!C20)/Input!C7</f>
        <v>41.09393879209172</v>
      </c>
      <c r="H44" s="6">
        <f>(Input!D19+Input!D20)/Input!D7</f>
        <v>37.472925671597977</v>
      </c>
      <c r="I44" s="6">
        <f>(Input!E19+Input!E20)/Input!E7</f>
        <v>26.178472633226047</v>
      </c>
      <c r="J44" s="6">
        <f>(Input!F19+Input!F20)/Input!F7</f>
        <v>25.026312041613672</v>
      </c>
      <c r="K44" s="6">
        <f>(Input!G19+Input!G20)/Input!G7</f>
        <v>28.01249393318691</v>
      </c>
      <c r="L44" s="6">
        <f>(Input!H19+Input!H20)/Input!H7</f>
        <v>27.987295303452715</v>
      </c>
      <c r="M44" s="6">
        <f>(Input!I19+Input!I20)/Input!I7</f>
        <v>32.906367500802055</v>
      </c>
      <c r="N44" s="6">
        <f>(Input!J19+Input!J20)/Input!J7</f>
        <v>32.910052696342426</v>
      </c>
      <c r="O44" s="6">
        <f>AVERAGE(E44:N44)</f>
        <v>33.540715479439804</v>
      </c>
    </row>
    <row r="45" spans="2:15" ht="13.15" customHeight="1" x14ac:dyDescent="0.2">
      <c r="B45" s="27" t="s">
        <v>314</v>
      </c>
      <c r="E45" s="8">
        <f t="shared" ref="E45:N45" si="10">+E41+E43-E44</f>
        <v>202.21149302247375</v>
      </c>
      <c r="F45" s="8">
        <f t="shared" si="10"/>
        <v>218.97813889435366</v>
      </c>
      <c r="G45" s="8">
        <f t="shared" si="10"/>
        <v>252.69146926063013</v>
      </c>
      <c r="H45" s="8">
        <f t="shared" si="10"/>
        <v>215.77021848342011</v>
      </c>
      <c r="I45" s="8">
        <f t="shared" si="10"/>
        <v>147.86315396901324</v>
      </c>
      <c r="J45" s="8">
        <f t="shared" si="10"/>
        <v>134.20465716701071</v>
      </c>
      <c r="K45" s="8">
        <f t="shared" si="10"/>
        <v>174.27496688959636</v>
      </c>
      <c r="L45" s="8">
        <f t="shared" si="10"/>
        <v>191.36481363928803</v>
      </c>
      <c r="M45" s="8">
        <f t="shared" si="10"/>
        <v>164.07893006095608</v>
      </c>
      <c r="N45" s="8">
        <f t="shared" si="10"/>
        <v>182.2441877354118</v>
      </c>
      <c r="O45" s="8">
        <f>AVERAGE(E45:N45)</f>
        <v>188.36820291221539</v>
      </c>
    </row>
    <row r="46" spans="2:15" ht="1.9" customHeight="1" x14ac:dyDescent="0.2">
      <c r="B46" s="2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</row>
    <row r="47" spans="2:15" x14ac:dyDescent="0.2">
      <c r="B47" s="26" t="s">
        <v>286</v>
      </c>
      <c r="E47" s="6">
        <f>(Input!A142+Input!A141+Input!A147-Input!A143-Input!A144-Input!A207-Input!A208-SUM(Input!A136:A139)-SUM(Input!A202:'Input'!A205))/Input!A7</f>
        <v>1.3555142072521471</v>
      </c>
      <c r="F47" s="6">
        <f>(Input!B142+Input!B141+Input!B147-Input!B143-Input!B144-Input!B207-Input!B208-SUM(Input!B136:B139)-SUM(Input!B202:'Input'!B205))/Input!B7</f>
        <v>1.4514096006295552</v>
      </c>
      <c r="G47" s="6">
        <f>(Input!C142+Input!C141+Input!C147-Input!C143-Input!C144-Input!C207-Input!C208-SUM(Input!C136:C139)-SUM(Input!C202:'Input'!C205))/Input!C7</f>
        <v>1.5287334115735385</v>
      </c>
      <c r="H47" s="6">
        <f>(Input!D142+Input!D141+Input!D147-Input!D143-Input!D144-Input!D207-Input!D208-SUM(Input!D136:D139)-SUM(Input!D202:'Input'!D205))/Input!D7</f>
        <v>0.96003563913944479</v>
      </c>
      <c r="I47" s="6">
        <f>(Input!E142+Input!E141+Input!E147-Input!E143-Input!E144-Input!E207-Input!E208-SUM(Input!E136:E139)-SUM(Input!E202:'Input'!E205))/Input!E7</f>
        <v>3.5733888424961289</v>
      </c>
      <c r="J47" s="6">
        <f>(Input!F142+Input!F141+Input!F147-Input!F143-Input!F144-Input!F207-Input!F208-SUM(Input!F136:F139)-SUM(Input!F202:'Input'!F205))/Input!F7</f>
        <v>1.6108805587077153</v>
      </c>
      <c r="K47" s="6">
        <f>(Input!G142+Input!G141+Input!G147-Input!G143-Input!G144-Input!G207-Input!G208-SUM(Input!G136:G139)-SUM(Input!G202:'Input'!G205))/Input!G7</f>
        <v>1.8986315737518835</v>
      </c>
      <c r="L47" s="6">
        <f>(Input!H142+Input!H141+Input!H147-Input!H143-Input!H144-Input!H207-Input!H208-SUM(Input!H136:H139)-SUM(Input!H202:'Input'!H205))/Input!H7</f>
        <v>1.2882817928372283</v>
      </c>
      <c r="M47" s="6">
        <f>(Input!I142+Input!I141+Input!I147-Input!I143-Input!I144-Input!I207-Input!I208-SUM(Input!I136:I139)-SUM(Input!I202:'Input'!I205))/Input!I7</f>
        <v>1.5154467436637813</v>
      </c>
      <c r="N47" s="6">
        <f>(Input!J142+Input!J141+Input!J147-Input!J143-Input!J144-Input!J207-Input!J208-SUM(Input!J136:J139)-SUM(Input!J202:'Input'!J205))/Input!J7</f>
        <v>1.8299057863162542</v>
      </c>
      <c r="O47" s="6">
        <f>AVERAGE(E47:N47)</f>
        <v>1.7012228156367677</v>
      </c>
    </row>
    <row r="48" spans="2:15" x14ac:dyDescent="0.2">
      <c r="B48" s="26" t="s">
        <v>287</v>
      </c>
      <c r="E48" s="6">
        <f>Input!A127/Input!A7</f>
        <v>129.86153169310094</v>
      </c>
      <c r="F48" s="6">
        <f>Input!B127/Input!B7</f>
        <v>128.28936012197522</v>
      </c>
      <c r="G48" s="6">
        <f>Input!C127/Input!C7</f>
        <v>120.73968132165749</v>
      </c>
      <c r="H48" s="6">
        <f>Input!D127/Input!D7</f>
        <v>114.15890489161461</v>
      </c>
      <c r="I48" s="6">
        <f>Input!E127/Input!E7</f>
        <v>113.51389255977234</v>
      </c>
      <c r="J48" s="6">
        <f>Input!F127/Input!F7</f>
        <v>115.75514306603809</v>
      </c>
      <c r="K48" s="6">
        <f>Input!G127/Input!G7</f>
        <v>117.35797569984288</v>
      </c>
      <c r="L48" s="6">
        <f>Input!H127/Input!H7</f>
        <v>117.92273343341196</v>
      </c>
      <c r="M48" s="6">
        <f>Input!I127/Input!I7</f>
        <v>111.57198267564966</v>
      </c>
      <c r="N48" s="6">
        <f>Input!J127/Input!J7</f>
        <v>107.67092896683182</v>
      </c>
      <c r="O48" s="16">
        <f>AVERAGE(E48:N48)</f>
        <v>117.68421344298949</v>
      </c>
    </row>
    <row r="49" spans="2:15" s="4" customFormat="1" x14ac:dyDescent="0.2">
      <c r="B49" s="27" t="s">
        <v>288</v>
      </c>
      <c r="E49" s="8">
        <f t="shared" ref="E49:N49" si="11">+E45+E47-E48</f>
        <v>73.705475536624959</v>
      </c>
      <c r="F49" s="8">
        <f t="shared" si="11"/>
        <v>92.140188373007987</v>
      </c>
      <c r="G49" s="8">
        <f t="shared" si="11"/>
        <v>133.48052135054618</v>
      </c>
      <c r="H49" s="8">
        <f t="shared" si="11"/>
        <v>102.57134923094495</v>
      </c>
      <c r="I49" s="8">
        <f t="shared" si="11"/>
        <v>37.922650251737011</v>
      </c>
      <c r="J49" s="8">
        <f t="shared" si="11"/>
        <v>20.060394659680341</v>
      </c>
      <c r="K49" s="8">
        <f t="shared" si="11"/>
        <v>58.81562276350536</v>
      </c>
      <c r="L49" s="8">
        <f t="shared" si="11"/>
        <v>74.730361998713306</v>
      </c>
      <c r="M49" s="8">
        <f t="shared" si="11"/>
        <v>54.022394128970191</v>
      </c>
      <c r="N49" s="8">
        <f t="shared" si="11"/>
        <v>76.403164554896236</v>
      </c>
      <c r="O49" s="8">
        <f>AVERAGE(E49:N49)</f>
        <v>72.385212284862661</v>
      </c>
    </row>
  </sheetData>
  <mergeCells count="4">
    <mergeCell ref="D1:M1"/>
    <mergeCell ref="D2:M2"/>
    <mergeCell ref="D3:M3"/>
    <mergeCell ref="D27:M27"/>
  </mergeCells>
  <phoneticPr fontId="0" type="noConversion"/>
  <printOptions horizontalCentered="1"/>
  <pageMargins left="0.78740157480314965" right="0.78740157480314965" top="0.78740157480314965" bottom="0.59055118110236227" header="0.43307086614173229" footer="0.43307086614173229"/>
  <pageSetup paperSize="9" orientation="landscape" horizontalDpi="4294967293" r:id="rId1"/>
  <headerFooter alignWithMargins="0">
    <oddFooter>&amp;L&amp;8BOKU / HVLFÖ&amp;C&amp;8DVR-Nr: 0890723&amp;R&amp;8&amp;D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45"/>
  <sheetViews>
    <sheetView zoomScaleNormal="100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48</v>
      </c>
      <c r="C1" s="12">
        <f>Input!A3</f>
        <v>2024</v>
      </c>
      <c r="D1" s="36" t="s">
        <v>177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178</v>
      </c>
    </row>
    <row r="2" spans="1:15" ht="15.75" customHeight="1" x14ac:dyDescent="0.2">
      <c r="D2" s="37" t="str">
        <f>Kenndat!D2</f>
        <v>Größenklasse 1: 500 - 1.200 ha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.75" customHeight="1" x14ac:dyDescent="0.2">
      <c r="D3" s="38" t="s">
        <v>168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9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Input!A132/Input!A$34</f>
        <v>79.150887319469945</v>
      </c>
      <c r="F7" s="6">
        <f>Input!B132/Input!B$34</f>
        <v>81.480179333928703</v>
      </c>
      <c r="G7" s="6">
        <f>Input!C132/Input!C$34</f>
        <v>80.365221741895624</v>
      </c>
      <c r="H7" s="6">
        <f>Input!D132/Input!D$34</f>
        <v>74.37273379285439</v>
      </c>
      <c r="I7" s="6">
        <f>Input!E132/Input!E$34</f>
        <v>54.276592726971209</v>
      </c>
      <c r="J7" s="6">
        <f>Input!F132/Input!F$34</f>
        <v>54.636004650903722</v>
      </c>
      <c r="K7" s="6">
        <f>Input!G132/Input!G$34</f>
        <v>62.116511616748426</v>
      </c>
      <c r="L7" s="6">
        <f>Input!H132/Input!H$34</f>
        <v>63.681739425665405</v>
      </c>
      <c r="M7" s="6">
        <f>Input!I132/Input!I$34</f>
        <v>63.356391305759743</v>
      </c>
      <c r="N7" s="6">
        <f>Input!J132/Input!J$34</f>
        <v>66.746785666702721</v>
      </c>
      <c r="O7" s="6">
        <f>AVERAGE(E7:N7)</f>
        <v>68.018304758089997</v>
      </c>
    </row>
    <row r="8" spans="1:15" ht="12" customHeight="1" x14ac:dyDescent="0.2">
      <c r="B8" t="s">
        <v>180</v>
      </c>
      <c r="E8" s="6">
        <f>Input!A133/Input!A$34</f>
        <v>-0.12901715192681287</v>
      </c>
      <c r="F8" s="6">
        <f>Input!B133/Input!B$34</f>
        <v>0.31851313694400823</v>
      </c>
      <c r="G8" s="6">
        <f>Input!C133/Input!C$34</f>
        <v>0.22121878743388845</v>
      </c>
      <c r="H8" s="6">
        <f>Input!D133/Input!D$34</f>
        <v>-1.4982985215598705</v>
      </c>
      <c r="I8" s="6">
        <f>Input!E133/Input!E$34</f>
        <v>0.25101517835572268</v>
      </c>
      <c r="J8" s="6">
        <f>Input!F133/Input!F$34</f>
        <v>0.6958634193716613</v>
      </c>
      <c r="K8" s="6">
        <f>Input!G133/Input!G$34</f>
        <v>0.47116989067097265</v>
      </c>
      <c r="L8" s="6">
        <f>Input!H133/Input!H$34</f>
        <v>-0.28435768566758868</v>
      </c>
      <c r="M8" s="6">
        <f>Input!I133/Input!I$34</f>
        <v>2.3373338312692959E-2</v>
      </c>
      <c r="N8" s="6">
        <f>Input!J133/Input!J$34</f>
        <v>0.18269704891975472</v>
      </c>
      <c r="O8" s="6">
        <f>AVERAGE(E8:N8)</f>
        <v>2.5217744085442882E-2</v>
      </c>
    </row>
    <row r="9" spans="1:15" ht="12" customHeight="1" x14ac:dyDescent="0.2">
      <c r="B9" t="s">
        <v>181</v>
      </c>
      <c r="E9" s="6">
        <f>Input!A134/Input!A$34</f>
        <v>0.64561338190450668</v>
      </c>
      <c r="F9" s="6">
        <f>Input!B134/Input!B$34</f>
        <v>1.256481406584274</v>
      </c>
      <c r="G9" s="6">
        <f>Input!C134/Input!C$34</f>
        <v>0.74484315284035085</v>
      </c>
      <c r="H9" s="6">
        <f>Input!D134/Input!D$34</f>
        <v>0.67806286043605002</v>
      </c>
      <c r="I9" s="6">
        <f>Input!E134/Input!E$34</f>
        <v>0.48177680858070626</v>
      </c>
      <c r="J9" s="6">
        <f>Input!F134/Input!F$34</f>
        <v>0.33164576756940611</v>
      </c>
      <c r="K9" s="6">
        <f>Input!G134/Input!G$34</f>
        <v>0.12881405226605563</v>
      </c>
      <c r="L9" s="6">
        <f>Input!H134/Input!H$34</f>
        <v>0.16838098111009911</v>
      </c>
      <c r="M9" s="6">
        <f>Input!I134/Input!I$34</f>
        <v>0.27580715496865088</v>
      </c>
      <c r="N9" s="6">
        <f>Input!J134/Input!J$34</f>
        <v>0.19163256385717442</v>
      </c>
      <c r="O9" s="6">
        <f>AVERAGE(E9:N9)</f>
        <v>0.49030581301172738</v>
      </c>
    </row>
    <row r="10" spans="1:15" ht="12" customHeight="1" x14ac:dyDescent="0.2">
      <c r="B10" t="s">
        <v>182</v>
      </c>
      <c r="E10" s="6">
        <f>Input!A135/Input!A$34</f>
        <v>0</v>
      </c>
      <c r="F10" s="6">
        <f>Input!B135/Input!B$34</f>
        <v>0</v>
      </c>
      <c r="G10" s="6">
        <f>Input!C135/Input!C$34</f>
        <v>0</v>
      </c>
      <c r="H10" s="6">
        <f>Input!D135/Input!D$34</f>
        <v>0</v>
      </c>
      <c r="I10" s="6">
        <f>Input!E135/Input!E$34</f>
        <v>-2.5652912788936559E-3</v>
      </c>
      <c r="J10" s="6">
        <f>Input!F135/Input!F$34</f>
        <v>0</v>
      </c>
      <c r="K10" s="6">
        <f>Input!G135/Input!G$34</f>
        <v>0</v>
      </c>
      <c r="L10" s="6">
        <f>Input!H135/Input!H$34</f>
        <v>-3.0245339608947625E-3</v>
      </c>
      <c r="M10" s="6">
        <f>Input!I135/Input!I$34</f>
        <v>-8.925154193912036E-4</v>
      </c>
      <c r="N10" s="6">
        <f>Input!J135/Input!J$34</f>
        <v>-1.2927956815510993E-2</v>
      </c>
      <c r="O10" s="6">
        <f>AVERAGE(E10:N10)</f>
        <v>-1.9410297474690614E-3</v>
      </c>
    </row>
    <row r="11" spans="1:15" ht="12.75" customHeight="1" x14ac:dyDescent="0.2">
      <c r="B11" s="28" t="s">
        <v>68</v>
      </c>
      <c r="E11" s="8">
        <f>Input!A27/Input!A$34</f>
        <v>79.667483549447638</v>
      </c>
      <c r="F11" s="8">
        <f>Input!B27/Input!B$34</f>
        <v>83.05517387745698</v>
      </c>
      <c r="G11" s="8">
        <f>Input!C27/Input!C$34</f>
        <v>81.331283682169868</v>
      </c>
      <c r="H11" s="8">
        <f>Input!D27/Input!D$34</f>
        <v>73.552498131730573</v>
      </c>
      <c r="I11" s="8">
        <f>Input!E27/Input!E$34</f>
        <v>55.006819422628745</v>
      </c>
      <c r="J11" s="8">
        <f>Input!F27/Input!F$34</f>
        <v>55.663513837844789</v>
      </c>
      <c r="K11" s="8">
        <f>Input!G27/Input!G$34</f>
        <v>62.716495559685448</v>
      </c>
      <c r="L11" s="8">
        <f>Input!H27/Input!H$34</f>
        <v>63.562738187147019</v>
      </c>
      <c r="M11" s="8">
        <f>Input!I27/Input!I$34</f>
        <v>63.654679283621697</v>
      </c>
      <c r="N11" s="8">
        <f>Input!J27/Input!J$34</f>
        <v>67.108187322664136</v>
      </c>
      <c r="O11" s="8">
        <f>AVERAGE(E11:N11)</f>
        <v>68.53188728543968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.75" customHeight="1" x14ac:dyDescent="0.2">
      <c r="B13" s="28" t="s">
        <v>69</v>
      </c>
      <c r="E13" s="8">
        <f>Input!A28/Input!A34</f>
        <v>0.19513879118106103</v>
      </c>
      <c r="F13" s="8">
        <f>Input!B28/Input!B34</f>
        <v>0.12434273979695601</v>
      </c>
      <c r="G13" s="8">
        <f>Input!C28/Input!C34</f>
        <v>0.13480204786526545</v>
      </c>
      <c r="H13" s="8">
        <f>Input!D28/Input!D34</f>
        <v>8.5124864665629657E-2</v>
      </c>
      <c r="I13" s="8">
        <f>Input!E28/Input!E34</f>
        <v>0.10728478940609115</v>
      </c>
      <c r="J13" s="8">
        <f>Input!F28/Input!F34</f>
        <v>6.453360787567923E-2</v>
      </c>
      <c r="K13" s="8">
        <f>Input!G28/Input!G34</f>
        <v>5.6774817895438846E-2</v>
      </c>
      <c r="L13" s="8">
        <f>Input!H28/Input!H34</f>
        <v>4.0272907416429228E-2</v>
      </c>
      <c r="M13" s="8">
        <f>Input!I28/Input!I34</f>
        <v>6.9935608529550247E-2</v>
      </c>
      <c r="N13" s="8">
        <f>Input!J28/Input!J34</f>
        <v>8.5864681182532224E-2</v>
      </c>
      <c r="O13" s="8">
        <f>AVERAGE(E13:N13)</f>
        <v>9.6407485581463295E-2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Input!A136/Input!A$34</f>
        <v>0.18851229616968268</v>
      </c>
      <c r="F15" s="16">
        <f>Input!B136/Input!B$34</f>
        <v>0.21184981200194583</v>
      </c>
      <c r="G15" s="16">
        <f>Input!C136/Input!C$34</f>
        <v>0.23839812677956743</v>
      </c>
      <c r="H15" s="16">
        <f>Input!D136/Input!D$34</f>
        <v>0.20001497038344265</v>
      </c>
      <c r="I15" s="16">
        <f>Input!E136/Input!E$34</f>
        <v>0.16741644787557514</v>
      </c>
      <c r="J15" s="16">
        <f>Input!F136/Input!F$34</f>
        <v>0.15751513047169213</v>
      </c>
      <c r="K15" s="16">
        <f>Input!G136/Input!G$34</f>
        <v>0.12453846466278169</v>
      </c>
      <c r="L15" s="16">
        <f>Input!H136/Input!H$34</f>
        <v>0.15002001301576429</v>
      </c>
      <c r="M15" s="16">
        <f>Input!I136/Input!I$34</f>
        <v>0.17790474887094565</v>
      </c>
      <c r="N15" s="16">
        <f>Input!J136/Input!J$34</f>
        <v>0.19299514683267557</v>
      </c>
      <c r="O15" s="6">
        <f t="shared" ref="O15:O26" si="1">AVERAGE(E15:N15)</f>
        <v>0.18091651570640729</v>
      </c>
    </row>
    <row r="16" spans="1:15" ht="12" customHeight="1" x14ac:dyDescent="0.2">
      <c r="B16" t="s">
        <v>184</v>
      </c>
      <c r="E16" s="16">
        <f>Input!A137/Input!A$34</f>
        <v>1.0667507053734391</v>
      </c>
      <c r="F16" s="16">
        <f>Input!B137/Input!B$34</f>
        <v>0.95224528695162469</v>
      </c>
      <c r="G16" s="16">
        <f>Input!C137/Input!C$34</f>
        <v>0.88866911681212402</v>
      </c>
      <c r="H16" s="16">
        <f>Input!D137/Input!D$34</f>
        <v>0.94260770690386508</v>
      </c>
      <c r="I16" s="16">
        <f>Input!E137/Input!E$34</f>
        <v>0.76317258888076867</v>
      </c>
      <c r="J16" s="16">
        <f>Input!F137/Input!F$34</f>
        <v>0.63445391749178726</v>
      </c>
      <c r="K16" s="16">
        <f>Input!G137/Input!G$34</f>
        <v>0.5936037857630041</v>
      </c>
      <c r="L16" s="16">
        <f>Input!H137/Input!H$34</f>
        <v>0.64740961700882349</v>
      </c>
      <c r="M16" s="16">
        <f>Input!I137/Input!I$34</f>
        <v>0.69045308306638864</v>
      </c>
      <c r="N16" s="16">
        <f>Input!J137/Input!J$34</f>
        <v>0.72190146679928735</v>
      </c>
      <c r="O16" s="6">
        <f t="shared" si="1"/>
        <v>0.79012672750511126</v>
      </c>
    </row>
    <row r="17" spans="2:15" ht="12" customHeight="1" x14ac:dyDescent="0.2">
      <c r="B17" t="s">
        <v>185</v>
      </c>
      <c r="E17" s="16">
        <f>Input!A138/Input!A$34</f>
        <v>0.11629104966553727</v>
      </c>
      <c r="F17" s="16">
        <f>Input!B138/Input!B$34</f>
        <v>0.10984634739355528</v>
      </c>
      <c r="G17" s="16">
        <f>Input!C138/Input!C$34</f>
        <v>9.0332520883011941E-2</v>
      </c>
      <c r="H17" s="16">
        <f>Input!D138/Input!D$34</f>
        <v>3.9675150330256988E-2</v>
      </c>
      <c r="I17" s="16">
        <f>Input!E138/Input!E$34</f>
        <v>3.4826360832472543E-2</v>
      </c>
      <c r="J17" s="16">
        <f>Input!F138/Input!F$34</f>
        <v>3.0981806533116496E-2</v>
      </c>
      <c r="K17" s="16">
        <f>Input!G138/Input!G$34</f>
        <v>3.2702692009748721E-2</v>
      </c>
      <c r="L17" s="16">
        <f>Input!H138/Input!H$34</f>
        <v>3.3927600602532984E-2</v>
      </c>
      <c r="M17" s="16">
        <f>Input!I138/Input!I$34</f>
        <v>3.232371791154523E-2</v>
      </c>
      <c r="N17" s="16">
        <f>Input!J138/Input!J$34</f>
        <v>3.2373440544954203E-2</v>
      </c>
      <c r="O17" s="6">
        <f t="shared" si="1"/>
        <v>5.5328068670673157E-2</v>
      </c>
    </row>
    <row r="18" spans="2:15" ht="12" customHeight="1" x14ac:dyDescent="0.2">
      <c r="B18" t="s">
        <v>186</v>
      </c>
      <c r="E18" s="16">
        <f>Input!A139/Input!A$34</f>
        <v>0.83677635769084746</v>
      </c>
      <c r="F18" s="16">
        <f>Input!B139/Input!B$34</f>
        <v>0.85014939905140374</v>
      </c>
      <c r="G18" s="16">
        <f>Input!C139/Input!C$34</f>
        <v>0.64051605522316524</v>
      </c>
      <c r="H18" s="16">
        <f>Input!D139/Input!D$34</f>
        <v>0.8689478734181395</v>
      </c>
      <c r="I18" s="16">
        <f>Input!E139/Input!E$34</f>
        <v>0.49976361274474751</v>
      </c>
      <c r="J18" s="16">
        <f>Input!F139/Input!F$34</f>
        <v>0.482569557983133</v>
      </c>
      <c r="K18" s="16">
        <f>Input!G139/Input!G$34</f>
        <v>0.41683346300341156</v>
      </c>
      <c r="L18" s="16">
        <f>Input!H139/Input!H$34</f>
        <v>0.56422443355496166</v>
      </c>
      <c r="M18" s="16">
        <f>Input!I139/Input!I$34</f>
        <v>0.30734152066859499</v>
      </c>
      <c r="N18" s="16">
        <f>Input!J139/Input!J$34</f>
        <v>0.38957101606373878</v>
      </c>
      <c r="O18" s="6">
        <f t="shared" si="1"/>
        <v>0.58566932894021428</v>
      </c>
    </row>
    <row r="19" spans="2:15" ht="12" customHeight="1" x14ac:dyDescent="0.2">
      <c r="B19" t="s">
        <v>311</v>
      </c>
      <c r="E19" s="16">
        <f>E20-SUM(E15:E18)</f>
        <v>0</v>
      </c>
      <c r="F19" s="16">
        <f t="shared" ref="F19:N19" si="2">F20-SUM(F15:F18)</f>
        <v>0</v>
      </c>
      <c r="G19" s="16">
        <f t="shared" si="2"/>
        <v>0</v>
      </c>
      <c r="H19" s="16">
        <f t="shared" si="2"/>
        <v>0</v>
      </c>
      <c r="I19" s="16">
        <f t="shared" si="2"/>
        <v>0</v>
      </c>
      <c r="J19" s="16">
        <f t="shared" si="2"/>
        <v>0</v>
      </c>
      <c r="K19" s="16">
        <f t="shared" si="2"/>
        <v>0</v>
      </c>
      <c r="L19" s="16">
        <f t="shared" si="2"/>
        <v>0</v>
      </c>
      <c r="M19" s="16">
        <f t="shared" si="2"/>
        <v>0</v>
      </c>
      <c r="N19" s="16">
        <f t="shared" si="2"/>
        <v>0</v>
      </c>
      <c r="O19" s="6">
        <f t="shared" si="1"/>
        <v>0</v>
      </c>
    </row>
    <row r="20" spans="2:15" ht="12.75" customHeight="1" x14ac:dyDescent="0.2">
      <c r="B20" s="28" t="s">
        <v>187</v>
      </c>
      <c r="E20" s="8">
        <f>Input!A141/Input!A$34</f>
        <v>2.2083304088995068</v>
      </c>
      <c r="F20" s="8">
        <f>Input!B141/Input!B$34</f>
        <v>2.1240908453985297</v>
      </c>
      <c r="G20" s="8">
        <f>Input!C141/Input!C$34</f>
        <v>1.8579158196978687</v>
      </c>
      <c r="H20" s="8">
        <f>Input!D141/Input!D$34</f>
        <v>2.0512457010357044</v>
      </c>
      <c r="I20" s="8">
        <f>Input!E141/Input!E$34</f>
        <v>1.4651790103335638</v>
      </c>
      <c r="J20" s="8">
        <f>Input!F141/Input!F$34</f>
        <v>1.3055204124797288</v>
      </c>
      <c r="K20" s="8">
        <f>Input!G141/Input!G$34</f>
        <v>1.167678405438946</v>
      </c>
      <c r="L20" s="8">
        <f>Input!H141/Input!H$34</f>
        <v>1.3955816641820826</v>
      </c>
      <c r="M20" s="8">
        <f>Input!I141/Input!I$34</f>
        <v>1.2080230705174744</v>
      </c>
      <c r="N20" s="8">
        <f>Input!J141/Input!J$34</f>
        <v>1.3368410702406559</v>
      </c>
      <c r="O20" s="8">
        <f t="shared" si="1"/>
        <v>1.6120406408224059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16">
        <f>Input!A202/Input!A$34</f>
        <v>0.11855586724125942</v>
      </c>
      <c r="F22" s="16">
        <f>Input!B202/Input!B$34</f>
        <v>7.8469979285127431E-2</v>
      </c>
      <c r="G22" s="16">
        <f>Input!C202/Input!C$34</f>
        <v>7.9915937513827376E-2</v>
      </c>
      <c r="H22" s="16">
        <f>Input!D202/Input!D$34</f>
        <v>0.1029072318874778</v>
      </c>
      <c r="I22" s="16">
        <f>Input!E202/Input!E$34</f>
        <v>0.1925625687691089</v>
      </c>
      <c r="J22" s="16">
        <f>Input!F202/Input!F$34</f>
        <v>9.5282639839148184E-2</v>
      </c>
      <c r="K22" s="16">
        <f>Input!G202/Input!G$34</f>
        <v>0.35454237054861071</v>
      </c>
      <c r="L22" s="16">
        <f>Input!H202/Input!H$34</f>
        <v>0.26662547199188186</v>
      </c>
      <c r="M22" s="16">
        <f>Input!I202/Input!I$34</f>
        <v>0.66678979757047452</v>
      </c>
      <c r="N22" s="16">
        <f>Input!J202/Input!J$34</f>
        <v>0.54290391109693481</v>
      </c>
      <c r="O22" s="6">
        <f t="shared" si="1"/>
        <v>0.24985557757438509</v>
      </c>
    </row>
    <row r="23" spans="2:15" ht="12" customHeight="1" x14ac:dyDescent="0.2">
      <c r="B23" t="s">
        <v>305</v>
      </c>
      <c r="E23" s="16">
        <f>Input!A203/Input!A$34</f>
        <v>1.4583041298011179</v>
      </c>
      <c r="F23" s="16">
        <f>Input!B203/Input!B$34</f>
        <v>1.8330445415525671</v>
      </c>
      <c r="G23" s="16">
        <f>Input!C203/Input!C$34</f>
        <v>1.2676702613861661</v>
      </c>
      <c r="H23" s="16">
        <f>Input!D203/Input!D$34</f>
        <v>0.98889118488608452</v>
      </c>
      <c r="I23" s="16">
        <f>Input!E203/Input!E$34</f>
        <v>0.91959683356334232</v>
      </c>
      <c r="J23" s="16">
        <f>Input!F203/Input!F$34</f>
        <v>0.79410251565581025</v>
      </c>
      <c r="K23" s="16">
        <f>Input!G203/Input!G$34</f>
        <v>0.91173755519746935</v>
      </c>
      <c r="L23" s="16">
        <f>Input!H203/Input!H$34</f>
        <v>0.79540495558303492</v>
      </c>
      <c r="M23" s="16">
        <f>Input!I203/Input!I$34</f>
        <v>0.76639773098932285</v>
      </c>
      <c r="N23" s="16">
        <f>Input!J203/Input!J$34</f>
        <v>0.72212187523848548</v>
      </c>
      <c r="O23" s="6">
        <f t="shared" si="1"/>
        <v>1.0457271583853402</v>
      </c>
    </row>
    <row r="24" spans="2:15" ht="12" customHeight="1" x14ac:dyDescent="0.2">
      <c r="B24" t="s">
        <v>306</v>
      </c>
      <c r="E24" s="16">
        <f>Input!A204/Input!A$34</f>
        <v>0.11461326797400556</v>
      </c>
      <c r="F24" s="16">
        <f>Input!B204/Input!B$34</f>
        <v>0.56640483291959898</v>
      </c>
      <c r="G24" s="16">
        <f>Input!C204/Input!C$34</f>
        <v>6.7375601541096716E-2</v>
      </c>
      <c r="H24" s="16">
        <f>Input!D204/Input!D$34</f>
        <v>0.15464042675539064</v>
      </c>
      <c r="I24" s="16">
        <f>Input!E204/Input!E$34</f>
        <v>7.2917663269739835E-2</v>
      </c>
      <c r="J24" s="16">
        <f>Input!F204/Input!F$34</f>
        <v>7.3822001355657557E-2</v>
      </c>
      <c r="K24" s="16">
        <f>Input!G204/Input!G$34</f>
        <v>0.10197034683466466</v>
      </c>
      <c r="L24" s="16">
        <f>Input!H204/Input!H$34</f>
        <v>8.4480186262257673E-2</v>
      </c>
      <c r="M24" s="16">
        <f>Input!I204/Input!I$34</f>
        <v>9.3141299380904777E-2</v>
      </c>
      <c r="N24" s="16">
        <f>Input!J204/Input!J$34</f>
        <v>5.7066387486515588E-2</v>
      </c>
      <c r="O24" s="6">
        <f t="shared" si="1"/>
        <v>0.13864320137798319</v>
      </c>
    </row>
    <row r="25" spans="2:15" ht="12" customHeight="1" x14ac:dyDescent="0.2">
      <c r="B25" t="s">
        <v>307</v>
      </c>
      <c r="E25" s="16">
        <f>Input!A205/Input!A$34</f>
        <v>0.78006891979194792</v>
      </c>
      <c r="F25" s="16">
        <f>Input!B205/Input!B$34</f>
        <v>0.40653136501983789</v>
      </c>
      <c r="G25" s="16">
        <f>Input!C205/Input!C$34</f>
        <v>0.48852653817796826</v>
      </c>
      <c r="H25" s="16">
        <f>Input!D205/Input!D$34</f>
        <v>0.49138574935535856</v>
      </c>
      <c r="I25" s="16">
        <f>Input!E205/Input!E$34</f>
        <v>0.32684843363929955</v>
      </c>
      <c r="J25" s="16">
        <f>Input!F205/Input!F$34</f>
        <v>0.35565022120316031</v>
      </c>
      <c r="K25" s="16">
        <f>Input!G205/Input!G$34</f>
        <v>0.30517000599561894</v>
      </c>
      <c r="L25" s="16">
        <f>Input!H205/Input!H$34</f>
        <v>0.37073454341473183</v>
      </c>
      <c r="M25" s="16">
        <f>Input!I205/Input!I$34</f>
        <v>0.27420200736233885</v>
      </c>
      <c r="N25" s="16">
        <f>Input!J205/Input!J$34</f>
        <v>0.33052205611860219</v>
      </c>
      <c r="O25" s="6">
        <f t="shared" si="1"/>
        <v>0.41296398400788653</v>
      </c>
    </row>
    <row r="26" spans="2:15" ht="12" customHeight="1" x14ac:dyDescent="0.2">
      <c r="B26" t="s">
        <v>308</v>
      </c>
      <c r="E26" s="16">
        <f>E27-SUM(E22:E25)</f>
        <v>0.1536424625832975</v>
      </c>
      <c r="F26" s="16">
        <f t="shared" ref="F26:N26" si="3">F27-SUM(F22:F25)</f>
        <v>0.12190974500919793</v>
      </c>
      <c r="G26" s="16">
        <f t="shared" si="3"/>
        <v>0.13107385248055881</v>
      </c>
      <c r="H26" s="16">
        <f t="shared" si="3"/>
        <v>9.5052944979824083E-2</v>
      </c>
      <c r="I26" s="16">
        <f t="shared" si="3"/>
        <v>0.1079817541489736</v>
      </c>
      <c r="J26" s="16">
        <f t="shared" si="3"/>
        <v>9.6980926796835787E-2</v>
      </c>
      <c r="K26" s="16">
        <f t="shared" si="3"/>
        <v>0.15442517292909641</v>
      </c>
      <c r="L26" s="16">
        <f t="shared" si="3"/>
        <v>0.1045604598805987</v>
      </c>
      <c r="M26" s="16">
        <f t="shared" si="3"/>
        <v>0.12683090048316803</v>
      </c>
      <c r="N26" s="16">
        <f t="shared" si="3"/>
        <v>0.12856845328566524</v>
      </c>
      <c r="O26" s="6">
        <f t="shared" si="1"/>
        <v>0.12210266725772161</v>
      </c>
    </row>
    <row r="27" spans="2:15" ht="12.75" customHeight="1" x14ac:dyDescent="0.2">
      <c r="B27" s="28" t="s">
        <v>188</v>
      </c>
      <c r="E27" s="8">
        <f>Input!A142/Input!A$34</f>
        <v>2.6251846473916283</v>
      </c>
      <c r="F27" s="8">
        <f>Input!B142/Input!B$34</f>
        <v>3.0063604637863293</v>
      </c>
      <c r="G27" s="8">
        <f>Input!C142/Input!C$34</f>
        <v>2.0345621910996172</v>
      </c>
      <c r="H27" s="8">
        <f>Input!D142/Input!D$34</f>
        <v>1.8328775378641358</v>
      </c>
      <c r="I27" s="8">
        <f>Input!E142/Input!E$34</f>
        <v>1.6199072533904644</v>
      </c>
      <c r="J27" s="8">
        <f>Input!F142/Input!F$34</f>
        <v>1.415838304850612</v>
      </c>
      <c r="K27" s="8">
        <f>Input!G142/Input!G$34</f>
        <v>1.8278454515054603</v>
      </c>
      <c r="L27" s="8">
        <f>Input!H142/Input!H$34</f>
        <v>1.621805617132505</v>
      </c>
      <c r="M27" s="8">
        <f>Input!I142/Input!I$34</f>
        <v>1.9273617357862092</v>
      </c>
      <c r="N27" s="8">
        <f>Input!J142/Input!J$34</f>
        <v>1.7811826832262034</v>
      </c>
      <c r="O27" s="8">
        <f>AVERAGE(E27:N27)</f>
        <v>1.9692925886033161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2" customHeight="1" x14ac:dyDescent="0.2">
      <c r="B29" t="s">
        <v>189</v>
      </c>
      <c r="E29" s="16">
        <f>Input!A143/Input!A$34</f>
        <v>1.8515301943576001</v>
      </c>
      <c r="F29" s="16">
        <f>Input!B143/Input!B$34</f>
        <v>2.338372461550013</v>
      </c>
      <c r="G29" s="16">
        <f>Input!C143/Input!C$34</f>
        <v>2.5978178325382091</v>
      </c>
      <c r="H29" s="16">
        <f>Input!D143/Input!D$34</f>
        <v>1.8850803743182434</v>
      </c>
      <c r="I29" s="16">
        <f>Input!E143/Input!E$34</f>
        <v>1.4683246113429849</v>
      </c>
      <c r="J29" s="16">
        <f>Input!F143/Input!F$34</f>
        <v>1.2952859110498958</v>
      </c>
      <c r="K29" s="16">
        <f>Input!G143/Input!G$34</f>
        <v>0.66441627525383518</v>
      </c>
      <c r="L29" s="16">
        <f>Input!H143/Input!H$34</f>
        <v>0.31946951143651336</v>
      </c>
      <c r="M29" s="16">
        <f>Input!I143/Input!I$34</f>
        <v>0.18990635865770689</v>
      </c>
      <c r="N29" s="16">
        <f>Input!J143/Input!J$34</f>
        <v>0.24527480895902518</v>
      </c>
      <c r="O29" s="16">
        <f t="shared" ref="O29:O35" si="4">AVERAGE(E29:N29)</f>
        <v>1.2855478339464024</v>
      </c>
    </row>
    <row r="30" spans="2:15" ht="12" customHeight="1" x14ac:dyDescent="0.2">
      <c r="B30" t="s">
        <v>309</v>
      </c>
      <c r="E30" s="16">
        <f>Input!A207/Input!A$34</f>
        <v>0.88113049743231997</v>
      </c>
      <c r="F30" s="16">
        <f>Input!B207/Input!B$34</f>
        <v>0.62212967821290566</v>
      </c>
      <c r="G30" s="16">
        <f>Input!C207/Input!C$34</f>
        <v>1.2516061087308024</v>
      </c>
      <c r="H30" s="16">
        <f>Input!D207/Input!D$34</f>
        <v>0.37186464350563025</v>
      </c>
      <c r="I30" s="16">
        <f>Input!E207/Input!E$34</f>
        <v>2.6693654538014258</v>
      </c>
      <c r="J30" s="16">
        <f>Input!F207/Input!F$34</f>
        <v>1.2762587342199612</v>
      </c>
      <c r="K30" s="16">
        <f>Input!G207/Input!G$34</f>
        <v>0.54419585576253904</v>
      </c>
      <c r="L30" s="16">
        <f>Input!H207/Input!H$34</f>
        <v>7.4879294977000854E-2</v>
      </c>
      <c r="M30" s="16">
        <f>Input!I207/Input!I$34</f>
        <v>2.0180323952188869E-2</v>
      </c>
      <c r="N30" s="16">
        <f>Input!J207/Input!J$34</f>
        <v>0.37979365123799852</v>
      </c>
      <c r="O30" s="16">
        <f t="shared" si="4"/>
        <v>0.80914042418327736</v>
      </c>
    </row>
    <row r="31" spans="2:15" ht="12" customHeight="1" x14ac:dyDescent="0.2">
      <c r="B31" t="s">
        <v>190</v>
      </c>
      <c r="E31" s="16">
        <f>Input!A144/Input!A$34</f>
        <v>0.56153095824691979</v>
      </c>
      <c r="F31" s="16">
        <f>Input!B144/Input!B$34</f>
        <v>0.12749138256984524</v>
      </c>
      <c r="G31" s="16">
        <f>Input!C144/Input!C$34</f>
        <v>0.79126257392151755</v>
      </c>
      <c r="H31" s="16">
        <f>Input!D144/Input!D$34</f>
        <v>0.29213683159995463</v>
      </c>
      <c r="I31" s="16">
        <f>Input!E144/Input!E$34</f>
        <v>8.6015139750466804E-2</v>
      </c>
      <c r="J31" s="16">
        <f>Input!F144/Input!F$34</f>
        <v>0.22362245999336686</v>
      </c>
      <c r="K31" s="16">
        <f>Input!G144/Input!G$34</f>
        <v>9.5051499399280648E-2</v>
      </c>
      <c r="L31" s="16">
        <f>Input!H144/Input!H$34</f>
        <v>0.1490572213997084</v>
      </c>
      <c r="M31" s="16">
        <f>Input!I144/Input!I$34</f>
        <v>0.12366090792901165</v>
      </c>
      <c r="N31" s="16">
        <f>Input!J144/Input!J$34</f>
        <v>0.22695221765737017</v>
      </c>
      <c r="O31" s="16">
        <f t="shared" si="4"/>
        <v>0.26767811924674417</v>
      </c>
    </row>
    <row r="32" spans="2:15" ht="12" customHeight="1" x14ac:dyDescent="0.2">
      <c r="B32" t="s">
        <v>310</v>
      </c>
      <c r="E32" s="16">
        <f>Input!A208/Input!A$34</f>
        <v>0.13044364994151678</v>
      </c>
      <c r="F32" s="16">
        <f>Input!B208/Input!B$34</f>
        <v>7.525235391036475E-2</v>
      </c>
      <c r="G32" s="16">
        <f>Input!C208/Input!C$34</f>
        <v>6.4635514208018205E-2</v>
      </c>
      <c r="H32" s="16">
        <f>Input!D208/Input!D$34</f>
        <v>0.16507997391786855</v>
      </c>
      <c r="I32" s="16">
        <f>Input!E208/Input!E$34</f>
        <v>4.77242649251556E-2</v>
      </c>
      <c r="J32" s="16">
        <f>Input!F208/Input!F$34</f>
        <v>4.6166457653254354E-2</v>
      </c>
      <c r="K32" s="16">
        <f>Input!G208/Input!G$34</f>
        <v>3.8527060149589537E-2</v>
      </c>
      <c r="L32" s="16">
        <f>Input!H208/Input!H$34</f>
        <v>5.6173881456236627E-2</v>
      </c>
      <c r="M32" s="16">
        <f>Input!I208/Input!I$34</f>
        <v>5.940078355326793E-2</v>
      </c>
      <c r="N32" s="16">
        <f>Input!J208/Input!J$34</f>
        <v>5.8706528283078083E-2</v>
      </c>
      <c r="O32" s="16">
        <f t="shared" si="4"/>
        <v>7.4211046799835034E-2</v>
      </c>
    </row>
    <row r="33" spans="2:15" ht="12" customHeight="1" x14ac:dyDescent="0.2">
      <c r="B33" t="s">
        <v>191</v>
      </c>
      <c r="E33" s="16">
        <f>Input!A145/Input!A$34</f>
        <v>2.032345489511049E-2</v>
      </c>
      <c r="F33" s="16">
        <f>Input!B145/Input!B$34</f>
        <v>2.4218623204005963E-2</v>
      </c>
      <c r="G33" s="16">
        <f>Input!C145/Input!C$34</f>
        <v>1.3214312559874231E-2</v>
      </c>
      <c r="H33" s="16">
        <f>Input!D145/Input!D$34</f>
        <v>1.2344891876278069E-2</v>
      </c>
      <c r="I33" s="16">
        <f>Input!E145/Input!E$34</f>
        <v>1.5756763165259476E-2</v>
      </c>
      <c r="J33" s="16">
        <f>Input!F145/Input!F$34</f>
        <v>8.313348280173416E-2</v>
      </c>
      <c r="K33" s="16">
        <f>Input!G145/Input!G$34</f>
        <v>4.3856773944542737E-2</v>
      </c>
      <c r="L33" s="16">
        <f>Input!H145/Input!H$34</f>
        <v>2.9581282425285352E-2</v>
      </c>
      <c r="M33" s="16">
        <f>Input!I145/Input!I$34</f>
        <v>3.4793661986532533E-2</v>
      </c>
      <c r="N33" s="16">
        <f>Input!J145/Input!J$34</f>
        <v>4.4223399721478075E-2</v>
      </c>
      <c r="O33" s="16">
        <f t="shared" si="4"/>
        <v>3.2144664658010115E-2</v>
      </c>
    </row>
    <row r="34" spans="2:15" ht="12" customHeight="1" x14ac:dyDescent="0.2">
      <c r="B34" t="s">
        <v>192</v>
      </c>
      <c r="E34" s="16">
        <f>E35-SUM(E29:E33)</f>
        <v>2.3424714953394599E-2</v>
      </c>
      <c r="F34" s="16">
        <f t="shared" ref="F34:N34" si="5">F35-SUM(F29:F33)</f>
        <v>7.3470414984301513E-2</v>
      </c>
      <c r="G34" s="16">
        <f t="shared" si="5"/>
        <v>8.1398432781196739E-2</v>
      </c>
      <c r="H34" s="16">
        <f t="shared" si="5"/>
        <v>4.2711052280876238E-2</v>
      </c>
      <c r="I34" s="16">
        <f t="shared" si="5"/>
        <v>0.36946041154098008</v>
      </c>
      <c r="J34" s="16">
        <f t="shared" si="5"/>
        <v>3.0832258346660701E-2</v>
      </c>
      <c r="K34" s="16">
        <f t="shared" si="5"/>
        <v>4.4576763809442532E-2</v>
      </c>
      <c r="L34" s="16">
        <f t="shared" si="5"/>
        <v>4.8679652240983029E-2</v>
      </c>
      <c r="M34" s="16">
        <f t="shared" si="5"/>
        <v>5.7512763475005391E-2</v>
      </c>
      <c r="N34" s="16">
        <f t="shared" si="5"/>
        <v>8.7699153108885874E-2</v>
      </c>
      <c r="O34" s="16">
        <f t="shared" si="4"/>
        <v>8.5976561752172664E-2</v>
      </c>
    </row>
    <row r="35" spans="2:15" ht="12.75" customHeight="1" x14ac:dyDescent="0.2">
      <c r="B35" s="28" t="s">
        <v>193</v>
      </c>
      <c r="E35" s="8">
        <f>Input!A147/Input!A$34</f>
        <v>3.4683834698268616</v>
      </c>
      <c r="F35" s="8">
        <f>Input!B147/Input!B$34</f>
        <v>3.2609349144314361</v>
      </c>
      <c r="G35" s="8">
        <f>Input!C147/Input!C$34</f>
        <v>4.7999347747396186</v>
      </c>
      <c r="H35" s="8">
        <f>Input!D147/Input!D$34</f>
        <v>2.769217767498851</v>
      </c>
      <c r="I35" s="8">
        <f>Input!E147/Input!E$34</f>
        <v>4.6566466445262726</v>
      </c>
      <c r="J35" s="8">
        <f>Input!F147/Input!F$34</f>
        <v>2.955299304064873</v>
      </c>
      <c r="K35" s="8">
        <f>Input!G147/Input!G$34</f>
        <v>1.4306242283192296</v>
      </c>
      <c r="L35" s="8">
        <f>Input!H147/Input!H$34</f>
        <v>0.67784084393572763</v>
      </c>
      <c r="M35" s="8">
        <f>Input!I147/Input!I$34</f>
        <v>0.48545479955371329</v>
      </c>
      <c r="N35" s="8">
        <f>Input!J147/Input!J$34</f>
        <v>1.0426497589678358</v>
      </c>
      <c r="O35" s="8">
        <f t="shared" si="4"/>
        <v>2.5546986505864417</v>
      </c>
    </row>
    <row r="36" spans="2:15" ht="5.25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88.164520866746713</v>
      </c>
      <c r="F37" s="30">
        <f t="shared" ref="F37:N37" si="6">+F11+F13+F20+F27+F35</f>
        <v>91.570902840870218</v>
      </c>
      <c r="G37" s="30">
        <f t="shared" si="6"/>
        <v>90.158498515572234</v>
      </c>
      <c r="H37" s="30">
        <f t="shared" si="6"/>
        <v>80.290964002794894</v>
      </c>
      <c r="I37" s="30">
        <f t="shared" si="6"/>
        <v>62.855837120285145</v>
      </c>
      <c r="J37" s="30">
        <f t="shared" si="6"/>
        <v>61.404705467115683</v>
      </c>
      <c r="K37" s="30">
        <f t="shared" si="6"/>
        <v>67.19941846284452</v>
      </c>
      <c r="L37" s="30">
        <f t="shared" si="6"/>
        <v>67.298239219813766</v>
      </c>
      <c r="M37" s="30">
        <f t="shared" si="6"/>
        <v>67.345454498008635</v>
      </c>
      <c r="N37" s="30">
        <f t="shared" si="6"/>
        <v>71.354725516281363</v>
      </c>
      <c r="O37" s="7">
        <f>AVERAGE(E37:N37)</f>
        <v>74.764326651033329</v>
      </c>
    </row>
    <row r="38" spans="2:15" ht="5.25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Input!A24/Input!A$6</f>
        <v>73.15589064069674</v>
      </c>
      <c r="F39" s="30">
        <f>Input!B24/Input!B$6</f>
        <v>75.92659671758696</v>
      </c>
      <c r="G39" s="30">
        <f>Input!C24/Input!C$6</f>
        <v>67.86166941082756</v>
      </c>
      <c r="H39" s="30">
        <f>Input!D24/Input!D$6</f>
        <v>62.525738399765793</v>
      </c>
      <c r="I39" s="30">
        <f>Input!E24/Input!E$6</f>
        <v>55.406780306456689</v>
      </c>
      <c r="J39" s="30">
        <f>Input!F24/Input!F$6</f>
        <v>54.601587640271731</v>
      </c>
      <c r="K39" s="30">
        <f>Input!G24/Input!G$6</f>
        <v>53.679267881142422</v>
      </c>
      <c r="L39" s="30">
        <f>Input!H24/Input!H$6</f>
        <v>55.536543201267826</v>
      </c>
      <c r="M39" s="30">
        <f>Input!I24/Input!I$6</f>
        <v>55.853070911333774</v>
      </c>
      <c r="N39" s="30">
        <f>Input!J24/Input!J$6</f>
        <v>55.108899338356707</v>
      </c>
      <c r="O39" s="7">
        <f>AVERAGE(E39:N39)</f>
        <v>60.965604444770634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15.008630226049974</v>
      </c>
      <c r="F41" s="11">
        <f t="shared" ref="F41:N41" si="7">+F37-F39</f>
        <v>15.644306123283258</v>
      </c>
      <c r="G41" s="11">
        <f t="shared" si="7"/>
        <v>22.296829104744674</v>
      </c>
      <c r="H41" s="11">
        <f t="shared" si="7"/>
        <v>17.765225603029101</v>
      </c>
      <c r="I41" s="11">
        <f t="shared" si="7"/>
        <v>7.4490568138284559</v>
      </c>
      <c r="J41" s="11">
        <f t="shared" si="7"/>
        <v>6.8031178268439518</v>
      </c>
      <c r="K41" s="11">
        <f t="shared" si="7"/>
        <v>13.520150581702097</v>
      </c>
      <c r="L41" s="11">
        <f t="shared" si="7"/>
        <v>11.76169601854594</v>
      </c>
      <c r="M41" s="11">
        <f t="shared" si="7"/>
        <v>11.492383586674862</v>
      </c>
      <c r="N41" s="11">
        <f t="shared" si="7"/>
        <v>16.245826177924656</v>
      </c>
      <c r="O41" s="11">
        <f>AVERAGE(E41:N41)</f>
        <v>13.798722206262699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(Input!A25+Input!A26)/Input!A$6</f>
        <v>3.2457977367638877</v>
      </c>
      <c r="F43" s="8">
        <f>(Input!B25+Input!B26)/Input!B$6</f>
        <v>3.3799478559001868</v>
      </c>
      <c r="G43" s="8">
        <f>(Input!C25+Input!C26)/Input!C$6</f>
        <v>3.1025302045971888</v>
      </c>
      <c r="H43" s="8">
        <f>(Input!D25+Input!D26)/Input!D$6</f>
        <v>3.0693998375572433</v>
      </c>
      <c r="I43" s="8">
        <f>(Input!E25+Input!E26)/Input!E$6</f>
        <v>2.6995538125486664</v>
      </c>
      <c r="J43" s="8">
        <f>(Input!F25+Input!F26)/Input!F$6</f>
        <v>2.5179816702098892</v>
      </c>
      <c r="K43" s="8">
        <f>(Input!G25+Input!G26)/Input!G$6</f>
        <v>2.3669615592256021</v>
      </c>
      <c r="L43" s="8">
        <f>(Input!H25+Input!H26)/Input!H$6</f>
        <v>2.6963376862123614</v>
      </c>
      <c r="M43" s="8">
        <f>(Input!I25+Input!I26)/Input!I$6</f>
        <v>2.9530710654272654</v>
      </c>
      <c r="N43" s="8">
        <f>(Input!J25+Input!J26)/Input!J$6</f>
        <v>2.5413110612866916</v>
      </c>
      <c r="O43" s="8">
        <f>AVERAGE(E43:N43)</f>
        <v>2.8572892489728985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x14ac:dyDescent="0.2">
      <c r="B45" s="9" t="s">
        <v>74</v>
      </c>
      <c r="C45" s="10"/>
      <c r="D45" s="10"/>
      <c r="E45" s="11">
        <f>+E41-E43</f>
        <v>11.762832489286087</v>
      </c>
      <c r="F45" s="11">
        <f t="shared" ref="F45:N45" si="8">+F41-F43</f>
        <v>12.26435826738307</v>
      </c>
      <c r="G45" s="11">
        <f t="shared" si="8"/>
        <v>19.194298900147487</v>
      </c>
      <c r="H45" s="11">
        <f t="shared" si="8"/>
        <v>14.695825765471858</v>
      </c>
      <c r="I45" s="11">
        <f t="shared" si="8"/>
        <v>4.7495030012797894</v>
      </c>
      <c r="J45" s="11">
        <f t="shared" si="8"/>
        <v>4.2851361566340627</v>
      </c>
      <c r="K45" s="11">
        <f t="shared" si="8"/>
        <v>11.153189022476495</v>
      </c>
      <c r="L45" s="11">
        <f t="shared" si="8"/>
        <v>9.0653583323335791</v>
      </c>
      <c r="M45" s="11">
        <f t="shared" si="8"/>
        <v>8.5393125212475969</v>
      </c>
      <c r="N45" s="11">
        <f t="shared" si="8"/>
        <v>13.704515116637964</v>
      </c>
      <c r="O45" s="11">
        <f>AVERAGE(E45:N45)</f>
        <v>10.941432957289798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 &amp;R&amp;8&amp;D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45"/>
  <sheetViews>
    <sheetView workbookViewId="0">
      <selection activeCell="D2" sqref="D2:M2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177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202</v>
      </c>
    </row>
    <row r="2" spans="1:15" ht="15.75" customHeight="1" x14ac:dyDescent="0.2">
      <c r="D2" s="37" t="str">
        <f>Kenndat!D2</f>
        <v>Größenklasse 1: 500 - 1.200 ha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.75" customHeight="1" x14ac:dyDescent="0.2">
      <c r="D3" s="38" t="s">
        <v>170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9" customHeight="1" x14ac:dyDescent="0.2"/>
    <row r="5" spans="1:15" ht="12.75" customHeight="1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Input!A149/Input!A$153</f>
        <v>79.958127006245803</v>
      </c>
      <c r="F7" s="6">
        <f>Input!B149/Input!B$153</f>
        <v>82.6431984946162</v>
      </c>
      <c r="G7" s="6">
        <f>Input!C149/Input!C$153</f>
        <v>80.853156901927193</v>
      </c>
      <c r="H7" s="6">
        <f>Input!D149/Input!D$153</f>
        <v>75.217060703411278</v>
      </c>
      <c r="I7" s="6">
        <f>Input!E149/Input!E$153</f>
        <v>57.18259214883286</v>
      </c>
      <c r="J7" s="6">
        <f>Input!F149/Input!F$153</f>
        <v>57.019762818960338</v>
      </c>
      <c r="K7" s="6">
        <f>Input!G149/Input!G$153</f>
        <v>62.871823114338724</v>
      </c>
      <c r="L7" s="6">
        <f>Input!H149/Input!H$153</f>
        <v>64.514819355897274</v>
      </c>
      <c r="M7" s="6">
        <f>Input!I149/Input!I$153</f>
        <v>63.636032487340785</v>
      </c>
      <c r="N7" s="6">
        <f>Input!J149/Input!J$153</f>
        <v>67.561024947703402</v>
      </c>
      <c r="O7" s="6">
        <f>AVERAGE(E7:N7)</f>
        <v>69.145759797927397</v>
      </c>
    </row>
    <row r="8" spans="1:15" ht="12" customHeight="1" x14ac:dyDescent="0.2">
      <c r="B8" t="s">
        <v>180</v>
      </c>
      <c r="E8" s="6">
        <f>Input!A150/Input!A$153</f>
        <v>-0.12064667754007591</v>
      </c>
      <c r="F8" s="6">
        <f>Input!B150/Input!B$153</f>
        <v>0.11987005456721159</v>
      </c>
      <c r="G8" s="6">
        <f>Input!C150/Input!C$153</f>
        <v>0.12850356090671114</v>
      </c>
      <c r="H8" s="6">
        <f>Input!D150/Input!D$153</f>
        <v>-2.6082140172929478</v>
      </c>
      <c r="I8" s="6">
        <f>Input!E150/Input!E$153</f>
        <v>-0.12795258236730797</v>
      </c>
      <c r="J8" s="6">
        <f>Input!F150/Input!F$153</f>
        <v>0.26995800424163102</v>
      </c>
      <c r="K8" s="6">
        <f>Input!G150/Input!G$153</f>
        <v>0.3834754803503353</v>
      </c>
      <c r="L8" s="6">
        <f>Input!H150/Input!H$153</f>
        <v>-0.40908321195035668</v>
      </c>
      <c r="M8" s="6">
        <f>Input!I150/Input!I$153</f>
        <v>-0.10537720237970204</v>
      </c>
      <c r="N8" s="6">
        <f>Input!J150/Input!J$153</f>
        <v>5.9502866806161098E-2</v>
      </c>
      <c r="O8" s="6">
        <f>AVERAGE(E8:N8)</f>
        <v>-0.240996372465834</v>
      </c>
    </row>
    <row r="9" spans="1:15" ht="12" customHeight="1" x14ac:dyDescent="0.2">
      <c r="B9" t="s">
        <v>181</v>
      </c>
      <c r="E9" s="6">
        <f>Input!A151/Input!A$153</f>
        <v>0.61165443596640257</v>
      </c>
      <c r="F9" s="6">
        <f>Input!B151/Input!B$153</f>
        <v>1.1417861315845068</v>
      </c>
      <c r="G9" s="6">
        <f>Input!C151/Input!C$153</f>
        <v>0.84578186017960333</v>
      </c>
      <c r="H9" s="6">
        <f>Input!D151/Input!D$153</f>
        <v>0.75323106675982265</v>
      </c>
      <c r="I9" s="6">
        <f>Input!E151/Input!E$153</f>
        <v>0.6950064223329292</v>
      </c>
      <c r="J9" s="6">
        <f>Input!F151/Input!F$153</f>
        <v>0.44188308772724927</v>
      </c>
      <c r="K9" s="6">
        <f>Input!G151/Input!G$153</f>
        <v>0.1558019639945355</v>
      </c>
      <c r="L9" s="6">
        <f>Input!H151/Input!H$153</f>
        <v>0.21315136193621825</v>
      </c>
      <c r="M9" s="6">
        <f>Input!I151/Input!I$153</f>
        <v>0.28264746687365527</v>
      </c>
      <c r="N9" s="6">
        <f>Input!J151/Input!J$153</f>
        <v>0.2024937134594724</v>
      </c>
      <c r="O9" s="6">
        <f>AVERAGE(E9:N9)</f>
        <v>0.5343437510814395</v>
      </c>
    </row>
    <row r="10" spans="1:15" ht="12" customHeight="1" x14ac:dyDescent="0.2">
      <c r="B10" t="s">
        <v>182</v>
      </c>
      <c r="E10" s="6">
        <f>Input!A152/Input!A$153</f>
        <v>0</v>
      </c>
      <c r="F10" s="6">
        <f>Input!B152/Input!B$153</f>
        <v>0</v>
      </c>
      <c r="G10" s="6">
        <f>Input!C152/Input!C$153</f>
        <v>0</v>
      </c>
      <c r="H10" s="6">
        <f>Input!D152/Input!D$153</f>
        <v>0</v>
      </c>
      <c r="I10" s="6">
        <f>Input!E152/Input!E$153</f>
        <v>-2.4793941928215662E-3</v>
      </c>
      <c r="J10" s="6">
        <f>Input!F152/Input!F$153</f>
        <v>0</v>
      </c>
      <c r="K10" s="6">
        <f>Input!G152/Input!G$153</f>
        <v>0</v>
      </c>
      <c r="L10" s="6">
        <f>Input!H152/Input!H$153</f>
        <v>-3.1051202991338725E-3</v>
      </c>
      <c r="M10" s="6">
        <f>Input!I152/Input!I$153</f>
        <v>-8.2848787292873856E-4</v>
      </c>
      <c r="N10" s="6">
        <f>Input!J152/Input!J$153</f>
        <v>-1.354727638045025E-2</v>
      </c>
      <c r="O10" s="6">
        <f>AVERAGE(E10:N10)</f>
        <v>-1.9960278745334427E-3</v>
      </c>
    </row>
    <row r="11" spans="1:15" ht="12.75" customHeight="1" x14ac:dyDescent="0.2">
      <c r="B11" s="28" t="s">
        <v>68</v>
      </c>
      <c r="E11" s="8">
        <f>Input!A35/Input!A$153</f>
        <v>80.449134764672124</v>
      </c>
      <c r="F11" s="8">
        <f>Input!B35/Input!B$153</f>
        <v>83.904854680767912</v>
      </c>
      <c r="G11" s="8">
        <f>Input!C35/Input!C$153</f>
        <v>81.827442323013514</v>
      </c>
      <c r="H11" s="8">
        <f>Input!D35/Input!D$153</f>
        <v>73.36207775287815</v>
      </c>
      <c r="I11" s="8">
        <f>Input!E35/Input!E$153</f>
        <v>57.747166594605666</v>
      </c>
      <c r="J11" s="8">
        <f>Input!F35/Input!F$153</f>
        <v>57.731603910929216</v>
      </c>
      <c r="K11" s="8">
        <f>Input!G35/Input!G$153</f>
        <v>63.411100558683593</v>
      </c>
      <c r="L11" s="8">
        <f>Input!H35/Input!H$153</f>
        <v>64.315782385584015</v>
      </c>
      <c r="M11" s="8">
        <f>Input!I35/Input!I$153</f>
        <v>63.812474263961803</v>
      </c>
      <c r="N11" s="8">
        <f>Input!J35/Input!J$153</f>
        <v>67.809474251588583</v>
      </c>
      <c r="O11" s="8">
        <f>AVERAGE(E11:N11)</f>
        <v>69.43711114866845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.75" customHeight="1" x14ac:dyDescent="0.2">
      <c r="B13" s="28" t="s">
        <v>69</v>
      </c>
      <c r="E13" s="8">
        <f>Input!A28/Input!A$34/Input!A$5*Input!A$6</f>
        <v>0.22599669216051055</v>
      </c>
      <c r="F13" s="8">
        <f>Input!B28/Input!B$34/Input!B$5*Input!B$6</f>
        <v>0.13641728759040822</v>
      </c>
      <c r="G13" s="8">
        <f>Input!C28/Input!C$34/Input!C$5*Input!C$6</f>
        <v>0.15166479593299903</v>
      </c>
      <c r="H13" s="8">
        <f>Input!D28/Input!D$34/Input!D$5*Input!D$6</f>
        <v>9.1573254666323281E-2</v>
      </c>
      <c r="I13" s="8">
        <f>Input!E28/Input!E$34/Input!E$5*Input!E$6</f>
        <v>0.1264061935244431</v>
      </c>
      <c r="J13" s="8">
        <f>Input!F28/Input!F$34/Input!F$5*Input!F$6</f>
        <v>8.0111874195859453E-2</v>
      </c>
      <c r="K13" s="8">
        <f>Input!G28/Input!G$34/Input!G$5*Input!G$6</f>
        <v>7.1366607922332001E-2</v>
      </c>
      <c r="L13" s="8">
        <f>Input!H28/Input!H$34/Input!H$5*Input!H$6</f>
        <v>4.4667762164830739E-2</v>
      </c>
      <c r="M13" s="8">
        <f>Input!I28/Input!I$34/Input!I$5*Input!I$6</f>
        <v>8.0803001371745758E-2</v>
      </c>
      <c r="N13" s="8">
        <f>Input!J28/Input!J$34/Input!J$5*Input!J$6</f>
        <v>0.10255817899796721</v>
      </c>
      <c r="O13" s="8">
        <f>AVERAGE(E13:N13)</f>
        <v>0.11115656485274192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Input!A136/Input!A$34/Input!A$5*Input!A$6</f>
        <v>0.21832232898481524</v>
      </c>
      <c r="F15" s="16">
        <f>Input!B136/Input!B$34/Input!B$5*Input!B$6</f>
        <v>0.23242190719808192</v>
      </c>
      <c r="G15" s="16">
        <f>Input!C136/Input!C$34/Input!C$5*Input!C$6</f>
        <v>0.26821998494392923</v>
      </c>
      <c r="H15" s="16">
        <f>Input!D136/Input!D$34/Input!D$5*Input!D$6</f>
        <v>0.21516653085964257</v>
      </c>
      <c r="I15" s="16">
        <f>Input!E136/Input!E$34/Input!E$5*Input!E$6</f>
        <v>0.19725513771790359</v>
      </c>
      <c r="J15" s="16">
        <f>Input!F136/Input!F$34/Input!F$5*Input!F$6</f>
        <v>0.19553892509159163</v>
      </c>
      <c r="K15" s="16">
        <f>Input!G136/Input!G$34/Input!G$5*Input!G$6</f>
        <v>0.15654630183414417</v>
      </c>
      <c r="L15" s="16">
        <f>Input!H136/Input!H$34/Input!H$5*Input!H$6</f>
        <v>0.16639122157391822</v>
      </c>
      <c r="M15" s="16">
        <f>Input!I136/Input!I$34/Input!I$5*Input!I$6</f>
        <v>0.20554961870368321</v>
      </c>
      <c r="N15" s="16">
        <f>Input!J136/Input!J$34/Input!J$5*Input!J$6</f>
        <v>0.23051655863634787</v>
      </c>
      <c r="O15" s="6">
        <f t="shared" ref="O15:O26" si="1">AVERAGE(E15:N15)</f>
        <v>0.20859285155440577</v>
      </c>
    </row>
    <row r="16" spans="1:15" ht="12" customHeight="1" x14ac:dyDescent="0.2">
      <c r="B16" t="s">
        <v>184</v>
      </c>
      <c r="E16" s="16">
        <f>Input!A137/Input!A$34/Input!A$5*Input!A$6</f>
        <v>1.2354392958732572</v>
      </c>
      <c r="F16" s="16">
        <f>Input!B137/Input!B$34/Input!B$5*Input!B$6</f>
        <v>1.0447149498138264</v>
      </c>
      <c r="G16" s="16">
        <f>Input!C137/Input!C$34/Input!C$5*Input!C$6</f>
        <v>0.99983510924093377</v>
      </c>
      <c r="H16" s="16">
        <f>Input!D137/Input!D$34/Input!D$5*Input!D$6</f>
        <v>1.0140122505193079</v>
      </c>
      <c r="I16" s="16">
        <f>Input!E137/Input!E$34/Input!E$5*Input!E$6</f>
        <v>0.89919309621290622</v>
      </c>
      <c r="J16" s="16">
        <f>Input!F137/Input!F$34/Input!F$5*Input!F$6</f>
        <v>0.78760965168859753</v>
      </c>
      <c r="K16" s="16">
        <f>Input!G137/Input!G$34/Input!G$5*Input!G$6</f>
        <v>0.74616687838224938</v>
      </c>
      <c r="L16" s="16">
        <f>Input!H137/Input!H$34/Input!H$5*Input!H$6</f>
        <v>0.71805937666117248</v>
      </c>
      <c r="M16" s="16">
        <f>Input!I137/Input!I$34/Input!I$5*Input!I$6</f>
        <v>0.79774356141572689</v>
      </c>
      <c r="N16" s="16">
        <f>Input!J137/Input!J$34/Input!J$5*Input!J$6</f>
        <v>0.86225091424386491</v>
      </c>
      <c r="O16" s="6">
        <f t="shared" si="1"/>
        <v>0.9105025084051841</v>
      </c>
    </row>
    <row r="17" spans="2:15" ht="12" customHeight="1" x14ac:dyDescent="0.2">
      <c r="B17" t="s">
        <v>185</v>
      </c>
      <c r="E17" s="16">
        <f>Input!A138/Input!A$34/Input!A$5*Input!A$6</f>
        <v>0.13468051325530492</v>
      </c>
      <c r="F17" s="16">
        <f>Input!B138/Input!B$34/Input!B$5*Input!B$6</f>
        <v>0.12051319431767386</v>
      </c>
      <c r="G17" s="16">
        <f>Input!C138/Input!C$34/Input!C$5*Input!C$6</f>
        <v>0.1016324570938921</v>
      </c>
      <c r="H17" s="16">
        <f>Input!D138/Input!D$34/Input!D$5*Input!D$6</f>
        <v>4.2680627562680061E-2</v>
      </c>
      <c r="I17" s="16">
        <f>Input!E138/Input!E$34/Input!E$5*Input!E$6</f>
        <v>4.1033474843095219E-2</v>
      </c>
      <c r="J17" s="16">
        <f>Input!F138/Input!F$34/Input!F$5*Input!F$6</f>
        <v>3.8460744239233527E-2</v>
      </c>
      <c r="K17" s="16">
        <f>Input!G138/Input!G$34/Input!G$5*Input!G$6</f>
        <v>4.1107665073673708E-2</v>
      </c>
      <c r="L17" s="16">
        <f>Input!H138/Input!H$34/Input!H$5*Input!H$6</f>
        <v>3.7630012128676844E-2</v>
      </c>
      <c r="M17" s="16">
        <f>Input!I138/Input!I$34/Input!I$5*Input!I$6</f>
        <v>3.7346546025161312E-2</v>
      </c>
      <c r="N17" s="16">
        <f>Input!J138/Input!J$34/Input!J$5*Input!J$6</f>
        <v>3.8667366657210565E-2</v>
      </c>
      <c r="O17" s="6">
        <f t="shared" si="1"/>
        <v>6.3375260119660215E-2</v>
      </c>
    </row>
    <row r="18" spans="2:15" ht="12" customHeight="1" x14ac:dyDescent="0.2">
      <c r="B18" t="s">
        <v>186</v>
      </c>
      <c r="E18" s="16">
        <f>Input!A139/Input!A$34/Input!A$5*Input!A$6</f>
        <v>0.9690983928499679</v>
      </c>
      <c r="F18" s="16">
        <f>Input!B139/Input!B$34/Input!B$5*Input!B$6</f>
        <v>0.93270483869495058</v>
      </c>
      <c r="G18" s="16">
        <f>Input!C139/Input!C$34/Input!C$5*Input!C$6</f>
        <v>0.72063991864816468</v>
      </c>
      <c r="H18" s="16">
        <f>Input!D139/Input!D$34/Input!D$5*Input!D$6</f>
        <v>0.93477252759037599</v>
      </c>
      <c r="I18" s="16">
        <f>Input!E139/Input!E$34/Input!E$5*Input!E$6</f>
        <v>0.58883664962016236</v>
      </c>
      <c r="J18" s="16">
        <f>Input!F139/Input!F$34/Input!F$5*Input!F$6</f>
        <v>0.59906075287735261</v>
      </c>
      <c r="K18" s="16">
        <f>Input!G139/Input!G$34/Input!G$5*Input!G$6</f>
        <v>0.52396452205022814</v>
      </c>
      <c r="L18" s="16">
        <f>Input!H139/Input!H$34/Input!H$5*Input!H$6</f>
        <v>0.62579645777791593</v>
      </c>
      <c r="M18" s="16">
        <f>Input!I139/Input!I$34/Input!I$5*Input!I$6</f>
        <v>0.3550997530204606</v>
      </c>
      <c r="N18" s="16">
        <f>Input!J139/Input!J$34/Input!J$5*Input!J$6</f>
        <v>0.46530999064622169</v>
      </c>
      <c r="O18" s="6">
        <f t="shared" si="1"/>
        <v>0.67152838037758011</v>
      </c>
    </row>
    <row r="19" spans="2:15" ht="12" customHeight="1" x14ac:dyDescent="0.2">
      <c r="B19" t="s">
        <v>311</v>
      </c>
      <c r="E19" s="16">
        <f>E20-SUM(E15:E18)</f>
        <v>0</v>
      </c>
      <c r="F19" s="16">
        <f t="shared" ref="F19:N19" si="2">F20-SUM(F15:F18)</f>
        <v>0</v>
      </c>
      <c r="G19" s="16">
        <f t="shared" si="2"/>
        <v>0</v>
      </c>
      <c r="H19" s="16">
        <f t="shared" si="2"/>
        <v>0</v>
      </c>
      <c r="I19" s="16">
        <f t="shared" si="2"/>
        <v>0</v>
      </c>
      <c r="J19" s="16">
        <f t="shared" si="2"/>
        <v>0</v>
      </c>
      <c r="K19" s="16">
        <f t="shared" si="2"/>
        <v>0</v>
      </c>
      <c r="L19" s="16">
        <f t="shared" si="2"/>
        <v>0</v>
      </c>
      <c r="M19" s="16">
        <f t="shared" si="2"/>
        <v>0</v>
      </c>
      <c r="N19" s="16">
        <f t="shared" si="2"/>
        <v>0</v>
      </c>
      <c r="O19" s="6">
        <f t="shared" si="1"/>
        <v>0</v>
      </c>
    </row>
    <row r="20" spans="2:15" ht="12.75" customHeight="1" x14ac:dyDescent="0.2">
      <c r="B20" s="28" t="s">
        <v>187</v>
      </c>
      <c r="E20" s="8">
        <f>Input!A141/Input!A$34/Input!A$5*Input!A$6</f>
        <v>2.5575405309633457</v>
      </c>
      <c r="F20" s="8">
        <f>Input!B141/Input!B$34/Input!B$5*Input!B$6</f>
        <v>2.330354890024533</v>
      </c>
      <c r="G20" s="8">
        <f>Input!C141/Input!C$34/Input!C$5*Input!C$6</f>
        <v>2.0903274699269199</v>
      </c>
      <c r="H20" s="8">
        <f>Input!D141/Input!D$34/Input!D$5*Input!D$6</f>
        <v>2.2066319365320068</v>
      </c>
      <c r="I20" s="8">
        <f>Input!E141/Input!E$34/Input!E$5*Input!E$6</f>
        <v>1.7263183583940671</v>
      </c>
      <c r="J20" s="8">
        <f>Input!F141/Input!F$34/Input!F$5*Input!F$6</f>
        <v>1.6206700738967754</v>
      </c>
      <c r="K20" s="8">
        <f>Input!G141/Input!G$34/Input!G$5*Input!G$6</f>
        <v>1.4677853673402952</v>
      </c>
      <c r="L20" s="8">
        <f>Input!H141/Input!H$34/Input!H$5*Input!H$6</f>
        <v>1.5478770681416838</v>
      </c>
      <c r="M20" s="8">
        <f>Input!I141/Input!I$34/Input!I$5*Input!I$6</f>
        <v>1.3957394791650317</v>
      </c>
      <c r="N20" s="8">
        <f>Input!J141/Input!J$34/Input!J$5*Input!J$6</f>
        <v>1.5967448301836451</v>
      </c>
      <c r="O20" s="8">
        <f t="shared" si="1"/>
        <v>1.8539990004568303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16">
        <f>Input!A202/Input!A$34/Input!A$5*Input!A$6</f>
        <v>0.13730347344360128</v>
      </c>
      <c r="F22" s="16">
        <f>Input!B202/Input!B$34/Input!B$5*Input!B$6</f>
        <v>8.6089961897515319E-2</v>
      </c>
      <c r="G22" s="16">
        <f>Input!C202/Input!C$34/Input!C$5*Input!C$6</f>
        <v>8.9912835500416857E-2</v>
      </c>
      <c r="H22" s="16">
        <f>Input!D202/Input!D$34/Input!D$5*Input!D$6</f>
        <v>0.11070267412058837</v>
      </c>
      <c r="I22" s="16">
        <f>Input!E202/Input!E$34/Input!E$5*Input!E$6</f>
        <v>0.22688306020023641</v>
      </c>
      <c r="J22" s="16">
        <f>Input!F202/Input!F$34/Input!F$5*Input!F$6</f>
        <v>0.1182836526131987</v>
      </c>
      <c r="K22" s="16">
        <f>Input!G202/Input!G$34/Input!G$5*Input!G$6</f>
        <v>0.44566389270320478</v>
      </c>
      <c r="L22" s="16">
        <f>Input!H202/Input!H$34/Input!H$5*Input!H$6</f>
        <v>0.2957214647274421</v>
      </c>
      <c r="M22" s="16">
        <f>Input!I202/Input!I$34/Input!I$5*Input!I$6</f>
        <v>0.7704032046133914</v>
      </c>
      <c r="N22" s="16">
        <f>Input!J202/Input!J$34/Input!J$5*Input!J$6</f>
        <v>0.6484533072988683</v>
      </c>
      <c r="O22" s="6">
        <f t="shared" si="1"/>
        <v>0.29294175271184636</v>
      </c>
    </row>
    <row r="23" spans="2:15" ht="12" customHeight="1" x14ac:dyDescent="0.2">
      <c r="B23" t="s">
        <v>305</v>
      </c>
      <c r="E23" s="16">
        <f>Input!A210/Input!A$36</f>
        <v>1.5471913124325598</v>
      </c>
      <c r="F23" s="16">
        <f>Input!B210/Input!B$36</f>
        <v>1.4999354420937716</v>
      </c>
      <c r="G23" s="16">
        <f>Input!C210/Input!C$36</f>
        <v>1.1253315925037852</v>
      </c>
      <c r="H23" s="16">
        <f>Input!D210/Input!D$36</f>
        <v>0.93712871445772006</v>
      </c>
      <c r="I23" s="16">
        <f>Input!E210/Input!E$36</f>
        <v>0.86235871212019044</v>
      </c>
      <c r="J23" s="16">
        <f>Input!F210/Input!F$36</f>
        <v>0.90019606349137249</v>
      </c>
      <c r="K23" s="16">
        <f>Input!G210/Input!G$36</f>
        <v>0.89343892901588307</v>
      </c>
      <c r="L23" s="16">
        <f>Input!H210/Input!H$36</f>
        <v>0.93011139224560202</v>
      </c>
      <c r="M23" s="16">
        <f>Input!I210/Input!I$36</f>
        <v>0.81039449602340463</v>
      </c>
      <c r="N23" s="16">
        <f>Input!J210/Input!J$36</f>
        <v>0.77594129214234075</v>
      </c>
      <c r="O23" s="6">
        <f t="shared" si="1"/>
        <v>1.0282027946526628</v>
      </c>
    </row>
    <row r="24" spans="2:15" ht="12" customHeight="1" x14ac:dyDescent="0.2">
      <c r="B24" t="s">
        <v>306</v>
      </c>
      <c r="E24" s="16">
        <f>Input!A204/Input!A$34/Input!A$5*Input!A$6</f>
        <v>0.13273741875236822</v>
      </c>
      <c r="F24" s="16">
        <f>Input!B204/Input!B$34/Input!B$5*Input!B$6</f>
        <v>0.62140669500417112</v>
      </c>
      <c r="G24" s="16">
        <f>Input!C204/Input!C$34/Input!C$5*Input!C$6</f>
        <v>7.5803795420132478E-2</v>
      </c>
      <c r="H24" s="16">
        <f>Input!D204/Input!D$34/Input!D$5*Input!D$6</f>
        <v>0.16635476880467767</v>
      </c>
      <c r="I24" s="16">
        <f>Input!E204/Input!E$34/Input!E$5*Input!E$6</f>
        <v>8.5913802931896294E-2</v>
      </c>
      <c r="J24" s="16">
        <f>Input!F204/Input!F$34/Input!F$5*Input!F$6</f>
        <v>9.1642464758580774E-2</v>
      </c>
      <c r="K24" s="16">
        <f>Input!G204/Input!G$34/Input!G$5*Input!G$6</f>
        <v>0.12817791464617553</v>
      </c>
      <c r="L24" s="16">
        <f>Input!H204/Input!H$34/Input!H$5*Input!H$6</f>
        <v>9.3699241243847237E-2</v>
      </c>
      <c r="M24" s="16">
        <f>Input!I204/Input!I$34/Input!I$5*Input!I$6</f>
        <v>0.10761465725234082</v>
      </c>
      <c r="N24" s="16">
        <f>Input!J204/Input!J$34/Input!J$5*Input!J$6</f>
        <v>6.8161026186865328E-2</v>
      </c>
      <c r="O24" s="6">
        <f t="shared" si="1"/>
        <v>0.15715117850010554</v>
      </c>
    </row>
    <row r="25" spans="2:15" ht="12" customHeight="1" x14ac:dyDescent="0.2">
      <c r="B25" t="s">
        <v>307</v>
      </c>
      <c r="E25" s="16">
        <f>Input!A205/Input!A$34/Input!A$5*Input!A$6</f>
        <v>0.90342363229373512</v>
      </c>
      <c r="F25" s="16">
        <f>Input!B205/Input!B$34/Input!B$5*Input!B$6</f>
        <v>0.44600839765145733</v>
      </c>
      <c r="G25" s="16">
        <f>Input!C205/Input!C$34/Input!C$5*Input!C$6</f>
        <v>0.54963762712767683</v>
      </c>
      <c r="H25" s="16">
        <f>Input!D205/Input!D$34/Input!D$5*Input!D$6</f>
        <v>0.52860926759615545</v>
      </c>
      <c r="I25" s="16">
        <f>Input!E205/Input!E$34/Input!E$5*Input!E$6</f>
        <v>0.38510273995490252</v>
      </c>
      <c r="J25" s="16">
        <f>Input!F205/Input!F$34/Input!F$5*Input!F$6</f>
        <v>0.44150337656070932</v>
      </c>
      <c r="K25" s="16">
        <f>Input!G205/Input!G$34/Input!G$5*Input!G$6</f>
        <v>0.38360225492321154</v>
      </c>
      <c r="L25" s="16">
        <f>Input!H205/Input!H$34/Input!H$5*Input!H$6</f>
        <v>0.41119162915913032</v>
      </c>
      <c r="M25" s="16">
        <f>Input!I205/Input!I$34/Input!I$5*Input!I$6</f>
        <v>0.31681064400365772</v>
      </c>
      <c r="N25" s="16">
        <f>Input!J205/Input!J$34/Input!J$5*Input!J$6</f>
        <v>0.39478094750188991</v>
      </c>
      <c r="O25" s="6">
        <f t="shared" si="1"/>
        <v>0.47606705167725261</v>
      </c>
    </row>
    <row r="26" spans="2:15" ht="12" customHeight="1" x14ac:dyDescent="0.2">
      <c r="B26" t="s">
        <v>308</v>
      </c>
      <c r="E26" s="16">
        <f>(Input!A142-SUM(Input!A202:'Input'!A205))/Input!A$34/Input!A$5*Input!A$6</f>
        <v>0.17793842069567048</v>
      </c>
      <c r="F26" s="16">
        <f>(Input!B142-SUM(Input!B202:'Input'!B205))/Input!B$34/Input!B$5*Input!B$6</f>
        <v>0.13374803202945215</v>
      </c>
      <c r="G26" s="16">
        <f>(Input!C142-SUM(Input!C202:'Input'!C205))/Input!C$34/Input!C$5*Input!C$6</f>
        <v>0.14747023063392417</v>
      </c>
      <c r="H26" s="16">
        <f>(Input!D142-SUM(Input!D202:'Input'!D205))/Input!D$34/Input!D$5*Input!D$6</f>
        <v>0.10225340823285842</v>
      </c>
      <c r="I26" s="16">
        <f>(Input!E142-SUM(Input!E202:'Input'!E205))/Input!E$34/Input!E$5*Input!E$6</f>
        <v>0.12722737852798618</v>
      </c>
      <c r="J26" s="16">
        <f>(Input!F142-SUM(Input!F202:'Input'!F205))/Input!F$34/Input!F$5*Input!F$6</f>
        <v>0.1203919021839467</v>
      </c>
      <c r="K26" s="16">
        <f>(Input!G142-SUM(Input!G202:'Input'!G205))/Input!G$34/Input!G$5*Input!G$6</f>
        <v>0.19411424251621481</v>
      </c>
      <c r="L26" s="16">
        <f>(Input!H142-SUM(Input!H202:'Input'!H205))/Input!H$34/Input!H$5*Input!H$6</f>
        <v>0.11597081148123414</v>
      </c>
      <c r="M26" s="16">
        <f>(Input!I142-SUM(Input!I202:'Input'!I205))/Input!I$34/Input!I$5*Input!I$6</f>
        <v>0.14653933298358163</v>
      </c>
      <c r="N26" s="16">
        <f>(Input!J142-SUM(Input!J202:'Input'!J205))/Input!J$34/Input!J$5*Input!J$6</f>
        <v>0.15356426255788047</v>
      </c>
      <c r="O26" s="6">
        <f t="shared" si="1"/>
        <v>0.14192180218427491</v>
      </c>
    </row>
    <row r="27" spans="2:15" ht="12.75" customHeight="1" x14ac:dyDescent="0.2">
      <c r="B27" s="28" t="s">
        <v>188</v>
      </c>
      <c r="E27" s="8">
        <f>SUM(E22:E26)</f>
        <v>2.8985942576179347</v>
      </c>
      <c r="F27" s="8">
        <f t="shared" ref="F27:N27" si="3">SUM(F22:F26)</f>
        <v>2.7871885286763676</v>
      </c>
      <c r="G27" s="8">
        <f t="shared" si="3"/>
        <v>1.9881560811859356</v>
      </c>
      <c r="H27" s="8">
        <f t="shared" si="3"/>
        <v>1.8450488332119996</v>
      </c>
      <c r="I27" s="8">
        <f t="shared" si="3"/>
        <v>1.6874856937352118</v>
      </c>
      <c r="J27" s="8">
        <f t="shared" si="3"/>
        <v>1.6720174596078079</v>
      </c>
      <c r="K27" s="8">
        <f t="shared" si="3"/>
        <v>2.0449972338046898</v>
      </c>
      <c r="L27" s="8">
        <f t="shared" si="3"/>
        <v>1.846694538857256</v>
      </c>
      <c r="M27" s="8">
        <f t="shared" si="3"/>
        <v>2.1517623348763766</v>
      </c>
      <c r="N27" s="8">
        <f t="shared" si="3"/>
        <v>2.0409008356878449</v>
      </c>
      <c r="O27" s="8">
        <f>AVERAGE(E27:N27)</f>
        <v>2.0962845797261425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1.25" customHeight="1" x14ac:dyDescent="0.2">
      <c r="B29" t="s">
        <v>189</v>
      </c>
      <c r="E29" s="16">
        <f>Input!A143/Input!A$34/Input!A$5*Input!A$6</f>
        <v>2.1443183942441886</v>
      </c>
      <c r="F29" s="16">
        <f>Input!B143/Input!B$34/Input!B$5*Input!B$6</f>
        <v>2.5654447465260701</v>
      </c>
      <c r="G29" s="16">
        <f>Input!C143/Input!C$34/Input!C$5*Input!C$6</f>
        <v>2.9227858009754684</v>
      </c>
      <c r="H29" s="16">
        <f>Input!D143/Input!D$34/Input!D$5*Input!D$6</f>
        <v>2.0278792320198709</v>
      </c>
      <c r="I29" s="16">
        <f>Input!E143/Input!E$34/Input!E$5*Input!E$6</f>
        <v>1.7300246009299265</v>
      </c>
      <c r="J29" s="16">
        <f>Input!F143/Input!F$34/Input!F$5*Input!F$6</f>
        <v>1.6079649870746713</v>
      </c>
      <c r="K29" s="16">
        <f>Input!G143/Input!G$34/Input!G$5*Input!G$6</f>
        <v>0.83517900313804538</v>
      </c>
      <c r="L29" s="16">
        <f>Input!H143/Input!H$34/Input!H$5*Input!H$6</f>
        <v>0.35433220671670324</v>
      </c>
      <c r="M29" s="16">
        <f>Input!I143/Input!I$34/Input!I$5*Input!I$6</f>
        <v>0.21941617556152573</v>
      </c>
      <c r="N29" s="16">
        <f>Input!J143/Input!J$34/Input!J$5*Input!J$6</f>
        <v>0.29296024179531077</v>
      </c>
      <c r="O29" s="16">
        <f t="shared" ref="O29:O35" si="4">AVERAGE(E29:N29)</f>
        <v>1.4700305388981778</v>
      </c>
    </row>
    <row r="30" spans="2:15" ht="11.25" customHeight="1" x14ac:dyDescent="0.2">
      <c r="B30" t="s">
        <v>309</v>
      </c>
      <c r="E30" s="16">
        <f>Input!A211/Input!A$36</f>
        <v>0.8223659505448393</v>
      </c>
      <c r="F30" s="16">
        <f>Input!B211/Input!B$36</f>
        <v>0.51764308142961291</v>
      </c>
      <c r="G30" s="16">
        <f>Input!C211/Input!C$36</f>
        <v>0.88721996367483602</v>
      </c>
      <c r="H30" s="16">
        <f>Input!D211/Input!D$36</f>
        <v>0.36672121068771896</v>
      </c>
      <c r="I30" s="16">
        <f>Input!E211/Input!E$36</f>
        <v>2.3044596532795252</v>
      </c>
      <c r="J30" s="16">
        <f>Input!F211/Input!F$36</f>
        <v>0.87432850944496388</v>
      </c>
      <c r="K30" s="16">
        <f>Input!G211/Input!G$36</f>
        <v>0.5162484903615211</v>
      </c>
      <c r="L30" s="16">
        <f>Input!H211/Input!H$36</f>
        <v>5.4833454508375852E-2</v>
      </c>
      <c r="M30" s="16">
        <f>Input!I211/Input!I$36</f>
        <v>1.6455994847690655E-2</v>
      </c>
      <c r="N30" s="16">
        <f>Input!J211/Input!J$36</f>
        <v>0.23389246466858188</v>
      </c>
      <c r="O30" s="6">
        <f t="shared" si="4"/>
        <v>0.65941687734476662</v>
      </c>
    </row>
    <row r="31" spans="2:15" ht="11.25" customHeight="1" x14ac:dyDescent="0.2">
      <c r="B31" t="s">
        <v>190</v>
      </c>
      <c r="E31" s="16">
        <f>Input!A144/Input!A$34/Input!A$5*Input!A$6</f>
        <v>0.65032758654211742</v>
      </c>
      <c r="F31" s="16">
        <f>Input!B144/Input!B$34/Input!B$5*Input!B$6</f>
        <v>0.1398716855501933</v>
      </c>
      <c r="G31" s="16">
        <f>Input!C144/Input!C$34/Input!C$5*Input!C$6</f>
        <v>0.8902437218399909</v>
      </c>
      <c r="H31" s="16">
        <f>Input!D144/Input!D$34/Input!D$5*Input!D$6</f>
        <v>0.31426681948449431</v>
      </c>
      <c r="I31" s="16">
        <f>Input!E144/Input!E$34/Input!E$5*Input!E$6</f>
        <v>0.10134564705322723</v>
      </c>
      <c r="J31" s="16">
        <f>Input!F144/Input!F$34/Input!F$5*Input!F$6</f>
        <v>0.27760441376327843</v>
      </c>
      <c r="K31" s="16">
        <f>Input!G144/Input!G$34/Input!G$5*Input!G$6</f>
        <v>0.11948084276644079</v>
      </c>
      <c r="L31" s="16">
        <f>Input!H144/Input!H$34/Input!H$5*Input!H$6</f>
        <v>0.16532336356020222</v>
      </c>
      <c r="M31" s="16">
        <f>Input!I144/Input!I$34/Input!I$5*Input!I$6</f>
        <v>0.14287675081567658</v>
      </c>
      <c r="N31" s="16">
        <f>Input!J144/Input!J$34/Input!J$5*Input!J$6</f>
        <v>0.27107543919030203</v>
      </c>
      <c r="O31" s="6">
        <f t="shared" si="4"/>
        <v>0.30724162705659236</v>
      </c>
    </row>
    <row r="32" spans="2:15" ht="11.25" customHeight="1" x14ac:dyDescent="0.2">
      <c r="B32" t="s">
        <v>310</v>
      </c>
      <c r="E32" s="16">
        <f>Input!A208/Input!A$34/Input!A$5*Input!A$6</f>
        <v>0.15107110801344095</v>
      </c>
      <c r="F32" s="16">
        <f>Input!B208/Input!B$34/Input!B$5*Input!B$6</f>
        <v>8.2559882643801291E-2</v>
      </c>
      <c r="G32" s="16">
        <f>Input!C208/Input!C$34/Input!C$5*Input!C$6</f>
        <v>7.2720943246956923E-2</v>
      </c>
      <c r="H32" s="16">
        <f>Input!D208/Input!D$34/Input!D$5*Input!D$6</f>
        <v>0.17758513392379749</v>
      </c>
      <c r="I32" s="16">
        <f>Input!E208/Input!E$34/Input!E$5*Input!E$6</f>
        <v>5.6230176722502884E-2</v>
      </c>
      <c r="J32" s="16">
        <f>Input!F208/Input!F$34/Input!F$5*Input!F$6</f>
        <v>5.7310935640091987E-2</v>
      </c>
      <c r="K32" s="16">
        <f>Input!G208/Input!G$34/Input!G$5*Input!G$6</f>
        <v>4.8428963720493948E-2</v>
      </c>
      <c r="L32" s="16">
        <f>Input!H208/Input!H$34/Input!H$5*Input!H$6</f>
        <v>6.2303959106239433E-2</v>
      </c>
      <c r="M32" s="16">
        <f>Input!I208/Input!I$34/Input!I$5*Input!I$6</f>
        <v>6.8631155084743628E-2</v>
      </c>
      <c r="N32" s="16">
        <f>Input!J208/Input!J$34/Input!J$5*Input!J$6</f>
        <v>7.0120037168786314E-2</v>
      </c>
      <c r="O32" s="6">
        <f t="shared" si="4"/>
        <v>8.4696229527085484E-2</v>
      </c>
    </row>
    <row r="33" spans="2:15" ht="11.25" customHeight="1" x14ac:dyDescent="0.2">
      <c r="B33" t="s">
        <v>191</v>
      </c>
      <c r="E33" s="16">
        <f>Input!A145/Input!A$34/Input!A$5*Input!A$6</f>
        <v>2.353726571620824E-2</v>
      </c>
      <c r="F33" s="16">
        <f>Input!B145/Input!B$34/Input!B$5*Input!B$6</f>
        <v>2.6570420533274231E-2</v>
      </c>
      <c r="G33" s="16">
        <f>Input!C145/Input!C$34/Input!C$5*Input!C$6</f>
        <v>1.4867326198125223E-2</v>
      </c>
      <c r="H33" s="16">
        <f>Input!D145/Input!D$34/Input!D$5*Input!D$6</f>
        <v>1.3280043757544753E-2</v>
      </c>
      <c r="I33" s="16">
        <f>Input!E145/Input!E$34/Input!E$5*Input!E$6</f>
        <v>1.8565096366526708E-2</v>
      </c>
      <c r="J33" s="16">
        <f>Input!F145/Input!F$34/Input!F$5*Input!F$6</f>
        <v>0.10320171666996041</v>
      </c>
      <c r="K33" s="16">
        <f>Input!G145/Input!G$34/Input!G$5*Input!G$6</f>
        <v>5.5128476089572394E-2</v>
      </c>
      <c r="L33" s="16">
        <f>Input!H145/Input!H$34/Input!H$5*Input!H$6</f>
        <v>3.2809394023643315E-2</v>
      </c>
      <c r="M33" s="16">
        <f>Input!I145/Input!I$34/Input!I$5*Input!I$6</f>
        <v>4.0200298193414849E-2</v>
      </c>
      <c r="N33" s="16">
        <f>Input!J145/Input!J$34/Input!J$5*Input!J$6</f>
        <v>5.2821151631512374E-2</v>
      </c>
      <c r="O33" s="6">
        <f t="shared" si="4"/>
        <v>3.8098118917978249E-2</v>
      </c>
    </row>
    <row r="34" spans="2:15" ht="11.25" customHeight="1" x14ac:dyDescent="0.2">
      <c r="B34" t="s">
        <v>192</v>
      </c>
      <c r="E34" s="16">
        <f>(Input!A147-Input!A143-Input!A144-Input!A145-Input!A207-Input!A208)/Input!A$34/Input!A$5*Input!A$6</f>
        <v>2.7128937625518285E-2</v>
      </c>
      <c r="F34" s="16">
        <f>(Input!B147-Input!B143-Input!B144-Input!B145-Input!B207-Input!B208)/Input!B$34/Input!B$5*Input!B$6</f>
        <v>8.0604905012278183E-2</v>
      </c>
      <c r="G34" s="16">
        <f>(Input!C147-Input!C143-Input!C144-Input!C145-Input!C207-Input!C208)/Input!C$34/Input!C$5*Input!C$6</f>
        <v>9.1580780058811387E-2</v>
      </c>
      <c r="H34" s="16">
        <f>(Input!D147-Input!D143-Input!D144-Input!D145-Input!D207-Input!D208)/Input!D$34/Input!D$5*Input!D$6</f>
        <v>4.5946505559174608E-2</v>
      </c>
      <c r="I34" s="16">
        <f>(Input!E147-Input!E143-Input!E144-Input!E145-Input!E207-Input!E208)/Input!E$34/Input!E$5*Input!E$6</f>
        <v>0.43530946501739576</v>
      </c>
      <c r="J34" s="16">
        <f>(Input!F147-Input!F143-Input!F144-Input!F145-Input!F207-Input!F208)/Input!F$34/Input!F$5*Input!F$6</f>
        <v>3.8275095460342613E-2</v>
      </c>
      <c r="K34" s="16">
        <f>(Input!G147-Input!G143-Input!G144-Input!G145-Input!G207-Input!G208)/Input!G$34/Input!G$5*Input!G$6</f>
        <v>5.6033511742720366E-2</v>
      </c>
      <c r="L34" s="16">
        <f>(Input!H147-Input!H143-Input!H144-Input!H145-Input!H207-Input!H208)/Input!H$34/Input!H$5*Input!H$6</f>
        <v>5.3991908408377115E-2</v>
      </c>
      <c r="M34" s="16">
        <f>(Input!I147-Input!I143-Input!I144-Input!I145-Input!I207-Input!I208)/Input!I$34/Input!I$5*Input!I$6</f>
        <v>6.6449752903775E-2</v>
      </c>
      <c r="N34" s="16">
        <f>(Input!J147-Input!J143-Input!J144-Input!J145-Input!J207-Input!J208)/Input!J$34/Input!J$5*Input!J$6</f>
        <v>0.10474930225841197</v>
      </c>
      <c r="O34" s="6">
        <f t="shared" si="4"/>
        <v>0.10000701640468053</v>
      </c>
    </row>
    <row r="35" spans="2:15" ht="12.75" customHeight="1" x14ac:dyDescent="0.2">
      <c r="B35" s="28" t="s">
        <v>193</v>
      </c>
      <c r="E35" s="8">
        <f>SUM(E29:E34)</f>
        <v>3.8187492426863128</v>
      </c>
      <c r="F35" s="8">
        <f t="shared" ref="F35:N35" si="5">SUM(F29:F34)</f>
        <v>3.4126947216952304</v>
      </c>
      <c r="G35" s="8">
        <f t="shared" si="5"/>
        <v>4.8794185359941897</v>
      </c>
      <c r="H35" s="8">
        <f t="shared" si="5"/>
        <v>2.9456789454326011</v>
      </c>
      <c r="I35" s="8">
        <f t="shared" si="5"/>
        <v>4.6459346393691039</v>
      </c>
      <c r="J35" s="8">
        <f t="shared" si="5"/>
        <v>2.9586856580533087</v>
      </c>
      <c r="K35" s="8">
        <f t="shared" si="5"/>
        <v>1.6304992878187943</v>
      </c>
      <c r="L35" s="8">
        <f t="shared" si="5"/>
        <v>0.72359428632354117</v>
      </c>
      <c r="M35" s="8">
        <f t="shared" si="5"/>
        <v>0.55403012740682644</v>
      </c>
      <c r="N35" s="8">
        <f t="shared" si="5"/>
        <v>1.0256186367129054</v>
      </c>
      <c r="O35" s="8">
        <f t="shared" si="4"/>
        <v>2.6594904081492814</v>
      </c>
    </row>
    <row r="36" spans="2:15" ht="6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89.95001548810022</v>
      </c>
      <c r="F37" s="30">
        <f t="shared" ref="F37:N37" si="6">+F11+F13+F20+F27+F35</f>
        <v>92.571510108754453</v>
      </c>
      <c r="G37" s="30">
        <f t="shared" si="6"/>
        <v>90.93700920605356</v>
      </c>
      <c r="H37" s="30">
        <f t="shared" si="6"/>
        <v>80.451010722721094</v>
      </c>
      <c r="I37" s="30">
        <f t="shared" si="6"/>
        <v>65.9333114796285</v>
      </c>
      <c r="J37" s="30">
        <f t="shared" si="6"/>
        <v>64.063088976682963</v>
      </c>
      <c r="K37" s="30">
        <f t="shared" si="6"/>
        <v>68.625749055569699</v>
      </c>
      <c r="L37" s="30">
        <f t="shared" si="6"/>
        <v>68.478616041071334</v>
      </c>
      <c r="M37" s="30">
        <f t="shared" si="6"/>
        <v>67.994809206781795</v>
      </c>
      <c r="N37" s="30">
        <f t="shared" si="6"/>
        <v>72.575296733170944</v>
      </c>
      <c r="O37" s="7">
        <f>AVERAGE(E37:N37)</f>
        <v>76.158041701853463</v>
      </c>
    </row>
    <row r="38" spans="2:15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(Input!A24-Input!A125)/Input!A$5+Input!A131/Input!A5</f>
        <v>79.094520629609335</v>
      </c>
      <c r="F39" s="30">
        <f>(Input!B24-Input!B125)/Input!B$5+Input!B131/Input!B5</f>
        <v>78.852410558117356</v>
      </c>
      <c r="G39" s="30">
        <f>(Input!C24-Input!C125)/Input!C$5+Input!C131/Input!C5</f>
        <v>71.914997777795094</v>
      </c>
      <c r="H39" s="30">
        <f>(Input!D24-Input!D125)/Input!D$5+Input!D131/Input!D5</f>
        <v>65.187166964072446</v>
      </c>
      <c r="I39" s="30">
        <f>(Input!E24-Input!E125)/Input!E$5+Input!E131/Input!E5</f>
        <v>61.204479940714791</v>
      </c>
      <c r="J39" s="30">
        <f>(Input!F24-Input!F125)/Input!F$5+Input!F131/Input!F5</f>
        <v>62.04503969706532</v>
      </c>
      <c r="K39" s="30">
        <f>(Input!G24-Input!G125)/Input!G$5+Input!G131/Input!G5</f>
        <v>60.65194178244662</v>
      </c>
      <c r="L39" s="30">
        <f>(Input!H24-Input!H125)/Input!H$5+Input!H131/Input!H5</f>
        <v>59.140239472962612</v>
      </c>
      <c r="M39" s="30">
        <f>(Input!I24-Input!I125)/Input!I$5+Input!I131/Input!I5</f>
        <v>60.581105617792865</v>
      </c>
      <c r="N39" s="30">
        <f>(Input!J24-Input!J125)/Input!J$5+Input!J131/Input!J5</f>
        <v>61.290307962138478</v>
      </c>
      <c r="O39" s="7">
        <f>AVERAGE(E39:N39)</f>
        <v>65.996221040271507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10.855494858490886</v>
      </c>
      <c r="F41" s="11">
        <f t="shared" ref="F41:N41" si="7">+F37-F39</f>
        <v>13.719099550637097</v>
      </c>
      <c r="G41" s="11">
        <f t="shared" si="7"/>
        <v>19.022011428258466</v>
      </c>
      <c r="H41" s="11">
        <f t="shared" si="7"/>
        <v>15.263843758648648</v>
      </c>
      <c r="I41" s="11">
        <f t="shared" si="7"/>
        <v>4.7288315389137097</v>
      </c>
      <c r="J41" s="11">
        <f t="shared" si="7"/>
        <v>2.0180492796176424</v>
      </c>
      <c r="K41" s="11">
        <f t="shared" si="7"/>
        <v>7.9738072731230787</v>
      </c>
      <c r="L41" s="11">
        <f t="shared" si="7"/>
        <v>9.3383765681087212</v>
      </c>
      <c r="M41" s="11">
        <f t="shared" si="7"/>
        <v>7.4137035889889304</v>
      </c>
      <c r="N41" s="11">
        <f t="shared" si="7"/>
        <v>11.284988771032467</v>
      </c>
      <c r="O41" s="11">
        <f>AVERAGE(E41:N41)</f>
        <v>10.161820661581965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(Input!A25+Input!A26)/Input!A$5</f>
        <v>3.7590657782136709</v>
      </c>
      <c r="F43" s="8">
        <f>(Input!B25+Input!B26)/Input!B$5</f>
        <v>3.7081643805809645</v>
      </c>
      <c r="G43" s="8">
        <f>(Input!C25+Input!C26)/Input!C$5</f>
        <v>3.4906339911579636</v>
      </c>
      <c r="H43" s="8">
        <f>(Input!D25+Input!D26)/Input!D$5</f>
        <v>3.3019134197917688</v>
      </c>
      <c r="I43" s="8">
        <f>(Input!E25+Input!E26)/Input!E$5</f>
        <v>3.1806961969885807</v>
      </c>
      <c r="J43" s="8">
        <f>(Input!F25+Input!F26)/Input!F$5</f>
        <v>3.125816724518776</v>
      </c>
      <c r="K43" s="8">
        <f>(Input!G25+Input!G26)/Input!G$5</f>
        <v>2.9752982717722807</v>
      </c>
      <c r="L43" s="8">
        <f>(Input!H25+Input!H26)/Input!H$5</f>
        <v>2.9905804723368652</v>
      </c>
      <c r="M43" s="8">
        <f>(Input!I25+Input!I26)/Input!I$5</f>
        <v>3.411952943109918</v>
      </c>
      <c r="N43" s="8">
        <f>(Input!J25+Input!J26)/Input!J$5</f>
        <v>3.0353834792549832</v>
      </c>
      <c r="O43" s="8">
        <f>AVERAGE(E43:N43)</f>
        <v>3.2979505657725765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ht="12.75" customHeight="1" x14ac:dyDescent="0.2">
      <c r="B45" s="9" t="s">
        <v>74</v>
      </c>
      <c r="C45" s="10"/>
      <c r="D45" s="10"/>
      <c r="E45" s="11">
        <f>+E41-E43</f>
        <v>7.0964290802772148</v>
      </c>
      <c r="F45" s="11">
        <f t="shared" ref="F45:N45" si="8">+F41-F43</f>
        <v>10.010935170056133</v>
      </c>
      <c r="G45" s="11">
        <f t="shared" si="8"/>
        <v>15.531377437100502</v>
      </c>
      <c r="H45" s="11">
        <f t="shared" si="8"/>
        <v>11.961930338856879</v>
      </c>
      <c r="I45" s="11">
        <f t="shared" si="8"/>
        <v>1.5481353419251289</v>
      </c>
      <c r="J45" s="11">
        <f t="shared" si="8"/>
        <v>-1.1077674449011337</v>
      </c>
      <c r="K45" s="11">
        <f t="shared" si="8"/>
        <v>4.998509001350798</v>
      </c>
      <c r="L45" s="11">
        <f t="shared" si="8"/>
        <v>6.347796095771856</v>
      </c>
      <c r="M45" s="11">
        <f t="shared" si="8"/>
        <v>4.001750645879012</v>
      </c>
      <c r="N45" s="11">
        <f t="shared" si="8"/>
        <v>8.2496052917774829</v>
      </c>
      <c r="O45" s="11">
        <f>AVERAGE(E45:N45)</f>
        <v>6.8638700958093875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0890723&amp;R&amp;8&amp;D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45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177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203</v>
      </c>
    </row>
    <row r="2" spans="1:15" ht="15.75" customHeight="1" x14ac:dyDescent="0.2">
      <c r="D2" s="37" t="str">
        <f>Kenndat!D2</f>
        <v>Größenklasse 1: 500 - 1.200 ha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.75" customHeight="1" x14ac:dyDescent="0.2">
      <c r="D3" s="38" t="s">
        <v>171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9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Input!A132/Input!A$7</f>
        <v>543.54226923723593</v>
      </c>
      <c r="F7" s="6">
        <f>Input!B132/Input!B$7</f>
        <v>538.53264951800122</v>
      </c>
      <c r="G7" s="6">
        <f>Input!C132/Input!C$7</f>
        <v>544.36993951430895</v>
      </c>
      <c r="H7" s="6">
        <f>Input!D132/Input!D$7</f>
        <v>475.65787364008548</v>
      </c>
      <c r="I7" s="6">
        <f>Input!E132/Input!E$7</f>
        <v>393.25180877714996</v>
      </c>
      <c r="J7" s="6">
        <f>Input!F132/Input!F$7</f>
        <v>417.22430866012201</v>
      </c>
      <c r="K7" s="6">
        <f>Input!G132/Input!G$7</f>
        <v>485.61721288549978</v>
      </c>
      <c r="L7" s="6">
        <f>Input!H132/Input!H$7</f>
        <v>448.74411794981768</v>
      </c>
      <c r="M7" s="6">
        <f>Input!I132/Input!I$7</f>
        <v>438.14186597690087</v>
      </c>
      <c r="N7" s="6">
        <f>Input!J132/Input!J$7</f>
        <v>468.88501499781313</v>
      </c>
      <c r="O7" s="6">
        <f>AVERAGE(E7:N7)</f>
        <v>475.39670611569352</v>
      </c>
    </row>
    <row r="8" spans="1:15" ht="12" customHeight="1" x14ac:dyDescent="0.2">
      <c r="B8" t="s">
        <v>180</v>
      </c>
      <c r="E8" s="6">
        <f>Input!A133/Input!A$7</f>
        <v>-0.88598217788488487</v>
      </c>
      <c r="F8" s="6">
        <f>Input!B133/Input!B$7</f>
        <v>2.105171158764509</v>
      </c>
      <c r="G8" s="6">
        <f>Input!C133/Input!C$7</f>
        <v>1.4984698022930396</v>
      </c>
      <c r="H8" s="6">
        <f>Input!D133/Input!D$7</f>
        <v>-9.5825103165929963</v>
      </c>
      <c r="I8" s="6">
        <f>Input!E133/Input!E$7</f>
        <v>1.8186877244756494</v>
      </c>
      <c r="J8" s="6">
        <f>Input!F133/Input!F$7</f>
        <v>5.313915904434781</v>
      </c>
      <c r="K8" s="6">
        <f>Input!G133/Input!G$7</f>
        <v>3.6835328183740117</v>
      </c>
      <c r="L8" s="6">
        <f>Input!H133/Input!H$7</f>
        <v>-2.0037743941668453</v>
      </c>
      <c r="M8" s="6">
        <f>Input!I133/Input!I$7</f>
        <v>0.16163859480269491</v>
      </c>
      <c r="N8" s="6">
        <f>Input!J133/Input!J$7</f>
        <v>1.2834162374583031</v>
      </c>
      <c r="O8" s="6">
        <f>AVERAGE(E8:N8)</f>
        <v>0.33925653519582621</v>
      </c>
    </row>
    <row r="9" spans="1:15" ht="12" customHeight="1" x14ac:dyDescent="0.2">
      <c r="B9" t="s">
        <v>181</v>
      </c>
      <c r="E9" s="6">
        <f>Input!A134/Input!A$7</f>
        <v>4.4335341590539707</v>
      </c>
      <c r="F9" s="6">
        <f>Input!B134/Input!B$7</f>
        <v>8.3045504623253983</v>
      </c>
      <c r="G9" s="6">
        <f>Input!C134/Input!C$7</f>
        <v>5.0453444073305045</v>
      </c>
      <c r="H9" s="6">
        <f>Input!D134/Input!D$7</f>
        <v>4.3366153419563194</v>
      </c>
      <c r="I9" s="6">
        <f>Input!E134/Input!E$7</f>
        <v>3.4906318153442029</v>
      </c>
      <c r="J9" s="6">
        <f>Input!F134/Input!F$7</f>
        <v>2.5325914107065337</v>
      </c>
      <c r="K9" s="6">
        <f>Input!G134/Input!G$7</f>
        <v>1.0070481972310654</v>
      </c>
      <c r="L9" s="6">
        <f>Input!H134/Input!H$7</f>
        <v>1.186524983915934</v>
      </c>
      <c r="M9" s="6">
        <f>Input!I134/Input!I$7</f>
        <v>1.9073476098812963</v>
      </c>
      <c r="N9" s="6">
        <f>Input!J134/Input!J$7</f>
        <v>1.3461867366455815</v>
      </c>
      <c r="O9" s="6">
        <f>AVERAGE(E9:N9)</f>
        <v>3.3590375124390812</v>
      </c>
    </row>
    <row r="10" spans="1:15" ht="12" customHeight="1" x14ac:dyDescent="0.2">
      <c r="B10" t="s">
        <v>182</v>
      </c>
      <c r="E10" s="6">
        <f>Input!A135/Input!A$7</f>
        <v>0</v>
      </c>
      <c r="F10" s="6">
        <f>Input!B135/Input!B$7</f>
        <v>0</v>
      </c>
      <c r="G10" s="6">
        <f>Input!C135/Input!C$7</f>
        <v>0</v>
      </c>
      <c r="H10" s="6">
        <f>Input!D135/Input!D$7</f>
        <v>0</v>
      </c>
      <c r="I10" s="6">
        <f>Input!E135/Input!E$7</f>
        <v>-1.8586381067429852E-2</v>
      </c>
      <c r="J10" s="6">
        <f>Input!F135/Input!F$7</f>
        <v>0</v>
      </c>
      <c r="K10" s="6">
        <f>Input!G135/Input!G$7</f>
        <v>0</v>
      </c>
      <c r="L10" s="6">
        <f>Input!H135/Input!H$7</f>
        <v>-2.1312888698262922E-2</v>
      </c>
      <c r="M10" s="6">
        <f>Input!I135/Input!I$7</f>
        <v>-6.1722008341353867E-3</v>
      </c>
      <c r="N10" s="6">
        <f>Input!J135/Input!J$7</f>
        <v>-9.0816736188629732E-2</v>
      </c>
      <c r="O10" s="6">
        <f>AVERAGE(E10:N10)</f>
        <v>-1.3688820678845789E-2</v>
      </c>
    </row>
    <row r="11" spans="1:15" ht="12.75" customHeight="1" x14ac:dyDescent="0.2">
      <c r="B11" s="28" t="s">
        <v>68</v>
      </c>
      <c r="E11" s="8">
        <f>Input!A27/Input!A$7</f>
        <v>547.08982121840495</v>
      </c>
      <c r="F11" s="8">
        <f>Input!B27/Input!B$7</f>
        <v>548.94237113909105</v>
      </c>
      <c r="G11" s="8">
        <f>Input!C27/Input!C$7</f>
        <v>550.91375372393247</v>
      </c>
      <c r="H11" s="8">
        <f>Input!D27/Input!D$7</f>
        <v>470.41197866544877</v>
      </c>
      <c r="I11" s="8">
        <f>Input!E27/Input!E$7</f>
        <v>398.54254193590236</v>
      </c>
      <c r="J11" s="8">
        <f>Input!F27/Input!F$7</f>
        <v>425.07081597526332</v>
      </c>
      <c r="K11" s="8">
        <f>Input!G27/Input!G$7</f>
        <v>490.30779390110479</v>
      </c>
      <c r="L11" s="8">
        <f>Input!H27/Input!H$7</f>
        <v>447.90555565086851</v>
      </c>
      <c r="M11" s="8">
        <f>Input!I27/Input!I$7</f>
        <v>440.20467998075071</v>
      </c>
      <c r="N11" s="8">
        <f>Input!J27/Input!J$7</f>
        <v>471.42380123572838</v>
      </c>
      <c r="O11" s="8">
        <f>AVERAGE(E11:N11)</f>
        <v>479.08131134264949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" customHeight="1" x14ac:dyDescent="0.2">
      <c r="B13" s="28" t="s">
        <v>69</v>
      </c>
      <c r="E13" s="8">
        <f>Input!A28/Input!A$7</f>
        <v>1.3400504399484392</v>
      </c>
      <c r="F13" s="8">
        <f>Input!B28/Input!B$7</f>
        <v>0.82182716899468811</v>
      </c>
      <c r="G13" s="8">
        <f>Input!C28/Input!C$7</f>
        <v>0.9131086936896271</v>
      </c>
      <c r="H13" s="8">
        <f>Input!D28/Input!D$7</f>
        <v>0.54442414653639759</v>
      </c>
      <c r="I13" s="8">
        <f>Input!E28/Input!E$7</f>
        <v>0.77731367000964802</v>
      </c>
      <c r="J13" s="8">
        <f>Input!F28/Input!F$7</f>
        <v>0.49280671424110645</v>
      </c>
      <c r="K13" s="8">
        <f>Input!G28/Input!G$7</f>
        <v>0.44385668336582679</v>
      </c>
      <c r="L13" s="8">
        <f>Input!H28/Input!H$7</f>
        <v>0.28378983487025522</v>
      </c>
      <c r="M13" s="8">
        <f>Input!I28/Input!I$7</f>
        <v>0.48364051973051009</v>
      </c>
      <c r="N13" s="8">
        <f>Input!J28/Input!J$7</f>
        <v>0.60318503613183705</v>
      </c>
      <c r="O13" s="8">
        <f>AVERAGE(E13:N13)</f>
        <v>0.67040029075183349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Input!A136/Input!A$7</f>
        <v>1.2945451997982402</v>
      </c>
      <c r="F15" s="16">
        <f>Input!B136/Input!B$7</f>
        <v>1.4001937831988984</v>
      </c>
      <c r="G15" s="16">
        <f>Input!C136/Input!C$7</f>
        <v>1.6148375011284644</v>
      </c>
      <c r="H15" s="16">
        <f>Input!D136/Input!D$7</f>
        <v>1.2792147156208715</v>
      </c>
      <c r="I15" s="16">
        <f>Input!E136/Input!E$7</f>
        <v>1.2129873604501269</v>
      </c>
      <c r="J15" s="16">
        <f>Input!F136/Input!F$7</f>
        <v>1.2028540855882959</v>
      </c>
      <c r="K15" s="16">
        <f>Input!G136/Input!G$7</f>
        <v>0.97362231929123177</v>
      </c>
      <c r="L15" s="16">
        <f>Input!H136/Input!H$7</f>
        <v>1.0571413253270427</v>
      </c>
      <c r="M15" s="16">
        <f>Input!I136/Input!I$7</f>
        <v>1.2303023740776386</v>
      </c>
      <c r="N15" s="16">
        <f>Input!J136/Input!J$7</f>
        <v>1.3557586543420219</v>
      </c>
      <c r="O15" s="6">
        <f t="shared" ref="O15:O26" si="1">AVERAGE(E15:N15)</f>
        <v>1.2621457318822835</v>
      </c>
    </row>
    <row r="16" spans="1:15" ht="12" customHeight="1" x14ac:dyDescent="0.2">
      <c r="B16" t="s">
        <v>184</v>
      </c>
      <c r="E16" s="16">
        <f>Input!A137/Input!A$7</f>
        <v>7.325553998767024</v>
      </c>
      <c r="F16" s="16">
        <f>Input!B137/Input!B$7</f>
        <v>6.2937413928782222</v>
      </c>
      <c r="G16" s="16">
        <f>Input!C137/Input!C$7</f>
        <v>6.0195784057055155</v>
      </c>
      <c r="H16" s="16">
        <f>Input!D137/Input!D$7</f>
        <v>6.0285370010928245</v>
      </c>
      <c r="I16" s="16">
        <f>Input!E137/Input!E$7</f>
        <v>5.52943701709866</v>
      </c>
      <c r="J16" s="16">
        <f>Input!F137/Input!F$7</f>
        <v>4.844966223163218</v>
      </c>
      <c r="K16" s="16">
        <f>Input!G137/Input!G$7</f>
        <v>4.6407019405575713</v>
      </c>
      <c r="L16" s="16">
        <f>Input!H137/Input!H$7</f>
        <v>4.5620810636929017</v>
      </c>
      <c r="M16" s="16">
        <f>Input!I137/Input!I$7</f>
        <v>4.7748363811357075</v>
      </c>
      <c r="N16" s="16">
        <f>Input!J137/Input!J$7</f>
        <v>5.0712371645483678</v>
      </c>
      <c r="O16" s="6">
        <f t="shared" si="1"/>
        <v>5.5090670588640007</v>
      </c>
    </row>
    <row r="17" spans="2:15" ht="12" customHeight="1" x14ac:dyDescent="0.2">
      <c r="B17" t="s">
        <v>185</v>
      </c>
      <c r="E17" s="16">
        <f>Input!A138/Input!A$7</f>
        <v>0.79858992321918953</v>
      </c>
      <c r="F17" s="16">
        <f>Input!B138/Input!B$7</f>
        <v>0.72601514853433013</v>
      </c>
      <c r="G17" s="16">
        <f>Input!C138/Input!C$7</f>
        <v>0.61188543829556741</v>
      </c>
      <c r="H17" s="16">
        <f>Input!D138/Input!D$7</f>
        <v>0.25374618734606669</v>
      </c>
      <c r="I17" s="16">
        <f>Input!E138/Input!E$7</f>
        <v>0.25232846614724797</v>
      </c>
      <c r="J17" s="16">
        <f>Input!F138/Input!F$7</f>
        <v>0.23659055771764548</v>
      </c>
      <c r="K17" s="16">
        <f>Input!G138/Input!G$7</f>
        <v>0.25566455253654485</v>
      </c>
      <c r="L17" s="16">
        <f>Input!H138/Input!H$7</f>
        <v>0.23907656015440701</v>
      </c>
      <c r="M17" s="16">
        <f>Input!I138/Input!I$7</f>
        <v>0.22353504972730187</v>
      </c>
      <c r="N17" s="16">
        <f>Input!J138/Input!J$7</f>
        <v>0.22741800977877</v>
      </c>
      <c r="O17" s="6">
        <f t="shared" si="1"/>
        <v>0.38248498934570707</v>
      </c>
    </row>
    <row r="18" spans="2:15" ht="12" customHeight="1" x14ac:dyDescent="0.2">
      <c r="B18" t="s">
        <v>186</v>
      </c>
      <c r="E18" s="16">
        <f>Input!A139/Input!A$7</f>
        <v>5.7462820153561625</v>
      </c>
      <c r="F18" s="16">
        <f>Input!B139/Input!B$7</f>
        <v>5.6189518984851468</v>
      </c>
      <c r="G18" s="16">
        <f>Input!C139/Input!C$7</f>
        <v>4.3386638981673737</v>
      </c>
      <c r="H18" s="16">
        <f>Input!D139/Input!D$7</f>
        <v>5.5574385489895448</v>
      </c>
      <c r="I18" s="16">
        <f>Input!E139/Input!E$7</f>
        <v>3.6209521415889028</v>
      </c>
      <c r="J18" s="16">
        <f>Input!F139/Input!F$7</f>
        <v>3.6851111551145062</v>
      </c>
      <c r="K18" s="16">
        <f>Input!G139/Input!G$7</f>
        <v>3.2587390900191671</v>
      </c>
      <c r="L18" s="16">
        <f>Input!H139/Input!H$7</f>
        <v>3.9759026377868323</v>
      </c>
      <c r="M18" s="16">
        <f>Input!I139/Input!I$7</f>
        <v>2.1254238851459735</v>
      </c>
      <c r="N18" s="16">
        <f>Input!J139/Input!J$7</f>
        <v>2.7366712851444945</v>
      </c>
      <c r="O18" s="6">
        <f t="shared" si="1"/>
        <v>4.0664136555798098</v>
      </c>
    </row>
    <row r="19" spans="2:15" ht="13.5" customHeight="1" x14ac:dyDescent="0.2">
      <c r="B19" t="s">
        <v>311</v>
      </c>
      <c r="E19" s="16">
        <f>E20-SUM(E15:E18)</f>
        <v>0</v>
      </c>
      <c r="F19" s="16">
        <f t="shared" ref="F19:N19" si="2">F20-SUM(F15:F18)</f>
        <v>0</v>
      </c>
      <c r="G19" s="16">
        <f t="shared" si="2"/>
        <v>0</v>
      </c>
      <c r="H19" s="16">
        <f t="shared" si="2"/>
        <v>0</v>
      </c>
      <c r="I19" s="16">
        <f t="shared" si="2"/>
        <v>0</v>
      </c>
      <c r="J19" s="16">
        <f t="shared" si="2"/>
        <v>0</v>
      </c>
      <c r="K19" s="16">
        <f t="shared" si="2"/>
        <v>0</v>
      </c>
      <c r="L19" s="16">
        <f t="shared" si="2"/>
        <v>0</v>
      </c>
      <c r="M19" s="16">
        <f t="shared" si="2"/>
        <v>0</v>
      </c>
      <c r="N19" s="16">
        <f t="shared" si="2"/>
        <v>0</v>
      </c>
      <c r="O19" s="6">
        <f t="shared" si="1"/>
        <v>0</v>
      </c>
    </row>
    <row r="20" spans="2:15" ht="12.75" customHeight="1" x14ac:dyDescent="0.2">
      <c r="B20" s="28" t="s">
        <v>187</v>
      </c>
      <c r="E20" s="8">
        <f>Input!A141/Input!A$7</f>
        <v>15.164971137140617</v>
      </c>
      <c r="F20" s="8">
        <f>Input!B141/Input!B$7</f>
        <v>14.038902223096597</v>
      </c>
      <c r="G20" s="8">
        <f>Input!C141/Input!C$7</f>
        <v>12.584965243296923</v>
      </c>
      <c r="H20" s="8">
        <f>Input!D141/Input!D$7</f>
        <v>13.118936453049308</v>
      </c>
      <c r="I20" s="8">
        <f>Input!E141/Input!E$7</f>
        <v>10.615704985284937</v>
      </c>
      <c r="J20" s="8">
        <f>Input!F141/Input!F$7</f>
        <v>9.969522021583666</v>
      </c>
      <c r="K20" s="8">
        <f>Input!G141/Input!G$7</f>
        <v>9.1287279024045151</v>
      </c>
      <c r="L20" s="8">
        <f>Input!H141/Input!H$7</f>
        <v>9.8342015869611838</v>
      </c>
      <c r="M20" s="8">
        <f>Input!I141/Input!I$7</f>
        <v>8.354097690086622</v>
      </c>
      <c r="N20" s="8">
        <f>Input!J141/Input!J$7</f>
        <v>9.391085113813654</v>
      </c>
      <c r="O20" s="8">
        <f t="shared" si="1"/>
        <v>11.220111435671804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6">
        <f>Input!A202/Input!A$7</f>
        <v>0.81414280109847004</v>
      </c>
      <c r="F22" s="6">
        <f>Input!B202/Input!B$7</f>
        <v>0.51863712374581938</v>
      </c>
      <c r="G22" s="6">
        <f>Input!C202/Input!C$7</f>
        <v>0.54132662273178656</v>
      </c>
      <c r="H22" s="6">
        <f>Input!D202/Input!D$7</f>
        <v>0.65815296286026526</v>
      </c>
      <c r="I22" s="6">
        <f>Input!E202/Input!E$7</f>
        <v>1.3951792967578218</v>
      </c>
      <c r="J22" s="6">
        <f>Input!F202/Input!F$7</f>
        <v>0.72761970404331966</v>
      </c>
      <c r="K22" s="6">
        <f>Input!G202/Input!G$7</f>
        <v>2.7717570313335473</v>
      </c>
      <c r="L22" s="6">
        <f>Input!H202/Input!H$7</f>
        <v>1.878821359639717</v>
      </c>
      <c r="M22" s="6">
        <f>Input!I202/Input!I$7</f>
        <v>4.6111926531921714</v>
      </c>
      <c r="N22" s="6">
        <f>Input!J202/Input!J$7</f>
        <v>3.813809248705847</v>
      </c>
      <c r="O22" s="6">
        <f t="shared" si="1"/>
        <v>1.7730638804108765</v>
      </c>
    </row>
    <row r="23" spans="2:15" ht="12" customHeight="1" x14ac:dyDescent="0.2">
      <c r="B23" t="s">
        <v>305</v>
      </c>
      <c r="E23" s="6">
        <f>Input!A203/Input!A$7</f>
        <v>10.014416297707784</v>
      </c>
      <c r="F23" s="6">
        <f>Input!B203/Input!B$7</f>
        <v>12.115269525870549</v>
      </c>
      <c r="G23" s="6">
        <f>Input!C203/Input!C$7</f>
        <v>8.5868186332039365</v>
      </c>
      <c r="H23" s="6">
        <f>Input!D203/Input!D$7</f>
        <v>6.3245473747736884</v>
      </c>
      <c r="I23" s="6">
        <f>Input!E203/Input!E$7</f>
        <v>6.6627822413918913</v>
      </c>
      <c r="J23" s="6">
        <f>Input!F203/Input!F$7</f>
        <v>6.0641123965179782</v>
      </c>
      <c r="K23" s="6">
        <f>Input!G203/Input!G$7</f>
        <v>7.1278221991888993</v>
      </c>
      <c r="L23" s="6">
        <f>Input!H203/Input!H$7</f>
        <v>5.6049551790692691</v>
      </c>
      <c r="M23" s="6">
        <f>Input!I203/Input!I$7</f>
        <v>5.3000324831568815</v>
      </c>
      <c r="N23" s="6">
        <f>Input!J203/Input!J$7</f>
        <v>5.0727854970004369</v>
      </c>
      <c r="O23" s="6">
        <f t="shared" si="1"/>
        <v>7.2873541827881327</v>
      </c>
    </row>
    <row r="24" spans="2:15" ht="12" customHeight="1" x14ac:dyDescent="0.2">
      <c r="B24" t="s">
        <v>306</v>
      </c>
      <c r="E24" s="6">
        <f>Input!A204/Input!A$7</f>
        <v>0.78706831810794153</v>
      </c>
      <c r="F24" s="6">
        <f>Input!B204/Input!B$7</f>
        <v>3.7435790871532557</v>
      </c>
      <c r="G24" s="6">
        <f>Input!C204/Input!C$7</f>
        <v>0.45638214317956127</v>
      </c>
      <c r="H24" s="6">
        <f>Input!D204/Input!D$7</f>
        <v>0.98901751781956981</v>
      </c>
      <c r="I24" s="6">
        <f>Input!E204/Input!E$7</f>
        <v>0.52831251064105789</v>
      </c>
      <c r="J24" s="6">
        <f>Input!F204/Input!F$7</f>
        <v>0.56373692908768269</v>
      </c>
      <c r="K24" s="6">
        <f>Input!G204/Input!G$7</f>
        <v>0.79718828919983886</v>
      </c>
      <c r="L24" s="6">
        <f>Input!H204/Input!H$7</f>
        <v>0.5953038816212739</v>
      </c>
      <c r="M24" s="6">
        <f>Input!I204/Input!I$7</f>
        <v>0.64411974655117099</v>
      </c>
      <c r="N24" s="6">
        <f>Input!J204/Input!J$7</f>
        <v>0.40088183551038253</v>
      </c>
      <c r="O24" s="6">
        <f t="shared" si="1"/>
        <v>0.95055902588717345</v>
      </c>
    </row>
    <row r="25" spans="2:15" ht="12" customHeight="1" x14ac:dyDescent="0.2">
      <c r="B25" t="s">
        <v>307</v>
      </c>
      <c r="E25" s="6">
        <f>Input!A205/Input!A$7</f>
        <v>5.3568626352070838</v>
      </c>
      <c r="F25" s="6">
        <f>Input!B205/Input!B$7</f>
        <v>2.6869161912256541</v>
      </c>
      <c r="G25" s="6">
        <f>Input!C205/Input!C$7</f>
        <v>3.3091324365803017</v>
      </c>
      <c r="H25" s="6">
        <f>Input!D205/Input!D$7</f>
        <v>3.1427041706764096</v>
      </c>
      <c r="I25" s="6">
        <f>Input!E205/Input!E$7</f>
        <v>2.3681246604995825</v>
      </c>
      <c r="J25" s="6">
        <f>Input!F205/Input!F$7</f>
        <v>2.7158998651972919</v>
      </c>
      <c r="K25" s="6">
        <f>Input!G205/Input!G$7</f>
        <v>2.3857715752325954</v>
      </c>
      <c r="L25" s="6">
        <f>Input!H205/Input!H$7</f>
        <v>2.6124434913146044</v>
      </c>
      <c r="M25" s="6">
        <f>Input!I205/Input!I$7</f>
        <v>1.8962471928136029</v>
      </c>
      <c r="N25" s="6">
        <f>Input!J205/Input!J$7</f>
        <v>2.3218622094275698</v>
      </c>
      <c r="O25" s="6">
        <f t="shared" si="1"/>
        <v>2.8795964428174701</v>
      </c>
    </row>
    <row r="26" spans="2:15" ht="12" customHeight="1" x14ac:dyDescent="0.2">
      <c r="B26" t="s">
        <v>308</v>
      </c>
      <c r="E26" s="16">
        <f>E27-SUM(E22:E25)</f>
        <v>1.0550882699097706</v>
      </c>
      <c r="F26" s="16">
        <f t="shared" ref="F26:N26" si="3">F27-SUM(F22:F25)</f>
        <v>0.80574660633484285</v>
      </c>
      <c r="G26" s="16">
        <f t="shared" si="3"/>
        <v>0.88785501489572738</v>
      </c>
      <c r="H26" s="16">
        <f t="shared" si="3"/>
        <v>0.60792012591952371</v>
      </c>
      <c r="I26" s="16">
        <f t="shared" si="3"/>
        <v>0.78236340935440118</v>
      </c>
      <c r="J26" s="16">
        <f t="shared" si="3"/>
        <v>0.74058856233292403</v>
      </c>
      <c r="K26" s="16">
        <f t="shared" si="3"/>
        <v>1.2072719495241149</v>
      </c>
      <c r="L26" s="16">
        <f t="shared" si="3"/>
        <v>0.73680291657731267</v>
      </c>
      <c r="M26" s="16">
        <f t="shared" si="3"/>
        <v>0.87710057747834647</v>
      </c>
      <c r="N26" s="16">
        <f t="shared" si="3"/>
        <v>0.90317189876557791</v>
      </c>
      <c r="O26" s="6">
        <f t="shared" si="1"/>
        <v>0.86039093310925419</v>
      </c>
    </row>
    <row r="27" spans="2:15" ht="12.75" customHeight="1" x14ac:dyDescent="0.2">
      <c r="B27" s="28" t="s">
        <v>188</v>
      </c>
      <c r="E27" s="8">
        <f>Input!A142/Input!A$7</f>
        <v>18.027578322031051</v>
      </c>
      <c r="F27" s="8">
        <f>Input!B142/Input!B$7</f>
        <v>19.87014853433012</v>
      </c>
      <c r="G27" s="8">
        <f>Input!C142/Input!C$7</f>
        <v>13.781514850591314</v>
      </c>
      <c r="H27" s="8">
        <f>Input!D142/Input!D$7</f>
        <v>11.722342152049457</v>
      </c>
      <c r="I27" s="8">
        <f>Input!E142/Input!E$7</f>
        <v>11.736762118644755</v>
      </c>
      <c r="J27" s="8">
        <f>Input!F142/Input!F$7</f>
        <v>10.811957457179197</v>
      </c>
      <c r="K27" s="8">
        <f>Input!G142/Input!G$7</f>
        <v>14.289811044478997</v>
      </c>
      <c r="L27" s="8">
        <f>Input!H142/Input!H$7</f>
        <v>11.428326828222175</v>
      </c>
      <c r="M27" s="8">
        <f>Input!I142/Input!I$7</f>
        <v>13.328692653192173</v>
      </c>
      <c r="N27" s="8">
        <f>Input!J142/Input!J$7</f>
        <v>12.512510689409813</v>
      </c>
      <c r="O27" s="8">
        <f>AVERAGE(E27:N27)</f>
        <v>13.750964465012908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2" customHeight="1" x14ac:dyDescent="0.2">
      <c r="B29" t="s">
        <v>189</v>
      </c>
      <c r="E29" s="16">
        <f>Input!A143/Input!A$7</f>
        <v>12.714764893795886</v>
      </c>
      <c r="F29" s="16">
        <f>Input!B143/Input!B$7</f>
        <v>15.455168699586858</v>
      </c>
      <c r="G29" s="16">
        <f>Input!C143/Input!C$7</f>
        <v>17.596839848334387</v>
      </c>
      <c r="H29" s="16">
        <f>Input!D143/Input!D$7</f>
        <v>12.056210344321389</v>
      </c>
      <c r="I29" s="16">
        <f>Input!E143/Input!E$7</f>
        <v>10.638495901672572</v>
      </c>
      <c r="J29" s="16">
        <f>Input!F143/Input!F$7</f>
        <v>9.8913669146934957</v>
      </c>
      <c r="K29" s="16">
        <f>Input!G143/Input!G$7</f>
        <v>5.1943029540238399</v>
      </c>
      <c r="L29" s="16">
        <f>Input!H143/Input!H$7</f>
        <v>2.251195796697405</v>
      </c>
      <c r="M29" s="16">
        <f>Input!I143/Input!I$7</f>
        <v>1.3132996470965672</v>
      </c>
      <c r="N29" s="16">
        <f>Input!J143/Input!J$7</f>
        <v>1.7230145441252309</v>
      </c>
      <c r="O29" s="16">
        <f t="shared" ref="O29:O35" si="4">AVERAGE(E29:N29)</f>
        <v>8.8834659544347634</v>
      </c>
    </row>
    <row r="30" spans="2:15" ht="12" customHeight="1" x14ac:dyDescent="0.2">
      <c r="B30" t="s">
        <v>309</v>
      </c>
      <c r="E30" s="16">
        <f>Input!A207/Input!A$7</f>
        <v>6.0508692484447684</v>
      </c>
      <c r="F30" s="16">
        <f>Input!B207/Input!B$7</f>
        <v>4.1118852055872521</v>
      </c>
      <c r="G30" s="16">
        <f>Input!C207/Input!C$7</f>
        <v>8.4780048749661461</v>
      </c>
      <c r="H30" s="16">
        <f>Input!D207/Input!D$7</f>
        <v>2.378295600972125</v>
      </c>
      <c r="I30" s="16">
        <f>Input!E207/Input!E$7</f>
        <v>19.340432776890463</v>
      </c>
      <c r="J30" s="16">
        <f>Input!F207/Input!F$7</f>
        <v>9.7460671119471769</v>
      </c>
      <c r="K30" s="16">
        <f>Input!G207/Input!G$7</f>
        <v>4.2544384393277568</v>
      </c>
      <c r="L30" s="16">
        <f>Input!H207/Input!H$7</f>
        <v>0.52764958181428268</v>
      </c>
      <c r="M30" s="16">
        <f>Input!I207/Input!I$7</f>
        <v>0.13955726660250239</v>
      </c>
      <c r="N30" s="16">
        <f>Input!J207/Input!J$7</f>
        <v>2.6679869311765203</v>
      </c>
      <c r="O30" s="6">
        <f t="shared" si="4"/>
        <v>5.7695187037728983</v>
      </c>
    </row>
    <row r="31" spans="2:15" ht="12" customHeight="1" x14ac:dyDescent="0.2">
      <c r="B31" t="s">
        <v>190</v>
      </c>
      <c r="E31" s="16">
        <f>Input!A144/Input!A$7</f>
        <v>3.856126211959872</v>
      </c>
      <c r="F31" s="16">
        <f>Input!B144/Input!B$7</f>
        <v>0.84263771394845555</v>
      </c>
      <c r="G31" s="16">
        <f>Input!C144/Input!C$7</f>
        <v>5.3597756612801302</v>
      </c>
      <c r="H31" s="16">
        <f>Input!D144/Input!D$7</f>
        <v>1.8683888173025169</v>
      </c>
      <c r="I31" s="16">
        <f>Input!E144/Input!E$7</f>
        <v>0.62320804585586542</v>
      </c>
      <c r="J31" s="16">
        <f>Input!F144/Input!F$7</f>
        <v>1.7076784231891124</v>
      </c>
      <c r="K31" s="16">
        <f>Input!G144/Input!G$7</f>
        <v>0.74309781759252402</v>
      </c>
      <c r="L31" s="16">
        <f>Input!H144/Input!H$7</f>
        <v>1.050356851812138</v>
      </c>
      <c r="M31" s="16">
        <f>Input!I144/Input!I$7</f>
        <v>0.85517845684953475</v>
      </c>
      <c r="N31" s="16">
        <f>Input!J144/Input!J$7</f>
        <v>1.5943014021894522</v>
      </c>
      <c r="O31" s="6">
        <f t="shared" si="4"/>
        <v>1.8500749401979601</v>
      </c>
    </row>
    <row r="32" spans="2:15" ht="12" customHeight="1" x14ac:dyDescent="0.2">
      <c r="B32" t="s">
        <v>310</v>
      </c>
      <c r="E32" s="16">
        <f>Input!A208/Input!A$7</f>
        <v>0.89577817631564205</v>
      </c>
      <c r="F32" s="16">
        <f>Input!B208/Input!B$7</f>
        <v>0.4973706472555578</v>
      </c>
      <c r="G32" s="16">
        <f>Input!C208/Input!C$7</f>
        <v>0.43782161234991424</v>
      </c>
      <c r="H32" s="16">
        <f>Input!D208/Input!D$7</f>
        <v>1.05578463194637</v>
      </c>
      <c r="I32" s="16">
        <f>Input!E208/Input!E$7</f>
        <v>0.34577803361358167</v>
      </c>
      <c r="J32" s="16">
        <f>Input!F208/Input!F$7</f>
        <v>0.35254716190795338</v>
      </c>
      <c r="K32" s="16">
        <f>Input!G208/Input!G$7</f>
        <v>0.30119855548151991</v>
      </c>
      <c r="L32" s="16">
        <f>Input!H208/Input!H$7</f>
        <v>0.39583873043105294</v>
      </c>
      <c r="M32" s="16">
        <f>Input!I208/Input!I$7</f>
        <v>0.41078681424446578</v>
      </c>
      <c r="N32" s="16">
        <f>Input!J208/Input!J$7</f>
        <v>0.41240355051602923</v>
      </c>
      <c r="O32" s="6">
        <f t="shared" si="4"/>
        <v>0.51053079140620872</v>
      </c>
    </row>
    <row r="33" spans="2:15" ht="12" customHeight="1" x14ac:dyDescent="0.2">
      <c r="B33" t="s">
        <v>191</v>
      </c>
      <c r="E33" s="16">
        <f>Input!A145/Input!A$7</f>
        <v>0.13956453511180855</v>
      </c>
      <c r="F33" s="16">
        <f>Input!B145/Input!B$7</f>
        <v>0.1600698406452882</v>
      </c>
      <c r="G33" s="16">
        <f>Input!C145/Input!C$7</f>
        <v>8.9509795070867565E-2</v>
      </c>
      <c r="H33" s="16">
        <f>Input!D145/Input!D$7</f>
        <v>7.89529269764635E-2</v>
      </c>
      <c r="I33" s="16">
        <f>Input!E145/Input!E$7</f>
        <v>0.1141629439854714</v>
      </c>
      <c r="J33" s="16">
        <f>Input!F145/Input!F$7</f>
        <v>0.63484345369108097</v>
      </c>
      <c r="K33" s="16">
        <f>Input!G145/Input!G$7</f>
        <v>0.34286542780286772</v>
      </c>
      <c r="L33" s="16">
        <f>Input!H145/Input!H$7</f>
        <v>0.20844949603259705</v>
      </c>
      <c r="M33" s="16">
        <f>Input!I145/Input!I$7</f>
        <v>0.24061597690086622</v>
      </c>
      <c r="N33" s="16">
        <f>Input!J145/Input!J$7</f>
        <v>0.31066199270182582</v>
      </c>
      <c r="O33" s="6">
        <f t="shared" si="4"/>
        <v>0.23196963889191369</v>
      </c>
    </row>
    <row r="34" spans="2:15" ht="12" customHeight="1" x14ac:dyDescent="0.2">
      <c r="B34" t="s">
        <v>192</v>
      </c>
      <c r="E34" s="16">
        <f>E35-SUM(E29:E33)</f>
        <v>0.16086140223056944</v>
      </c>
      <c r="F34" s="16">
        <f t="shared" ref="F34:N34" si="5">F35-SUM(F29:F33)</f>
        <v>0.48559315364942179</v>
      </c>
      <c r="G34" s="16">
        <f t="shared" si="5"/>
        <v>0.55136860160693146</v>
      </c>
      <c r="H34" s="16">
        <f t="shared" si="5"/>
        <v>0.2731625862434548</v>
      </c>
      <c r="I34" s="16">
        <f t="shared" si="5"/>
        <v>2.6768624891562567</v>
      </c>
      <c r="J34" s="16">
        <f t="shared" si="5"/>
        <v>0.23544854268371651</v>
      </c>
      <c r="K34" s="16">
        <f t="shared" si="5"/>
        <v>0.34849419642489821</v>
      </c>
      <c r="L34" s="16">
        <f t="shared" si="5"/>
        <v>0.34302938022732121</v>
      </c>
      <c r="M34" s="16">
        <f t="shared" si="5"/>
        <v>0.39773018928456816</v>
      </c>
      <c r="N34" s="16">
        <f t="shared" si="5"/>
        <v>0.61607189484884639</v>
      </c>
      <c r="O34" s="6">
        <f t="shared" si="4"/>
        <v>0.60886224363559838</v>
      </c>
    </row>
    <row r="35" spans="2:15" ht="12.75" customHeight="1" x14ac:dyDescent="0.2">
      <c r="B35" s="28" t="s">
        <v>193</v>
      </c>
      <c r="E35" s="8">
        <f>Input!A147/Input!A$7</f>
        <v>23.817964467858545</v>
      </c>
      <c r="F35" s="8">
        <f>Input!B147/Input!B$7</f>
        <v>21.552725260672833</v>
      </c>
      <c r="G35" s="8">
        <f>Input!C147/Input!C$7</f>
        <v>32.513320393608375</v>
      </c>
      <c r="H35" s="8">
        <f>Input!D147/Input!D$7</f>
        <v>17.71079490776232</v>
      </c>
      <c r="I35" s="8">
        <f>Input!E147/Input!E$7</f>
        <v>33.738940191174208</v>
      </c>
      <c r="J35" s="8">
        <f>Input!F147/Input!F$7</f>
        <v>22.567951608112534</v>
      </c>
      <c r="K35" s="8">
        <f>Input!G147/Input!G$7</f>
        <v>11.184397390653407</v>
      </c>
      <c r="L35" s="8">
        <f>Input!H147/Input!H$7</f>
        <v>4.7765198370147974</v>
      </c>
      <c r="M35" s="8">
        <f>Input!I147/Input!I$7</f>
        <v>3.3571683509785051</v>
      </c>
      <c r="N35" s="8">
        <f>Input!J147/Input!J$7</f>
        <v>7.3244403155579052</v>
      </c>
      <c r="O35" s="8">
        <f t="shared" si="4"/>
        <v>17.854422272339342</v>
      </c>
    </row>
    <row r="36" spans="2:15" ht="6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605.44038558538364</v>
      </c>
      <c r="F37" s="30">
        <f t="shared" ref="F37:N37" si="6">+F11+F13+F20+F27+F35</f>
        <v>605.22597432618522</v>
      </c>
      <c r="G37" s="30">
        <f t="shared" si="6"/>
        <v>610.70666290511872</v>
      </c>
      <c r="H37" s="30">
        <f t="shared" si="6"/>
        <v>513.50847632484624</v>
      </c>
      <c r="I37" s="30">
        <f t="shared" si="6"/>
        <v>455.41126290101596</v>
      </c>
      <c r="J37" s="30">
        <f t="shared" si="6"/>
        <v>468.9130537763798</v>
      </c>
      <c r="K37" s="30">
        <f t="shared" si="6"/>
        <v>525.35458692200757</v>
      </c>
      <c r="L37" s="30">
        <f t="shared" si="6"/>
        <v>474.22839373793693</v>
      </c>
      <c r="M37" s="30">
        <f t="shared" si="6"/>
        <v>465.72827919473849</v>
      </c>
      <c r="N37" s="30">
        <f t="shared" si="6"/>
        <v>501.25502239064156</v>
      </c>
      <c r="O37" s="7">
        <f>AVERAGE(E37:N37)</f>
        <v>522.57720980642546</v>
      </c>
    </row>
    <row r="38" spans="2:15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Input!A24/Input!A$7</f>
        <v>493.82993666984254</v>
      </c>
      <c r="F39" s="30">
        <f>Input!B24/Input!B$7</f>
        <v>489.55107220145584</v>
      </c>
      <c r="G39" s="30">
        <f>Input!C24/Input!C$7</f>
        <v>441.99915906833979</v>
      </c>
      <c r="H39" s="30">
        <f>Input!D24/Input!D$7</f>
        <v>390.40905739777196</v>
      </c>
      <c r="I39" s="30">
        <f>Input!E24/Input!E$7</f>
        <v>392.81216445197543</v>
      </c>
      <c r="J39" s="30">
        <f>Input!F24/Input!F$7</f>
        <v>408.98164360296414</v>
      </c>
      <c r="K39" s="30">
        <f>Input!G24/Input!G$7</f>
        <v>409.49980380543423</v>
      </c>
      <c r="L39" s="30">
        <f>Input!H24/Input!H$7</f>
        <v>375.76194252627062</v>
      </c>
      <c r="M39" s="30">
        <f>Input!I24/Input!I$7</f>
        <v>377.92822746230348</v>
      </c>
      <c r="N39" s="30">
        <f>Input!J24/Input!J$7</f>
        <v>378.2004211301072</v>
      </c>
      <c r="O39" s="7">
        <f>AVERAGE(E39:N39)</f>
        <v>415.89734283164643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111.6104489155411</v>
      </c>
      <c r="F41" s="11">
        <f t="shared" ref="F41:N41" si="7">+F37-F39</f>
        <v>115.67490212472939</v>
      </c>
      <c r="G41" s="11">
        <f t="shared" si="7"/>
        <v>168.70750383677893</v>
      </c>
      <c r="H41" s="11">
        <f t="shared" si="7"/>
        <v>123.09941892707428</v>
      </c>
      <c r="I41" s="11">
        <f t="shared" si="7"/>
        <v>62.599098449040525</v>
      </c>
      <c r="J41" s="11">
        <f t="shared" si="7"/>
        <v>59.931410173415657</v>
      </c>
      <c r="K41" s="11">
        <f t="shared" si="7"/>
        <v>115.85478311657334</v>
      </c>
      <c r="L41" s="11">
        <f t="shared" si="7"/>
        <v>98.46645121166631</v>
      </c>
      <c r="M41" s="11">
        <f t="shared" si="7"/>
        <v>87.800051732435008</v>
      </c>
      <c r="N41" s="11">
        <f t="shared" si="7"/>
        <v>123.05460126053435</v>
      </c>
      <c r="O41" s="11">
        <f>AVERAGE(E41:N41)</f>
        <v>106.6798669747789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(Input!A25+Input!A26)/Input!A$7</f>
        <v>21.91036260718489</v>
      </c>
      <c r="F43" s="8">
        <f>(Input!B25+Input!B26)/Input!B$7</f>
        <v>21.792852154239622</v>
      </c>
      <c r="G43" s="8">
        <f>(Input!C25+Input!C26)/Input!C$7</f>
        <v>20.207515572808521</v>
      </c>
      <c r="H43" s="8">
        <f>(Input!D25+Input!D26)/Input!D$7</f>
        <v>19.165251431274363</v>
      </c>
      <c r="I43" s="8">
        <f>(Input!E25+Input!E26)/Input!E$7</f>
        <v>19.138769123501131</v>
      </c>
      <c r="J43" s="8">
        <f>(Input!F25+Input!F26)/Input!F$7</f>
        <v>18.860409130027495</v>
      </c>
      <c r="K43" s="8">
        <f>(Input!G25+Input!G26)/Input!G$7</f>
        <v>18.05669735034509</v>
      </c>
      <c r="L43" s="8">
        <f>(Input!H25+Input!H26)/Input!H$7</f>
        <v>18.24350289513189</v>
      </c>
      <c r="M43" s="8">
        <f>(Input!I25+Input!I26)/Input!I$7</f>
        <v>19.981871992300288</v>
      </c>
      <c r="N43" s="8">
        <f>(Input!J25+Input!J26)/Input!J$7</f>
        <v>17.440466515219761</v>
      </c>
      <c r="O43" s="8">
        <f>AVERAGE(E43:N43)</f>
        <v>19.479769877203303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ht="12.75" customHeight="1" x14ac:dyDescent="0.2">
      <c r="B45" s="9" t="s">
        <v>74</v>
      </c>
      <c r="C45" s="10"/>
      <c r="D45" s="10"/>
      <c r="E45" s="11">
        <f>+E41-E43</f>
        <v>89.700086308356205</v>
      </c>
      <c r="F45" s="11">
        <f t="shared" ref="F45:N45" si="8">+F41-F43</f>
        <v>93.88204997048976</v>
      </c>
      <c r="G45" s="11">
        <f t="shared" si="8"/>
        <v>148.49998826397041</v>
      </c>
      <c r="H45" s="11">
        <f t="shared" si="8"/>
        <v>103.93416749579993</v>
      </c>
      <c r="I45" s="11">
        <f t="shared" si="8"/>
        <v>43.460329325539391</v>
      </c>
      <c r="J45" s="11">
        <f t="shared" si="8"/>
        <v>41.071001043388165</v>
      </c>
      <c r="K45" s="11">
        <f t="shared" si="8"/>
        <v>97.798085766228255</v>
      </c>
      <c r="L45" s="11">
        <f t="shared" si="8"/>
        <v>80.222948316534428</v>
      </c>
      <c r="M45" s="11">
        <f t="shared" si="8"/>
        <v>67.818179740134724</v>
      </c>
      <c r="N45" s="11">
        <f t="shared" si="8"/>
        <v>105.6141347453146</v>
      </c>
      <c r="O45" s="11">
        <f>AVERAGE(E45:N45)</f>
        <v>87.200097097575579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0890723&amp;R&amp;8&amp;D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45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9" width="8.7109375" customWidth="1"/>
    <col min="10" max="10" width="8.42578125" customWidth="1"/>
    <col min="11" max="13" width="8.7109375" customWidth="1"/>
    <col min="14" max="14" width="8.570312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177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204</v>
      </c>
    </row>
    <row r="2" spans="1:15" ht="15.75" customHeight="1" x14ac:dyDescent="0.2">
      <c r="D2" s="37" t="str">
        <f>Kenndat!D2</f>
        <v>Größenklasse 1: 500 - 1.200 ha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.75" customHeight="1" x14ac:dyDescent="0.2">
      <c r="D3" s="38" t="s">
        <v>172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9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Input!A149/Input!A$7</f>
        <v>475.4274471781651</v>
      </c>
      <c r="F7" s="6">
        <f>Input!B149/Input!B$7</f>
        <v>495.82468178241197</v>
      </c>
      <c r="G7" s="6">
        <f>Input!C149/Input!C$7</f>
        <v>489.0084986909813</v>
      </c>
      <c r="H7" s="6">
        <f>Input!D149/Input!D$7</f>
        <v>449.83876062242086</v>
      </c>
      <c r="I7" s="6">
        <f>Input!E149/Input!E$7</f>
        <v>352.3427369206197</v>
      </c>
      <c r="J7" s="6">
        <f>Input!F149/Input!F$7</f>
        <v>351.08372009778913</v>
      </c>
      <c r="K7" s="6">
        <f>Input!G149/Input!G$7</f>
        <v>391.11561782779302</v>
      </c>
      <c r="L7" s="6">
        <f>Input!H149/Input!H$7</f>
        <v>410.3162157409393</v>
      </c>
      <c r="M7" s="6">
        <f>Input!I149/Input!I$7</f>
        <v>382.69394650304781</v>
      </c>
      <c r="N7" s="6">
        <f>Input!J149/Input!J$7</f>
        <v>399.03788538994309</v>
      </c>
      <c r="O7" s="6">
        <f>AVERAGE(E7:N7)</f>
        <v>419.66895107541103</v>
      </c>
    </row>
    <row r="8" spans="1:15" ht="12" customHeight="1" x14ac:dyDescent="0.2">
      <c r="B8" t="s">
        <v>180</v>
      </c>
      <c r="E8" s="6">
        <f>Input!A150/Input!A$7</f>
        <v>-0.71735974892114551</v>
      </c>
      <c r="F8" s="6">
        <f>Input!B150/Input!B$7</f>
        <v>0.71917027346055484</v>
      </c>
      <c r="G8" s="6">
        <f>Input!C150/Input!C$7</f>
        <v>0.77720321386657032</v>
      </c>
      <c r="H8" s="6">
        <f>Input!D150/Input!D$7</f>
        <v>-15.598532434063515</v>
      </c>
      <c r="I8" s="6">
        <f>Input!E150/Input!E$7</f>
        <v>-0.78840712484697151</v>
      </c>
      <c r="J8" s="6">
        <f>Input!F150/Input!F$7</f>
        <v>1.6621931715193106</v>
      </c>
      <c r="K8" s="6">
        <f>Input!G150/Input!G$7</f>
        <v>2.3855400080616636</v>
      </c>
      <c r="L8" s="6">
        <f>Input!H150/Input!H$7</f>
        <v>-2.6017816856101224</v>
      </c>
      <c r="M8" s="6">
        <f>Input!I150/Input!I$7</f>
        <v>-0.63371671478986202</v>
      </c>
      <c r="N8" s="6">
        <f>Input!J150/Input!J$7</f>
        <v>0.35144372311327832</v>
      </c>
      <c r="O8" s="6">
        <f>AVERAGE(E8:N8)</f>
        <v>-1.4444247318210237</v>
      </c>
    </row>
    <row r="9" spans="1:15" ht="12" customHeight="1" x14ac:dyDescent="0.2">
      <c r="B9" t="s">
        <v>181</v>
      </c>
      <c r="E9" s="6">
        <f>Input!A151/Input!A$7</f>
        <v>3.6368699209774138</v>
      </c>
      <c r="F9" s="6">
        <f>Input!B151/Input!B$7</f>
        <v>6.850240015738736</v>
      </c>
      <c r="G9" s="6">
        <f>Input!C151/Input!C$7</f>
        <v>5.1153787126478294</v>
      </c>
      <c r="H9" s="6">
        <f>Input!D151/Input!D$7</f>
        <v>4.5047297297297302</v>
      </c>
      <c r="I9" s="6">
        <f>Input!E151/Input!E$7</f>
        <v>4.2824302960038265</v>
      </c>
      <c r="J9" s="6">
        <f>Input!F151/Input!F$7</f>
        <v>2.7207752298119621</v>
      </c>
      <c r="K9" s="6">
        <f>Input!G151/Input!G$7</f>
        <v>0.96921925256862707</v>
      </c>
      <c r="L9" s="6">
        <f>Input!H151/Input!H$7</f>
        <v>1.3556491529058545</v>
      </c>
      <c r="M9" s="6">
        <f>Input!I151/Input!I$7</f>
        <v>1.6997834456207894</v>
      </c>
      <c r="N9" s="6">
        <f>Input!J151/Input!J$7</f>
        <v>1.1959952248529593</v>
      </c>
      <c r="O9" s="6">
        <f>AVERAGE(E9:N9)</f>
        <v>3.2331070980857732</v>
      </c>
    </row>
    <row r="10" spans="1:15" ht="12" customHeight="1" x14ac:dyDescent="0.2">
      <c r="B10" t="s">
        <v>182</v>
      </c>
      <c r="E10" s="6">
        <f>Input!A152/Input!A$7</f>
        <v>0</v>
      </c>
      <c r="F10" s="6">
        <f>Input!B152/Input!B$7</f>
        <v>0</v>
      </c>
      <c r="G10" s="6">
        <f>Input!C152/Input!C$7</f>
        <v>0</v>
      </c>
      <c r="H10" s="6">
        <f>Input!D152/Input!D$7</f>
        <v>0</v>
      </c>
      <c r="I10" s="6">
        <f>Input!E152/Input!E$7</f>
        <v>-1.5277316102251446E-2</v>
      </c>
      <c r="J10" s="6">
        <f>Input!F152/Input!F$7</f>
        <v>0</v>
      </c>
      <c r="K10" s="6">
        <f>Input!G152/Input!G$7</f>
        <v>0</v>
      </c>
      <c r="L10" s="6">
        <f>Input!H152/Input!H$7</f>
        <v>-1.9748659661162342E-2</v>
      </c>
      <c r="M10" s="6">
        <f>Input!I152/Input!I$7</f>
        <v>-4.9823548283606028E-3</v>
      </c>
      <c r="N10" s="6">
        <f>Input!J152/Input!J$7</f>
        <v>-8.0014720378095025E-2</v>
      </c>
      <c r="O10" s="6">
        <f>AVERAGE(E10:N10)</f>
        <v>-1.2002305096986942E-2</v>
      </c>
    </row>
    <row r="11" spans="1:15" ht="12.75" customHeight="1" x14ac:dyDescent="0.2">
      <c r="B11" s="28" t="s">
        <v>68</v>
      </c>
      <c r="E11" s="8">
        <f>Input!A35/Input!A$7</f>
        <v>478.34695735022137</v>
      </c>
      <c r="F11" s="8">
        <f>Input!B35/Input!B$7</f>
        <v>503.39409207161123</v>
      </c>
      <c r="G11" s="8">
        <f>Input!C35/Input!C$7</f>
        <v>494.90108061749567</v>
      </c>
      <c r="H11" s="8">
        <f>Input!D35/Input!D$7</f>
        <v>438.7449579180871</v>
      </c>
      <c r="I11" s="8">
        <f>Input!E35/Input!E$7</f>
        <v>355.82148277567438</v>
      </c>
      <c r="J11" s="8">
        <f>Input!F35/Input!F$7</f>
        <v>355.46668849912038</v>
      </c>
      <c r="K11" s="8">
        <f>Input!G35/Input!G$7</f>
        <v>394.47037708842333</v>
      </c>
      <c r="L11" s="8">
        <f>Input!H35/Input!H$7</f>
        <v>409.05033454857391</v>
      </c>
      <c r="M11" s="8">
        <f>Input!I35/Input!I$7</f>
        <v>383.75503087905037</v>
      </c>
      <c r="N11" s="8">
        <f>Input!J35/Input!J$7</f>
        <v>400.50530961753122</v>
      </c>
      <c r="O11" s="8">
        <f>AVERAGE(E11:N11)</f>
        <v>421.44563113657898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.75" customHeight="1" x14ac:dyDescent="0.2">
      <c r="B13" s="28" t="s">
        <v>69</v>
      </c>
      <c r="E13" s="8">
        <f>Input!A28/Input!A7</f>
        <v>1.3400504399484392</v>
      </c>
      <c r="F13" s="8">
        <f>Input!B28/Input!B7</f>
        <v>0.82182716899468811</v>
      </c>
      <c r="G13" s="8">
        <f>Input!C28/Input!C7</f>
        <v>0.9131086936896271</v>
      </c>
      <c r="H13" s="8">
        <f>Input!D28/Input!D7</f>
        <v>0.54442414653639759</v>
      </c>
      <c r="I13" s="8">
        <f>Input!E28/Input!E7</f>
        <v>0.77731367000964802</v>
      </c>
      <c r="J13" s="8">
        <f>Input!F28/Input!F7</f>
        <v>0.49280671424110645</v>
      </c>
      <c r="K13" s="8">
        <f>Input!G28/Input!G7</f>
        <v>0.44385668336582679</v>
      </c>
      <c r="L13" s="8">
        <f>Input!H28/Input!H7</f>
        <v>0.28378983487025522</v>
      </c>
      <c r="M13" s="8">
        <f>Input!I28/Input!I7</f>
        <v>0.48364051973051009</v>
      </c>
      <c r="N13" s="8">
        <f>Input!J28/Input!J7</f>
        <v>0.60318503613183705</v>
      </c>
      <c r="O13" s="8">
        <f>AVERAGE(E13:N13)</f>
        <v>0.67040029075183349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Input!A136/Input!A$7</f>
        <v>1.2945451997982402</v>
      </c>
      <c r="F15" s="16">
        <f>Input!B136/Input!B$7</f>
        <v>1.4001937831988984</v>
      </c>
      <c r="G15" s="16">
        <f>Input!C136/Input!C$7</f>
        <v>1.6148375011284644</v>
      </c>
      <c r="H15" s="16">
        <f>Input!D136/Input!D$7</f>
        <v>1.2792147156208715</v>
      </c>
      <c r="I15" s="16">
        <f>Input!E136/Input!E$7</f>
        <v>1.2129873604501269</v>
      </c>
      <c r="J15" s="16">
        <f>Input!F136/Input!F$7</f>
        <v>1.2028540855882959</v>
      </c>
      <c r="K15" s="16">
        <f>Input!G136/Input!G$7</f>
        <v>0.97362231929123177</v>
      </c>
      <c r="L15" s="16">
        <f>Input!H136/Input!H$7</f>
        <v>1.0571413253270427</v>
      </c>
      <c r="M15" s="16">
        <f>Input!I136/Input!I$7</f>
        <v>1.2303023740776386</v>
      </c>
      <c r="N15" s="16">
        <f>Input!J136/Input!J$7</f>
        <v>1.3557586543420219</v>
      </c>
      <c r="O15" s="6">
        <f t="shared" ref="O15:O26" si="1">AVERAGE(E15:N15)</f>
        <v>1.2621457318822835</v>
      </c>
    </row>
    <row r="16" spans="1:15" ht="12" customHeight="1" x14ac:dyDescent="0.2">
      <c r="B16" t="s">
        <v>184</v>
      </c>
      <c r="E16" s="16">
        <f>Input!A137/Input!A$7</f>
        <v>7.325553998767024</v>
      </c>
      <c r="F16" s="16">
        <f>Input!B137/Input!B$7</f>
        <v>6.2937413928782222</v>
      </c>
      <c r="G16" s="16">
        <f>Input!C137/Input!C$7</f>
        <v>6.0195784057055155</v>
      </c>
      <c r="H16" s="16">
        <f>Input!D137/Input!D$7</f>
        <v>6.0285370010928245</v>
      </c>
      <c r="I16" s="16">
        <f>Input!E137/Input!E$7</f>
        <v>5.52943701709866</v>
      </c>
      <c r="J16" s="16">
        <f>Input!F137/Input!F$7</f>
        <v>4.844966223163218</v>
      </c>
      <c r="K16" s="16">
        <f>Input!G137/Input!G$7</f>
        <v>4.6407019405575713</v>
      </c>
      <c r="L16" s="16">
        <f>Input!H137/Input!H$7</f>
        <v>4.5620810636929017</v>
      </c>
      <c r="M16" s="16">
        <f>Input!I137/Input!I$7</f>
        <v>4.7748363811357075</v>
      </c>
      <c r="N16" s="16">
        <f>Input!J137/Input!J$7</f>
        <v>5.0712371645483678</v>
      </c>
      <c r="O16" s="6">
        <f t="shared" si="1"/>
        <v>5.5090670588640007</v>
      </c>
    </row>
    <row r="17" spans="2:15" ht="12" customHeight="1" x14ac:dyDescent="0.2">
      <c r="B17" t="s">
        <v>185</v>
      </c>
      <c r="E17" s="16">
        <f>Input!A138/Input!A$7</f>
        <v>0.79858992321918953</v>
      </c>
      <c r="F17" s="16">
        <f>Input!B138/Input!B$7</f>
        <v>0.72601514853433013</v>
      </c>
      <c r="G17" s="16">
        <f>Input!C138/Input!C$7</f>
        <v>0.61188543829556741</v>
      </c>
      <c r="H17" s="16">
        <f>Input!D138/Input!D$7</f>
        <v>0.25374618734606669</v>
      </c>
      <c r="I17" s="16">
        <f>Input!E138/Input!E$7</f>
        <v>0.25232846614724797</v>
      </c>
      <c r="J17" s="16">
        <f>Input!F138/Input!F$7</f>
        <v>0.23659055771764548</v>
      </c>
      <c r="K17" s="16">
        <f>Input!G138/Input!G$7</f>
        <v>0.25566455253654485</v>
      </c>
      <c r="L17" s="16">
        <f>Input!H138/Input!H$7</f>
        <v>0.23907656015440701</v>
      </c>
      <c r="M17" s="16">
        <f>Input!I138/Input!I$7</f>
        <v>0.22353504972730187</v>
      </c>
      <c r="N17" s="16">
        <f>Input!J138/Input!J$7</f>
        <v>0.22741800977877</v>
      </c>
      <c r="O17" s="6">
        <f t="shared" si="1"/>
        <v>0.38248498934570707</v>
      </c>
    </row>
    <row r="18" spans="2:15" ht="12" customHeight="1" x14ac:dyDescent="0.2">
      <c r="B18" t="s">
        <v>186</v>
      </c>
      <c r="E18" s="16">
        <f>Input!A139/Input!A$7</f>
        <v>5.7462820153561625</v>
      </c>
      <c r="F18" s="16">
        <f>Input!B139/Input!B$7</f>
        <v>5.6189518984851468</v>
      </c>
      <c r="G18" s="16">
        <f>Input!C139/Input!C$7</f>
        <v>4.3386638981673737</v>
      </c>
      <c r="H18" s="16">
        <f>Input!D139/Input!D$7</f>
        <v>5.5574385489895448</v>
      </c>
      <c r="I18" s="16">
        <f>Input!E139/Input!E$7</f>
        <v>3.6209521415889028</v>
      </c>
      <c r="J18" s="16">
        <f>Input!F139/Input!F$7</f>
        <v>3.6851111551145062</v>
      </c>
      <c r="K18" s="16">
        <f>Input!G139/Input!G$7</f>
        <v>3.2587390900191671</v>
      </c>
      <c r="L18" s="16">
        <f>Input!H139/Input!H$7</f>
        <v>3.9759026377868323</v>
      </c>
      <c r="M18" s="16">
        <f>Input!I139/Input!I$7</f>
        <v>2.1254238851459735</v>
      </c>
      <c r="N18" s="16">
        <f>Input!J139/Input!J$7</f>
        <v>2.7366712851444945</v>
      </c>
      <c r="O18" s="6">
        <f t="shared" si="1"/>
        <v>4.0664136555798098</v>
      </c>
    </row>
    <row r="19" spans="2:15" ht="13.5" customHeight="1" x14ac:dyDescent="0.2">
      <c r="B19" t="s">
        <v>311</v>
      </c>
      <c r="E19" s="16">
        <f>E20-SUM(E15:E18)</f>
        <v>0</v>
      </c>
      <c r="F19" s="16">
        <f t="shared" ref="F19:N19" si="2">F20-SUM(F15:F18)</f>
        <v>0</v>
      </c>
      <c r="G19" s="16">
        <f t="shared" si="2"/>
        <v>0</v>
      </c>
      <c r="H19" s="16">
        <f t="shared" si="2"/>
        <v>0</v>
      </c>
      <c r="I19" s="16">
        <f t="shared" si="2"/>
        <v>0</v>
      </c>
      <c r="J19" s="16">
        <f t="shared" si="2"/>
        <v>0</v>
      </c>
      <c r="K19" s="16">
        <f t="shared" si="2"/>
        <v>0</v>
      </c>
      <c r="L19" s="16">
        <f t="shared" si="2"/>
        <v>0</v>
      </c>
      <c r="M19" s="16">
        <f t="shared" si="2"/>
        <v>0</v>
      </c>
      <c r="N19" s="16">
        <f t="shared" si="2"/>
        <v>0</v>
      </c>
      <c r="O19" s="6">
        <f t="shared" si="1"/>
        <v>0</v>
      </c>
    </row>
    <row r="20" spans="2:15" ht="12.75" customHeight="1" x14ac:dyDescent="0.2">
      <c r="B20" s="28" t="s">
        <v>187</v>
      </c>
      <c r="E20" s="8">
        <f>Input!A141/Input!A$7</f>
        <v>15.164971137140617</v>
      </c>
      <c r="F20" s="8">
        <f>Input!B141/Input!B$7</f>
        <v>14.038902223096597</v>
      </c>
      <c r="G20" s="8">
        <f>Input!C141/Input!C$7</f>
        <v>12.584965243296923</v>
      </c>
      <c r="H20" s="8">
        <f>Input!D141/Input!D$7</f>
        <v>13.118936453049308</v>
      </c>
      <c r="I20" s="8">
        <f>Input!E141/Input!E$7</f>
        <v>10.615704985284937</v>
      </c>
      <c r="J20" s="8">
        <f>Input!F141/Input!F$7</f>
        <v>9.969522021583666</v>
      </c>
      <c r="K20" s="8">
        <f>Input!G141/Input!G$7</f>
        <v>9.1287279024045151</v>
      </c>
      <c r="L20" s="8">
        <f>Input!H141/Input!H$7</f>
        <v>9.8342015869611838</v>
      </c>
      <c r="M20" s="8">
        <f>Input!I141/Input!I$7</f>
        <v>8.354097690086622</v>
      </c>
      <c r="N20" s="8">
        <f>Input!J141/Input!J$7</f>
        <v>9.391085113813654</v>
      </c>
      <c r="O20" s="8">
        <f t="shared" si="1"/>
        <v>11.220111435671804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16">
        <f>Input!A202/Input!A$7</f>
        <v>0.81414280109847004</v>
      </c>
      <c r="F22" s="16">
        <f>Input!B202/Input!B$7</f>
        <v>0.51863712374581938</v>
      </c>
      <c r="G22" s="16">
        <f>Input!C202/Input!C$7</f>
        <v>0.54132662273178656</v>
      </c>
      <c r="H22" s="16">
        <f>Input!D202/Input!D$7</f>
        <v>0.65815296286026526</v>
      </c>
      <c r="I22" s="16">
        <f>Input!E202/Input!E$7</f>
        <v>1.3951792967578218</v>
      </c>
      <c r="J22" s="16">
        <f>Input!F202/Input!F$7</f>
        <v>0.72761970404331966</v>
      </c>
      <c r="K22" s="16">
        <f>Input!G202/Input!G$7</f>
        <v>2.7717570313335473</v>
      </c>
      <c r="L22" s="16">
        <f>Input!H202/Input!H$7</f>
        <v>1.878821359639717</v>
      </c>
      <c r="M22" s="16">
        <f>Input!I202/Input!I$7</f>
        <v>4.6111926531921714</v>
      </c>
      <c r="N22" s="16">
        <f>Input!J202/Input!J$7</f>
        <v>3.813809248705847</v>
      </c>
      <c r="O22" s="6">
        <f t="shared" si="1"/>
        <v>1.7730638804108765</v>
      </c>
    </row>
    <row r="23" spans="2:15" ht="12" customHeight="1" x14ac:dyDescent="0.2">
      <c r="B23" t="s">
        <v>305</v>
      </c>
      <c r="E23" s="16">
        <f>Input!A210/Input!A$7</f>
        <v>9.1995303480356441</v>
      </c>
      <c r="F23" s="16">
        <f>Input!B210/Input!B$7</f>
        <v>8.9989863269722612</v>
      </c>
      <c r="G23" s="16">
        <f>Input!C210/Input!C$7</f>
        <v>6.8061257560711388</v>
      </c>
      <c r="H23" s="16">
        <f>Input!D210/Input!D$7</f>
        <v>5.6045372620659286</v>
      </c>
      <c r="I23" s="16">
        <f>Input!E210/Input!E$7</f>
        <v>5.3136067713611634</v>
      </c>
      <c r="J23" s="16">
        <f>Input!F210/Input!F$7</f>
        <v>5.5427130377828382</v>
      </c>
      <c r="K23" s="16">
        <f>Input!G210/Input!G$7</f>
        <v>5.5579415611658156</v>
      </c>
      <c r="L23" s="16">
        <f>Input!H210/Input!H$7</f>
        <v>5.9155367788977049</v>
      </c>
      <c r="M23" s="16">
        <f>Input!I210/Input!I$7</f>
        <v>4.8735446743663786</v>
      </c>
      <c r="N23" s="16">
        <f>Input!J210/Input!J$7</f>
        <v>4.582967363844662</v>
      </c>
      <c r="O23" s="6">
        <f t="shared" si="1"/>
        <v>6.2395489880563542</v>
      </c>
    </row>
    <row r="24" spans="2:15" ht="12" customHeight="1" x14ac:dyDescent="0.2">
      <c r="B24" t="s">
        <v>306</v>
      </c>
      <c r="E24" s="16">
        <f>Input!A204/Input!A$7</f>
        <v>0.78706831810794153</v>
      </c>
      <c r="F24" s="16">
        <f>Input!B204/Input!B$7</f>
        <v>3.7435790871532557</v>
      </c>
      <c r="G24" s="16">
        <f>Input!C204/Input!C$7</f>
        <v>0.45638214317956127</v>
      </c>
      <c r="H24" s="16">
        <f>Input!D204/Input!D$7</f>
        <v>0.98901751781956981</v>
      </c>
      <c r="I24" s="16">
        <f>Input!E204/Input!E$7</f>
        <v>0.52831251064105789</v>
      </c>
      <c r="J24" s="16">
        <f>Input!F204/Input!F$7</f>
        <v>0.56373692908768269</v>
      </c>
      <c r="K24" s="16">
        <f>Input!G204/Input!G$7</f>
        <v>0.79718828919983886</v>
      </c>
      <c r="L24" s="16">
        <f>Input!H204/Input!H$7</f>
        <v>0.5953038816212739</v>
      </c>
      <c r="M24" s="16">
        <f>Input!I204/Input!I$7</f>
        <v>0.64411974655117099</v>
      </c>
      <c r="N24" s="16">
        <f>Input!J204/Input!J$7</f>
        <v>0.40088183551038253</v>
      </c>
      <c r="O24" s="6">
        <f t="shared" si="1"/>
        <v>0.95055902588717345</v>
      </c>
    </row>
    <row r="25" spans="2:15" ht="12" customHeight="1" x14ac:dyDescent="0.2">
      <c r="B25" t="s">
        <v>307</v>
      </c>
      <c r="E25" s="16">
        <f>Input!A205/Input!A$7</f>
        <v>5.3568626352070838</v>
      </c>
      <c r="F25" s="16">
        <f>Input!B205/Input!B$7</f>
        <v>2.6869161912256541</v>
      </c>
      <c r="G25" s="16">
        <f>Input!C205/Input!C$7</f>
        <v>3.3091324365803017</v>
      </c>
      <c r="H25" s="16">
        <f>Input!D205/Input!D$7</f>
        <v>3.1427041706764096</v>
      </c>
      <c r="I25" s="16">
        <f>Input!E205/Input!E$7</f>
        <v>2.3681246604995825</v>
      </c>
      <c r="J25" s="16">
        <f>Input!F205/Input!F$7</f>
        <v>2.7158998651972919</v>
      </c>
      <c r="K25" s="16">
        <f>Input!G205/Input!G$7</f>
        <v>2.3857715752325954</v>
      </c>
      <c r="L25" s="16">
        <f>Input!H205/Input!H$7</f>
        <v>2.6124434913146044</v>
      </c>
      <c r="M25" s="16">
        <f>Input!I205/Input!I$7</f>
        <v>1.8962471928136029</v>
      </c>
      <c r="N25" s="16">
        <f>Input!J205/Input!J$7</f>
        <v>2.3218622094275698</v>
      </c>
      <c r="O25" s="6">
        <f t="shared" si="1"/>
        <v>2.8795964428174701</v>
      </c>
    </row>
    <row r="26" spans="2:15" ht="12" customHeight="1" x14ac:dyDescent="0.2">
      <c r="B26" t="s">
        <v>308</v>
      </c>
      <c r="E26" s="16">
        <f>(Input!A142-SUM(Input!A202:'Input'!A205))/Input!A$7</f>
        <v>1.0550882699097686</v>
      </c>
      <c r="F26" s="16">
        <f>(Input!B142-SUM(Input!B202:'Input'!B205))/Input!B$7</f>
        <v>0.80574660633484174</v>
      </c>
      <c r="G26" s="16">
        <f>(Input!C142-SUM(Input!C202:'Input'!C205))/Input!C$7</f>
        <v>0.88785501489572893</v>
      </c>
      <c r="H26" s="16">
        <f>(Input!D142-SUM(Input!D202:'Input'!D205))/Input!D$7</f>
        <v>0.60792012591952305</v>
      </c>
      <c r="I26" s="16">
        <f>(Input!E142-SUM(Input!E202:'Input'!E205))/Input!E$7</f>
        <v>0.78236340935440185</v>
      </c>
      <c r="J26" s="16">
        <f>(Input!F142-SUM(Input!F202:'Input'!F205))/Input!F$7</f>
        <v>0.74058856233292203</v>
      </c>
      <c r="K26" s="16">
        <f>(Input!G142-SUM(Input!G202:'Input'!G205))/Input!G$7</f>
        <v>1.2072719495241144</v>
      </c>
      <c r="L26" s="16">
        <f>(Input!H142-SUM(Input!H202:'Input'!H205))/Input!H$7</f>
        <v>0.73680291657731067</v>
      </c>
      <c r="M26" s="16">
        <f>(Input!I142-SUM(Input!I202:'Input'!I205))/Input!I$7</f>
        <v>0.8771005774783448</v>
      </c>
      <c r="N26" s="16">
        <f>(Input!J142-SUM(Input!J202:'Input'!J205))/Input!J$7</f>
        <v>0.90317189876557791</v>
      </c>
      <c r="O26" s="6">
        <f t="shared" si="1"/>
        <v>0.86039093310925341</v>
      </c>
    </row>
    <row r="27" spans="2:15" ht="12.75" customHeight="1" x14ac:dyDescent="0.2">
      <c r="B27" s="28" t="s">
        <v>188</v>
      </c>
      <c r="E27" s="8">
        <f>SUM(E22:E26)</f>
        <v>17.212692372358905</v>
      </c>
      <c r="F27" s="8">
        <f t="shared" ref="F27:N27" si="3">SUM(F22:F26)</f>
        <v>16.753865335431833</v>
      </c>
      <c r="G27" s="8">
        <f t="shared" si="3"/>
        <v>12.000821973458518</v>
      </c>
      <c r="H27" s="8">
        <f t="shared" si="3"/>
        <v>11.002332039341697</v>
      </c>
      <c r="I27" s="8">
        <f t="shared" si="3"/>
        <v>10.387586648614027</v>
      </c>
      <c r="J27" s="8">
        <f t="shared" si="3"/>
        <v>10.290558098444054</v>
      </c>
      <c r="K27" s="8">
        <f t="shared" si="3"/>
        <v>12.719930406455912</v>
      </c>
      <c r="L27" s="8">
        <f t="shared" si="3"/>
        <v>11.73890842805061</v>
      </c>
      <c r="M27" s="8">
        <f t="shared" si="3"/>
        <v>12.902204844401668</v>
      </c>
      <c r="N27" s="8">
        <f t="shared" si="3"/>
        <v>12.022692556254039</v>
      </c>
      <c r="O27" s="8">
        <f>AVERAGE(E27:N27)</f>
        <v>12.703159270281127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2" customHeight="1" x14ac:dyDescent="0.2">
      <c r="B29" t="s">
        <v>189</v>
      </c>
      <c r="E29" s="16">
        <f>Input!A143/Input!A$7</f>
        <v>12.714764893795886</v>
      </c>
      <c r="F29" s="16">
        <f>Input!B143/Input!B$7</f>
        <v>15.455168699586858</v>
      </c>
      <c r="G29" s="16">
        <f>Input!C143/Input!C$7</f>
        <v>17.596839848334387</v>
      </c>
      <c r="H29" s="16">
        <f>Input!D143/Input!D$7</f>
        <v>12.056210344321389</v>
      </c>
      <c r="I29" s="16">
        <f>Input!E143/Input!E$7</f>
        <v>10.638495901672572</v>
      </c>
      <c r="J29" s="16">
        <f>Input!F143/Input!F$7</f>
        <v>9.8913669146934957</v>
      </c>
      <c r="K29" s="16">
        <f>Input!G143/Input!G$7</f>
        <v>5.1943029540238399</v>
      </c>
      <c r="L29" s="16">
        <f>Input!H143/Input!H$7</f>
        <v>2.251195796697405</v>
      </c>
      <c r="M29" s="16">
        <f>Input!I143/Input!I$7</f>
        <v>1.3132996470965672</v>
      </c>
      <c r="N29" s="16">
        <f>Input!J143/Input!J$7</f>
        <v>1.7230145441252309</v>
      </c>
      <c r="O29" s="16">
        <f t="shared" ref="O29:O35" si="4">AVERAGE(E29:N29)</f>
        <v>8.8834659544347634</v>
      </c>
    </row>
    <row r="30" spans="2:15" ht="12" customHeight="1" x14ac:dyDescent="0.2">
      <c r="B30" t="s">
        <v>309</v>
      </c>
      <c r="E30" s="16">
        <f>Input!A211/Input!A$7</f>
        <v>4.8897511629210335</v>
      </c>
      <c r="F30" s="16">
        <f>Input!B211/Input!B$7</f>
        <v>3.1056423372024393</v>
      </c>
      <c r="G30" s="16">
        <f>Input!C211/Input!C$7</f>
        <v>5.3660011736029611</v>
      </c>
      <c r="H30" s="16">
        <f>Input!D211/Input!D$7</f>
        <v>2.1931914563930257</v>
      </c>
      <c r="I30" s="16">
        <f>Input!E211/Input!E$7</f>
        <v>14.199418694210456</v>
      </c>
      <c r="J30" s="16">
        <f>Input!F211/Input!F$7</f>
        <v>5.3834405916087222</v>
      </c>
      <c r="K30" s="16">
        <f>Input!G211/Input!G$7</f>
        <v>3.211499798458413</v>
      </c>
      <c r="L30" s="16">
        <f>Input!H211/Input!H$7</f>
        <v>0.34874244048895564</v>
      </c>
      <c r="M30" s="16">
        <f>Input!I211/Input!I$7</f>
        <v>9.8962945139557251E-2</v>
      </c>
      <c r="N30" s="16">
        <f>Input!J211/Input!J$7</f>
        <v>1.3814466933004326</v>
      </c>
      <c r="O30" s="6">
        <f t="shared" si="4"/>
        <v>4.0178097293325994</v>
      </c>
    </row>
    <row r="31" spans="2:15" ht="12" customHeight="1" x14ac:dyDescent="0.2">
      <c r="B31" t="s">
        <v>190</v>
      </c>
      <c r="E31" s="16">
        <f>Input!A144/Input!A$7</f>
        <v>3.856126211959872</v>
      </c>
      <c r="F31" s="16">
        <f>Input!B144/Input!B$7</f>
        <v>0.84263771394845555</v>
      </c>
      <c r="G31" s="16">
        <f>Input!C144/Input!C$7</f>
        <v>5.3597756612801302</v>
      </c>
      <c r="H31" s="16">
        <f>Input!D144/Input!D$7</f>
        <v>1.8683888173025169</v>
      </c>
      <c r="I31" s="16">
        <f>Input!E144/Input!E$7</f>
        <v>0.62320804585586542</v>
      </c>
      <c r="J31" s="16">
        <f>Input!F144/Input!F$7</f>
        <v>1.7076784231891124</v>
      </c>
      <c r="K31" s="16">
        <f>Input!G144/Input!G$7</f>
        <v>0.74309781759252402</v>
      </c>
      <c r="L31" s="16">
        <f>Input!H144/Input!H$7</f>
        <v>1.050356851812138</v>
      </c>
      <c r="M31" s="16">
        <f>Input!I144/Input!I$7</f>
        <v>0.85517845684953475</v>
      </c>
      <c r="N31" s="16">
        <f>Input!J144/Input!J$7</f>
        <v>1.5943014021894522</v>
      </c>
      <c r="O31" s="6">
        <f t="shared" si="4"/>
        <v>1.8500749401979601</v>
      </c>
    </row>
    <row r="32" spans="2:15" ht="12" customHeight="1" x14ac:dyDescent="0.2">
      <c r="B32" t="s">
        <v>310</v>
      </c>
      <c r="E32" s="16">
        <f>Input!A208/Input!A$7</f>
        <v>0.89577817631564205</v>
      </c>
      <c r="F32" s="16">
        <f>Input!B208/Input!B$7</f>
        <v>0.4973706472555578</v>
      </c>
      <c r="G32" s="16">
        <f>Input!C208/Input!C$7</f>
        <v>0.43782161234991424</v>
      </c>
      <c r="H32" s="16">
        <f>Input!D208/Input!D$7</f>
        <v>1.05578463194637</v>
      </c>
      <c r="I32" s="16">
        <f>Input!E208/Input!E$7</f>
        <v>0.34577803361358167</v>
      </c>
      <c r="J32" s="16">
        <f>Input!F208/Input!F$7</f>
        <v>0.35254716190795338</v>
      </c>
      <c r="K32" s="16">
        <f>Input!G208/Input!G$7</f>
        <v>0.30119855548151991</v>
      </c>
      <c r="L32" s="16">
        <f>Input!H208/Input!H$7</f>
        <v>0.39583873043105294</v>
      </c>
      <c r="M32" s="16">
        <f>Input!I208/Input!I$7</f>
        <v>0.41078681424446578</v>
      </c>
      <c r="N32" s="16">
        <f>Input!J208/Input!J$7</f>
        <v>0.41240355051602923</v>
      </c>
      <c r="O32" s="6">
        <f t="shared" si="4"/>
        <v>0.51053079140620872</v>
      </c>
    </row>
    <row r="33" spans="2:15" ht="12" customHeight="1" x14ac:dyDescent="0.2">
      <c r="B33" t="s">
        <v>191</v>
      </c>
      <c r="E33" s="16">
        <f>Input!A145/Input!A$7</f>
        <v>0.13956453511180855</v>
      </c>
      <c r="F33" s="16">
        <f>Input!B145/Input!B$7</f>
        <v>0.1600698406452882</v>
      </c>
      <c r="G33" s="16">
        <f>Input!C145/Input!C$7</f>
        <v>8.9509795070867565E-2</v>
      </c>
      <c r="H33" s="16">
        <f>Input!D145/Input!D$7</f>
        <v>7.89529269764635E-2</v>
      </c>
      <c r="I33" s="16">
        <f>Input!E145/Input!E$7</f>
        <v>0.1141629439854714</v>
      </c>
      <c r="J33" s="16">
        <f>Input!F145/Input!F$7</f>
        <v>0.63484345369108097</v>
      </c>
      <c r="K33" s="16">
        <f>Input!G145/Input!G$7</f>
        <v>0.34286542780286772</v>
      </c>
      <c r="L33" s="16">
        <f>Input!H145/Input!H$7</f>
        <v>0.20844949603259705</v>
      </c>
      <c r="M33" s="16">
        <f>Input!I145/Input!I$7</f>
        <v>0.24061597690086622</v>
      </c>
      <c r="N33" s="16">
        <f>Input!J145/Input!J$7</f>
        <v>0.31066199270182582</v>
      </c>
      <c r="O33" s="6">
        <f t="shared" si="4"/>
        <v>0.23196963889191369</v>
      </c>
    </row>
    <row r="34" spans="2:15" ht="12" customHeight="1" x14ac:dyDescent="0.2">
      <c r="B34" t="s">
        <v>192</v>
      </c>
      <c r="E34" s="16">
        <f>(Input!A147-Input!A143-Input!A144-Input!A145-Input!A207-Input!A208)/Input!A$7</f>
        <v>0.16086140223056711</v>
      </c>
      <c r="F34" s="16">
        <f>(Input!B147-Input!B143-Input!B144-Input!B145-Input!B207-Input!B208)/Input!B$7</f>
        <v>0.48559315364942079</v>
      </c>
      <c r="G34" s="16">
        <f>(Input!C147-Input!C143-Input!C144-Input!C145-Input!C207-Input!C208)/Input!C$7</f>
        <v>0.55136860160693146</v>
      </c>
      <c r="H34" s="16">
        <f>(Input!D147-Input!D143-Input!D144-Input!D145-Input!D207-Input!D208)/Input!D$7</f>
        <v>0.27316258624345591</v>
      </c>
      <c r="I34" s="16">
        <f>(Input!E147-Input!E143-Input!E144-Input!E145-Input!E207-Input!E208)/Input!E$7</f>
        <v>2.6768624891562576</v>
      </c>
      <c r="J34" s="16">
        <f>(Input!F147-Input!F143-Input!F144-Input!F145-Input!F207-Input!F208)/Input!F$7</f>
        <v>0.2354485426837139</v>
      </c>
      <c r="K34" s="16">
        <f>(Input!G147-Input!G143-Input!G144-Input!G145-Input!G207-Input!G208)/Input!G$7</f>
        <v>0.3484941964248997</v>
      </c>
      <c r="L34" s="16">
        <f>(Input!H147-Input!H143-Input!H144-Input!H145-Input!H207-Input!H208)/Input!H$7</f>
        <v>0.34302938022732143</v>
      </c>
      <c r="M34" s="16">
        <f>(Input!I147-Input!I143-Input!I144-Input!I145-Input!I207-Input!I208)/Input!I$7</f>
        <v>0.39773018928456866</v>
      </c>
      <c r="N34" s="16">
        <f>(Input!J147-Input!J143-Input!J144-Input!J145-Input!J207-Input!J208)/Input!J$7</f>
        <v>0.61607189484884772</v>
      </c>
      <c r="O34" s="6">
        <f t="shared" si="4"/>
        <v>0.60886224363559838</v>
      </c>
    </row>
    <row r="35" spans="2:15" ht="12.75" customHeight="1" x14ac:dyDescent="0.2">
      <c r="B35" s="28" t="s">
        <v>193</v>
      </c>
      <c r="E35" s="8">
        <f>SUM(E29:E34)</f>
        <v>22.656846382334805</v>
      </c>
      <c r="F35" s="8">
        <f t="shared" ref="F35:N35" si="5">SUM(F29:F34)</f>
        <v>20.54648239228802</v>
      </c>
      <c r="G35" s="8">
        <f t="shared" si="5"/>
        <v>29.401316692245189</v>
      </c>
      <c r="H35" s="8">
        <f t="shared" si="5"/>
        <v>17.525690763183221</v>
      </c>
      <c r="I35" s="8">
        <f t="shared" si="5"/>
        <v>28.5979261084942</v>
      </c>
      <c r="J35" s="8">
        <f t="shared" si="5"/>
        <v>18.205325087774074</v>
      </c>
      <c r="K35" s="8">
        <f t="shared" si="5"/>
        <v>10.141458749784064</v>
      </c>
      <c r="L35" s="8">
        <f t="shared" si="5"/>
        <v>4.5976126956894703</v>
      </c>
      <c r="M35" s="8">
        <f t="shared" si="5"/>
        <v>3.3165740295155599</v>
      </c>
      <c r="N35" s="8">
        <f t="shared" si="5"/>
        <v>6.0379000776818188</v>
      </c>
      <c r="O35" s="8">
        <f t="shared" si="4"/>
        <v>16.10271329789904</v>
      </c>
    </row>
    <row r="36" spans="2:15" ht="6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534.72151768200422</v>
      </c>
      <c r="F37" s="30">
        <f t="shared" ref="F37:N37" si="6">+F11+F13+F20+F27+F35</f>
        <v>555.55516919142224</v>
      </c>
      <c r="G37" s="30">
        <f t="shared" si="6"/>
        <v>549.80129322018593</v>
      </c>
      <c r="H37" s="30">
        <f t="shared" si="6"/>
        <v>480.9363413201977</v>
      </c>
      <c r="I37" s="30">
        <f t="shared" si="6"/>
        <v>406.20001418807726</v>
      </c>
      <c r="J37" s="30">
        <f t="shared" si="6"/>
        <v>394.42490042116333</v>
      </c>
      <c r="K37" s="30">
        <f t="shared" si="6"/>
        <v>426.90435083043366</v>
      </c>
      <c r="L37" s="30">
        <f t="shared" si="6"/>
        <v>435.50484709414542</v>
      </c>
      <c r="M37" s="30">
        <f t="shared" si="6"/>
        <v>408.81154796278474</v>
      </c>
      <c r="N37" s="30">
        <f t="shared" si="6"/>
        <v>428.5601724014125</v>
      </c>
      <c r="O37" s="7">
        <f>AVERAGE(E37:N37)</f>
        <v>462.1420154311827</v>
      </c>
    </row>
    <row r="38" spans="2:15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(Input!A24-Input!A125)/Input!A$7+Input!A131/Input!A7</f>
        <v>461.01604214537917</v>
      </c>
      <c r="F39" s="30">
        <f>(Input!B24-Input!B125)/Input!B$7+Input!B131/Input!B7</f>
        <v>463.41498081841439</v>
      </c>
      <c r="G39" s="30">
        <f>(Input!C24-Input!C125)/Input!C$7+Input!C131/Input!C7</f>
        <v>416.32077186963977</v>
      </c>
      <c r="H39" s="30">
        <f>(Input!D24-Input!D125)/Input!D$7+Input!D131/Input!D7</f>
        <v>378.36499208925284</v>
      </c>
      <c r="I39" s="30">
        <f>(Input!E24-Input!E125)/Input!E$7+Input!E131/Input!E7</f>
        <v>368.27736393634018</v>
      </c>
      <c r="J39" s="30">
        <f>(Input!F24-Input!F125)/Input!F$7+Input!F131/Input!F7</f>
        <v>374.36450576148297</v>
      </c>
      <c r="K39" s="30">
        <f>(Input!G24-Input!G125)/Input!G$7+Input!G131/Input!G7</f>
        <v>368.08872806692824</v>
      </c>
      <c r="L39" s="30">
        <f>(Input!H24-Input!H125)/Input!H$7+Input!H131/Input!H7</f>
        <v>360.77448509543211</v>
      </c>
      <c r="M39" s="30">
        <f>(Input!I24-Input!I125)/Input!I$7+Input!I131/Input!I7</f>
        <v>354.78915383381451</v>
      </c>
      <c r="N39" s="30">
        <f>(Input!J24-Input!J125)/Input!J$7+Input!J131/Input!J7</f>
        <v>352.15700784651631</v>
      </c>
      <c r="O39" s="7">
        <f>AVERAGE(E39:N39)</f>
        <v>389.75680314632007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73.705475536625045</v>
      </c>
      <c r="F41" s="11">
        <f t="shared" ref="F41:N41" si="7">+F37-F39</f>
        <v>92.140188373007845</v>
      </c>
      <c r="G41" s="11">
        <f t="shared" si="7"/>
        <v>133.48052135054616</v>
      </c>
      <c r="H41" s="11">
        <f t="shared" si="7"/>
        <v>102.57134923094486</v>
      </c>
      <c r="I41" s="11">
        <f t="shared" si="7"/>
        <v>37.922650251737082</v>
      </c>
      <c r="J41" s="11">
        <f t="shared" si="7"/>
        <v>20.060394659680355</v>
      </c>
      <c r="K41" s="11">
        <f t="shared" si="7"/>
        <v>58.815622763505417</v>
      </c>
      <c r="L41" s="11">
        <f t="shared" si="7"/>
        <v>74.730361998713306</v>
      </c>
      <c r="M41" s="11">
        <f t="shared" si="7"/>
        <v>54.022394128970234</v>
      </c>
      <c r="N41" s="11">
        <f t="shared" si="7"/>
        <v>76.403164554896193</v>
      </c>
      <c r="O41" s="11">
        <f>AVERAGE(E41:N41)</f>
        <v>72.385212284862661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(Input!A25+Input!A26)/Input!A$7</f>
        <v>21.91036260718489</v>
      </c>
      <c r="F43" s="8">
        <f>(Input!B25+Input!B26)/Input!B$7</f>
        <v>21.792852154239622</v>
      </c>
      <c r="G43" s="8">
        <f>(Input!C25+Input!C26)/Input!C$7</f>
        <v>20.207515572808521</v>
      </c>
      <c r="H43" s="8">
        <f>(Input!D25+Input!D26)/Input!D$7</f>
        <v>19.165251431274363</v>
      </c>
      <c r="I43" s="8">
        <f>(Input!E25+Input!E26)/Input!E$7</f>
        <v>19.138769123501131</v>
      </c>
      <c r="J43" s="8">
        <f>(Input!F25+Input!F26)/Input!F$7</f>
        <v>18.860409130027495</v>
      </c>
      <c r="K43" s="8">
        <f>(Input!G25+Input!G26)/Input!G$7</f>
        <v>18.05669735034509</v>
      </c>
      <c r="L43" s="8">
        <f>(Input!H25+Input!H26)/Input!H$7</f>
        <v>18.24350289513189</v>
      </c>
      <c r="M43" s="8">
        <f>(Input!I25+Input!I26)/Input!I$7</f>
        <v>19.981871992300288</v>
      </c>
      <c r="N43" s="8">
        <f>(Input!J25+Input!J26)/Input!J$7</f>
        <v>17.440466515219761</v>
      </c>
      <c r="O43" s="8">
        <f>AVERAGE(E43:N43)</f>
        <v>19.479769877203303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ht="12.75" customHeight="1" x14ac:dyDescent="0.2">
      <c r="B45" s="9" t="s">
        <v>74</v>
      </c>
      <c r="C45" s="10"/>
      <c r="D45" s="10"/>
      <c r="E45" s="11">
        <f>+E41-E43</f>
        <v>51.795112929440151</v>
      </c>
      <c r="F45" s="11">
        <f t="shared" ref="F45:N45" si="8">+F41-F43</f>
        <v>70.34733621876822</v>
      </c>
      <c r="G45" s="11">
        <f t="shared" si="8"/>
        <v>113.27300577773764</v>
      </c>
      <c r="H45" s="11">
        <f t="shared" si="8"/>
        <v>83.406097799670505</v>
      </c>
      <c r="I45" s="11">
        <f t="shared" si="8"/>
        <v>18.783881128235951</v>
      </c>
      <c r="J45" s="11">
        <f t="shared" si="8"/>
        <v>1.1999855296528601</v>
      </c>
      <c r="K45" s="11">
        <f t="shared" si="8"/>
        <v>40.758925413160327</v>
      </c>
      <c r="L45" s="11">
        <f t="shared" si="8"/>
        <v>56.486859103581416</v>
      </c>
      <c r="M45" s="11">
        <f t="shared" si="8"/>
        <v>34.040522136669949</v>
      </c>
      <c r="N45" s="11">
        <f t="shared" si="8"/>
        <v>58.962698039676432</v>
      </c>
      <c r="O45" s="11">
        <f>AVERAGE(E45:N45)</f>
        <v>52.905442407659351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60"/>
  <sheetViews>
    <sheetView zoomScaleNormal="100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48</v>
      </c>
      <c r="C1" s="12">
        <f>Input!A3</f>
        <v>2024</v>
      </c>
      <c r="D1" s="36" t="s">
        <v>205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206</v>
      </c>
    </row>
    <row r="2" spans="1:15" ht="15.75" customHeight="1" x14ac:dyDescent="0.2">
      <c r="D2" s="37" t="str">
        <f>Kenndat!D2</f>
        <v>Größenklasse 1: 500 - 1.200 ha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21" customHeight="1" x14ac:dyDescent="0.2"/>
    <row r="4" spans="1:15" x14ac:dyDescent="0.2">
      <c r="E4" s="3">
        <f>Input!A3</f>
        <v>2024</v>
      </c>
      <c r="F4" s="3">
        <f t="shared" ref="F4:N4" si="0">+E4-1</f>
        <v>2023</v>
      </c>
      <c r="G4" s="3">
        <f t="shared" si="0"/>
        <v>2022</v>
      </c>
      <c r="H4" s="3">
        <f t="shared" si="0"/>
        <v>2021</v>
      </c>
      <c r="I4" s="3">
        <f t="shared" si="0"/>
        <v>2020</v>
      </c>
      <c r="J4" s="3">
        <f t="shared" si="0"/>
        <v>2019</v>
      </c>
      <c r="K4" s="3">
        <f t="shared" si="0"/>
        <v>2018</v>
      </c>
      <c r="L4" s="3">
        <f t="shared" si="0"/>
        <v>2017</v>
      </c>
      <c r="M4" s="3">
        <f t="shared" si="0"/>
        <v>2016</v>
      </c>
      <c r="N4" s="3">
        <f t="shared" si="0"/>
        <v>2015</v>
      </c>
      <c r="O4" s="3" t="s">
        <v>16</v>
      </c>
    </row>
    <row r="5" spans="1:15" ht="22.5" customHeight="1" x14ac:dyDescent="0.2">
      <c r="D5" s="38" t="s">
        <v>281</v>
      </c>
      <c r="E5" s="38"/>
      <c r="F5" s="38"/>
      <c r="G5" s="38"/>
      <c r="H5" s="38"/>
      <c r="I5" s="38"/>
      <c r="J5" s="38"/>
      <c r="K5" s="38"/>
      <c r="L5" s="38"/>
      <c r="M5" s="38"/>
      <c r="N5" s="18"/>
    </row>
    <row r="6" spans="1:15" ht="4.5" customHeight="1" x14ac:dyDescent="0.2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</row>
    <row r="7" spans="1:15" ht="12" customHeight="1" x14ac:dyDescent="0.2">
      <c r="B7" s="19" t="s">
        <v>207</v>
      </c>
      <c r="E7" s="6">
        <f>(Input!A$132+Input!A$28+Input!A$141)/Input!A$6</f>
        <v>82.96531926905611</v>
      </c>
      <c r="F7" s="6">
        <f>(Input!B$132+Input!B$28+Input!B$141)/Input!B$6</f>
        <v>85.828176655282263</v>
      </c>
      <c r="G7" s="6">
        <f>(Input!C$132+Input!C$28+Input!C$141)/Input!C$6</f>
        <v>85.651417942751152</v>
      </c>
      <c r="H7" s="6">
        <f>(Input!D$132+Input!D$28+Input!D$141)/Input!D$6</f>
        <v>78.366961282734849</v>
      </c>
      <c r="I7" s="6">
        <f>(Input!E$132+Input!E$28+Input!E$141)/Input!E$6</f>
        <v>57.07579623195344</v>
      </c>
      <c r="J7" s="6">
        <f>(Input!F$132+Input!F$28+Input!F$141)/Input!F$6</f>
        <v>57.09882039844846</v>
      </c>
      <c r="K7" s="6">
        <f>(Input!G$132+Input!G$28+Input!G$141)/Input!G$6</f>
        <v>64.911937792035218</v>
      </c>
      <c r="L7" s="6">
        <f>(Input!H$132+Input!H$28+Input!H$141)/Input!H$6</f>
        <v>67.818510808240887</v>
      </c>
      <c r="M7" s="6">
        <f>(Input!I$132+Input!I$28+Input!I$141)/Input!I$6</f>
        <v>66.058001796255937</v>
      </c>
      <c r="N7" s="6">
        <f>(Input!J$132+Input!J$28+Input!J$141)/Input!J$6</f>
        <v>69.779166933696445</v>
      </c>
      <c r="O7" s="6">
        <f>AVERAGE(E7:N7)</f>
        <v>71.55541091104547</v>
      </c>
    </row>
    <row r="8" spans="1:15" ht="12" customHeight="1" x14ac:dyDescent="0.2">
      <c r="B8" s="19" t="s">
        <v>208</v>
      </c>
      <c r="E8" s="6">
        <f>(Input!A$132+Input!A$133+Input!A$134+Input!A$28+Input!A$141)/Input!A$6</f>
        <v>83.490853072305669</v>
      </c>
      <c r="F8" s="6">
        <f>(Input!B$132+Input!B$133+Input!B$134+Input!B$28+Input!B$141)/Input!B$6</f>
        <v>87.442665480549479</v>
      </c>
      <c r="G8" s="6">
        <f>(Input!C$132+Input!C$133+Input!C$134+Input!C$28+Input!C$141)/Input!C$6</f>
        <v>86.656112516187406</v>
      </c>
      <c r="H8" s="6">
        <f>(Input!D$132+Input!D$133+Input!D$134+Input!D$28+Input!D$141)/Input!D$6</f>
        <v>77.526807985464927</v>
      </c>
      <c r="I8" s="6">
        <f>(Input!E$132+Input!E$133+Input!E$134+Input!E$28+Input!E$141)/Input!E$6</f>
        <v>57.824684194040834</v>
      </c>
      <c r="J8" s="6">
        <f>(Input!F$132+Input!F$133+Input!F$134+Input!F$28+Input!F$141)/Input!F$6</f>
        <v>58.146377821963625</v>
      </c>
      <c r="K8" s="6">
        <f>(Input!G$132+Input!G$133+Input!G$134+Input!G$28+Input!G$141)/Input!G$6</f>
        <v>65.526802445241486</v>
      </c>
      <c r="L8" s="6">
        <f>(Input!H$132+Input!H$133+Input!H$134+Input!H$28+Input!H$141)/Input!H$6</f>
        <v>67.697723676703646</v>
      </c>
      <c r="M8" s="6">
        <f>(Input!I$132+Input!I$133+Input!I$134+Input!I$28+Input!I$141)/Input!I$6</f>
        <v>66.363772111378296</v>
      </c>
      <c r="N8" s="6">
        <f>(Input!J$132+Input!J$133+Input!J$134+Input!J$28+Input!J$141)/Input!J$6</f>
        <v>70.162335532945249</v>
      </c>
      <c r="O8" s="6">
        <f>AVERAGE(E8:N8)</f>
        <v>72.083813483678071</v>
      </c>
    </row>
    <row r="9" spans="1:15" ht="12" customHeight="1" x14ac:dyDescent="0.2">
      <c r="B9" s="19" t="s">
        <v>209</v>
      </c>
      <c r="E9" s="6">
        <f>(Input!A$148-Input!A$154+Input!A$155)/Input!A$6</f>
        <v>32.187155678431182</v>
      </c>
      <c r="F9" s="6">
        <f>(Input!B$148-Input!B$154+Input!B$155)/Input!B$6</f>
        <v>34.294872298521348</v>
      </c>
      <c r="G9" s="6">
        <f>(Input!C$148-Input!C$154+Input!C$155)/Input!C$6</f>
        <v>39.845430511234468</v>
      </c>
      <c r="H9" s="6">
        <f>(Input!D$148-Input!D$154+Input!D$155)/Input!D$6</f>
        <v>34.733066335276661</v>
      </c>
      <c r="I9" s="6">
        <f>(Input!E$148-Input!E$154+Input!E$155)/Input!E$6</f>
        <v>22.08947718293868</v>
      </c>
      <c r="J9" s="6">
        <f>(Input!F$148-Input!F$154+Input!F$155)/Input!F$6</f>
        <v>21.55017402944706</v>
      </c>
      <c r="K9" s="6">
        <f>(Input!G$148-Input!G$154+Input!G$155)/Input!G$6</f>
        <v>28.233455419999348</v>
      </c>
      <c r="L9" s="6">
        <f>(Input!H$148-Input!H$154+Input!H$155)/Input!H$6</f>
        <v>29.394151251980979</v>
      </c>
      <c r="M9" s="6">
        <f>(Input!I$148-Input!I$154+Input!I$155)/Input!I$6</f>
        <v>28.595783445072843</v>
      </c>
      <c r="N9" s="6">
        <f>(Input!J$148-Input!J$154+Input!J$155)/Input!J$6</f>
        <v>31.733010337292196</v>
      </c>
      <c r="O9" s="6">
        <f>AVERAGE(E9:N9)</f>
        <v>30.265657649019477</v>
      </c>
    </row>
    <row r="10" spans="1:15" ht="12" customHeight="1" x14ac:dyDescent="0.2">
      <c r="B10" s="19" t="s">
        <v>210</v>
      </c>
      <c r="E10" s="6">
        <f>(Input!A$132+Input!A$135+Input!A$28+Input!A$141+Input!A$142+Input!A$147-Input!A$156+Input!A$157)/Input!A$6</f>
        <v>21.398199955167005</v>
      </c>
      <c r="F10" s="6">
        <f>(Input!B$132+Input!B$135+Input!B$28+Input!B$141+Input!B$142+Input!B$147-Input!B$156+Input!B$157)/Input!B$6</f>
        <v>21.518086392852293</v>
      </c>
      <c r="G10" s="6">
        <f>(Input!C$132+Input!C$135+Input!C$28+Input!C$141+Input!C$142+Input!C$147-Input!C$156+Input!C$157)/Input!C$6</f>
        <v>29.11799395208098</v>
      </c>
      <c r="H10" s="6">
        <f>(Input!D$132+Input!D$135+Input!D$28+Input!D$141+Input!D$142+Input!D$147-Input!D$156+Input!D$157)/Input!D$6</f>
        <v>24.586028015987747</v>
      </c>
      <c r="I10" s="6">
        <f>(Input!E$132+Input!E$135+Input!E$28+Input!E$141+Input!E$142+Input!E$147-Input!E$156+Input!E$157)/Input!E$6</f>
        <v>11.606439441978086</v>
      </c>
      <c r="J10" s="6">
        <f>(Input!F$132+Input!F$135+Input!F$28+Input!F$141+Input!F$142+Input!F$147-Input!F$156+Input!F$157)/Input!F$6</f>
        <v>10.053578232823915</v>
      </c>
      <c r="K10" s="6">
        <f>(Input!G$132+Input!G$135+Input!G$28+Input!G$141+Input!G$142+Input!G$147-Input!G$156+Input!G$157)/Input!G$6</f>
        <v>17.681162667780654</v>
      </c>
      <c r="L10" s="6">
        <f>(Input!H$132+Input!H$135+Input!H$28+Input!H$141+Input!H$142+Input!H$147-Input!H$156+Input!H$157)/Input!H$6</f>
        <v>18.755608114104596</v>
      </c>
      <c r="M10" s="6">
        <f>(Input!I$132+Input!I$135+Input!I$28+Input!I$141+Input!I$142+Input!I$147-Input!I$156+Input!I$157)/Input!I$6</f>
        <v>16.629115762969597</v>
      </c>
      <c r="N10" s="6">
        <f>(Input!J$132+Input!J$135+Input!J$28+Input!J$141+Input!J$142+Input!J$147-Input!J$156+Input!J$157)/Input!J$6</f>
        <v>22.189960778429342</v>
      </c>
      <c r="O10" s="6">
        <f>AVERAGE(E10:N10)</f>
        <v>19.353617331417421</v>
      </c>
    </row>
    <row r="11" spans="1:15" ht="12" customHeight="1" x14ac:dyDescent="0.2">
      <c r="B11" t="s">
        <v>211</v>
      </c>
      <c r="E11" s="6">
        <f>Input!A$148/Input!A34-Input!A$24/Input!A$6</f>
        <v>15.008630226049959</v>
      </c>
      <c r="F11" s="6">
        <f>Input!B$148/Input!B34-Input!B$24/Input!B$6</f>
        <v>15.644306123283272</v>
      </c>
      <c r="G11" s="6">
        <f>Input!C$148/Input!C34-Input!C$24/Input!C$6</f>
        <v>22.296829104744674</v>
      </c>
      <c r="H11" s="6">
        <f>Input!D$148/Input!D34-Input!D$24/Input!D$6</f>
        <v>17.765225603029101</v>
      </c>
      <c r="I11" s="6">
        <f>Input!E$148/Input!E34-Input!E$24/Input!E$6</f>
        <v>7.4490568138284416</v>
      </c>
      <c r="J11" s="6">
        <f>Input!F$148/Input!F34-Input!F$24/Input!F$6</f>
        <v>6.8031178268439518</v>
      </c>
      <c r="K11" s="6">
        <f>Input!G$148/Input!G34-Input!G$24/Input!G$6</f>
        <v>13.520150581702097</v>
      </c>
      <c r="L11" s="6">
        <f>Input!H$148/Input!H34-Input!H$24/Input!H$6</f>
        <v>11.76169601854594</v>
      </c>
      <c r="M11" s="6">
        <f>Input!I$148/Input!I34-Input!I$24/Input!I$6</f>
        <v>11.492383586674862</v>
      </c>
      <c r="N11" s="6">
        <f>Input!J$148/Input!J34-Input!J$24/Input!J$6</f>
        <v>16.245826177924656</v>
      </c>
      <c r="O11" s="6">
        <f>AVERAGE(E11:N11)</f>
        <v>13.798722206262692</v>
      </c>
    </row>
    <row r="12" spans="1:15" ht="6.75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6.5" customHeight="1" x14ac:dyDescent="0.2">
      <c r="B13" s="19"/>
      <c r="D13" s="38" t="s">
        <v>212</v>
      </c>
      <c r="E13" s="38"/>
      <c r="F13" s="38"/>
      <c r="G13" s="38"/>
      <c r="H13" s="38"/>
      <c r="I13" s="38"/>
      <c r="J13" s="38"/>
      <c r="K13" s="38"/>
      <c r="L13" s="38"/>
      <c r="M13" s="38"/>
      <c r="N13" s="18"/>
      <c r="O13" s="6"/>
    </row>
    <row r="14" spans="1:15" ht="4.5" customHeight="1" x14ac:dyDescent="0.2">
      <c r="B14" s="19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6"/>
    </row>
    <row r="15" spans="1:15" ht="12" customHeight="1" x14ac:dyDescent="0.2">
      <c r="B15" s="19" t="s">
        <v>207</v>
      </c>
      <c r="E15" s="6">
        <f>(Input!A$132+Input!A$28+Input!A$141)/Input!A$7</f>
        <v>560.04729081432492</v>
      </c>
      <c r="F15" s="6">
        <f>(Input!B$132+Input!B$28+Input!B$141)/Input!B$7</f>
        <v>553.39337891009257</v>
      </c>
      <c r="G15" s="6">
        <f>(Input!C$132+Input!C$28+Input!C$141)/Input!C$7</f>
        <v>557.8680134512955</v>
      </c>
      <c r="H15" s="6">
        <f>(Input!D$132+Input!D$28+Input!D$141)/Input!D$7</f>
        <v>489.32123423967124</v>
      </c>
      <c r="I15" s="6">
        <f>(Input!E$132+Input!E$28+Input!E$141)/Input!E$7</f>
        <v>404.64482743244452</v>
      </c>
      <c r="J15" s="6">
        <f>(Input!F$132+Input!F$28+Input!F$141)/Input!F$7</f>
        <v>427.68663739594683</v>
      </c>
      <c r="K15" s="6">
        <f>(Input!G$132+Input!G$28+Input!G$141)/Input!G$7</f>
        <v>495.18979747127008</v>
      </c>
      <c r="L15" s="6">
        <f>(Input!H$132+Input!H$28+Input!H$141)/Input!H$7</f>
        <v>458.86210937164918</v>
      </c>
      <c r="M15" s="6">
        <f>(Input!I$132+Input!I$28+Input!I$141)/Input!I$7</f>
        <v>446.97960418671801</v>
      </c>
      <c r="N15" s="6">
        <f>(Input!J$132+Input!J$28+Input!J$141)/Input!J$7</f>
        <v>478.87928514775865</v>
      </c>
      <c r="O15" s="6">
        <f>AVERAGE(E15:N15)</f>
        <v>487.28721784211712</v>
      </c>
    </row>
    <row r="16" spans="1:15" ht="12" customHeight="1" x14ac:dyDescent="0.2">
      <c r="B16" s="19" t="s">
        <v>208</v>
      </c>
      <c r="E16" s="6">
        <f>(Input!A$132+Input!A$133+Input!A$134+Input!A$28+Input!A$141)/Input!A$7</f>
        <v>563.59484279549406</v>
      </c>
      <c r="F16" s="6">
        <f>(Input!B$132+Input!B$133+Input!B$134+Input!B$28+Input!B$141)/Input!B$7</f>
        <v>563.80310053118239</v>
      </c>
      <c r="G16" s="6">
        <f>(Input!C$132+Input!C$133+Input!C$134+Input!C$28+Input!C$141)/Input!C$7</f>
        <v>564.41182766091902</v>
      </c>
      <c r="H16" s="6">
        <f>(Input!D$132+Input!D$133+Input!D$134+Input!D$28+Input!D$141)/Input!D$7</f>
        <v>484.07533926503453</v>
      </c>
      <c r="I16" s="6">
        <f>(Input!E$132+Input!E$133+Input!E$134+Input!E$28+Input!E$141)/Input!E$7</f>
        <v>409.95414697226443</v>
      </c>
      <c r="J16" s="6">
        <f>(Input!F$132+Input!F$133+Input!F$134+Input!F$28+Input!F$141)/Input!F$7</f>
        <v>435.53314471108808</v>
      </c>
      <c r="K16" s="6">
        <f>(Input!G$132+Input!G$133+Input!G$134+Input!G$28+Input!G$141)/Input!G$7</f>
        <v>499.8803784868752</v>
      </c>
      <c r="L16" s="6">
        <f>(Input!H$132+Input!H$133+Input!H$134+Input!H$28+Input!H$141)/Input!H$7</f>
        <v>458.04485996139823</v>
      </c>
      <c r="M16" s="6">
        <f>(Input!I$132+Input!I$133+Input!I$134+Input!I$28+Input!I$141)/Input!I$7</f>
        <v>449.04859039140194</v>
      </c>
      <c r="N16" s="6">
        <f>(Input!J$132+Input!J$133+Input!J$134+Input!J$28+Input!J$141)/Input!J$7</f>
        <v>481.50888812186253</v>
      </c>
      <c r="O16" s="6">
        <f>AVERAGE(E16:N16)</f>
        <v>490.98551188975205</v>
      </c>
    </row>
    <row r="17" spans="2:15" ht="12" customHeight="1" x14ac:dyDescent="0.2">
      <c r="B17" s="19" t="s">
        <v>209</v>
      </c>
      <c r="E17" s="6">
        <f>(Input!A$148-Input!A$154+Input!A$155)/Input!A$7</f>
        <v>217.27547721795665</v>
      </c>
      <c r="F17" s="6">
        <f>(Input!B$148-Input!B$154+Input!B$155)/Input!B$7</f>
        <v>221.12266624040919</v>
      </c>
      <c r="G17" s="6">
        <f>(Input!C$148-Input!C$154+Input!C$155)/Input!C$7</f>
        <v>259.52274577954319</v>
      </c>
      <c r="H17" s="6">
        <f>(Input!D$148-Input!D$154+Input!D$155)/Input!D$7</f>
        <v>216.87234786083613</v>
      </c>
      <c r="I17" s="6">
        <f>(Input!E$148-Input!E$154+Input!E$155)/Input!E$7</f>
        <v>156.60565901591494</v>
      </c>
      <c r="J17" s="6">
        <f>(Input!F$148-Input!F$154+Input!F$155)/Input!F$7</f>
        <v>161.41702055550908</v>
      </c>
      <c r="K17" s="6">
        <f>(Input!G$148-Input!G$154+Input!G$155)/Input!G$7</f>
        <v>215.382864029351</v>
      </c>
      <c r="L17" s="6">
        <f>(Input!H$148-Input!H$154+Input!H$155)/Input!H$7</f>
        <v>198.88172249624702</v>
      </c>
      <c r="M17" s="6">
        <f>(Input!I$148-Input!I$154+Input!I$155)/Input!I$7</f>
        <v>193.49256135707409</v>
      </c>
      <c r="N17" s="6">
        <f>(Input!J$148-Input!J$154+Input!J$155)/Input!J$7</f>
        <v>217.77676595578012</v>
      </c>
      <c r="O17" s="6">
        <f>AVERAGE(E17:N17)</f>
        <v>205.83498305086215</v>
      </c>
    </row>
    <row r="18" spans="2:15" ht="12" customHeight="1" x14ac:dyDescent="0.2">
      <c r="B18" s="19" t="s">
        <v>210</v>
      </c>
      <c r="E18" s="6">
        <f>(Input!A$132+Input!A$135+Input!A$28+Input!A$141+Input!A$142+Input!A$147-Input!A$156+Input!A$157)/Input!A$7</f>
        <v>144.4459446281455</v>
      </c>
      <c r="F18" s="6">
        <f>(Input!B$132+Input!B$135+Input!B$28+Input!B$141+Input!B$142+Input!B$147-Input!B$156+Input!B$157)/Input!B$7</f>
        <v>138.74192602793624</v>
      </c>
      <c r="G18" s="6">
        <f>(Input!C$132+Input!C$135+Input!C$28+Input!C$141+Input!C$142+Input!C$147-Input!C$156+Input!C$157)/Input!C$7</f>
        <v>189.65240543468451</v>
      </c>
      <c r="H18" s="6">
        <f>(Input!D$132+Input!D$135+Input!D$28+Input!D$141+Input!D$142+Input!D$147-Input!D$156+Input!D$157)/Input!D$7</f>
        <v>153.51450888124089</v>
      </c>
      <c r="I18" s="6">
        <f>(Input!E$132+Input!E$135+Input!E$28+Input!E$141+Input!E$142+Input!E$147-Input!E$156+Input!E$157)/Input!E$7</f>
        <v>82.28506644073849</v>
      </c>
      <c r="J18" s="6">
        <f>(Input!F$132+Input!F$135+Input!F$28+Input!F$141+Input!F$142+Input!F$147-Input!F$156+Input!F$157)/Input!F$7</f>
        <v>75.304201351073502</v>
      </c>
      <c r="K18" s="6">
        <f>(Input!G$132+Input!G$135+Input!G$28+Input!G$141+Input!G$142+Input!G$147-Input!G$156+Input!G$157)/Input!G$7</f>
        <v>134.88322269111492</v>
      </c>
      <c r="L18" s="6">
        <f>(Input!H$132+Input!H$135+Input!H$28+Input!H$141+Input!H$142+Input!H$147-Input!H$156+Input!H$157)/Input!H$7</f>
        <v>126.90101565515764</v>
      </c>
      <c r="M18" s="6">
        <f>(Input!I$132+Input!I$135+Input!I$28+Input!I$141+Input!I$142+Input!I$147-Input!I$156+Input!I$157)/Input!I$7</f>
        <v>112.52044233237082</v>
      </c>
      <c r="N18" s="6">
        <f>(Input!J$132+Input!J$135+Input!J$28+Input!J$141+Input!J$142+Input!J$147-Input!J$156+Input!J$157)/Input!J$7</f>
        <v>152.28488705128962</v>
      </c>
      <c r="O18" s="6">
        <f>AVERAGE(E18:N18)</f>
        <v>131.05336204937521</v>
      </c>
    </row>
    <row r="19" spans="2:15" ht="12" customHeight="1" x14ac:dyDescent="0.2">
      <c r="B19" t="s">
        <v>211</v>
      </c>
      <c r="E19" s="6">
        <f>(Input!A$148-Input!A$24)/Input!A$7</f>
        <v>111.61044891554113</v>
      </c>
      <c r="F19" s="6">
        <f>(Input!B$148-Input!B$24)/Input!B$7</f>
        <v>115.67490212472946</v>
      </c>
      <c r="G19" s="6">
        <f>(Input!C$148-Input!C$24)/Input!C$7</f>
        <v>168.70750383677895</v>
      </c>
      <c r="H19" s="6">
        <f>(Input!D$148-Input!D$24)/Input!D$7</f>
        <v>123.09941892707434</v>
      </c>
      <c r="I19" s="6">
        <f>(Input!E$148-Input!E$24)/Input!E$7</f>
        <v>62.599098449040454</v>
      </c>
      <c r="J19" s="6">
        <f>(Input!F$148-Input!F$24)/Input!F$7</f>
        <v>59.931410173415728</v>
      </c>
      <c r="K19" s="6">
        <f>(Input!G$148-Input!G$24)/Input!G$7</f>
        <v>115.8547831165733</v>
      </c>
      <c r="L19" s="6">
        <f>(Input!H$148-Input!H$24)/Input!H$7</f>
        <v>98.466451211666325</v>
      </c>
      <c r="M19" s="6">
        <f>(Input!I$148-Input!I$24)/Input!I$7</f>
        <v>87.800051732435023</v>
      </c>
      <c r="N19" s="6">
        <f>(Input!J$148-Input!J$24)/Input!J$7</f>
        <v>123.05460126053438</v>
      </c>
      <c r="O19" s="6">
        <f>AVERAGE(E19:N19)</f>
        <v>106.67986697477893</v>
      </c>
    </row>
    <row r="20" spans="2:15" ht="6.75" customHeight="1" x14ac:dyDescent="0.2">
      <c r="B20" s="19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</row>
    <row r="21" spans="2:15" ht="16.5" customHeight="1" x14ac:dyDescent="0.2">
      <c r="B21" s="19"/>
      <c r="D21" s="38" t="s">
        <v>213</v>
      </c>
      <c r="E21" s="38"/>
      <c r="F21" s="38"/>
      <c r="G21" s="38"/>
      <c r="H21" s="38"/>
      <c r="I21" s="38"/>
      <c r="J21" s="38"/>
      <c r="K21" s="38"/>
      <c r="L21" s="38"/>
      <c r="M21" s="38"/>
      <c r="N21" s="18"/>
      <c r="O21" s="6"/>
    </row>
    <row r="22" spans="2:15" ht="4.5" customHeight="1" x14ac:dyDescent="0.2">
      <c r="B22" s="19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6"/>
    </row>
    <row r="23" spans="2:15" ht="12" customHeight="1" x14ac:dyDescent="0.2">
      <c r="B23" t="s">
        <v>214</v>
      </c>
      <c r="E23" s="16">
        <f>Input!A148/Input!A24*100</f>
        <v>122.60098884814268</v>
      </c>
      <c r="F23" s="16">
        <f>Input!B148/Input!B24*100</f>
        <v>123.62877107071841</v>
      </c>
      <c r="G23" s="16">
        <f>Input!C148/Input!C24*100</f>
        <v>138.16919113429677</v>
      </c>
      <c r="H23" s="16">
        <f>Input!D148/Input!D24*100</f>
        <v>131.53088192870825</v>
      </c>
      <c r="I23" s="16">
        <f>Input!E148/Input!E24*100</f>
        <v>115.93614050531617</v>
      </c>
      <c r="J23" s="16">
        <f>Input!F148/Input!F24*100</f>
        <v>114.65381420189036</v>
      </c>
      <c r="K23" s="16">
        <f>Input!G148/Input!G24*100</f>
        <v>128.29177988364054</v>
      </c>
      <c r="L23" s="16">
        <f>Input!H148/Input!H24*100</f>
        <v>126.20447684235138</v>
      </c>
      <c r="M23" s="16">
        <f>Input!I148/Input!I24*100</f>
        <v>123.2319380645344</v>
      </c>
      <c r="N23" s="16">
        <f>Input!J148/Input!J24*100</f>
        <v>132.53687579004614</v>
      </c>
      <c r="O23" s="16">
        <f>AVERAGE(E23:N23)</f>
        <v>125.67848582696452</v>
      </c>
    </row>
    <row r="24" spans="2:15" ht="12" customHeight="1" x14ac:dyDescent="0.2">
      <c r="B24" t="s">
        <v>215</v>
      </c>
      <c r="E24" s="16">
        <f>+E11/E7*100</f>
        <v>18.090245850048557</v>
      </c>
      <c r="F24" s="16">
        <f t="shared" ref="F24:N24" si="1">+F11/F7*100</f>
        <v>18.227471132372528</v>
      </c>
      <c r="G24" s="16">
        <f t="shared" si="1"/>
        <v>26.032060694719295</v>
      </c>
      <c r="H24" s="16">
        <f t="shared" si="1"/>
        <v>22.669279645710834</v>
      </c>
      <c r="I24" s="16">
        <f t="shared" si="1"/>
        <v>13.051165827903327</v>
      </c>
      <c r="J24" s="16">
        <f t="shared" si="1"/>
        <v>11.914638129772664</v>
      </c>
      <c r="K24" s="16">
        <f t="shared" si="1"/>
        <v>20.828450115012647</v>
      </c>
      <c r="L24" s="16">
        <f t="shared" si="1"/>
        <v>17.34289927392026</v>
      </c>
      <c r="M24" s="16">
        <f t="shared" si="1"/>
        <v>17.397413294639243</v>
      </c>
      <c r="N24" s="16">
        <f t="shared" si="1"/>
        <v>23.281771468210987</v>
      </c>
      <c r="O24" s="6">
        <f>AVERAGE(E24:N24)</f>
        <v>18.883539543231038</v>
      </c>
    </row>
    <row r="25" spans="2:15" ht="12" customHeight="1" x14ac:dyDescent="0.2">
      <c r="B25" t="s">
        <v>216</v>
      </c>
      <c r="E25" s="16">
        <f>+E9/E8*100</f>
        <v>38.551714941223693</v>
      </c>
      <c r="F25" s="16">
        <f t="shared" ref="F25:N25" si="2">+F9/F8*100</f>
        <v>39.21983863375003</v>
      </c>
      <c r="G25" s="16">
        <f t="shared" si="2"/>
        <v>45.981096259991261</v>
      </c>
      <c r="H25" s="16">
        <f t="shared" si="2"/>
        <v>44.801362570981347</v>
      </c>
      <c r="I25" s="16">
        <f t="shared" si="2"/>
        <v>38.200774445760182</v>
      </c>
      <c r="J25" s="16">
        <f t="shared" si="2"/>
        <v>37.06193719483403</v>
      </c>
      <c r="K25" s="16">
        <f t="shared" si="2"/>
        <v>43.086881041682268</v>
      </c>
      <c r="L25" s="16">
        <f t="shared" si="2"/>
        <v>43.419704024843284</v>
      </c>
      <c r="M25" s="16">
        <f t="shared" si="2"/>
        <v>43.089448557988156</v>
      </c>
      <c r="N25" s="16">
        <f t="shared" si="2"/>
        <v>45.227984639125538</v>
      </c>
      <c r="O25" s="6">
        <f>AVERAGE(E25:N25)</f>
        <v>41.86407423101798</v>
      </c>
    </row>
    <row r="26" spans="2:15" ht="12" customHeight="1" x14ac:dyDescent="0.2">
      <c r="B26" t="s">
        <v>217</v>
      </c>
      <c r="E26" s="16">
        <f>+E10/E8*100</f>
        <v>25.629394320160436</v>
      </c>
      <c r="F26" s="16">
        <f t="shared" ref="F26:N26" si="3">+F10/F8*100</f>
        <v>24.608223313639403</v>
      </c>
      <c r="G26" s="16">
        <f t="shared" si="3"/>
        <v>33.601777308717516</v>
      </c>
      <c r="H26" s="16">
        <f t="shared" si="3"/>
        <v>31.712937311435869</v>
      </c>
      <c r="I26" s="16">
        <f t="shared" si="3"/>
        <v>20.071773160110396</v>
      </c>
      <c r="J26" s="16">
        <f t="shared" si="3"/>
        <v>17.290119538669487</v>
      </c>
      <c r="K26" s="16">
        <f t="shared" si="3"/>
        <v>26.983100056738156</v>
      </c>
      <c r="L26" s="16">
        <f t="shared" si="3"/>
        <v>27.704931710368331</v>
      </c>
      <c r="M26" s="16">
        <f t="shared" si="3"/>
        <v>25.05752044211857</v>
      </c>
      <c r="N26" s="16">
        <f t="shared" si="3"/>
        <v>31.626599385378039</v>
      </c>
      <c r="O26" s="6">
        <f>AVERAGE(E26:N26)</f>
        <v>26.42863765473362</v>
      </c>
    </row>
    <row r="27" spans="2:15" ht="12" customHeight="1" x14ac:dyDescent="0.2">
      <c r="B27" t="s">
        <v>218</v>
      </c>
      <c r="E27" s="16">
        <f>+E11/E8*100</f>
        <v>17.976376661347583</v>
      </c>
      <c r="F27" s="16">
        <f t="shared" ref="F27:N27" si="4">+F11/F8*100</f>
        <v>17.890930059494988</v>
      </c>
      <c r="G27" s="16">
        <f t="shared" si="4"/>
        <v>25.730243900082193</v>
      </c>
      <c r="H27" s="16">
        <f t="shared" si="4"/>
        <v>22.914945248822583</v>
      </c>
      <c r="I27" s="16">
        <f t="shared" si="4"/>
        <v>12.882140071585743</v>
      </c>
      <c r="J27" s="16">
        <f t="shared" si="4"/>
        <v>11.699985590975558</v>
      </c>
      <c r="K27" s="16">
        <f t="shared" si="4"/>
        <v>20.633008291531432</v>
      </c>
      <c r="L27" s="16">
        <f t="shared" si="4"/>
        <v>17.37384269331557</v>
      </c>
      <c r="M27" s="16">
        <f t="shared" si="4"/>
        <v>17.317254913399434</v>
      </c>
      <c r="N27" s="16">
        <f t="shared" si="4"/>
        <v>23.154625704123415</v>
      </c>
      <c r="O27" s="6">
        <f>AVERAGE(E27:N27)</f>
        <v>18.757335313467848</v>
      </c>
    </row>
    <row r="28" spans="2:15" ht="6.75" customHeight="1" x14ac:dyDescent="0.2"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6"/>
    </row>
    <row r="29" spans="2:15" ht="16.5" customHeight="1" x14ac:dyDescent="0.2">
      <c r="D29" s="38" t="s">
        <v>219</v>
      </c>
      <c r="E29" s="40"/>
      <c r="F29" s="40"/>
      <c r="G29" s="40"/>
      <c r="H29" s="40"/>
      <c r="I29" s="40"/>
      <c r="J29" s="40"/>
      <c r="K29" s="40"/>
      <c r="L29" s="40"/>
      <c r="M29" s="40"/>
      <c r="N29" s="18"/>
      <c r="O29" s="6"/>
    </row>
    <row r="30" spans="2:15" ht="4.5" customHeight="1" x14ac:dyDescent="0.2"/>
    <row r="31" spans="2:15" x14ac:dyDescent="0.2">
      <c r="B31" t="s">
        <v>220</v>
      </c>
      <c r="E31" s="17">
        <f>Input!A14/(Input!A97+Input!A98)*2</f>
        <v>34.896147147339441</v>
      </c>
      <c r="F31" s="17">
        <f>Input!B14/(Input!B97+Input!B98)*2</f>
        <v>33.619663518236401</v>
      </c>
      <c r="G31" s="17">
        <f>Input!C14/(Input!C97+Input!C98)*2</f>
        <v>28.902334592234965</v>
      </c>
      <c r="H31" s="17">
        <f>Input!D14/(Input!D97+Input!D98)*2</f>
        <v>24.640075092005706</v>
      </c>
      <c r="I31" s="17">
        <f>Input!E14/(Input!E97+Input!E98)*2</f>
        <v>25.145146871851463</v>
      </c>
      <c r="J31" s="17">
        <f>Input!F14/(Input!F97+Input!F98)*2</f>
        <v>26.426558666054913</v>
      </c>
      <c r="K31" s="17">
        <f>Input!G14/(Input!G97+Input!G98)*2</f>
        <v>24.951551094145664</v>
      </c>
      <c r="L31" s="17">
        <f>Input!H14/(Input!H97+Input!H98)*2</f>
        <v>24.816008041870802</v>
      </c>
      <c r="M31" s="17">
        <f>Input!I14/(Input!I97+Input!I98)*2</f>
        <v>24.096685651749066</v>
      </c>
      <c r="N31" s="17">
        <f>Input!J14/(Input!J97+Input!J98)*2</f>
        <v>23.755607913318634</v>
      </c>
      <c r="O31" s="6">
        <f t="shared" ref="O31:O37" si="5">AVERAGE(E31:N31)</f>
        <v>27.124977858880705</v>
      </c>
    </row>
    <row r="32" spans="2:15" x14ac:dyDescent="0.2">
      <c r="B32" t="s">
        <v>221</v>
      </c>
      <c r="E32" s="17">
        <f>'DB-fm'!E9</f>
        <v>47.780243456679749</v>
      </c>
      <c r="F32" s="17">
        <f>'DB-fm'!F9</f>
        <v>50.274234902159449</v>
      </c>
      <c r="G32" s="17">
        <f>'DB-fm'!G9</f>
        <v>54.351117454916718</v>
      </c>
      <c r="H32" s="17">
        <f>'DB-fm'!H9</f>
        <v>49.758005078344809</v>
      </c>
      <c r="I32" s="17">
        <f>'DB-fm'!I9</f>
        <v>33.008758518012151</v>
      </c>
      <c r="J32" s="17">
        <f>'DB-fm'!J9</f>
        <v>31.181764296573029</v>
      </c>
      <c r="K32" s="17">
        <f>'DB-fm'!K9</f>
        <v>38.958958931733392</v>
      </c>
      <c r="L32" s="17">
        <f>'DB-fm'!L9</f>
        <v>40.380399870353649</v>
      </c>
      <c r="M32" s="17">
        <f>'DB-fm'!M9</f>
        <v>40.917822741706736</v>
      </c>
      <c r="N32" s="17">
        <f>'DB-fm'!N9</f>
        <v>44.892014032442574</v>
      </c>
      <c r="O32" s="6">
        <f t="shared" si="5"/>
        <v>43.150331928292225</v>
      </c>
    </row>
    <row r="33" spans="1:15" x14ac:dyDescent="0.2">
      <c r="B33" t="s">
        <v>222</v>
      </c>
      <c r="E33" s="17">
        <f>(Input!A24-Input!A125-Input!A28-Input!A141-Input!A142-Input!A147+Input!A203+Input!A207)/E32/Input!A7</f>
        <v>4.614912767263645</v>
      </c>
      <c r="F33" s="17">
        <f>(Input!B24-Input!B125-Input!B28-Input!B141-Input!B142-Input!B147+Input!B203+Input!B207)/F32/Input!B7</f>
        <v>4.4218102869248135</v>
      </c>
      <c r="G33" s="17">
        <f>(Input!C24-Input!C125-Input!C28-Input!C141-Input!C142-Input!C147+Input!C203+Input!C207)/G32/Input!C7</f>
        <v>3.8110385232315842</v>
      </c>
      <c r="H33" s="17">
        <f>(Input!D24-Input!D125-Input!D28-Input!D141-Input!D142-Input!D147+Input!D203+Input!D207)/H32/Input!D7</f>
        <v>3.9982851700696336</v>
      </c>
      <c r="I33" s="17">
        <f>(Input!E24-Input!E125-Input!E28-Input!E141-Input!E142-Input!E147+Input!E203+Input!E207)/I32/Input!E7</f>
        <v>5.4696022912019258</v>
      </c>
      <c r="J33" s="17">
        <f>(Input!F24-Input!F125-Input!F28-Input!F141-Input!F142-Input!F147+Input!F203+Input!F207)/J32/Input!F7</f>
        <v>5.8388811375178262</v>
      </c>
      <c r="K33" s="17">
        <f>(Input!G24-Input!G125-Input!G28-Input!G141-Input!G142-Input!G147+Input!G203+Input!G207)/K32/Input!G7</f>
        <v>4.9665287169139116</v>
      </c>
      <c r="L33" s="17">
        <f>(Input!H24-Input!H125-Input!H28-Input!H141-Input!H142-Input!H147+Input!H203+Input!H207)/L32/Input!H7</f>
        <v>4.7753596563191687</v>
      </c>
      <c r="M33" s="17">
        <f>(Input!I24-Input!I125-Input!I28-Input!I141-Input!I142-Input!I147+Input!I203+Input!I207)/M32/Input!I7</f>
        <v>4.8554284809491417</v>
      </c>
      <c r="N33" s="17">
        <f>(Input!J24-Input!J125-Input!J28-Input!J141-Input!J142-Input!J147+Input!J203+Input!J207)/N32/Input!J7</f>
        <v>4.3678812720183071</v>
      </c>
      <c r="O33" s="6">
        <f t="shared" si="5"/>
        <v>4.7119728302409962</v>
      </c>
    </row>
    <row r="34" spans="1:15" x14ac:dyDescent="0.2">
      <c r="B34" t="s">
        <v>223</v>
      </c>
      <c r="E34" s="17">
        <f>E33*Input!A7/Input!A5*100</f>
        <v>79.176054563211139</v>
      </c>
      <c r="F34" s="17">
        <f>F33*Input!B7/Input!B5*100</f>
        <v>75.239345853457834</v>
      </c>
      <c r="G34" s="17">
        <f>G33*Input!C7/Input!C5*100</f>
        <v>65.831648442251918</v>
      </c>
      <c r="H34" s="17">
        <f>H33*Input!D7/Input!D5*100</f>
        <v>68.885041798428901</v>
      </c>
      <c r="I34" s="17">
        <f>I33*Input!E7/Input!E5*100</f>
        <v>90.900010833525656</v>
      </c>
      <c r="J34" s="17">
        <f>J33*Input!F7/Input!F5*100</f>
        <v>96.770288418996913</v>
      </c>
      <c r="K34" s="17">
        <f>K33*Input!G7/Input!G5*100</f>
        <v>81.836141025307469</v>
      </c>
      <c r="L34" s="17">
        <f>L33*Input!H7/Input!H5*100</f>
        <v>78.280456437914509</v>
      </c>
      <c r="M34" s="17">
        <f>M33*Input!I7/Input!I5*100</f>
        <v>82.907614972299854</v>
      </c>
      <c r="N34" s="17">
        <f>N33*Input!J7/Input!J5*100</f>
        <v>76.019724821360654</v>
      </c>
      <c r="O34" s="6">
        <f t="shared" si="5"/>
        <v>79.584632716675486</v>
      </c>
    </row>
    <row r="35" spans="1:15" x14ac:dyDescent="0.2">
      <c r="B35" t="s">
        <v>224</v>
      </c>
      <c r="E35" s="17">
        <f>Input!A6/E33/Input!A7*100</f>
        <v>146.27315054572193</v>
      </c>
      <c r="F35" s="17">
        <f>Input!B6/F33/Input!B7*100</f>
        <v>145.81559240361932</v>
      </c>
      <c r="G35" s="17">
        <f>Input!C6/G33/Input!C7*100</f>
        <v>170.90452638895576</v>
      </c>
      <c r="H35" s="17">
        <f>Input!D6/H33/Input!D7*100</f>
        <v>156.16628866053873</v>
      </c>
      <c r="I35" s="17">
        <f>Input!E6/I33/Input!E7*100</f>
        <v>129.61828339808918</v>
      </c>
      <c r="J35" s="17">
        <f>Input!F6/J33/Input!F7*100</f>
        <v>128.28294182764927</v>
      </c>
      <c r="K35" s="17">
        <f>Input!G6/K33/Input!G7*100</f>
        <v>153.60104243877731</v>
      </c>
      <c r="L35" s="17">
        <f>Input!H6/L33/Input!H7*100</f>
        <v>141.68630091651829</v>
      </c>
      <c r="M35" s="17">
        <f>Input!I6/M33/Input!I7*100</f>
        <v>139.35890095538309</v>
      </c>
      <c r="N35" s="17">
        <f>Input!J6/N33/Input!J7*100</f>
        <v>157.11926762589292</v>
      </c>
      <c r="O35" s="6">
        <f t="shared" si="5"/>
        <v>146.8826295161146</v>
      </c>
    </row>
    <row r="36" spans="1:15" x14ac:dyDescent="0.2">
      <c r="B36" t="s">
        <v>225</v>
      </c>
      <c r="E36" s="17">
        <f>(Input!A5-E33*Input!A7)/Input!A5*100</f>
        <v>20.823945436788858</v>
      </c>
      <c r="F36" s="17">
        <f>(Input!B5-F33*Input!B7)/Input!B5*100</f>
        <v>24.760654146542166</v>
      </c>
      <c r="G36" s="17">
        <f>(Input!C5-G33*Input!C7)/Input!C5*100</f>
        <v>34.168351557748075</v>
      </c>
      <c r="H36" s="17">
        <f>(Input!D5-H33*Input!D7)/Input!D5*100</f>
        <v>31.114958201571103</v>
      </c>
      <c r="I36" s="17">
        <f>(Input!E5-I33*Input!E7)/Input!E5*100</f>
        <v>9.0999891664743391</v>
      </c>
      <c r="J36" s="17">
        <f>(Input!F5-J33*Input!F7)/Input!F5*100</f>
        <v>3.2297115810030879</v>
      </c>
      <c r="K36" s="17">
        <f>(Input!G5-K33*Input!G7)/Input!G5*100</f>
        <v>18.163858974692534</v>
      </c>
      <c r="L36" s="17">
        <f>(Input!H5-L33*Input!H7)/Input!H5*100</f>
        <v>21.719543562085498</v>
      </c>
      <c r="M36" s="17">
        <f>(Input!I5-M33*Input!I7)/Input!I5*100</f>
        <v>17.092385027700153</v>
      </c>
      <c r="N36" s="17">
        <f>(Input!J5-N33*Input!J7)/Input!J5*100</f>
        <v>23.980275178639339</v>
      </c>
      <c r="O36" s="6">
        <f t="shared" si="5"/>
        <v>20.415367283324517</v>
      </c>
    </row>
    <row r="37" spans="1:15" x14ac:dyDescent="0.2">
      <c r="B37" t="s">
        <v>226</v>
      </c>
      <c r="E37" s="17">
        <f>(Input!A6-E33*Input!A7)/Input!A6*100</f>
        <v>31.634753454809818</v>
      </c>
      <c r="F37" s="17">
        <f>(Input!B6-F33*Input!B7)/Input!B6*100</f>
        <v>31.420228556080083</v>
      </c>
      <c r="G37" s="17">
        <f>(Input!C6-G33*Input!C7)/Input!C6*100</f>
        <v>41.487798999300104</v>
      </c>
      <c r="H37" s="17">
        <f>(Input!D6-H33*Input!D7)/Input!D6*100</f>
        <v>35.965693455537213</v>
      </c>
      <c r="I37" s="17">
        <f>(Input!E6-I33*Input!E7)/Input!E6*100</f>
        <v>22.850390100541802</v>
      </c>
      <c r="J37" s="17">
        <f>(Input!F6-J33*Input!F7)/Input!F6*100</f>
        <v>22.047313091438117</v>
      </c>
      <c r="K37" s="17">
        <f>(Input!G6-K33*Input!G7)/Input!G6*100</f>
        <v>34.896275173485066</v>
      </c>
      <c r="L37" s="17">
        <f>(Input!H6-L33*Input!H7)/Input!H6*100</f>
        <v>29.421546505812096</v>
      </c>
      <c r="M37" s="17">
        <f>(Input!I6-M33*Input!I7)/Input!I6*100</f>
        <v>28.242832489030732</v>
      </c>
      <c r="N37" s="17">
        <f>(Input!J6-N33*Input!J7)/Input!J6*100</f>
        <v>36.354082149807439</v>
      </c>
      <c r="O37" s="6">
        <f t="shared" si="5"/>
        <v>31.432091397584248</v>
      </c>
    </row>
    <row r="38" spans="1:15" ht="15.75" x14ac:dyDescent="0.25">
      <c r="A38" t="s">
        <v>48</v>
      </c>
      <c r="C38" s="12">
        <f>Input!A3</f>
        <v>2024</v>
      </c>
      <c r="D38" s="36" t="s">
        <v>205</v>
      </c>
      <c r="E38" s="36"/>
      <c r="F38" s="36"/>
      <c r="G38" s="36"/>
      <c r="H38" s="36"/>
      <c r="I38" s="36"/>
      <c r="J38" s="36"/>
      <c r="K38" s="36"/>
      <c r="L38" s="36"/>
      <c r="M38" s="36"/>
      <c r="O38" s="3" t="s">
        <v>320</v>
      </c>
    </row>
    <row r="39" spans="1:15" ht="15.75" customHeight="1" x14ac:dyDescent="0.2">
      <c r="D39" s="37" t="str">
        <f>Kenndat!D2</f>
        <v>Größenklasse 1: 500 - 1.200 ha</v>
      </c>
      <c r="E39" s="37"/>
      <c r="F39" s="37"/>
      <c r="G39" s="37"/>
      <c r="H39" s="37"/>
      <c r="I39" s="37"/>
      <c r="J39" s="37"/>
      <c r="K39" s="37"/>
      <c r="L39" s="37"/>
      <c r="M39" s="37"/>
      <c r="N39" s="5"/>
    </row>
    <row r="40" spans="1:15" ht="21" customHeight="1" x14ac:dyDescent="0.2"/>
    <row r="41" spans="1:15" x14ac:dyDescent="0.2">
      <c r="E41" s="3">
        <f>Input!A3</f>
        <v>2024</v>
      </c>
      <c r="F41" s="3">
        <f t="shared" ref="F41:N41" si="6">+E41-1</f>
        <v>2023</v>
      </c>
      <c r="G41" s="3">
        <f t="shared" si="6"/>
        <v>2022</v>
      </c>
      <c r="H41" s="3">
        <f t="shared" si="6"/>
        <v>2021</v>
      </c>
      <c r="I41" s="3">
        <f t="shared" si="6"/>
        <v>2020</v>
      </c>
      <c r="J41" s="3">
        <f t="shared" si="6"/>
        <v>2019</v>
      </c>
      <c r="K41" s="3">
        <f t="shared" si="6"/>
        <v>2018</v>
      </c>
      <c r="L41" s="3">
        <f t="shared" si="6"/>
        <v>2017</v>
      </c>
      <c r="M41" s="3">
        <f t="shared" si="6"/>
        <v>2016</v>
      </c>
      <c r="N41" s="3">
        <f t="shared" si="6"/>
        <v>2015</v>
      </c>
      <c r="O41" s="3" t="s">
        <v>16</v>
      </c>
    </row>
    <row r="42" spans="1:15" ht="22.5" customHeight="1" x14ac:dyDescent="0.2">
      <c r="D42" s="38" t="s">
        <v>321</v>
      </c>
      <c r="E42" s="38"/>
      <c r="F42" s="38"/>
      <c r="G42" s="38"/>
      <c r="H42" s="38"/>
      <c r="I42" s="38"/>
      <c r="J42" s="38"/>
      <c r="K42" s="38"/>
      <c r="L42" s="38"/>
      <c r="M42" s="38"/>
    </row>
    <row r="43" spans="1:15" ht="4.5" customHeight="1" x14ac:dyDescent="0.2"/>
    <row r="44" spans="1:15" ht="12.75" customHeight="1" x14ac:dyDescent="0.2">
      <c r="B44" t="s">
        <v>55</v>
      </c>
      <c r="E44" s="17">
        <f>(Input!A124-Input!A28-Input!A138-Input!A202-Input!A143)/E$32/Kenndat!E$12</f>
        <v>0.63088655139317795</v>
      </c>
      <c r="F44" s="17">
        <f>(Input!B124-Input!B28-Input!B138-Input!B202-Input!B143)/F$32/Kenndat!F$12</f>
        <v>0.74663100201394927</v>
      </c>
      <c r="G44" s="17">
        <f>(Input!C124-Input!C28-Input!C138-Input!C202-Input!C143)/G$32/Kenndat!G$12</f>
        <v>0.54111056527098456</v>
      </c>
      <c r="H44" s="17">
        <f>(Input!D124-Input!D28-Input!D138-Input!D202-Input!D143)/H$32/Kenndat!H$12</f>
        <v>0.73463527106964077</v>
      </c>
      <c r="I44" s="17">
        <f>(Input!E124-Input!E28-Input!E138-Input!E202-Input!E143)/I$32/Kenndat!I$12</f>
        <v>1.0767983621670059</v>
      </c>
      <c r="J44" s="17">
        <f>(Input!F124-Input!F28-Input!F138-Input!F202-Input!F143)/J$32/Kenndat!J$12</f>
        <v>1.0352822563499751</v>
      </c>
      <c r="K44" s="17">
        <f>(Input!G124-Input!G28-Input!G138-Input!G202-Input!G143)/K$32/Kenndat!K$12</f>
        <v>0.94646640799647297</v>
      </c>
      <c r="L44" s="17">
        <f>(Input!H124-Input!H28-Input!H138-Input!H202-Input!H143)/L$32/Kenndat!L$12</f>
        <v>0.87338084411921191</v>
      </c>
      <c r="M44" s="17">
        <f>(Input!I124-Input!I28-Input!I138-Input!I202-Input!I143)/M$32/Kenndat!M$12</f>
        <v>0.92300261471132805</v>
      </c>
      <c r="N44" s="17">
        <f>(Input!J124-Input!J28-Input!J138-Input!J202-Input!J143)/N$32/Kenndat!N$12</f>
        <v>0.83827834429979542</v>
      </c>
      <c r="O44" s="6">
        <f t="shared" ref="O44:O60" si="7">AVERAGE(E44:N44)</f>
        <v>0.83464722193915419</v>
      </c>
    </row>
    <row r="45" spans="1:15" ht="12.75" customHeight="1" x14ac:dyDescent="0.2">
      <c r="B45" t="s">
        <v>61</v>
      </c>
      <c r="E45" s="17">
        <f>(Input!A18-Input!A136-Input!A204-Input!A144)/E$32/Kenndat!E$12</f>
        <v>0.77734660911428688</v>
      </c>
      <c r="F45" s="17">
        <f>(Input!B18-Input!B136-Input!B204-Input!B144)/F$32/Kenndat!F$12</f>
        <v>0.6611925923177624</v>
      </c>
      <c r="G45" s="17">
        <f>(Input!C18-Input!C136-Input!C204-Input!C144)/G$32/Kenndat!G$12</f>
        <v>0.58001655971487676</v>
      </c>
      <c r="H45" s="17">
        <f>(Input!D18-Input!D136-Input!D204-Input!D144)/H$32/Kenndat!H$12</f>
        <v>0.55278296695587947</v>
      </c>
      <c r="I45" s="17">
        <f>(Input!E18-Input!E136-Input!E204-Input!E144)/I$32/Kenndat!I$12</f>
        <v>0.62850953941410126</v>
      </c>
      <c r="J45" s="17">
        <f>(Input!F18-Input!F136-Input!F204-Input!F144)/J$32/Kenndat!J$12</f>
        <v>0.71235988230268343</v>
      </c>
      <c r="K45" s="17">
        <f>(Input!G18-Input!G136-Input!G204-Input!G144)/K$32/Kenndat!K$12</f>
        <v>0.60915425229205078</v>
      </c>
      <c r="L45" s="17">
        <f>(Input!H18-Input!H136-Input!H204-Input!H144)/L$32/Kenndat!L$12</f>
        <v>0.6064324221677222</v>
      </c>
      <c r="M45" s="17">
        <f>(Input!I18-Input!I136-Input!I204-Input!I144)/M$32/Kenndat!M$12</f>
        <v>0.66354203525348077</v>
      </c>
      <c r="N45" s="17">
        <f>(Input!J18-Input!J136-Input!J204-Input!J144)/N$32/Kenndat!N$12</f>
        <v>0.67366285840980389</v>
      </c>
      <c r="O45" s="6">
        <f t="shared" si="7"/>
        <v>0.64649997179426477</v>
      </c>
    </row>
    <row r="46" spans="1:15" ht="12.75" customHeight="1" x14ac:dyDescent="0.2">
      <c r="B46" t="s">
        <v>316</v>
      </c>
      <c r="E46" s="17">
        <f>(Input!A19+Input!A20-Input!A137-Input!A205-Input!A139-Input!A208)/E$32/Kenndat!E$12</f>
        <v>0.51715757444674626</v>
      </c>
      <c r="F46" s="17">
        <f>(Input!B19+Input!B20-Input!B137-Input!B205-Input!B139-Input!B208)/F$32/Kenndat!F$12</f>
        <v>0.49106514504116561</v>
      </c>
      <c r="G46" s="17">
        <f>(Input!C19+Input!C20-Input!C137-Input!C205-Input!C139-Input!C208)/G$32/Kenndat!G$12</f>
        <v>0.49656278845923074</v>
      </c>
      <c r="H46" s="17">
        <f>(Input!D19+Input!D20-Input!D137-Input!D205-Input!D139-Input!D208)/H$32/Kenndat!H$12</f>
        <v>0.43587883567164676</v>
      </c>
      <c r="I46" s="17">
        <f>(Input!E19+Input!E20-Input!E137-Input!E205-Input!E139-Input!E208)/I$32/Kenndat!I$12</f>
        <v>0.43364795960485419</v>
      </c>
      <c r="J46" s="17">
        <f>(Input!F19+Input!F20-Input!F137-Input!F205-Input!F139-Input!F208)/J$32/Kenndat!J$12</f>
        <v>0.43062950218331481</v>
      </c>
      <c r="K46" s="17">
        <f>(Input!G19+Input!G20-Input!G137-Input!G205-Input!G139-Input!G208)/K$32/Kenndat!K$12</f>
        <v>0.4472933376487615</v>
      </c>
      <c r="L46" s="17">
        <f>(Input!H19+Input!H20-Input!H137-Input!H205-Input!H139-Input!H208)/L$32/Kenndat!L$12</f>
        <v>0.40715370409934809</v>
      </c>
      <c r="M46" s="17">
        <f>(Input!I19+Input!I20-Input!I137-Input!I205-Input!I139-Input!I208)/M$32/Kenndat!M$12</f>
        <v>0.57918705443010554</v>
      </c>
      <c r="N46" s="17">
        <f>(Input!J19+Input!J20-Input!J137-Input!J205-Input!J139-Input!J208)/N$32/Kenndat!N$12</f>
        <v>0.49825963411980445</v>
      </c>
      <c r="O46" s="6">
        <f t="shared" si="7"/>
        <v>0.47368355357049785</v>
      </c>
    </row>
    <row r="47" spans="1:15" ht="12.75" customHeight="1" x14ac:dyDescent="0.2">
      <c r="B47" t="s">
        <v>65</v>
      </c>
      <c r="E47" s="17">
        <f>(Input!A127-(Input!A142+Input!A141+Input!A147-Input!A143-Input!A144-Input!A207-Input!A208-SUM(Input!A136:A139)-SUM(Input!A202:'Input'!A205)))/E$32/Kenndat!E$12</f>
        <v>2.6895220323094331</v>
      </c>
      <c r="F47" s="17">
        <f>(Input!B127-(Input!B142+Input!B141+Input!B147-Input!B143-Input!B144-Input!B207-Input!B208-SUM(Input!B136:B139)-SUM(Input!B202:'Input'!B205)))/F$32/Kenndat!F$12</f>
        <v>2.522921547551936</v>
      </c>
      <c r="G47" s="17">
        <f>(Input!C127-(Input!C142+Input!C141+Input!C147-Input!C143-Input!C144-Input!C207-Input!C208-SUM(Input!C136:C139)-SUM(Input!C202:'Input'!C205)))/G$32/Kenndat!G$12</f>
        <v>2.1933486097864923</v>
      </c>
      <c r="H47" s="17">
        <f>(Input!D127-(Input!D142+Input!D141+Input!D147-Input!D143-Input!D144-Input!D207-Input!D208-SUM(Input!D136:D139)-SUM(Input!D202:'Input'!D205)))/H$32/Kenndat!H$12</f>
        <v>2.274988096372466</v>
      </c>
      <c r="I47" s="17">
        <f>(Input!E127-(Input!E142+Input!E141+Input!E147-Input!E143-Input!E144-Input!E207-Input!E208-SUM(Input!E136:E139)-SUM(Input!E202:'Input'!E205)))/I$32/Kenndat!I$12</f>
        <v>3.3306464300159644</v>
      </c>
      <c r="J47" s="17">
        <f>(Input!F127-(Input!F142+Input!F141+Input!F147-Input!F143-Input!F144-Input!F207-Input!F208-SUM(Input!F136:F139)-SUM(Input!F202:'Input'!F205)))/J$32/Kenndat!J$12</f>
        <v>3.660609496681853</v>
      </c>
      <c r="K47" s="17">
        <f>(Input!G127-(Input!G142+Input!G141+Input!G147-Input!G143-Input!G144-Input!G207-Input!G208-SUM(Input!G136:G139)-SUM(Input!G202:'Input'!G205)))/K$32/Kenndat!K$12</f>
        <v>2.9636147189766269</v>
      </c>
      <c r="L47" s="17">
        <f>(Input!H127-(Input!H142+Input!H141+Input!H147-Input!H143-Input!H144-Input!H207-Input!H208-SUM(Input!H136:H139)-SUM(Input!H202:'Input'!H205)))/L$32/Kenndat!L$12</f>
        <v>2.8883926859328861</v>
      </c>
      <c r="M47" s="17">
        <f>(Input!I127-(Input!I142+Input!I141+Input!I147-Input!I143-Input!I144-Input!I207-Input!I208-SUM(Input!I136:I139)-SUM(Input!I202:'Input'!I205)))/M$32/Kenndat!M$12</f>
        <v>2.6896967765542277</v>
      </c>
      <c r="N47" s="17">
        <f>(Input!J127-(Input!J142+Input!J141+Input!J147-Input!J143-Input!J144-Input!J207-Input!J208-SUM(Input!J136:J139)-SUM(Input!J202:'Input'!J205)))/N$32/Kenndat!N$12</f>
        <v>2.3576804351889034</v>
      </c>
      <c r="O47" s="6">
        <f t="shared" si="7"/>
        <v>2.7571420829370785</v>
      </c>
    </row>
    <row r="48" spans="1:15" ht="12.75" customHeight="1" x14ac:dyDescent="0.2">
      <c r="B48" s="4" t="s">
        <v>317</v>
      </c>
      <c r="E48" s="33">
        <f>SUM(E44:E47)</f>
        <v>4.6149127672636441</v>
      </c>
      <c r="F48" s="33">
        <f t="shared" ref="F48:N48" si="8">SUM(F44:F47)</f>
        <v>4.4218102869248135</v>
      </c>
      <c r="G48" s="33">
        <f t="shared" si="8"/>
        <v>3.8110385232315842</v>
      </c>
      <c r="H48" s="33">
        <f t="shared" si="8"/>
        <v>3.9982851700696331</v>
      </c>
      <c r="I48" s="33">
        <f t="shared" si="8"/>
        <v>5.4696022912019258</v>
      </c>
      <c r="J48" s="33">
        <f t="shared" si="8"/>
        <v>5.8388811375178262</v>
      </c>
      <c r="K48" s="33">
        <f t="shared" si="8"/>
        <v>4.9665287169139116</v>
      </c>
      <c r="L48" s="33">
        <f t="shared" si="8"/>
        <v>4.7753596563191678</v>
      </c>
      <c r="M48" s="33">
        <f t="shared" si="8"/>
        <v>4.8554284809491417</v>
      </c>
      <c r="N48" s="33">
        <f t="shared" si="8"/>
        <v>4.3678812720183071</v>
      </c>
      <c r="O48" s="8">
        <f t="shared" si="7"/>
        <v>4.7119728302409962</v>
      </c>
    </row>
    <row r="49" spans="2:15" ht="12.75" customHeight="1" x14ac:dyDescent="0.2">
      <c r="B49" t="s">
        <v>318</v>
      </c>
      <c r="E49" s="17">
        <f>(Input!A212/E$32/Kenndat!E$12)*(-1)</f>
        <v>6.8720824605662034E-2</v>
      </c>
      <c r="F49" s="17">
        <f>(Input!B212/F$32/Kenndat!F$12)*(-1)</f>
        <v>7.7441673276119217E-3</v>
      </c>
      <c r="G49" s="17">
        <f>(Input!C212/G$32/Kenndat!G$12)*(-1)</f>
        <v>0.13870432789849804</v>
      </c>
      <c r="H49" s="17">
        <f>(Input!D212/H$32/Kenndat!H$12)*(-1)</f>
        <v>0.1936214284579367</v>
      </c>
      <c r="I49" s="17">
        <f>(Input!E212/I$32/Kenndat!I$12)*(-1)</f>
        <v>0.21566833289797852</v>
      </c>
      <c r="J49" s="17">
        <f>(Input!F212/J$32/Kenndat!J$12)*(-1)</f>
        <v>0.23355950463506661</v>
      </c>
      <c r="K49" s="17">
        <f>(Input!G212/K$32/Kenndat!K$12)*(-1)</f>
        <v>0.29432675055803775</v>
      </c>
      <c r="L49" s="17">
        <f>(Input!H212/L$32/Kenndat!L$12)*(-1)</f>
        <v>0.20497475253060335</v>
      </c>
      <c r="M49" s="17">
        <f>(Input!I212/M$32/Kenndat!M$12)*(-1)</f>
        <v>0.21386448345365283</v>
      </c>
      <c r="N49" s="17">
        <f>(Input!J212/N$32/Kenndat!N$12)*(-1)</f>
        <v>0.20916764855100667</v>
      </c>
      <c r="O49" s="6">
        <f t="shared" si="7"/>
        <v>0.17803522209160544</v>
      </c>
    </row>
    <row r="50" spans="2:15" ht="12.75" customHeight="1" x14ac:dyDescent="0.2">
      <c r="B50" s="4" t="s">
        <v>319</v>
      </c>
      <c r="E50" s="33">
        <f>E48+E49</f>
        <v>4.6836335918693059</v>
      </c>
      <c r="F50" s="33">
        <f t="shared" ref="F50:N50" si="9">F48+F49</f>
        <v>4.4295544542524254</v>
      </c>
      <c r="G50" s="33">
        <f t="shared" si="9"/>
        <v>3.9497428511300821</v>
      </c>
      <c r="H50" s="33">
        <f t="shared" si="9"/>
        <v>4.1919065985275701</v>
      </c>
      <c r="I50" s="33">
        <f t="shared" si="9"/>
        <v>5.6852706240999042</v>
      </c>
      <c r="J50" s="33">
        <f t="shared" si="9"/>
        <v>6.0724406421528929</v>
      </c>
      <c r="K50" s="33">
        <f t="shared" si="9"/>
        <v>5.2608554674719494</v>
      </c>
      <c r="L50" s="33">
        <f t="shared" si="9"/>
        <v>4.980334408849771</v>
      </c>
      <c r="M50" s="33">
        <f t="shared" si="9"/>
        <v>5.0692929644027949</v>
      </c>
      <c r="N50" s="33">
        <f t="shared" si="9"/>
        <v>4.5770489205693137</v>
      </c>
      <c r="O50" s="8">
        <f t="shared" si="7"/>
        <v>4.8900080523326013</v>
      </c>
    </row>
    <row r="51" spans="2:15" ht="6.75" customHeight="1" x14ac:dyDescent="0.2">
      <c r="O51" s="6"/>
    </row>
    <row r="52" spans="2:15" ht="16.5" customHeight="1" x14ac:dyDescent="0.2">
      <c r="D52" s="38" t="s">
        <v>322</v>
      </c>
      <c r="E52" s="39"/>
      <c r="F52" s="39"/>
      <c r="G52" s="39"/>
      <c r="H52" s="39"/>
      <c r="I52" s="39"/>
      <c r="J52" s="39"/>
      <c r="K52" s="39"/>
      <c r="L52" s="39"/>
      <c r="M52" s="39"/>
      <c r="O52" s="6"/>
    </row>
    <row r="53" spans="2:15" ht="4.5" customHeight="1" x14ac:dyDescent="0.2">
      <c r="O53" s="6"/>
    </row>
    <row r="54" spans="2:15" ht="12.75" customHeight="1" x14ac:dyDescent="0.2">
      <c r="B54" t="s">
        <v>55</v>
      </c>
      <c r="E54" s="17">
        <f>E44*Kenndat!E$12/Kenndat!E$15*100</f>
        <v>10.823846632732833</v>
      </c>
      <c r="F54" s="17">
        <f>F44*Kenndat!F$12/Kenndat!F$15*100</f>
        <v>12.704305372745745</v>
      </c>
      <c r="G54" s="17">
        <f>G44*Kenndat!G$12/Kenndat!G$15*100</f>
        <v>9.3471111047971505</v>
      </c>
      <c r="H54" s="17">
        <f>H44*Kenndat!H$12/Kenndat!H$15*100</f>
        <v>12.65677139115893</v>
      </c>
      <c r="I54" s="17">
        <f>I44*Kenndat!I$12/Kenndat!I$15*100</f>
        <v>17.895447890964395</v>
      </c>
      <c r="J54" s="17">
        <f>J44*Kenndat!J$12/Kenndat!J$15*100</f>
        <v>17.158178113666239</v>
      </c>
      <c r="K54" s="17">
        <f>K44*Kenndat!K$12/Kenndat!K$15*100</f>
        <v>15.595431508678445</v>
      </c>
      <c r="L54" s="17">
        <f>L44*Kenndat!L$12/Kenndat!L$15*100</f>
        <v>14.316963756083096</v>
      </c>
      <c r="M54" s="17">
        <f>M44*Kenndat!M$12/Kenndat!M$15*100</f>
        <v>15.760492755513489</v>
      </c>
      <c r="N54" s="17">
        <f>N44*Kenndat!N$12/Kenndat!N$15*100</f>
        <v>14.589611092595007</v>
      </c>
      <c r="O54" s="6">
        <f t="shared" si="7"/>
        <v>14.084815961893531</v>
      </c>
    </row>
    <row r="55" spans="2:15" ht="12.75" customHeight="1" x14ac:dyDescent="0.2">
      <c r="B55" t="s">
        <v>61</v>
      </c>
      <c r="E55" s="17">
        <f>E45*Kenndat!E$12/Kenndat!E$15*100</f>
        <v>13.33659825042665</v>
      </c>
      <c r="F55" s="17">
        <f>F45*Kenndat!F$12/Kenndat!F$15*100</f>
        <v>11.250527476550323</v>
      </c>
      <c r="G55" s="17">
        <f>G45*Kenndat!G$12/Kenndat!G$15*100</f>
        <v>10.019170894514179</v>
      </c>
      <c r="H55" s="17">
        <f>H45*Kenndat!H$12/Kenndat!H$15*100</f>
        <v>9.5237023285040294</v>
      </c>
      <c r="I55" s="17">
        <f>I45*Kenndat!I$12/Kenndat!I$15*100</f>
        <v>10.445279364025128</v>
      </c>
      <c r="J55" s="17">
        <f>J45*Kenndat!J$12/Kenndat!J$15*100</f>
        <v>11.806246718332501</v>
      </c>
      <c r="K55" s="17">
        <f>K45*Kenndat!K$12/Kenndat!K$15*100</f>
        <v>10.037359318384082</v>
      </c>
      <c r="L55" s="17">
        <f>L45*Kenndat!L$12/Kenndat!L$15*100</f>
        <v>9.9409908829004223</v>
      </c>
      <c r="M55" s="17">
        <f>M45*Kenndat!M$12/Kenndat!M$15*100</f>
        <v>11.330140644143086</v>
      </c>
      <c r="N55" s="17">
        <f>N45*Kenndat!N$12/Kenndat!N$15*100</f>
        <v>11.724600997458131</v>
      </c>
      <c r="O55" s="6">
        <f t="shared" si="7"/>
        <v>10.941461687523852</v>
      </c>
    </row>
    <row r="56" spans="2:15" ht="12.75" customHeight="1" x14ac:dyDescent="0.2">
      <c r="B56" t="s">
        <v>316</v>
      </c>
      <c r="E56" s="17">
        <f>E46*Kenndat!E$12/Kenndat!E$15*100</f>
        <v>8.8726479561285885</v>
      </c>
      <c r="F56" s="17">
        <f>F46*Kenndat!F$12/Kenndat!F$15*100</f>
        <v>8.3557226309738635</v>
      </c>
      <c r="G56" s="17">
        <f>G46*Kenndat!G$12/Kenndat!G$15*100</f>
        <v>8.577595508437204</v>
      </c>
      <c r="H56" s="17">
        <f>H46*Kenndat!H$12/Kenndat!H$15*100</f>
        <v>7.5096023763029862</v>
      </c>
      <c r="I56" s="17">
        <f>I46*Kenndat!I$12/Kenndat!I$15*100</f>
        <v>7.2068501743580065</v>
      </c>
      <c r="J56" s="17">
        <f>J46*Kenndat!J$12/Kenndat!J$15*100</f>
        <v>7.1370079552130994</v>
      </c>
      <c r="K56" s="17">
        <f>K46*Kenndat!K$12/Kenndat!K$15*100</f>
        <v>7.3702907495217076</v>
      </c>
      <c r="L56" s="17">
        <f>L46*Kenndat!L$12/Kenndat!L$15*100</f>
        <v>6.6742989201051124</v>
      </c>
      <c r="M56" s="17">
        <f>M46*Kenndat!M$12/Kenndat!M$15*100</f>
        <v>9.8897589561951236</v>
      </c>
      <c r="N56" s="17">
        <f>N46*Kenndat!N$12/Kenndat!N$15*100</f>
        <v>8.6718383391123961</v>
      </c>
      <c r="O56" s="6">
        <f t="shared" si="7"/>
        <v>8.0265613566348097</v>
      </c>
    </row>
    <row r="57" spans="2:15" ht="12.75" customHeight="1" x14ac:dyDescent="0.2">
      <c r="B57" t="s">
        <v>65</v>
      </c>
      <c r="E57" s="17">
        <f>E47*Kenndat!E$12/Kenndat!E$15*100</f>
        <v>46.142961723923051</v>
      </c>
      <c r="F57" s="17">
        <f>F47*Kenndat!F$12/Kenndat!F$15*100</f>
        <v>42.928790373187908</v>
      </c>
      <c r="G57" s="17">
        <f>G47*Kenndat!G$12/Kenndat!G$15*100</f>
        <v>37.887770934503394</v>
      </c>
      <c r="H57" s="17">
        <f>H47*Kenndat!H$12/Kenndat!H$15*100</f>
        <v>39.194965702462945</v>
      </c>
      <c r="I57" s="17">
        <f>I47*Kenndat!I$12/Kenndat!I$15*100</f>
        <v>55.352433404178136</v>
      </c>
      <c r="J57" s="17">
        <f>J47*Kenndat!J$12/Kenndat!J$15*100</f>
        <v>60.668855631785078</v>
      </c>
      <c r="K57" s="17">
        <f>K47*Kenndat!K$12/Kenndat!K$15*100</f>
        <v>48.833059448723233</v>
      </c>
      <c r="L57" s="17">
        <f>L47*Kenndat!L$12/Kenndat!L$15*100</f>
        <v>47.348202878825859</v>
      </c>
      <c r="M57" s="17">
        <f>M47*Kenndat!M$12/Kenndat!M$15*100</f>
        <v>45.927222616448148</v>
      </c>
      <c r="N57" s="17">
        <f>N47*Kenndat!N$12/Kenndat!N$15*100</f>
        <v>41.033674392195124</v>
      </c>
      <c r="O57" s="6">
        <f t="shared" si="7"/>
        <v>46.53179371062329</v>
      </c>
    </row>
    <row r="58" spans="2:15" ht="12.75" customHeight="1" x14ac:dyDescent="0.2">
      <c r="B58" s="4" t="s">
        <v>317</v>
      </c>
      <c r="E58" s="33">
        <f>E48*Kenndat!E$12/Kenndat!E$15*100</f>
        <v>79.176054563211125</v>
      </c>
      <c r="F58" s="33">
        <f>F48*Kenndat!F$12/Kenndat!F$15*100</f>
        <v>75.239345853457834</v>
      </c>
      <c r="G58" s="33">
        <f>G48*Kenndat!G$12/Kenndat!G$15*100</f>
        <v>65.831648442251918</v>
      </c>
      <c r="H58" s="33">
        <f>H48*Kenndat!H$12/Kenndat!H$15*100</f>
        <v>68.885041798428887</v>
      </c>
      <c r="I58" s="33">
        <f>I48*Kenndat!I$12/Kenndat!I$15*100</f>
        <v>90.900010833525656</v>
      </c>
      <c r="J58" s="33">
        <f>J48*Kenndat!J$12/Kenndat!J$15*100</f>
        <v>96.770288418996913</v>
      </c>
      <c r="K58" s="33">
        <f>K48*Kenndat!K$12/Kenndat!K$15*100</f>
        <v>81.836141025307469</v>
      </c>
      <c r="L58" s="33">
        <f>L48*Kenndat!L$12/Kenndat!L$15*100</f>
        <v>78.280456437914481</v>
      </c>
      <c r="M58" s="33">
        <f>M48*Kenndat!M$12/Kenndat!M$15*100</f>
        <v>82.907614972299854</v>
      </c>
      <c r="N58" s="33">
        <f>N48*Kenndat!N$12/Kenndat!N$15*100</f>
        <v>76.019724821360654</v>
      </c>
      <c r="O58" s="8">
        <f t="shared" si="7"/>
        <v>79.584632716675486</v>
      </c>
    </row>
    <row r="59" spans="2:15" ht="12.75" customHeight="1" x14ac:dyDescent="0.2">
      <c r="B59" t="s">
        <v>318</v>
      </c>
      <c r="E59" s="17">
        <f>E49*Kenndat!E$12/Kenndat!E$15*100</f>
        <v>1.1790133493320523</v>
      </c>
      <c r="F59" s="17">
        <f>F49*Kenndat!F$12/Kenndat!F$15*100</f>
        <v>0.13177093681114527</v>
      </c>
      <c r="G59" s="17">
        <f>G49*Kenndat!G$12/Kenndat!G$15*100</f>
        <v>2.3959701524848347</v>
      </c>
      <c r="H59" s="17">
        <f>H49*Kenndat!H$12/Kenndat!H$15*100</f>
        <v>3.3358351455867248</v>
      </c>
      <c r="I59" s="17">
        <f>I49*Kenndat!I$12/Kenndat!I$15*100</f>
        <v>3.5842192454118451</v>
      </c>
      <c r="J59" s="17">
        <f>J49*Kenndat!J$12/Kenndat!J$15*100</f>
        <v>3.8708821252253895</v>
      </c>
      <c r="K59" s="17">
        <f>K49*Kenndat!K$12/Kenndat!K$15*100</f>
        <v>4.849778756772178</v>
      </c>
      <c r="L59" s="17">
        <f>L49*Kenndat!L$12/Kenndat!L$15*100</f>
        <v>3.3600646529547538</v>
      </c>
      <c r="M59" s="17">
        <f>M49*Kenndat!M$12/Kenndat!M$15*100</f>
        <v>3.6517877505548544</v>
      </c>
      <c r="N59" s="17">
        <f>N49*Kenndat!N$12/Kenndat!N$15*100</f>
        <v>3.6404073494953635</v>
      </c>
      <c r="O59" s="6">
        <f t="shared" si="7"/>
        <v>2.9999729464629139</v>
      </c>
    </row>
    <row r="60" spans="2:15" ht="12.75" customHeight="1" x14ac:dyDescent="0.2">
      <c r="B60" s="4" t="s">
        <v>319</v>
      </c>
      <c r="E60" s="33">
        <f>E50*Kenndat!E$12/Kenndat!E$15*100</f>
        <v>80.355067912543163</v>
      </c>
      <c r="F60" s="33">
        <f>F50*Kenndat!F$12/Kenndat!F$15*100</f>
        <v>75.371116790268985</v>
      </c>
      <c r="G60" s="33">
        <f>G50*Kenndat!G$12/Kenndat!G$15*100</f>
        <v>68.227618594736754</v>
      </c>
      <c r="H60" s="33">
        <f>H50*Kenndat!H$12/Kenndat!H$15*100</f>
        <v>72.220876944015629</v>
      </c>
      <c r="I60" s="33">
        <f>I50*Kenndat!I$12/Kenndat!I$15*100</f>
        <v>94.484230078937514</v>
      </c>
      <c r="J60" s="33">
        <f>J50*Kenndat!J$12/Kenndat!J$15*100</f>
        <v>100.64117054422231</v>
      </c>
      <c r="K60" s="33">
        <f>K50*Kenndat!K$12/Kenndat!K$15*100</f>
        <v>86.685919782079637</v>
      </c>
      <c r="L60" s="33">
        <f>L50*Kenndat!L$12/Kenndat!L$15*100</f>
        <v>81.640521090869242</v>
      </c>
      <c r="M60" s="33">
        <f>M50*Kenndat!M$12/Kenndat!M$15*100</f>
        <v>86.559402722854699</v>
      </c>
      <c r="N60" s="33">
        <f>N50*Kenndat!N$12/Kenndat!N$15*100</f>
        <v>79.660132170856031</v>
      </c>
      <c r="O60" s="8">
        <f t="shared" si="7"/>
        <v>82.58460566313839</v>
      </c>
    </row>
  </sheetData>
  <mergeCells count="10">
    <mergeCell ref="D38:M38"/>
    <mergeCell ref="D39:M39"/>
    <mergeCell ref="D42:M42"/>
    <mergeCell ref="D52:M52"/>
    <mergeCell ref="D1:M1"/>
    <mergeCell ref="D2:M2"/>
    <mergeCell ref="D29:M29"/>
    <mergeCell ref="D5:M5"/>
    <mergeCell ref="D13:M13"/>
    <mergeCell ref="D21:M21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 &amp;R&amp;8&amp;D</oddFooter>
  </headerFooter>
  <rowBreaks count="1" manualBreakCount="1">
    <brk id="3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24</vt:i4>
      </vt:variant>
    </vt:vector>
  </HeadingPairs>
  <TitlesOfParts>
    <vt:vector size="24" baseType="lpstr">
      <vt:lpstr>Input</vt:lpstr>
      <vt:lpstr>Kenndat</vt:lpstr>
      <vt:lpstr>DB-fm</vt:lpstr>
      <vt:lpstr>DB-ha</vt:lpstr>
      <vt:lpstr>fm-ES</vt:lpstr>
      <vt:lpstr>fm-HS</vt:lpstr>
      <vt:lpstr>ha-ES</vt:lpstr>
      <vt:lpstr>ha-HS</vt:lpstr>
      <vt:lpstr>KZ</vt:lpstr>
      <vt:lpstr>Holzertrag</vt:lpstr>
      <vt:lpstr>Holzertr-Menge%</vt:lpstr>
      <vt:lpstr>Holzertr-Wert%</vt:lpstr>
      <vt:lpstr>Kst-fm-ES</vt:lpstr>
      <vt:lpstr>Kst-fm-HS</vt:lpstr>
      <vt:lpstr>Kst-ha-ES</vt:lpstr>
      <vt:lpstr>Kst-ha-HS</vt:lpstr>
      <vt:lpstr>KOA-fm-ES</vt:lpstr>
      <vt:lpstr>KOA-fm-HS</vt:lpstr>
      <vt:lpstr>KOA-ha-ES</vt:lpstr>
      <vt:lpstr>KOA-ha-HS</vt:lpstr>
      <vt:lpstr>Struktur-ES</vt:lpstr>
      <vt:lpstr>Struktur-HS</vt:lpstr>
      <vt:lpstr>Verm-ha-ES</vt:lpstr>
      <vt:lpstr>Zusatz</vt:lpstr>
    </vt:vector>
  </TitlesOfParts>
  <Company>Boku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Walter Sekot</dc:creator>
  <cp:lastModifiedBy>Metzker Marietta</cp:lastModifiedBy>
  <cp:lastPrinted>2022-12-22T11:50:34Z</cp:lastPrinted>
  <dcterms:created xsi:type="dcterms:W3CDTF">1998-08-12T09:23:31Z</dcterms:created>
  <dcterms:modified xsi:type="dcterms:W3CDTF">2025-12-17T14:53:09Z</dcterms:modified>
</cp:coreProperties>
</file>