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4F6AC96A-3391-4BCE-8A9E-672AAA10DED6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K15" i="12" s="1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G8" i="4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K27" i="7"/>
  <c r="L27" i="7"/>
  <c r="M27" i="7"/>
  <c r="N27" i="7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E29" i="2" s="1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G34" i="2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H10" i="20"/>
  <c r="H26" i="20" s="1"/>
  <c r="I10" i="20"/>
  <c r="J10" i="20"/>
  <c r="J26" i="20" s="1"/>
  <c r="K10" i="20"/>
  <c r="L10" i="20"/>
  <c r="M10" i="20"/>
  <c r="M26" i="20" s="1"/>
  <c r="N10" i="20"/>
  <c r="N26" i="20" s="1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G13" i="13" s="1"/>
  <c r="H12" i="13"/>
  <c r="I12" i="13"/>
  <c r="J12" i="13"/>
  <c r="K12" i="13"/>
  <c r="L12" i="13"/>
  <c r="M12" i="13"/>
  <c r="N12" i="13"/>
  <c r="E15" i="13"/>
  <c r="F15" i="13"/>
  <c r="G15" i="13"/>
  <c r="H15" i="13"/>
  <c r="I15" i="13"/>
  <c r="J15" i="13"/>
  <c r="K15" i="13"/>
  <c r="L15" i="13"/>
  <c r="M15" i="13"/>
  <c r="N15" i="13"/>
  <c r="E20" i="13"/>
  <c r="F20" i="13"/>
  <c r="G20" i="13"/>
  <c r="G21" i="13" s="1"/>
  <c r="H20" i="13"/>
  <c r="H22" i="13" s="1"/>
  <c r="I20" i="13"/>
  <c r="J20" i="13"/>
  <c r="K20" i="13"/>
  <c r="L20" i="13"/>
  <c r="M20" i="13"/>
  <c r="N20" i="13"/>
  <c r="I33" i="7"/>
  <c r="G15" i="12"/>
  <c r="I13" i="13"/>
  <c r="I33" i="6"/>
  <c r="I32" i="14"/>
  <c r="M32" i="25"/>
  <c r="M33" i="7"/>
  <c r="M33" i="6"/>
  <c r="M36" i="6" s="1"/>
  <c r="E33" i="7"/>
  <c r="M32" i="14"/>
  <c r="N35" i="19" l="1"/>
  <c r="N19" i="18"/>
  <c r="N30" i="4"/>
  <c r="N36" i="3"/>
  <c r="N24" i="3"/>
  <c r="N19" i="4"/>
  <c r="N10" i="4"/>
  <c r="M34" i="18"/>
  <c r="M24" i="7"/>
  <c r="M13" i="13"/>
  <c r="L13" i="7"/>
  <c r="L22" i="13"/>
  <c r="L13" i="13"/>
  <c r="K27" i="19"/>
  <c r="K33" i="23"/>
  <c r="K19" i="17"/>
  <c r="K19" i="18"/>
  <c r="K30" i="4"/>
  <c r="K36" i="3"/>
  <c r="K24" i="3"/>
  <c r="K10" i="4"/>
  <c r="K24" i="6"/>
  <c r="K13" i="13"/>
  <c r="J30" i="4"/>
  <c r="J15" i="5"/>
  <c r="I26" i="20"/>
  <c r="I34" i="18"/>
  <c r="I21" i="13"/>
  <c r="H19" i="16"/>
  <c r="H24" i="20"/>
  <c r="H34" i="18"/>
  <c r="H26" i="18"/>
  <c r="G27" i="19"/>
  <c r="G26" i="18"/>
  <c r="G33" i="23"/>
  <c r="G26" i="20"/>
  <c r="O7" i="18"/>
  <c r="F30" i="5"/>
  <c r="F19" i="5"/>
  <c r="F12" i="12"/>
  <c r="F21" i="12" s="1"/>
  <c r="E19" i="16"/>
  <c r="E15" i="8"/>
  <c r="E15" i="4"/>
  <c r="E25" i="20"/>
  <c r="E33" i="25"/>
  <c r="E13" i="13"/>
  <c r="M16" i="13"/>
  <c r="N34" i="16"/>
  <c r="N33" i="23"/>
  <c r="G24" i="2"/>
  <c r="G24" i="3"/>
  <c r="F36" i="2"/>
  <c r="F10" i="4"/>
  <c r="I29" i="6"/>
  <c r="L29" i="3"/>
  <c r="J29" i="7"/>
  <c r="L30" i="4"/>
  <c r="L15" i="4"/>
  <c r="L16" i="13"/>
  <c r="L33" i="22"/>
  <c r="G36" i="2"/>
  <c r="G10" i="4"/>
  <c r="N29" i="7"/>
  <c r="J36" i="6"/>
  <c r="O17" i="16"/>
  <c r="J24" i="2"/>
  <c r="H13" i="7"/>
  <c r="J10" i="4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E37" i="25"/>
  <c r="E41" i="25" s="1"/>
  <c r="N25" i="20"/>
  <c r="J25" i="20"/>
  <c r="F25" i="20"/>
  <c r="F20" i="12"/>
  <c r="I36" i="2"/>
  <c r="N13" i="6"/>
  <c r="I36" i="3"/>
  <c r="I26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28" i="11"/>
  <c r="K26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13" i="14" s="1"/>
  <c r="J17" i="14" s="1"/>
  <c r="J21" i="14" s="1"/>
  <c r="J25" i="14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K31" i="6" s="1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H37" i="17" s="1"/>
  <c r="H41" i="17" s="1"/>
  <c r="H45" i="17" s="1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E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N27" i="11"/>
  <c r="I37" i="20"/>
  <c r="I34" i="20"/>
  <c r="L20" i="12"/>
  <c r="L21" i="12"/>
  <c r="I34" i="16"/>
  <c r="O39" i="17"/>
  <c r="K27" i="11"/>
  <c r="N26" i="11"/>
  <c r="K27" i="13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O16" i="7"/>
  <c r="N16" i="13"/>
  <c r="N10" i="13"/>
  <c r="N13" i="13"/>
  <c r="J32" i="20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K37" i="19" l="1"/>
  <c r="K41" i="19" s="1"/>
  <c r="K45" i="19" s="1"/>
  <c r="G37" i="19"/>
  <c r="G41" i="19" s="1"/>
  <c r="G45" i="19" s="1"/>
  <c r="M27" i="10"/>
  <c r="M31" i="6"/>
  <c r="M38" i="6" s="1"/>
  <c r="M42" i="6" s="1"/>
  <c r="K32" i="20"/>
  <c r="J26" i="13"/>
  <c r="I45" i="20"/>
  <c r="I55" i="20" s="1"/>
  <c r="I13" i="14"/>
  <c r="I17" i="14" s="1"/>
  <c r="I21" i="14" s="1"/>
  <c r="I25" i="14" s="1"/>
  <c r="I47" i="20"/>
  <c r="I57" i="20" s="1"/>
  <c r="I37" i="19"/>
  <c r="I41" i="19" s="1"/>
  <c r="I45" i="19" s="1"/>
  <c r="H31" i="7"/>
  <c r="H12" i="10" s="1"/>
  <c r="F37" i="19"/>
  <c r="F41" i="19" s="1"/>
  <c r="F45" i="19" s="1"/>
  <c r="E28" i="11"/>
  <c r="I18" i="13"/>
  <c r="G26" i="11"/>
  <c r="F27" i="13"/>
  <c r="I49" i="20"/>
  <c r="I59" i="20" s="1"/>
  <c r="I35" i="20"/>
  <c r="I28" i="11"/>
  <c r="F30" i="13"/>
  <c r="M13" i="14"/>
  <c r="M17" i="14" s="1"/>
  <c r="M21" i="14" s="1"/>
  <c r="M25" i="14" s="1"/>
  <c r="N31" i="6"/>
  <c r="N38" i="6" s="1"/>
  <c r="N42" i="6" s="1"/>
  <c r="I27" i="11"/>
  <c r="G28" i="11"/>
  <c r="I44" i="20"/>
  <c r="I54" i="20" s="1"/>
  <c r="M26" i="1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9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E12" i="1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N18" i="1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L21" i="11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H38" i="3"/>
  <c r="H42" i="3" s="1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O12" i="12"/>
  <c r="E37" i="19"/>
  <c r="O27" i="19"/>
  <c r="N22" i="11" l="1"/>
  <c r="M16" i="11"/>
  <c r="L17" i="11"/>
  <c r="L33" i="20"/>
  <c r="L34" i="20" s="1"/>
  <c r="K11" i="11"/>
  <c r="K10" i="11"/>
  <c r="K9" i="11"/>
  <c r="K12" i="11"/>
  <c r="I18" i="11"/>
  <c r="I16" i="11"/>
  <c r="I22" i="11"/>
  <c r="O27" i="11"/>
  <c r="I11" i="11"/>
  <c r="I38" i="3"/>
  <c r="I42" i="3" s="1"/>
  <c r="I12" i="11"/>
  <c r="I20" i="11"/>
  <c r="I19" i="11"/>
  <c r="I10" i="11"/>
  <c r="I21" i="11"/>
  <c r="H22" i="11"/>
  <c r="F19" i="10"/>
  <c r="E38" i="3"/>
  <c r="E42" i="3" s="1"/>
  <c r="E11" i="11"/>
  <c r="N38" i="7"/>
  <c r="N42" i="7" s="1"/>
  <c r="J10" i="10"/>
  <c r="H20" i="11"/>
  <c r="L22" i="11"/>
  <c r="H17" i="11"/>
  <c r="L20" i="11"/>
  <c r="H16" i="11"/>
  <c r="M22" i="10"/>
  <c r="E9" i="11"/>
  <c r="I48" i="20"/>
  <c r="I50" i="20" s="1"/>
  <c r="I60" i="20" s="1"/>
  <c r="J38" i="7"/>
  <c r="J42" i="7" s="1"/>
  <c r="H19" i="11"/>
  <c r="H18" i="11"/>
  <c r="J12" i="10"/>
  <c r="J11" i="10"/>
  <c r="I11" i="10"/>
  <c r="F18" i="11"/>
  <c r="N35" i="20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6" i="20" l="1"/>
  <c r="L35" i="20"/>
  <c r="I58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<sst xmlns="http://schemas.openxmlformats.org/spreadsheetml/2006/main" count="985" uniqueCount="340">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</sst>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43</v>
      </c>
      <c r="B1">
        <v>48</v>
      </c>
      <c r="C1">
        <v>49</v>
      </c>
      <c r="D1">
        <v>50</v>
      </c>
      <c r="E1">
        <v>50</v>
      </c>
      <c r="F1">
        <v>53</v>
      </c>
      <c r="G1">
        <v>51</v>
      </c>
      <c r="H1">
        <v>52</v>
      </c>
      <c r="I1">
        <v>51</v>
      </c>
      <c r="J1">
        <v>50</v>
      </c>
      <c r="K1">
        <v>50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3.63</v>
      </c>
      <c r="B4">
        <v>3.6</v>
      </c>
      <c r="C4">
        <v>3.63</v>
      </c>
      <c r="D4">
        <v>3.6</v>
      </c>
      <c r="E4">
        <v>3.6</v>
      </c>
      <c r="F4">
        <v>3.64</v>
      </c>
      <c r="G4">
        <v>3.59</v>
      </c>
      <c r="H4">
        <v>3.65</v>
      </c>
      <c r="I4">
        <v>3.71</v>
      </c>
      <c r="J4">
        <v>3.66</v>
      </c>
      <c r="K4" t="s">
        <v>22</v>
      </c>
      <c r="N4" s="13">
        <v>33</v>
      </c>
      <c r="O4" s="4" t="s">
        <v>328</v>
      </c>
    </row>
    <row r="5" spans="1:15" x14ac:dyDescent="0.2">
      <c r="A5">
        <v>651900</v>
      </c>
      <c r="B5">
        <v>713477</v>
      </c>
      <c r="C5">
        <v>733977</v>
      </c>
      <c r="D5">
        <v>761380</v>
      </c>
      <c r="E5">
        <v>772480</v>
      </c>
      <c r="F5">
        <v>799863</v>
      </c>
      <c r="G5">
        <v>786463</v>
      </c>
      <c r="H5">
        <v>815734</v>
      </c>
      <c r="I5">
        <v>794429</v>
      </c>
      <c r="J5">
        <v>784629</v>
      </c>
      <c r="K5">
        <v>785036</v>
      </c>
      <c r="L5" t="s">
        <v>23</v>
      </c>
      <c r="N5" s="13">
        <v>34</v>
      </c>
      <c r="O5" s="4" t="s">
        <v>329</v>
      </c>
    </row>
    <row r="6" spans="1:15" x14ac:dyDescent="0.2">
      <c r="A6">
        <v>806991.83</v>
      </c>
      <c r="B6">
        <v>823868.34</v>
      </c>
      <c r="C6">
        <v>928902.23</v>
      </c>
      <c r="D6">
        <v>973342.12</v>
      </c>
      <c r="E6">
        <v>1035714.29</v>
      </c>
      <c r="F6">
        <v>1160961.21</v>
      </c>
      <c r="G6">
        <v>1038185.45</v>
      </c>
      <c r="H6">
        <v>945534.92</v>
      </c>
      <c r="I6">
        <v>867308.52</v>
      </c>
      <c r="J6">
        <v>1030686.38</v>
      </c>
      <c r="K6">
        <v>868454.9</v>
      </c>
      <c r="L6" t="s">
        <v>24</v>
      </c>
      <c r="N6" s="13">
        <v>35</v>
      </c>
      <c r="O6" s="4" t="s">
        <v>330</v>
      </c>
    </row>
    <row r="7" spans="1:15" x14ac:dyDescent="0.2">
      <c r="A7">
        <v>114837.71</v>
      </c>
      <c r="B7">
        <v>127197.5</v>
      </c>
      <c r="C7">
        <v>132868.6</v>
      </c>
      <c r="D7">
        <v>135082.71</v>
      </c>
      <c r="E7">
        <v>135389</v>
      </c>
      <c r="F7">
        <v>141729.57999999999</v>
      </c>
      <c r="G7">
        <v>138411.17000000001</v>
      </c>
      <c r="H7">
        <v>143333.17000000001</v>
      </c>
      <c r="I7">
        <v>139096.60999999999</v>
      </c>
      <c r="J7">
        <v>135938.88</v>
      </c>
      <c r="K7">
        <v>135460.88</v>
      </c>
      <c r="L7" t="s">
        <v>25</v>
      </c>
      <c r="N7" s="13">
        <v>36</v>
      </c>
      <c r="O7" s="4" t="s">
        <v>331</v>
      </c>
    </row>
    <row r="8" spans="1:15" x14ac:dyDescent="0.2">
      <c r="A8">
        <v>0</v>
      </c>
      <c r="B8">
        <v>708.11</v>
      </c>
      <c r="C8">
        <v>12737.3</v>
      </c>
      <c r="D8">
        <v>847.13</v>
      </c>
      <c r="E8">
        <v>16144.58</v>
      </c>
      <c r="F8">
        <v>11831.05</v>
      </c>
      <c r="G8">
        <v>36892.800000000003</v>
      </c>
      <c r="H8">
        <v>2024.22</v>
      </c>
      <c r="I8">
        <v>23253.5</v>
      </c>
      <c r="J8">
        <v>24013.24</v>
      </c>
      <c r="K8" t="s">
        <v>26</v>
      </c>
      <c r="N8" s="13">
        <v>41</v>
      </c>
      <c r="O8" s="4" t="s">
        <v>332</v>
      </c>
    </row>
    <row r="9" spans="1:15" x14ac:dyDescent="0.2">
      <c r="A9">
        <v>2460188.12</v>
      </c>
      <c r="B9">
        <v>3034325.48</v>
      </c>
      <c r="C9">
        <v>3283553.64</v>
      </c>
      <c r="D9">
        <v>3283814.48</v>
      </c>
      <c r="E9">
        <v>3031320.04</v>
      </c>
      <c r="F9">
        <v>3665444.48</v>
      </c>
      <c r="G9">
        <v>3415549.46</v>
      </c>
      <c r="H9">
        <v>2904916.94</v>
      </c>
      <c r="I9">
        <v>2841653.12</v>
      </c>
      <c r="J9">
        <v>2451523.2599999998</v>
      </c>
      <c r="K9" t="s">
        <v>27</v>
      </c>
      <c r="N9" s="13">
        <v>42</v>
      </c>
      <c r="O9" s="4" t="s">
        <v>333</v>
      </c>
    </row>
    <row r="10" spans="1:15" x14ac:dyDescent="0.2">
      <c r="A10">
        <v>1981921.84</v>
      </c>
      <c r="B10">
        <v>2017633.9</v>
      </c>
      <c r="C10">
        <v>1831360.87</v>
      </c>
      <c r="D10">
        <v>2067036.6</v>
      </c>
      <c r="E10">
        <v>2105927.9700000002</v>
      </c>
      <c r="F10">
        <v>1997143.12</v>
      </c>
      <c r="G10">
        <v>2161527.9500000002</v>
      </c>
      <c r="H10">
        <v>1605623.33</v>
      </c>
      <c r="I10">
        <v>1480737.94</v>
      </c>
      <c r="J10">
        <v>1254248.18</v>
      </c>
      <c r="K10" t="s">
        <v>28</v>
      </c>
      <c r="N10" s="13">
        <v>43</v>
      </c>
      <c r="O10" s="4" t="s">
        <v>334</v>
      </c>
    </row>
    <row r="11" spans="1:15" x14ac:dyDescent="0.2">
      <c r="A11">
        <v>1971036.29</v>
      </c>
      <c r="B11">
        <v>1570867.37</v>
      </c>
      <c r="C11">
        <v>1863672.24</v>
      </c>
      <c r="D11">
        <v>1840829.4399999999</v>
      </c>
      <c r="E11">
        <v>1639902.94</v>
      </c>
      <c r="F11">
        <v>1619333.87</v>
      </c>
      <c r="G11">
        <v>1332347.52</v>
      </c>
      <c r="H11">
        <v>1404089.29</v>
      </c>
      <c r="I11">
        <v>1413051.08</v>
      </c>
      <c r="J11">
        <v>1200130.6499999999</v>
      </c>
      <c r="K11" t="s">
        <v>29</v>
      </c>
      <c r="O11" s="4" t="s">
        <v>335</v>
      </c>
    </row>
    <row r="12" spans="1:15" x14ac:dyDescent="0.2">
      <c r="A12">
        <v>900590.01</v>
      </c>
      <c r="B12">
        <v>1241446.8999999999</v>
      </c>
      <c r="C12">
        <v>1155926.31</v>
      </c>
      <c r="D12">
        <v>1226696.1399999999</v>
      </c>
      <c r="E12">
        <v>1129852.93</v>
      </c>
      <c r="F12">
        <v>1209197.08</v>
      </c>
      <c r="G12">
        <v>1195015.67</v>
      </c>
      <c r="H12">
        <v>1084446.27</v>
      </c>
      <c r="I12">
        <v>1234723.1000000001</v>
      </c>
      <c r="J12">
        <v>1172125.04</v>
      </c>
      <c r="K12" t="s">
        <v>30</v>
      </c>
      <c r="O12" s="4" t="s">
        <v>336</v>
      </c>
    </row>
    <row r="13" spans="1:15" x14ac:dyDescent="0.2">
      <c r="A13">
        <v>219803.96</v>
      </c>
      <c r="B13">
        <v>192366.93</v>
      </c>
      <c r="C13">
        <v>271027.57</v>
      </c>
      <c r="D13">
        <v>225523.49</v>
      </c>
      <c r="E13">
        <v>207866.31</v>
      </c>
      <c r="F13">
        <v>219780.46</v>
      </c>
      <c r="G13">
        <v>175785.39</v>
      </c>
      <c r="H13">
        <v>187776.94</v>
      </c>
      <c r="I13">
        <v>164629.89000000001</v>
      </c>
      <c r="J13">
        <v>167361.95000000001</v>
      </c>
      <c r="K13" t="s">
        <v>31</v>
      </c>
    </row>
    <row r="14" spans="1:15" x14ac:dyDescent="0.2">
      <c r="A14">
        <v>25109190.289999999</v>
      </c>
      <c r="B14">
        <v>24408924.539999999</v>
      </c>
      <c r="C14">
        <v>27707713.77</v>
      </c>
      <c r="D14">
        <v>28560408.109999999</v>
      </c>
      <c r="E14">
        <v>30791029.530000001</v>
      </c>
      <c r="F14">
        <v>37285278.490000002</v>
      </c>
      <c r="G14">
        <v>32394249.780000001</v>
      </c>
      <c r="H14">
        <v>30199675.129999999</v>
      </c>
      <c r="I14">
        <v>29039835.789999999</v>
      </c>
      <c r="J14">
        <v>34524389.049999997</v>
      </c>
      <c r="K14" t="s">
        <v>32</v>
      </c>
    </row>
    <row r="15" spans="1:15" x14ac:dyDescent="0.2">
      <c r="A15">
        <v>2369495.46</v>
      </c>
      <c r="B15">
        <v>2281402.4</v>
      </c>
      <c r="C15">
        <v>3000077.97</v>
      </c>
      <c r="D15">
        <v>2211579.15</v>
      </c>
      <c r="E15">
        <v>2228520.36</v>
      </c>
      <c r="F15">
        <v>3118878.43</v>
      </c>
      <c r="G15">
        <v>3030494.29</v>
      </c>
      <c r="H15">
        <v>2267173.2999999998</v>
      </c>
      <c r="I15">
        <v>2124806.7000000002</v>
      </c>
      <c r="J15">
        <v>2617347.89</v>
      </c>
      <c r="K15" t="s">
        <v>33</v>
      </c>
    </row>
    <row r="16" spans="1:15" x14ac:dyDescent="0.2">
      <c r="A16">
        <v>558056.25</v>
      </c>
      <c r="B16">
        <v>522989.71</v>
      </c>
      <c r="C16">
        <v>525643.12</v>
      </c>
      <c r="D16">
        <v>466719.32</v>
      </c>
      <c r="E16">
        <v>596531.4</v>
      </c>
      <c r="F16">
        <v>719449.85</v>
      </c>
      <c r="G16">
        <v>795882.93</v>
      </c>
      <c r="H16">
        <v>729396.8</v>
      </c>
      <c r="I16">
        <v>395428.14</v>
      </c>
      <c r="J16">
        <v>430926.8</v>
      </c>
      <c r="K16" t="s">
        <v>34</v>
      </c>
    </row>
    <row r="17" spans="1:11" x14ac:dyDescent="0.2">
      <c r="A17">
        <v>286688.27</v>
      </c>
      <c r="B17">
        <v>272815.61</v>
      </c>
      <c r="C17">
        <v>301009.28999999998</v>
      </c>
      <c r="D17">
        <v>263453.49</v>
      </c>
      <c r="E17">
        <v>245619.86</v>
      </c>
      <c r="F17">
        <v>286576.7</v>
      </c>
      <c r="G17">
        <v>347770.66</v>
      </c>
      <c r="H17">
        <v>319099.99</v>
      </c>
      <c r="I17">
        <v>305443.39</v>
      </c>
      <c r="J17">
        <v>277924.45</v>
      </c>
      <c r="K17" t="s">
        <v>35</v>
      </c>
    </row>
    <row r="18" spans="1:11" x14ac:dyDescent="0.2">
      <c r="A18">
        <v>5069644.97</v>
      </c>
      <c r="B18">
        <v>5383478.29</v>
      </c>
      <c r="C18">
        <v>5828835.3499999996</v>
      </c>
      <c r="D18">
        <v>5361873.63</v>
      </c>
      <c r="E18">
        <v>4792269.09</v>
      </c>
      <c r="F18">
        <v>5232685.68</v>
      </c>
      <c r="G18">
        <v>5582719.8899999997</v>
      </c>
      <c r="H18">
        <v>5602854.7800000003</v>
      </c>
      <c r="I18">
        <v>6041733.0700000003</v>
      </c>
      <c r="J18">
        <v>6042505.4100000001</v>
      </c>
      <c r="K18" t="s">
        <v>36</v>
      </c>
    </row>
    <row r="19" spans="1:11" x14ac:dyDescent="0.2">
      <c r="A19">
        <v>5105468.49</v>
      </c>
      <c r="B19">
        <v>4053898.72</v>
      </c>
      <c r="C19">
        <v>4196021.12</v>
      </c>
      <c r="D19">
        <v>4008700.32</v>
      </c>
      <c r="E19">
        <v>3731539.07</v>
      </c>
      <c r="F19">
        <v>3895204.58</v>
      </c>
      <c r="G19">
        <v>4302323.95</v>
      </c>
      <c r="H19">
        <v>4962599.91</v>
      </c>
      <c r="I19">
        <v>4856366.29</v>
      </c>
      <c r="J19">
        <v>5382162.54</v>
      </c>
      <c r="K19" t="s">
        <v>37</v>
      </c>
    </row>
    <row r="20" spans="1:11" x14ac:dyDescent="0.2">
      <c r="A20">
        <v>10105.700000000001</v>
      </c>
      <c r="B20">
        <v>13429.12</v>
      </c>
      <c r="C20">
        <v>14727.54</v>
      </c>
      <c r="D20">
        <v>16729.66</v>
      </c>
      <c r="E20">
        <v>48132.83</v>
      </c>
      <c r="F20">
        <v>41473.230000000003</v>
      </c>
      <c r="G20">
        <v>32725.56</v>
      </c>
      <c r="H20">
        <v>29813.68</v>
      </c>
      <c r="I20">
        <v>18814.78</v>
      </c>
      <c r="J20">
        <v>15683.83</v>
      </c>
      <c r="K20" t="s">
        <v>38</v>
      </c>
    </row>
    <row r="21" spans="1:11" x14ac:dyDescent="0.2">
      <c r="A21">
        <v>1217931.5900000001</v>
      </c>
      <c r="B21">
        <v>1306763.73</v>
      </c>
      <c r="C21">
        <v>1266240.47</v>
      </c>
      <c r="D21">
        <v>1274486.72</v>
      </c>
      <c r="E21">
        <v>1179173.07</v>
      </c>
      <c r="F21">
        <v>1363769.86</v>
      </c>
      <c r="G21">
        <v>1405847.97</v>
      </c>
      <c r="H21">
        <v>1411439.55</v>
      </c>
      <c r="I21">
        <v>1402986.47</v>
      </c>
      <c r="J21">
        <v>1359153.01</v>
      </c>
      <c r="K21" t="s">
        <v>39</v>
      </c>
    </row>
    <row r="22" spans="1:11" x14ac:dyDescent="0.2">
      <c r="A22">
        <v>11983106.02</v>
      </c>
      <c r="B22">
        <v>13012433.83</v>
      </c>
      <c r="C22">
        <v>13588227.220000001</v>
      </c>
      <c r="D22">
        <v>13615602.1</v>
      </c>
      <c r="E22">
        <v>13945563.07</v>
      </c>
      <c r="F22">
        <v>15092530.82</v>
      </c>
      <c r="G22">
        <v>14924593.09</v>
      </c>
      <c r="H22">
        <v>15660653.800000001</v>
      </c>
      <c r="I22">
        <v>15558710.93</v>
      </c>
      <c r="J22">
        <v>15396282.24</v>
      </c>
      <c r="K22" t="s">
        <v>40</v>
      </c>
    </row>
    <row r="23" spans="1:11" x14ac:dyDescent="0.2">
      <c r="A23">
        <v>1572166.92</v>
      </c>
      <c r="B23">
        <v>1889063.87</v>
      </c>
      <c r="C23">
        <v>2115262.6</v>
      </c>
      <c r="D23">
        <v>2509629.6800000002</v>
      </c>
      <c r="E23">
        <v>2508188.08</v>
      </c>
      <c r="F23">
        <v>2562388.16</v>
      </c>
      <c r="G23">
        <v>2677549.7799999998</v>
      </c>
      <c r="H23">
        <v>2547675.06</v>
      </c>
      <c r="I23">
        <v>2303263.33</v>
      </c>
      <c r="J23">
        <v>2364502.7400000002</v>
      </c>
      <c r="K23" t="s">
        <v>41</v>
      </c>
    </row>
    <row r="24" spans="1:11" x14ac:dyDescent="0.2">
      <c r="A24">
        <v>60815394.18</v>
      </c>
      <c r="B24">
        <v>61202548.509999998</v>
      </c>
      <c r="C24">
        <v>66962036.380000003</v>
      </c>
      <c r="D24">
        <v>66933929.450000003</v>
      </c>
      <c r="E24">
        <v>68197581.129999995</v>
      </c>
      <c r="F24">
        <v>78320965.859999999</v>
      </c>
      <c r="G24">
        <v>73811276.680000007</v>
      </c>
      <c r="H24">
        <v>70919259</v>
      </c>
      <c r="I24">
        <v>69205437.510000005</v>
      </c>
      <c r="J24">
        <v>74680280.260000005</v>
      </c>
      <c r="K24" t="s">
        <v>42</v>
      </c>
    </row>
    <row r="25" spans="1:11" x14ac:dyDescent="0.2">
      <c r="A25">
        <v>807500.08</v>
      </c>
      <c r="B25">
        <v>931293.38</v>
      </c>
      <c r="C25">
        <v>1066305.57</v>
      </c>
      <c r="D25">
        <v>1128680.32</v>
      </c>
      <c r="E25">
        <v>1109913.29</v>
      </c>
      <c r="F25">
        <v>1134264.9099999999</v>
      </c>
      <c r="G25">
        <v>1204274.95</v>
      </c>
      <c r="H25">
        <v>1372800.79</v>
      </c>
      <c r="I25">
        <v>1354657.8</v>
      </c>
      <c r="J25">
        <v>1436438.16</v>
      </c>
      <c r="K25" t="s">
        <v>43</v>
      </c>
    </row>
    <row r="26" spans="1:11" x14ac:dyDescent="0.2">
      <c r="A26">
        <v>1318305.02</v>
      </c>
      <c r="B26">
        <v>1536879.53</v>
      </c>
      <c r="C26">
        <v>1708253.71</v>
      </c>
      <c r="D26">
        <v>1891712.68</v>
      </c>
      <c r="E26">
        <v>1928888.84</v>
      </c>
      <c r="F26">
        <v>1959576.97</v>
      </c>
      <c r="G26">
        <v>1907148.49</v>
      </c>
      <c r="H26">
        <v>1930149.18</v>
      </c>
      <c r="I26">
        <v>1803359.38</v>
      </c>
      <c r="J26">
        <v>1834574.34</v>
      </c>
      <c r="K26" t="s">
        <v>44</v>
      </c>
    </row>
    <row r="27" spans="1:11" x14ac:dyDescent="0.2">
      <c r="A27" s="35">
        <v>68562766.579999998</v>
      </c>
      <c r="B27" s="35">
        <v>73090155.189999998</v>
      </c>
      <c r="C27" s="35">
        <v>88406930.420000002</v>
      </c>
      <c r="D27" s="35">
        <v>83235991.200000003</v>
      </c>
      <c r="E27" s="35">
        <v>70234457.950000003</v>
      </c>
      <c r="F27" s="35">
        <v>83754147.629999995</v>
      </c>
      <c r="G27" s="35">
        <v>87461332.140000001</v>
      </c>
      <c r="H27" s="35">
        <v>83373538.239999995</v>
      </c>
      <c r="I27" s="35">
        <v>78173316.810000002</v>
      </c>
      <c r="J27" s="35">
        <v>99472383.620000005</v>
      </c>
      <c r="K27" t="s">
        <v>45</v>
      </c>
    </row>
    <row r="28" spans="1:11" x14ac:dyDescent="0.2">
      <c r="A28" s="35">
        <v>41227.379999999997</v>
      </c>
      <c r="B28" s="35">
        <v>11727.69</v>
      </c>
      <c r="C28" s="35">
        <v>59150.33</v>
      </c>
      <c r="D28" s="35">
        <v>21316.16</v>
      </c>
      <c r="E28" s="35">
        <v>28253.78</v>
      </c>
      <c r="F28" s="35">
        <v>69475.649999999994</v>
      </c>
      <c r="G28" s="35">
        <v>87054.7</v>
      </c>
      <c r="H28" s="35">
        <v>92523.73</v>
      </c>
      <c r="I28" s="35">
        <v>145249.71</v>
      </c>
      <c r="J28" s="35">
        <v>119987.63</v>
      </c>
      <c r="K28" t="s">
        <v>46</v>
      </c>
    </row>
    <row r="29" spans="1:11" x14ac:dyDescent="0.2">
      <c r="A29" s="35">
        <v>9245798.1300000008</v>
      </c>
      <c r="B29" s="35">
        <v>9221007.7899999991</v>
      </c>
      <c r="C29" s="35">
        <v>10177685.029999999</v>
      </c>
      <c r="D29" s="35">
        <v>9738796.3900000006</v>
      </c>
      <c r="E29" s="35">
        <v>9010776</v>
      </c>
      <c r="F29" s="35">
        <v>8911793.9000000004</v>
      </c>
      <c r="G29" s="35">
        <v>7509278.7000000002</v>
      </c>
      <c r="H29" s="35">
        <v>7071978.29</v>
      </c>
      <c r="I29" s="35">
        <v>6470383.2400000002</v>
      </c>
      <c r="J29" s="35">
        <v>7318922.21</v>
      </c>
      <c r="K29" t="s">
        <v>47</v>
      </c>
    </row>
    <row r="30" spans="1:11" x14ac:dyDescent="0.2">
      <c r="A30">
        <v>20396344.850000001</v>
      </c>
      <c r="B30">
        <v>21377165.07</v>
      </c>
      <c r="C30">
        <v>22256723.670000002</v>
      </c>
      <c r="D30">
        <v>22661664.199999999</v>
      </c>
      <c r="E30">
        <v>23738759.039999999</v>
      </c>
      <c r="F30">
        <v>26736883.84</v>
      </c>
      <c r="G30">
        <v>24444611.239999998</v>
      </c>
      <c r="H30">
        <v>26186124.760000002</v>
      </c>
      <c r="I30">
        <v>26751705.789999999</v>
      </c>
      <c r="J30">
        <v>26408485.989999998</v>
      </c>
      <c r="K30" t="s">
        <v>76</v>
      </c>
    </row>
    <row r="31" spans="1:11" x14ac:dyDescent="0.2">
      <c r="A31">
        <v>2103822.0499999998</v>
      </c>
      <c r="B31">
        <v>2169689.5299999998</v>
      </c>
      <c r="C31">
        <v>2378545.21</v>
      </c>
      <c r="D31">
        <v>1987230.75</v>
      </c>
      <c r="E31">
        <v>1967531.21</v>
      </c>
      <c r="F31">
        <v>2290190.16</v>
      </c>
      <c r="G31">
        <v>2107298.85</v>
      </c>
      <c r="H31">
        <v>2005461.2</v>
      </c>
      <c r="I31">
        <v>1812790.13</v>
      </c>
      <c r="J31">
        <v>2070102.34</v>
      </c>
      <c r="K31" t="s">
        <v>77</v>
      </c>
    </row>
    <row r="32" spans="1:11" x14ac:dyDescent="0.2">
      <c r="A32">
        <v>502051.53</v>
      </c>
      <c r="B32">
        <v>484858.46</v>
      </c>
      <c r="C32">
        <v>449670</v>
      </c>
      <c r="D32">
        <v>402322.73</v>
      </c>
      <c r="E32">
        <v>567065.16</v>
      </c>
      <c r="F32">
        <v>629596.89</v>
      </c>
      <c r="G32">
        <v>671890.07</v>
      </c>
      <c r="H32">
        <v>634665.98</v>
      </c>
      <c r="I32">
        <v>346305.53</v>
      </c>
      <c r="J32">
        <v>338734.47</v>
      </c>
      <c r="K32" t="s">
        <v>78</v>
      </c>
    </row>
    <row r="33" spans="1:12" x14ac:dyDescent="0.2">
      <c r="A33">
        <v>248983.61</v>
      </c>
      <c r="B33">
        <v>245288.7</v>
      </c>
      <c r="C33">
        <v>260049.91</v>
      </c>
      <c r="D33">
        <v>224619.99</v>
      </c>
      <c r="E33">
        <v>229221.17</v>
      </c>
      <c r="F33">
        <v>246443.51</v>
      </c>
      <c r="G33">
        <v>290292.07</v>
      </c>
      <c r="H33">
        <v>278489.84999999998</v>
      </c>
      <c r="I33">
        <v>282013.98</v>
      </c>
      <c r="J33">
        <v>230496.63</v>
      </c>
      <c r="K33" t="s">
        <v>79</v>
      </c>
    </row>
    <row r="34" spans="1:12" x14ac:dyDescent="0.2">
      <c r="A34" s="35">
        <v>837483.06</v>
      </c>
      <c r="B34" s="35">
        <v>855594.77</v>
      </c>
      <c r="C34" s="35">
        <v>965582.73</v>
      </c>
      <c r="D34" s="35">
        <v>1007079.89</v>
      </c>
      <c r="E34" s="35">
        <v>1061530.04</v>
      </c>
      <c r="F34" s="35">
        <v>1198020.71</v>
      </c>
      <c r="G34" s="35">
        <v>1077884.01</v>
      </c>
      <c r="H34" s="35">
        <v>983246.41</v>
      </c>
      <c r="I34" s="35">
        <v>903573.85</v>
      </c>
      <c r="J34" s="35">
        <v>1076883.03</v>
      </c>
      <c r="K34" t="s">
        <v>80</v>
      </c>
    </row>
    <row r="35" spans="1:12" x14ac:dyDescent="0.2">
      <c r="A35" s="35">
        <v>55051178.810000002</v>
      </c>
      <c r="B35" s="35">
        <v>63400301.079999998</v>
      </c>
      <c r="C35" s="35">
        <v>69564663.469999999</v>
      </c>
      <c r="D35" s="35">
        <v>66744081.170000002</v>
      </c>
      <c r="E35" s="35">
        <v>55206829.43</v>
      </c>
      <c r="F35" s="35">
        <v>60311412.369999997</v>
      </c>
      <c r="G35" s="35">
        <v>67348247.329999998</v>
      </c>
      <c r="H35" s="35">
        <v>72191901.849999994</v>
      </c>
      <c r="I35" s="35">
        <v>71637917.939999998</v>
      </c>
      <c r="J35" s="35">
        <v>74886193.079999998</v>
      </c>
      <c r="K35" t="s">
        <v>117</v>
      </c>
    </row>
    <row r="36" spans="1:12" x14ac:dyDescent="0.2">
      <c r="A36" s="35">
        <v>679172.52</v>
      </c>
      <c r="B36" s="35">
        <v>741186.59</v>
      </c>
      <c r="C36" s="35">
        <v>761444.3</v>
      </c>
      <c r="D36" s="35">
        <v>782540.9</v>
      </c>
      <c r="E36" s="35">
        <v>793209.15</v>
      </c>
      <c r="F36" s="35">
        <v>826877.39</v>
      </c>
      <c r="G36" s="35">
        <v>813953.15</v>
      </c>
      <c r="H36" s="35">
        <v>846362.2</v>
      </c>
      <c r="I36" s="35">
        <v>828389.81</v>
      </c>
      <c r="J36" s="35">
        <v>818467.17</v>
      </c>
      <c r="K36" t="s">
        <v>118</v>
      </c>
    </row>
    <row r="37" spans="1:12" x14ac:dyDescent="0.2">
      <c r="A37">
        <v>2348812.4300000002</v>
      </c>
      <c r="B37">
        <v>2433539.38</v>
      </c>
      <c r="C37">
        <v>2786443.17</v>
      </c>
      <c r="D37">
        <v>3112918.58</v>
      </c>
      <c r="E37">
        <v>3168278.29</v>
      </c>
      <c r="F37">
        <v>3462133.49</v>
      </c>
      <c r="G37">
        <v>3718972.91</v>
      </c>
      <c r="H37">
        <v>3973310.22</v>
      </c>
      <c r="I37">
        <v>3925706.99</v>
      </c>
      <c r="J37">
        <v>4187179.03</v>
      </c>
      <c r="K37" t="s">
        <v>146</v>
      </c>
      <c r="L37" t="s">
        <v>166</v>
      </c>
    </row>
    <row r="38" spans="1:12" x14ac:dyDescent="0.2">
      <c r="A38">
        <v>2279371.36</v>
      </c>
      <c r="B38">
        <v>2333511.15</v>
      </c>
      <c r="C38">
        <v>2618210.0699999998</v>
      </c>
      <c r="D38">
        <v>2740269.8</v>
      </c>
      <c r="E38">
        <v>3122141.2</v>
      </c>
      <c r="F38">
        <v>3436099.46</v>
      </c>
      <c r="G38">
        <v>3581915.31</v>
      </c>
      <c r="H38">
        <v>3718766.41</v>
      </c>
      <c r="I38">
        <v>3610499.23</v>
      </c>
      <c r="J38">
        <v>3855053.46</v>
      </c>
      <c r="K38" t="s">
        <v>147</v>
      </c>
      <c r="L38" t="s">
        <v>166</v>
      </c>
    </row>
    <row r="39" spans="1:12" x14ac:dyDescent="0.2">
      <c r="A39">
        <v>81847.77</v>
      </c>
      <c r="B39">
        <v>102234.71</v>
      </c>
      <c r="C39">
        <v>129134.69</v>
      </c>
      <c r="D39">
        <v>141102.07999999999</v>
      </c>
      <c r="E39">
        <v>137467.60999999999</v>
      </c>
      <c r="F39">
        <v>90555.21</v>
      </c>
      <c r="G39">
        <v>107683.24</v>
      </c>
      <c r="H39">
        <v>109385.01</v>
      </c>
      <c r="I39">
        <v>96448.67</v>
      </c>
      <c r="J39">
        <v>130575.42</v>
      </c>
      <c r="K39" t="s">
        <v>148</v>
      </c>
      <c r="L39" t="s">
        <v>166</v>
      </c>
    </row>
    <row r="40" spans="1:12" x14ac:dyDescent="0.2">
      <c r="A40">
        <v>6427370.5899999999</v>
      </c>
      <c r="B40">
        <v>6998656.5099999998</v>
      </c>
      <c r="C40">
        <v>7118514.1200000001</v>
      </c>
      <c r="D40">
        <v>7308793.5300000003</v>
      </c>
      <c r="E40">
        <v>7316745.04</v>
      </c>
      <c r="F40">
        <v>8080786.6799999997</v>
      </c>
      <c r="G40">
        <v>7834343.5599999996</v>
      </c>
      <c r="H40">
        <v>8582071.2799999993</v>
      </c>
      <c r="I40">
        <v>8441079.3499999996</v>
      </c>
      <c r="J40">
        <v>8172303.9400000004</v>
      </c>
      <c r="K40" t="s">
        <v>149</v>
      </c>
      <c r="L40" t="s">
        <v>166</v>
      </c>
    </row>
    <row r="41" spans="1:12" x14ac:dyDescent="0.2">
      <c r="A41">
        <v>1670862.38</v>
      </c>
      <c r="B41">
        <v>1891030.58</v>
      </c>
      <c r="C41">
        <v>2003958.62</v>
      </c>
      <c r="D41">
        <v>2083001.16</v>
      </c>
      <c r="E41">
        <v>2101267.7999999998</v>
      </c>
      <c r="F41">
        <v>2294662.81</v>
      </c>
      <c r="G41">
        <v>2209191.1800000002</v>
      </c>
      <c r="H41">
        <v>2428600.41</v>
      </c>
      <c r="I41">
        <v>2369355.6800000002</v>
      </c>
      <c r="J41">
        <v>2329555.2599999998</v>
      </c>
      <c r="K41" t="s">
        <v>150</v>
      </c>
      <c r="L41" t="s">
        <v>166</v>
      </c>
    </row>
    <row r="42" spans="1:12" x14ac:dyDescent="0.2">
      <c r="A42">
        <v>430947.64</v>
      </c>
      <c r="B42">
        <v>454617.77</v>
      </c>
      <c r="C42">
        <v>444424.79</v>
      </c>
      <c r="D42">
        <v>470942.15</v>
      </c>
      <c r="E42">
        <v>518246.54</v>
      </c>
      <c r="F42">
        <v>575369.54</v>
      </c>
      <c r="G42">
        <v>553433.05000000005</v>
      </c>
      <c r="H42">
        <v>556809.34</v>
      </c>
      <c r="I42">
        <v>569700.14</v>
      </c>
      <c r="J42">
        <v>528860.49</v>
      </c>
      <c r="K42" t="s">
        <v>151</v>
      </c>
      <c r="L42" t="s">
        <v>166</v>
      </c>
    </row>
    <row r="43" spans="1:12" x14ac:dyDescent="0.2">
      <c r="A43">
        <v>1206170.28</v>
      </c>
      <c r="B43">
        <v>1451350.68</v>
      </c>
      <c r="C43">
        <v>1561448.99</v>
      </c>
      <c r="D43">
        <v>1318672.94</v>
      </c>
      <c r="E43">
        <v>1227679.77</v>
      </c>
      <c r="F43">
        <v>1402879.04</v>
      </c>
      <c r="G43">
        <v>1388831.88</v>
      </c>
      <c r="H43">
        <v>1462093.02</v>
      </c>
      <c r="I43">
        <v>1340813.6200000001</v>
      </c>
      <c r="J43">
        <v>1391569.6</v>
      </c>
      <c r="K43" t="s">
        <v>152</v>
      </c>
      <c r="L43" t="s">
        <v>166</v>
      </c>
    </row>
    <row r="44" spans="1:12" x14ac:dyDescent="0.2">
      <c r="A44">
        <v>2205383.19</v>
      </c>
      <c r="B44">
        <v>2655912.36</v>
      </c>
      <c r="C44">
        <v>2778240.16</v>
      </c>
      <c r="D44">
        <v>2943694.61</v>
      </c>
      <c r="E44">
        <v>2995117.93</v>
      </c>
      <c r="F44">
        <v>3189830.14</v>
      </c>
      <c r="G44">
        <v>2824838.91</v>
      </c>
      <c r="H44">
        <v>2675435.12</v>
      </c>
      <c r="I44">
        <v>2935114.35</v>
      </c>
      <c r="J44">
        <v>2838326.67</v>
      </c>
      <c r="K44" t="s">
        <v>153</v>
      </c>
      <c r="L44" t="s">
        <v>166</v>
      </c>
    </row>
    <row r="45" spans="1:12" x14ac:dyDescent="0.2">
      <c r="A45">
        <v>30033304.530000001</v>
      </c>
      <c r="B45">
        <v>29315013.059999999</v>
      </c>
      <c r="C45">
        <v>32902052.149999999</v>
      </c>
      <c r="D45">
        <v>32250397.09</v>
      </c>
      <c r="E45">
        <v>33932187.57</v>
      </c>
      <c r="F45">
        <v>41332914</v>
      </c>
      <c r="G45">
        <v>35792440.43</v>
      </c>
      <c r="H45">
        <v>31766514.16</v>
      </c>
      <c r="I45">
        <v>30135262.309999999</v>
      </c>
      <c r="J45">
        <v>35292173.799999997</v>
      </c>
      <c r="K45" t="s">
        <v>154</v>
      </c>
      <c r="L45" t="s">
        <v>166</v>
      </c>
    </row>
    <row r="46" spans="1:12" x14ac:dyDescent="0.2">
      <c r="A46">
        <v>6696758.5800000001</v>
      </c>
      <c r="B46">
        <v>5362283.33</v>
      </c>
      <c r="C46">
        <v>5606740.9299999997</v>
      </c>
      <c r="D46">
        <v>5007446.6900000004</v>
      </c>
      <c r="E46">
        <v>4162742.38</v>
      </c>
      <c r="F46">
        <v>4302184.72</v>
      </c>
      <c r="G46">
        <v>5046761.7300000004</v>
      </c>
      <c r="H46">
        <v>4910790.16</v>
      </c>
      <c r="I46">
        <v>5099339.7</v>
      </c>
      <c r="J46">
        <v>5239768.62</v>
      </c>
      <c r="K46" t="s">
        <v>155</v>
      </c>
      <c r="L46" t="s">
        <v>166</v>
      </c>
    </row>
    <row r="47" spans="1:12" x14ac:dyDescent="0.2">
      <c r="A47">
        <v>595328.89</v>
      </c>
      <c r="B47">
        <v>519963.52</v>
      </c>
      <c r="C47">
        <v>594440.68000000005</v>
      </c>
      <c r="D47">
        <v>453221.79</v>
      </c>
      <c r="E47">
        <v>473867.87</v>
      </c>
      <c r="F47">
        <v>480186.27</v>
      </c>
      <c r="G47">
        <v>509713.91</v>
      </c>
      <c r="H47">
        <v>606188.05000000005</v>
      </c>
      <c r="I47">
        <v>869356.4</v>
      </c>
      <c r="J47">
        <v>748971.38</v>
      </c>
      <c r="K47" t="s">
        <v>156</v>
      </c>
      <c r="L47" t="s">
        <v>166</v>
      </c>
    </row>
    <row r="48" spans="1:12" x14ac:dyDescent="0.2">
      <c r="A48">
        <v>367674.74</v>
      </c>
      <c r="B48">
        <v>387393.57</v>
      </c>
      <c r="C48">
        <v>424807.55</v>
      </c>
      <c r="D48">
        <v>403105.51</v>
      </c>
      <c r="E48">
        <v>340394.45</v>
      </c>
      <c r="F48">
        <v>401199.12</v>
      </c>
      <c r="G48">
        <v>367744.45</v>
      </c>
      <c r="H48">
        <v>361269.24</v>
      </c>
      <c r="I48">
        <v>251603.03</v>
      </c>
      <c r="J48">
        <v>260757.78</v>
      </c>
      <c r="K48" t="s">
        <v>157</v>
      </c>
      <c r="L48" t="s">
        <v>166</v>
      </c>
    </row>
    <row r="49" spans="1:12" x14ac:dyDescent="0.2">
      <c r="A49">
        <v>649377.61</v>
      </c>
      <c r="B49">
        <v>755560.27</v>
      </c>
      <c r="C49">
        <v>817984.31</v>
      </c>
      <c r="D49">
        <v>879363.93</v>
      </c>
      <c r="E49">
        <v>864143.18</v>
      </c>
      <c r="F49">
        <v>865027.23</v>
      </c>
      <c r="G49">
        <v>1259243.52</v>
      </c>
      <c r="H49">
        <v>760663.31</v>
      </c>
      <c r="I49">
        <v>786978.09</v>
      </c>
      <c r="J49">
        <v>769460.55</v>
      </c>
      <c r="K49" t="s">
        <v>158</v>
      </c>
      <c r="L49" t="s">
        <v>166</v>
      </c>
    </row>
    <row r="50" spans="1:12" x14ac:dyDescent="0.2">
      <c r="A50">
        <v>1564709.03</v>
      </c>
      <c r="B50">
        <v>1830190.45</v>
      </c>
      <c r="C50">
        <v>1997325.69</v>
      </c>
      <c r="D50">
        <v>2202466.9</v>
      </c>
      <c r="E50">
        <v>2327808.23</v>
      </c>
      <c r="F50">
        <v>2375095.42</v>
      </c>
      <c r="G50">
        <v>2481933.7599999998</v>
      </c>
      <c r="H50">
        <v>2383117.29</v>
      </c>
      <c r="I50">
        <v>2153964.2799999998</v>
      </c>
      <c r="J50">
        <v>2205819.46</v>
      </c>
      <c r="K50" t="s">
        <v>159</v>
      </c>
      <c r="L50" t="s">
        <v>166</v>
      </c>
    </row>
    <row r="51" spans="1:12" x14ac:dyDescent="0.2">
      <c r="A51">
        <v>125708.25</v>
      </c>
      <c r="B51">
        <v>121220.24</v>
      </c>
      <c r="C51">
        <v>112706.39</v>
      </c>
      <c r="D51">
        <v>127734.66</v>
      </c>
      <c r="E51">
        <v>121780.79</v>
      </c>
      <c r="F51">
        <v>149933.31</v>
      </c>
      <c r="G51">
        <v>131239.45000000001</v>
      </c>
      <c r="H51">
        <v>166045.67000000001</v>
      </c>
      <c r="I51">
        <v>162091.04</v>
      </c>
      <c r="J51">
        <v>167535.87</v>
      </c>
      <c r="K51" t="s">
        <v>160</v>
      </c>
      <c r="L51" t="s">
        <v>166</v>
      </c>
    </row>
    <row r="52" spans="1:12" x14ac:dyDescent="0.2">
      <c r="A52">
        <v>56546.23</v>
      </c>
      <c r="B52">
        <v>74557.2</v>
      </c>
      <c r="C52">
        <v>75278.87</v>
      </c>
      <c r="D52">
        <v>90784.12</v>
      </c>
      <c r="E52">
        <v>113403.41</v>
      </c>
      <c r="F52">
        <v>146788.12</v>
      </c>
      <c r="G52">
        <v>139313.22</v>
      </c>
      <c r="H52">
        <v>150964.98000000001</v>
      </c>
      <c r="I52">
        <v>167944.87</v>
      </c>
      <c r="J52">
        <v>169944.8</v>
      </c>
      <c r="K52" t="s">
        <v>161</v>
      </c>
      <c r="L52" t="s">
        <v>166</v>
      </c>
    </row>
    <row r="53" spans="1:12" x14ac:dyDescent="0.2">
      <c r="A53">
        <v>625513.64</v>
      </c>
      <c r="B53">
        <v>662110.01</v>
      </c>
      <c r="C53">
        <v>700421.55</v>
      </c>
      <c r="D53">
        <v>676086.03</v>
      </c>
      <c r="E53">
        <v>685132.03</v>
      </c>
      <c r="F53">
        <v>746256.38</v>
      </c>
      <c r="G53">
        <v>716051.92</v>
      </c>
      <c r="H53">
        <v>749494.9</v>
      </c>
      <c r="I53">
        <v>729184.59</v>
      </c>
      <c r="J53">
        <v>696898.55</v>
      </c>
      <c r="K53" t="s">
        <v>162</v>
      </c>
      <c r="L53" t="s">
        <v>166</v>
      </c>
    </row>
    <row r="54" spans="1:12" x14ac:dyDescent="0.2">
      <c r="A54">
        <v>143155.42000000001</v>
      </c>
      <c r="B54">
        <v>159496.75</v>
      </c>
      <c r="C54">
        <v>167479.20000000001</v>
      </c>
      <c r="D54">
        <v>172059.24</v>
      </c>
      <c r="E54">
        <v>185969.31</v>
      </c>
      <c r="F54">
        <v>200718.28</v>
      </c>
      <c r="G54">
        <v>193350.2</v>
      </c>
      <c r="H54">
        <v>211216.06</v>
      </c>
      <c r="I54">
        <v>218563</v>
      </c>
      <c r="J54">
        <v>225963.68</v>
      </c>
      <c r="K54" t="s">
        <v>163</v>
      </c>
      <c r="L54" t="s">
        <v>166</v>
      </c>
    </row>
    <row r="55" spans="1:12" x14ac:dyDescent="0.2">
      <c r="A55">
        <v>750243.57</v>
      </c>
      <c r="B55">
        <v>904389.58</v>
      </c>
      <c r="C55">
        <v>1002365.65</v>
      </c>
      <c r="D55">
        <v>1037762.37</v>
      </c>
      <c r="E55">
        <v>1041621.31</v>
      </c>
      <c r="F55">
        <v>1229227.1399999999</v>
      </c>
      <c r="G55">
        <v>1213165.01</v>
      </c>
      <c r="H55">
        <v>1165056.1599999999</v>
      </c>
      <c r="I55">
        <v>1096153.1499999999</v>
      </c>
      <c r="J55">
        <v>1233929.45</v>
      </c>
      <c r="K55" t="s">
        <v>164</v>
      </c>
      <c r="L55" t="s">
        <v>166</v>
      </c>
    </row>
    <row r="56" spans="1:12" x14ac:dyDescent="0.2">
      <c r="A56">
        <v>2556308.0499999998</v>
      </c>
      <c r="B56">
        <v>2789517.38</v>
      </c>
      <c r="C56">
        <v>3120058.8</v>
      </c>
      <c r="D56">
        <v>3514106.29</v>
      </c>
      <c r="E56">
        <v>3361586.43</v>
      </c>
      <c r="F56">
        <v>3559119.5</v>
      </c>
      <c r="G56">
        <v>3741109.05</v>
      </c>
      <c r="H56">
        <v>4181468.22</v>
      </c>
      <c r="I56">
        <v>4246279.04</v>
      </c>
      <c r="J56">
        <v>4235632.46</v>
      </c>
      <c r="K56" t="s">
        <v>165</v>
      </c>
      <c r="L56" t="s">
        <v>166</v>
      </c>
    </row>
    <row r="57" spans="1:12" x14ac:dyDescent="0.2">
      <c r="A57">
        <v>1200849.24</v>
      </c>
      <c r="B57">
        <v>1228883.95</v>
      </c>
      <c r="C57">
        <v>1511930.56</v>
      </c>
      <c r="D57">
        <v>1686323.38</v>
      </c>
      <c r="E57">
        <v>1682154.61</v>
      </c>
      <c r="F57">
        <v>1909948.58</v>
      </c>
      <c r="G57">
        <v>2087973.04</v>
      </c>
      <c r="H57">
        <v>2152296.4500000002</v>
      </c>
      <c r="I57">
        <v>2187709.62</v>
      </c>
      <c r="J57">
        <v>2416610.63</v>
      </c>
      <c r="K57" t="s">
        <v>146</v>
      </c>
      <c r="L57" t="s">
        <v>60</v>
      </c>
    </row>
    <row r="58" spans="1:12" x14ac:dyDescent="0.2">
      <c r="A58">
        <v>1117677.57</v>
      </c>
      <c r="B58">
        <v>1167556.21</v>
      </c>
      <c r="C58">
        <v>1420719.4</v>
      </c>
      <c r="D58">
        <v>1509184.95</v>
      </c>
      <c r="E58">
        <v>1694018.28</v>
      </c>
      <c r="F58">
        <v>1898471.55</v>
      </c>
      <c r="G58">
        <v>2037286.07</v>
      </c>
      <c r="H58">
        <v>2036664.03</v>
      </c>
      <c r="I58">
        <v>2032885.4</v>
      </c>
      <c r="J58">
        <v>2222781.08</v>
      </c>
      <c r="K58" t="s">
        <v>147</v>
      </c>
      <c r="L58" t="s">
        <v>60</v>
      </c>
    </row>
    <row r="59" spans="1:12" x14ac:dyDescent="0.2">
      <c r="A59">
        <v>67315.360000000001</v>
      </c>
      <c r="B59">
        <v>78841.440000000002</v>
      </c>
      <c r="C59">
        <v>103393.47</v>
      </c>
      <c r="D59">
        <v>115898.54</v>
      </c>
      <c r="E59">
        <v>109177.99</v>
      </c>
      <c r="F59">
        <v>72101.22</v>
      </c>
      <c r="G59">
        <v>86973.39</v>
      </c>
      <c r="H59">
        <v>84885.58</v>
      </c>
      <c r="I59">
        <v>75515.8</v>
      </c>
      <c r="J59">
        <v>103141.51</v>
      </c>
      <c r="K59" t="s">
        <v>148</v>
      </c>
      <c r="L59" t="s">
        <v>60</v>
      </c>
    </row>
    <row r="60" spans="1:12" x14ac:dyDescent="0.2">
      <c r="A60">
        <v>59105.35</v>
      </c>
      <c r="B60">
        <v>56594.25</v>
      </c>
      <c r="C60">
        <v>43260.480000000003</v>
      </c>
      <c r="D60">
        <v>57734.95</v>
      </c>
      <c r="E60">
        <v>51153.29</v>
      </c>
      <c r="F60">
        <v>60447.42</v>
      </c>
      <c r="G60">
        <v>40112.93</v>
      </c>
      <c r="H60">
        <v>42014.99</v>
      </c>
      <c r="I60">
        <v>26726.61</v>
      </c>
      <c r="J60">
        <v>20115.38</v>
      </c>
      <c r="K60" t="s">
        <v>149</v>
      </c>
      <c r="L60" t="s">
        <v>60</v>
      </c>
    </row>
    <row r="61" spans="1:12" x14ac:dyDescent="0.2">
      <c r="A61">
        <v>13357.12</v>
      </c>
      <c r="B61">
        <v>16519.689999999999</v>
      </c>
      <c r="C61">
        <v>11251.36</v>
      </c>
      <c r="D61">
        <v>16400.97</v>
      </c>
      <c r="E61">
        <v>15749.6</v>
      </c>
      <c r="F61">
        <v>16331.27</v>
      </c>
      <c r="G61">
        <v>10136.98</v>
      </c>
      <c r="H61">
        <v>11109.91</v>
      </c>
      <c r="I61">
        <v>7712.45</v>
      </c>
      <c r="J61">
        <v>5121.63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352581.2</v>
      </c>
      <c r="B63">
        <v>361509.1</v>
      </c>
      <c r="C63">
        <v>471837.83</v>
      </c>
      <c r="D63">
        <v>367137.99</v>
      </c>
      <c r="E63">
        <v>335080.62</v>
      </c>
      <c r="F63">
        <v>388723.14</v>
      </c>
      <c r="G63">
        <v>402240.14</v>
      </c>
      <c r="H63">
        <v>378008.57</v>
      </c>
      <c r="I63">
        <v>302913.91999999998</v>
      </c>
      <c r="J63">
        <v>333176.17</v>
      </c>
      <c r="K63" t="s">
        <v>152</v>
      </c>
      <c r="L63" t="s">
        <v>60</v>
      </c>
    </row>
    <row r="64" spans="1:12" x14ac:dyDescent="0.2">
      <c r="A64">
        <v>200484.91</v>
      </c>
      <c r="B64">
        <v>187276.36</v>
      </c>
      <c r="C64">
        <v>217683.16</v>
      </c>
      <c r="D64">
        <v>234829.55</v>
      </c>
      <c r="E64">
        <v>274652.63</v>
      </c>
      <c r="F64">
        <v>226507.68</v>
      </c>
      <c r="G64">
        <v>214452.31</v>
      </c>
      <c r="H64">
        <v>223486.95</v>
      </c>
      <c r="I64">
        <v>251915.58</v>
      </c>
      <c r="J64">
        <v>244433.33</v>
      </c>
      <c r="K64" t="s">
        <v>153</v>
      </c>
      <c r="L64" t="s">
        <v>60</v>
      </c>
    </row>
    <row r="65" spans="1:12" x14ac:dyDescent="0.2">
      <c r="A65">
        <v>24532706.670000002</v>
      </c>
      <c r="B65">
        <v>23627194.879999999</v>
      </c>
      <c r="C65">
        <v>26919291.43</v>
      </c>
      <c r="D65">
        <v>26590599.739999998</v>
      </c>
      <c r="E65">
        <v>28873159.16</v>
      </c>
      <c r="F65">
        <v>35849146.799999997</v>
      </c>
      <c r="G65">
        <v>30666582.649999999</v>
      </c>
      <c r="H65">
        <v>27553882.07</v>
      </c>
      <c r="I65">
        <v>26100756.460000001</v>
      </c>
      <c r="J65">
        <v>31638333.129999999</v>
      </c>
      <c r="K65" t="s">
        <v>154</v>
      </c>
      <c r="L65" t="s">
        <v>60</v>
      </c>
    </row>
    <row r="66" spans="1:12" x14ac:dyDescent="0.2">
      <c r="A66">
        <v>255142.75</v>
      </c>
      <c r="B66">
        <v>267150.83</v>
      </c>
      <c r="C66">
        <v>253442</v>
      </c>
      <c r="D66">
        <v>295837.74</v>
      </c>
      <c r="E66">
        <v>276545.81</v>
      </c>
      <c r="F66">
        <v>349863.39</v>
      </c>
      <c r="G66">
        <v>391211.35</v>
      </c>
      <c r="H66">
        <v>375983.14</v>
      </c>
      <c r="I66">
        <v>252382.4</v>
      </c>
      <c r="J66">
        <v>274468.58</v>
      </c>
      <c r="K66" t="s">
        <v>155</v>
      </c>
      <c r="L66" t="s">
        <v>60</v>
      </c>
    </row>
    <row r="67" spans="1:12" x14ac:dyDescent="0.2">
      <c r="A67">
        <v>2094.0700000000002</v>
      </c>
      <c r="B67">
        <v>0</v>
      </c>
      <c r="C67">
        <v>0</v>
      </c>
      <c r="D67">
        <v>8896.14</v>
      </c>
      <c r="E67">
        <v>222.86</v>
      </c>
      <c r="F67">
        <v>0</v>
      </c>
      <c r="G67">
        <v>0</v>
      </c>
      <c r="H67">
        <v>0</v>
      </c>
      <c r="I67">
        <v>64.88</v>
      </c>
      <c r="J67">
        <v>0</v>
      </c>
      <c r="K67" t="s">
        <v>156</v>
      </c>
      <c r="L67" t="s">
        <v>60</v>
      </c>
    </row>
    <row r="68" spans="1:12" x14ac:dyDescent="0.2">
      <c r="A68">
        <v>39758.949999999997</v>
      </c>
      <c r="B68">
        <v>29712.3</v>
      </c>
      <c r="C68">
        <v>49154.31</v>
      </c>
      <c r="D68">
        <v>35582.339999999997</v>
      </c>
      <c r="E68">
        <v>28444.3</v>
      </c>
      <c r="F68">
        <v>18478.98</v>
      </c>
      <c r="G68">
        <v>28938.79</v>
      </c>
      <c r="H68">
        <v>16833.07</v>
      </c>
      <c r="I68">
        <v>38311.29</v>
      </c>
      <c r="J68">
        <v>34085.4</v>
      </c>
      <c r="K68" t="s">
        <v>157</v>
      </c>
      <c r="L68" t="s">
        <v>60</v>
      </c>
    </row>
    <row r="69" spans="1:12" x14ac:dyDescent="0.2">
      <c r="A69">
        <v>43.55</v>
      </c>
      <c r="B69">
        <v>151.07</v>
      </c>
      <c r="C69">
        <v>400.91</v>
      </c>
      <c r="D69">
        <v>1465.69</v>
      </c>
      <c r="E69">
        <v>104.19</v>
      </c>
      <c r="F69">
        <v>2950.45</v>
      </c>
      <c r="G69">
        <v>2340.86</v>
      </c>
      <c r="H69">
        <v>5534.14</v>
      </c>
      <c r="I69">
        <v>558.12</v>
      </c>
      <c r="J69">
        <v>367.86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59110.39</v>
      </c>
      <c r="B71">
        <v>48597.11</v>
      </c>
      <c r="C71">
        <v>52325.39</v>
      </c>
      <c r="D71">
        <v>64873.66</v>
      </c>
      <c r="E71">
        <v>58144.23</v>
      </c>
      <c r="F71">
        <v>68092.429999999993</v>
      </c>
      <c r="G71">
        <v>66185.100000000006</v>
      </c>
      <c r="H71">
        <v>79187.649999999994</v>
      </c>
      <c r="I71">
        <v>70481.259999999995</v>
      </c>
      <c r="J71">
        <v>62069.69</v>
      </c>
      <c r="K71" t="s">
        <v>160</v>
      </c>
      <c r="L71" t="s">
        <v>60</v>
      </c>
    </row>
    <row r="72" spans="1:12" x14ac:dyDescent="0.2">
      <c r="A72">
        <v>1572.21</v>
      </c>
      <c r="B72">
        <v>0.32</v>
      </c>
      <c r="C72">
        <v>827.46</v>
      </c>
      <c r="D72">
        <v>131.43</v>
      </c>
      <c r="E72">
        <v>354.9</v>
      </c>
      <c r="F72">
        <v>388.7</v>
      </c>
      <c r="G72">
        <v>13.33</v>
      </c>
      <c r="H72">
        <v>37.58</v>
      </c>
      <c r="I72">
        <v>959.64</v>
      </c>
      <c r="J72">
        <v>718.27</v>
      </c>
      <c r="K72" t="s">
        <v>161</v>
      </c>
      <c r="L72" t="s">
        <v>60</v>
      </c>
    </row>
    <row r="73" spans="1:12" x14ac:dyDescent="0.2">
      <c r="A73">
        <v>54066.23</v>
      </c>
      <c r="B73">
        <v>54211.93</v>
      </c>
      <c r="C73">
        <v>67923.12</v>
      </c>
      <c r="D73">
        <v>61645.56</v>
      </c>
      <c r="E73">
        <v>68798.81</v>
      </c>
      <c r="F73">
        <v>61366.91</v>
      </c>
      <c r="G73">
        <v>69941.960000000006</v>
      </c>
      <c r="H73">
        <v>69253.740000000005</v>
      </c>
      <c r="I73">
        <v>60613.77</v>
      </c>
      <c r="J73">
        <v>63718.87</v>
      </c>
      <c r="K73" t="s">
        <v>162</v>
      </c>
      <c r="L73" t="s">
        <v>60</v>
      </c>
    </row>
    <row r="74" spans="1:12" x14ac:dyDescent="0.2">
      <c r="A74">
        <v>255.31</v>
      </c>
      <c r="B74">
        <v>633.92999999999995</v>
      </c>
      <c r="C74">
        <v>739.26</v>
      </c>
      <c r="D74">
        <v>804.36</v>
      </c>
      <c r="E74">
        <v>1400.68</v>
      </c>
      <c r="F74">
        <v>874.28</v>
      </c>
      <c r="G74">
        <v>355.99</v>
      </c>
      <c r="H74">
        <v>292.70999999999998</v>
      </c>
      <c r="I74">
        <v>137.09</v>
      </c>
      <c r="J74">
        <v>68.25</v>
      </c>
      <c r="K74" t="s">
        <v>163</v>
      </c>
      <c r="L74" t="s">
        <v>60</v>
      </c>
    </row>
    <row r="75" spans="1:12" x14ac:dyDescent="0.2">
      <c r="A75">
        <v>8414.15</v>
      </c>
      <c r="B75">
        <v>12882.2</v>
      </c>
      <c r="C75">
        <v>5869.53</v>
      </c>
      <c r="D75">
        <v>10007.459999999999</v>
      </c>
      <c r="E75">
        <v>10763.06</v>
      </c>
      <c r="F75">
        <v>18342.54</v>
      </c>
      <c r="G75">
        <v>8919.5300000000007</v>
      </c>
      <c r="H75">
        <v>8394.83</v>
      </c>
      <c r="I75">
        <v>8827.89</v>
      </c>
      <c r="J75">
        <v>3502.71</v>
      </c>
      <c r="K75" t="s">
        <v>164</v>
      </c>
      <c r="L75" t="s">
        <v>60</v>
      </c>
    </row>
    <row r="76" spans="1:12" x14ac:dyDescent="0.2">
      <c r="A76">
        <v>358895.24</v>
      </c>
      <c r="B76">
        <v>348416.69</v>
      </c>
      <c r="C76">
        <v>404394.49</v>
      </c>
      <c r="D76">
        <v>444805.61</v>
      </c>
      <c r="E76">
        <v>381776.14</v>
      </c>
      <c r="F76">
        <v>468148.13</v>
      </c>
      <c r="G76">
        <v>454733.24</v>
      </c>
      <c r="H76">
        <v>477479.82</v>
      </c>
      <c r="I76">
        <v>447041.84</v>
      </c>
      <c r="J76">
        <v>427875.7</v>
      </c>
      <c r="K76" t="s">
        <v>165</v>
      </c>
      <c r="L76" t="s">
        <v>60</v>
      </c>
    </row>
    <row r="77" spans="1:12" x14ac:dyDescent="0.2">
      <c r="A77">
        <v>1019840.44</v>
      </c>
      <c r="B77">
        <v>1128204.81</v>
      </c>
      <c r="C77">
        <v>1302771.5900000001</v>
      </c>
      <c r="D77">
        <v>1486066.25</v>
      </c>
      <c r="E77">
        <v>1500347.78</v>
      </c>
      <c r="F77">
        <v>1614700.6</v>
      </c>
      <c r="G77">
        <v>1778154.32</v>
      </c>
      <c r="H77">
        <v>1944414.05</v>
      </c>
      <c r="I77">
        <v>2054777.81</v>
      </c>
      <c r="J77">
        <v>2010984.88</v>
      </c>
      <c r="K77" t="s">
        <v>146</v>
      </c>
      <c r="L77" t="s">
        <v>167</v>
      </c>
    </row>
    <row r="78" spans="1:12" x14ac:dyDescent="0.2">
      <c r="A78">
        <v>961908.65</v>
      </c>
      <c r="B78">
        <v>1066087.7</v>
      </c>
      <c r="C78">
        <v>1232679.5</v>
      </c>
      <c r="D78">
        <v>1302667.95</v>
      </c>
      <c r="E78">
        <v>1484155.53</v>
      </c>
      <c r="F78">
        <v>1577926.15</v>
      </c>
      <c r="G78">
        <v>1724036.52</v>
      </c>
      <c r="H78">
        <v>1834513.61</v>
      </c>
      <c r="I78">
        <v>1903298.08</v>
      </c>
      <c r="J78">
        <v>1827619.4</v>
      </c>
      <c r="K78" t="s">
        <v>147</v>
      </c>
      <c r="L78" t="s">
        <v>167</v>
      </c>
    </row>
    <row r="79" spans="1:12" x14ac:dyDescent="0.2">
      <c r="A79">
        <v>53180.3</v>
      </c>
      <c r="B79">
        <v>69164.19</v>
      </c>
      <c r="C79">
        <v>78847.3</v>
      </c>
      <c r="D79">
        <v>91722.11</v>
      </c>
      <c r="E79">
        <v>92869.83</v>
      </c>
      <c r="F79">
        <v>50392.33</v>
      </c>
      <c r="G79">
        <v>62829.599999999999</v>
      </c>
      <c r="H79">
        <v>68257.66</v>
      </c>
      <c r="I79">
        <v>71510.490000000005</v>
      </c>
      <c r="J79">
        <v>76156.02</v>
      </c>
      <c r="K79" t="s">
        <v>148</v>
      </c>
      <c r="L79" t="s">
        <v>167</v>
      </c>
    </row>
    <row r="80" spans="1:12" x14ac:dyDescent="0.2">
      <c r="A80">
        <v>58090.58</v>
      </c>
      <c r="B80">
        <v>54716.86</v>
      </c>
      <c r="C80">
        <v>45769.99</v>
      </c>
      <c r="D80">
        <v>38378.79</v>
      </c>
      <c r="E80">
        <v>26955.62</v>
      </c>
      <c r="F80">
        <v>27549.77</v>
      </c>
      <c r="G80">
        <v>27756.400000000001</v>
      </c>
      <c r="H80">
        <v>33714.79</v>
      </c>
      <c r="I80">
        <v>26314.98</v>
      </c>
      <c r="J80">
        <v>11208.88</v>
      </c>
      <c r="K80" t="s">
        <v>149</v>
      </c>
      <c r="L80" t="s">
        <v>167</v>
      </c>
    </row>
    <row r="81" spans="1:12" x14ac:dyDescent="0.2">
      <c r="A81">
        <v>11962.21</v>
      </c>
      <c r="B81">
        <v>14049.25</v>
      </c>
      <c r="C81">
        <v>9387.94</v>
      </c>
      <c r="D81">
        <v>10813.45</v>
      </c>
      <c r="E81">
        <v>8485.07</v>
      </c>
      <c r="F81">
        <v>7418.03</v>
      </c>
      <c r="G81">
        <v>6899.07</v>
      </c>
      <c r="H81">
        <v>9132.23</v>
      </c>
      <c r="I81">
        <v>7258.43</v>
      </c>
      <c r="J81">
        <v>2953.76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319739.40999999997</v>
      </c>
      <c r="B83">
        <v>367812.65</v>
      </c>
      <c r="C83">
        <v>433674.05</v>
      </c>
      <c r="D83">
        <v>336118.43</v>
      </c>
      <c r="E83">
        <v>308194.43</v>
      </c>
      <c r="F83">
        <v>331621.28999999998</v>
      </c>
      <c r="G83">
        <v>342053.14</v>
      </c>
      <c r="H83">
        <v>355102.71999999997</v>
      </c>
      <c r="I83">
        <v>292334.84000000003</v>
      </c>
      <c r="J83">
        <v>312287.58</v>
      </c>
      <c r="K83" t="s">
        <v>152</v>
      </c>
      <c r="L83" t="s">
        <v>167</v>
      </c>
    </row>
    <row r="84" spans="1:12" x14ac:dyDescent="0.2">
      <c r="A84">
        <v>170463.02</v>
      </c>
      <c r="B84">
        <v>178164.55</v>
      </c>
      <c r="C84">
        <v>189286.25</v>
      </c>
      <c r="D84">
        <v>207243.04</v>
      </c>
      <c r="E84">
        <v>251339.9</v>
      </c>
      <c r="F84">
        <v>186120.86</v>
      </c>
      <c r="G84">
        <v>191415.8</v>
      </c>
      <c r="H84">
        <v>196828.88</v>
      </c>
      <c r="I84">
        <v>235935.18</v>
      </c>
      <c r="J84">
        <v>224123.87</v>
      </c>
      <c r="K84" t="s">
        <v>153</v>
      </c>
      <c r="L84" t="s">
        <v>167</v>
      </c>
    </row>
    <row r="85" spans="1:12" x14ac:dyDescent="0.2">
      <c r="A85">
        <v>19982101.079999998</v>
      </c>
      <c r="B85">
        <v>20625969.66</v>
      </c>
      <c r="C85">
        <v>21274653.530000001</v>
      </c>
      <c r="D85">
        <v>20958143.010000002</v>
      </c>
      <c r="E85">
        <v>22061266.010000002</v>
      </c>
      <c r="F85">
        <v>25251037.370000001</v>
      </c>
      <c r="G85">
        <v>22512318.579999998</v>
      </c>
      <c r="H85">
        <v>23708039.57</v>
      </c>
      <c r="I85">
        <v>23745614.670000002</v>
      </c>
      <c r="J85">
        <v>23801829.539999999</v>
      </c>
      <c r="K85" t="s">
        <v>154</v>
      </c>
      <c r="L85" t="s">
        <v>167</v>
      </c>
    </row>
    <row r="86" spans="1:12" x14ac:dyDescent="0.2">
      <c r="A86">
        <v>228946.46</v>
      </c>
      <c r="B86">
        <v>271317.77</v>
      </c>
      <c r="C86">
        <v>236255.35999999999</v>
      </c>
      <c r="D86">
        <v>273626.25</v>
      </c>
      <c r="E86">
        <v>267049.02</v>
      </c>
      <c r="F86">
        <v>290851.18</v>
      </c>
      <c r="G86">
        <v>324544.69</v>
      </c>
      <c r="H86">
        <v>349449.74</v>
      </c>
      <c r="I86">
        <v>248690.09</v>
      </c>
      <c r="J86">
        <v>239838.67</v>
      </c>
      <c r="K86" t="s">
        <v>155</v>
      </c>
      <c r="L86" t="s">
        <v>167</v>
      </c>
    </row>
    <row r="87" spans="1:12" x14ac:dyDescent="0.2">
      <c r="A87">
        <v>1740.77</v>
      </c>
      <c r="B87">
        <v>0</v>
      </c>
      <c r="C87">
        <v>0</v>
      </c>
      <c r="D87">
        <v>2860.49</v>
      </c>
      <c r="E87">
        <v>204.69</v>
      </c>
      <c r="F87">
        <v>0</v>
      </c>
      <c r="G87">
        <v>0</v>
      </c>
      <c r="H87">
        <v>0</v>
      </c>
      <c r="I87">
        <v>63.23</v>
      </c>
      <c r="J87">
        <v>0</v>
      </c>
      <c r="K87" t="s">
        <v>156</v>
      </c>
      <c r="L87" t="s">
        <v>167</v>
      </c>
    </row>
    <row r="88" spans="1:12" x14ac:dyDescent="0.2">
      <c r="A88">
        <v>28542.77</v>
      </c>
      <c r="B88">
        <v>29651</v>
      </c>
      <c r="C88">
        <v>47495.46</v>
      </c>
      <c r="D88">
        <v>31760.93</v>
      </c>
      <c r="E88">
        <v>26730.68</v>
      </c>
      <c r="F88">
        <v>16403.490000000002</v>
      </c>
      <c r="G88">
        <v>26332.5</v>
      </c>
      <c r="H88">
        <v>12110.97</v>
      </c>
      <c r="I88">
        <v>28472.400000000001</v>
      </c>
      <c r="J88">
        <v>20829.96</v>
      </c>
      <c r="K88" t="s">
        <v>157</v>
      </c>
      <c r="L88" t="s">
        <v>167</v>
      </c>
    </row>
    <row r="89" spans="1:12" x14ac:dyDescent="0.2">
      <c r="A89">
        <v>34.15</v>
      </c>
      <c r="B89">
        <v>81.430000000000007</v>
      </c>
      <c r="C89">
        <v>244.95</v>
      </c>
      <c r="D89">
        <v>1198.45</v>
      </c>
      <c r="E89">
        <v>62.59</v>
      </c>
      <c r="F89">
        <v>2106.27</v>
      </c>
      <c r="G89">
        <v>1649.35</v>
      </c>
      <c r="H89">
        <v>5844.78</v>
      </c>
      <c r="I89">
        <v>291.24</v>
      </c>
      <c r="J89">
        <v>280.85000000000002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53977.72</v>
      </c>
      <c r="B91">
        <v>54471.08</v>
      </c>
      <c r="C91">
        <v>49680.09</v>
      </c>
      <c r="D91">
        <v>60893.75</v>
      </c>
      <c r="E91">
        <v>59125.18</v>
      </c>
      <c r="F91">
        <v>65191.98</v>
      </c>
      <c r="G91">
        <v>61413.57</v>
      </c>
      <c r="H91">
        <v>76355.03</v>
      </c>
      <c r="I91">
        <v>68884.39</v>
      </c>
      <c r="J91">
        <v>68374.75</v>
      </c>
      <c r="K91" t="s">
        <v>160</v>
      </c>
      <c r="L91" t="s">
        <v>167</v>
      </c>
    </row>
    <row r="92" spans="1:12" x14ac:dyDescent="0.2">
      <c r="A92">
        <v>1378.92</v>
      </c>
      <c r="B92">
        <v>0.21</v>
      </c>
      <c r="C92">
        <v>508.49</v>
      </c>
      <c r="D92">
        <v>39.64</v>
      </c>
      <c r="E92">
        <v>358.3</v>
      </c>
      <c r="F92">
        <v>314.49</v>
      </c>
      <c r="G92">
        <v>11.18</v>
      </c>
      <c r="H92">
        <v>31.88</v>
      </c>
      <c r="I92">
        <v>774.25</v>
      </c>
      <c r="J92">
        <v>477.04</v>
      </c>
      <c r="K92" t="s">
        <v>161</v>
      </c>
      <c r="L92" t="s">
        <v>167</v>
      </c>
    </row>
    <row r="93" spans="1:12" x14ac:dyDescent="0.2">
      <c r="A93">
        <v>47395.53</v>
      </c>
      <c r="B93">
        <v>55531.63</v>
      </c>
      <c r="C93">
        <v>65262.77</v>
      </c>
      <c r="D93">
        <v>56094.43</v>
      </c>
      <c r="E93">
        <v>64483.16</v>
      </c>
      <c r="F93">
        <v>54075.88</v>
      </c>
      <c r="G93">
        <v>59694.38</v>
      </c>
      <c r="H93">
        <v>62156.959999999999</v>
      </c>
      <c r="I93">
        <v>56430.01</v>
      </c>
      <c r="J93">
        <v>55664.54</v>
      </c>
      <c r="K93" t="s">
        <v>162</v>
      </c>
      <c r="L93" t="s">
        <v>167</v>
      </c>
    </row>
    <row r="94" spans="1:12" x14ac:dyDescent="0.2">
      <c r="A94">
        <v>212.93</v>
      </c>
      <c r="B94">
        <v>547.83000000000004</v>
      </c>
      <c r="C94">
        <v>603.64</v>
      </c>
      <c r="D94">
        <v>784.9</v>
      </c>
      <c r="E94">
        <v>1542.77</v>
      </c>
      <c r="F94">
        <v>801.03</v>
      </c>
      <c r="G94">
        <v>257.24</v>
      </c>
      <c r="H94">
        <v>286.42</v>
      </c>
      <c r="I94">
        <v>65.3</v>
      </c>
      <c r="J94">
        <v>53.31</v>
      </c>
      <c r="K94" t="s">
        <v>163</v>
      </c>
      <c r="L94" t="s">
        <v>167</v>
      </c>
    </row>
    <row r="95" spans="1:12" x14ac:dyDescent="0.2">
      <c r="A95">
        <v>8112.46</v>
      </c>
      <c r="B95">
        <v>11371.13</v>
      </c>
      <c r="C95">
        <v>3568.29</v>
      </c>
      <c r="D95">
        <v>8173.81</v>
      </c>
      <c r="E95">
        <v>7551.68</v>
      </c>
      <c r="F95">
        <v>12740.64</v>
      </c>
      <c r="G95">
        <v>5214.3500000000004</v>
      </c>
      <c r="H95">
        <v>6535.62</v>
      </c>
      <c r="I95">
        <v>9036.17</v>
      </c>
      <c r="J95">
        <v>2473.5500000000002</v>
      </c>
      <c r="K95" t="s">
        <v>164</v>
      </c>
      <c r="L95" t="s">
        <v>167</v>
      </c>
    </row>
    <row r="96" spans="1:12" x14ac:dyDescent="0.2">
      <c r="A96">
        <v>303574.65000000002</v>
      </c>
      <c r="B96">
        <v>349860.01</v>
      </c>
      <c r="C96">
        <v>374299.57</v>
      </c>
      <c r="D96">
        <v>409251.99</v>
      </c>
      <c r="E96">
        <v>341854.36</v>
      </c>
      <c r="F96">
        <v>413863.06</v>
      </c>
      <c r="G96">
        <v>389511.53</v>
      </c>
      <c r="H96">
        <v>441966.91</v>
      </c>
      <c r="I96">
        <v>443063.86</v>
      </c>
      <c r="J96">
        <v>392662.82</v>
      </c>
      <c r="K96" t="s">
        <v>165</v>
      </c>
      <c r="L96" t="s">
        <v>167</v>
      </c>
    </row>
    <row r="97" spans="1:12" x14ac:dyDescent="0.2">
      <c r="A97">
        <v>792611.57</v>
      </c>
      <c r="B97">
        <v>801030.34</v>
      </c>
      <c r="C97">
        <v>906456.01</v>
      </c>
      <c r="D97">
        <v>954280.78</v>
      </c>
      <c r="E97">
        <v>1013607.27</v>
      </c>
      <c r="F97">
        <v>1138666.6000000001</v>
      </c>
      <c r="G97">
        <v>1012888.88</v>
      </c>
      <c r="H97">
        <v>917275.89</v>
      </c>
      <c r="I97">
        <v>845172.93</v>
      </c>
      <c r="J97">
        <v>996963.67</v>
      </c>
      <c r="K97" t="s">
        <v>173</v>
      </c>
    </row>
    <row r="98" spans="1:12" x14ac:dyDescent="0.2">
      <c r="A98">
        <v>792611.29</v>
      </c>
      <c r="B98">
        <v>799913.34</v>
      </c>
      <c r="C98">
        <v>904336.45</v>
      </c>
      <c r="D98">
        <v>953463.26</v>
      </c>
      <c r="E98">
        <v>1013607.27</v>
      </c>
      <c r="F98">
        <v>1138666.6000000001</v>
      </c>
      <c r="G98">
        <v>1012889.05</v>
      </c>
      <c r="H98">
        <v>917276.11</v>
      </c>
      <c r="I98">
        <v>845172.93</v>
      </c>
      <c r="J98">
        <v>997674.26</v>
      </c>
      <c r="K98" t="s">
        <v>174</v>
      </c>
    </row>
    <row r="99" spans="1:12" x14ac:dyDescent="0.2">
      <c r="A99">
        <v>133660.38</v>
      </c>
      <c r="B99">
        <v>144185.87</v>
      </c>
      <c r="C99">
        <v>162291.34</v>
      </c>
      <c r="D99">
        <v>171214.73</v>
      </c>
      <c r="E99">
        <v>179219.4</v>
      </c>
      <c r="F99">
        <v>184544.92</v>
      </c>
      <c r="G99">
        <v>206575.86</v>
      </c>
      <c r="H99">
        <v>225005.72</v>
      </c>
      <c r="I99">
        <v>220798.14</v>
      </c>
      <c r="J99">
        <v>234027.01</v>
      </c>
      <c r="K99" t="s">
        <v>86</v>
      </c>
    </row>
    <row r="100" spans="1:12" x14ac:dyDescent="0.2">
      <c r="A100">
        <v>3500895.37</v>
      </c>
      <c r="B100">
        <v>5709832.3700000001</v>
      </c>
      <c r="C100">
        <v>4159013.68</v>
      </c>
      <c r="D100">
        <v>3835252.8</v>
      </c>
      <c r="E100">
        <v>4195241.29</v>
      </c>
      <c r="F100">
        <v>3659099.38</v>
      </c>
      <c r="G100">
        <v>3241581.95</v>
      </c>
      <c r="H100">
        <v>3368939.97</v>
      </c>
      <c r="I100">
        <v>3496295.42</v>
      </c>
      <c r="J100">
        <v>3499962.23</v>
      </c>
      <c r="K100" t="s">
        <v>87</v>
      </c>
    </row>
    <row r="101" spans="1:12" x14ac:dyDescent="0.2">
      <c r="A101">
        <v>20659795.41</v>
      </c>
      <c r="B101">
        <v>24662730.329999998</v>
      </c>
      <c r="C101">
        <v>27171491.469999999</v>
      </c>
      <c r="D101">
        <v>28382100.829999998</v>
      </c>
      <c r="E101">
        <v>28164660.48</v>
      </c>
      <c r="F101">
        <v>28406612.440000001</v>
      </c>
      <c r="G101">
        <v>29857109.609999999</v>
      </c>
      <c r="H101">
        <v>33913754.659999996</v>
      </c>
      <c r="I101">
        <v>33491452.870000001</v>
      </c>
      <c r="J101">
        <v>35543118.460000001</v>
      </c>
      <c r="K101" t="s">
        <v>88</v>
      </c>
    </row>
    <row r="102" spans="1:12" x14ac:dyDescent="0.2">
      <c r="A102">
        <v>61389.48</v>
      </c>
      <c r="B102">
        <v>63858.06</v>
      </c>
      <c r="C102">
        <v>79078.34</v>
      </c>
      <c r="D102">
        <v>82686.67</v>
      </c>
      <c r="E102">
        <v>87495.71</v>
      </c>
      <c r="F102">
        <v>86339.32</v>
      </c>
      <c r="G102">
        <v>102136.39</v>
      </c>
      <c r="H102">
        <v>106535.22</v>
      </c>
      <c r="I102">
        <v>106634.12</v>
      </c>
      <c r="J102">
        <v>117529.51</v>
      </c>
      <c r="K102" t="s">
        <v>86</v>
      </c>
      <c r="L102" t="s">
        <v>116</v>
      </c>
    </row>
    <row r="103" spans="1:12" x14ac:dyDescent="0.2">
      <c r="A103">
        <v>686777.93</v>
      </c>
      <c r="B103">
        <v>517257.88</v>
      </c>
      <c r="C103">
        <v>171084.22</v>
      </c>
      <c r="D103">
        <v>718875.94</v>
      </c>
      <c r="E103">
        <v>731087.46</v>
      </c>
      <c r="F103">
        <v>643849.01</v>
      </c>
      <c r="G103">
        <v>338920.14</v>
      </c>
      <c r="H103">
        <v>253621.5</v>
      </c>
      <c r="I103">
        <v>405646.81</v>
      </c>
      <c r="J103">
        <v>425755.61</v>
      </c>
      <c r="K103" t="s">
        <v>87</v>
      </c>
      <c r="L103" t="s">
        <v>116</v>
      </c>
    </row>
    <row r="104" spans="1:12" x14ac:dyDescent="0.2">
      <c r="A104">
        <v>1433821.25</v>
      </c>
      <c r="B104">
        <v>1407419.43</v>
      </c>
      <c r="C104">
        <v>1614445.57</v>
      </c>
      <c r="D104">
        <v>1829135.32</v>
      </c>
      <c r="E104">
        <v>1588224.47</v>
      </c>
      <c r="F104">
        <v>1461304.36</v>
      </c>
      <c r="G104">
        <v>1377051.86</v>
      </c>
      <c r="H104">
        <v>1554729.13</v>
      </c>
      <c r="I104">
        <v>1525685.46</v>
      </c>
      <c r="J104">
        <v>1588970.72</v>
      </c>
      <c r="K104" t="s">
        <v>88</v>
      </c>
      <c r="L104" t="s">
        <v>116</v>
      </c>
    </row>
    <row r="105" spans="1:12" x14ac:dyDescent="0.2">
      <c r="A105">
        <v>52852.55</v>
      </c>
      <c r="B105">
        <v>59338.79</v>
      </c>
      <c r="C105">
        <v>68635.87</v>
      </c>
      <c r="D105">
        <v>72249.960000000006</v>
      </c>
      <c r="E105">
        <v>75191.179999999993</v>
      </c>
      <c r="F105">
        <v>71604.78</v>
      </c>
      <c r="G105">
        <v>86106.36</v>
      </c>
      <c r="H105">
        <v>95336.01</v>
      </c>
      <c r="I105">
        <v>99642.89</v>
      </c>
      <c r="J105">
        <v>99027.66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113737.57</v>
      </c>
      <c r="B108">
        <v>97585.59</v>
      </c>
      <c r="C108">
        <v>89781.9</v>
      </c>
      <c r="D108">
        <v>77009.38</v>
      </c>
      <c r="E108">
        <v>90149.89</v>
      </c>
      <c r="F108">
        <v>91813.1</v>
      </c>
      <c r="G108">
        <v>81744.69</v>
      </c>
      <c r="H108">
        <v>97189.77</v>
      </c>
      <c r="I108">
        <v>86064.89</v>
      </c>
      <c r="J108">
        <v>72357.95</v>
      </c>
      <c r="K108" t="s">
        <v>102</v>
      </c>
    </row>
    <row r="109" spans="1:12" x14ac:dyDescent="0.2">
      <c r="A109">
        <v>358895.24</v>
      </c>
      <c r="B109">
        <v>348416.69</v>
      </c>
      <c r="C109">
        <v>404394.49</v>
      </c>
      <c r="D109">
        <v>444805.61</v>
      </c>
      <c r="E109">
        <v>381776.14</v>
      </c>
      <c r="F109">
        <v>468148.13</v>
      </c>
      <c r="G109">
        <v>454733.24</v>
      </c>
      <c r="H109">
        <v>477479.82</v>
      </c>
      <c r="I109">
        <v>447041.84</v>
      </c>
      <c r="J109">
        <v>427875.7</v>
      </c>
      <c r="K109" t="s">
        <v>103</v>
      </c>
    </row>
    <row r="110" spans="1:12" x14ac:dyDescent="0.2">
      <c r="A110">
        <v>654603.75</v>
      </c>
      <c r="B110">
        <v>807667.85</v>
      </c>
      <c r="C110">
        <v>1017163.33</v>
      </c>
      <c r="D110">
        <v>1129204.82</v>
      </c>
      <c r="E110">
        <v>1194964.0900000001</v>
      </c>
      <c r="F110">
        <v>1226655.57</v>
      </c>
      <c r="G110">
        <v>1317203.8999999999</v>
      </c>
      <c r="H110">
        <v>1553738.46</v>
      </c>
      <c r="I110">
        <v>1629014.19</v>
      </c>
      <c r="J110">
        <v>1704918.13</v>
      </c>
      <c r="K110" t="s">
        <v>104</v>
      </c>
    </row>
    <row r="111" spans="1:12" x14ac:dyDescent="0.2">
      <c r="A111">
        <v>800827.24</v>
      </c>
      <c r="B111">
        <v>892939.72</v>
      </c>
      <c r="C111">
        <v>931096.13</v>
      </c>
      <c r="D111">
        <v>980707.32</v>
      </c>
      <c r="E111">
        <v>973121.05</v>
      </c>
      <c r="F111">
        <v>993471.94</v>
      </c>
      <c r="G111">
        <v>1048789.54</v>
      </c>
      <c r="H111">
        <v>1154665.57</v>
      </c>
      <c r="I111">
        <v>1169591.73</v>
      </c>
      <c r="J111">
        <v>1173904.8</v>
      </c>
      <c r="K111" t="s">
        <v>105</v>
      </c>
    </row>
    <row r="112" spans="1:12" x14ac:dyDescent="0.2">
      <c r="A112">
        <v>628244.25</v>
      </c>
      <c r="B112">
        <v>642907.53</v>
      </c>
      <c r="C112">
        <v>677622.94</v>
      </c>
      <c r="D112">
        <v>882379.16</v>
      </c>
      <c r="E112">
        <v>721575.26</v>
      </c>
      <c r="F112">
        <v>779030.77</v>
      </c>
      <c r="G112">
        <v>838637.68</v>
      </c>
      <c r="H112">
        <v>898394.59</v>
      </c>
      <c r="I112">
        <v>914566.4</v>
      </c>
      <c r="J112">
        <v>856575.87</v>
      </c>
      <c r="K112" t="s">
        <v>106</v>
      </c>
    </row>
    <row r="113" spans="1:12" x14ac:dyDescent="0.2">
      <c r="A113">
        <v>125858.85</v>
      </c>
      <c r="B113">
        <v>138476.29999999999</v>
      </c>
      <c r="C113">
        <v>188278.03</v>
      </c>
      <c r="D113">
        <v>140911.32999999999</v>
      </c>
      <c r="E113">
        <v>82784.759999999995</v>
      </c>
      <c r="F113">
        <v>74118.52</v>
      </c>
      <c r="G113">
        <v>43461.84</v>
      </c>
      <c r="H113">
        <v>90076.85</v>
      </c>
      <c r="I113">
        <v>80175.3</v>
      </c>
      <c r="J113">
        <v>47922.69</v>
      </c>
      <c r="K113" t="s">
        <v>107</v>
      </c>
    </row>
    <row r="114" spans="1:12" x14ac:dyDescent="0.2">
      <c r="A114">
        <v>686777.93</v>
      </c>
      <c r="B114">
        <v>517257.88</v>
      </c>
      <c r="C114">
        <v>171084.22</v>
      </c>
      <c r="D114">
        <v>718875.94</v>
      </c>
      <c r="E114">
        <v>731087.46</v>
      </c>
      <c r="F114">
        <v>643849.01</v>
      </c>
      <c r="G114">
        <v>338920.14</v>
      </c>
      <c r="H114">
        <v>253621.5</v>
      </c>
      <c r="I114">
        <v>405646.81</v>
      </c>
      <c r="J114">
        <v>425755.61</v>
      </c>
      <c r="K114" t="s">
        <v>108</v>
      </c>
    </row>
    <row r="115" spans="1:12" x14ac:dyDescent="0.2">
      <c r="A115">
        <v>496720.24</v>
      </c>
      <c r="B115">
        <v>1679421.37</v>
      </c>
      <c r="C115">
        <v>707682.06</v>
      </c>
      <c r="D115">
        <v>796219.36</v>
      </c>
      <c r="E115">
        <v>1333424.1599999999</v>
      </c>
      <c r="F115">
        <v>1733939.06</v>
      </c>
      <c r="G115">
        <v>899753.45</v>
      </c>
      <c r="H115">
        <v>1178340.3600000001</v>
      </c>
      <c r="I115">
        <v>1246065.33</v>
      </c>
      <c r="J115">
        <v>1285416.75</v>
      </c>
      <c r="K115" t="s">
        <v>109</v>
      </c>
    </row>
    <row r="116" spans="1:12" x14ac:dyDescent="0.2">
      <c r="A116">
        <v>1618317</v>
      </c>
      <c r="B116">
        <v>2257612.59</v>
      </c>
      <c r="C116">
        <v>2496162.7999999998</v>
      </c>
      <c r="D116">
        <v>1283448.82</v>
      </c>
      <c r="E116">
        <v>1132244.3600000001</v>
      </c>
      <c r="F116">
        <v>521000.97</v>
      </c>
      <c r="G116">
        <v>1260176.1200000001</v>
      </c>
      <c r="H116">
        <v>1035900.23</v>
      </c>
      <c r="I116">
        <v>942808.45</v>
      </c>
      <c r="J116">
        <v>857830.49</v>
      </c>
      <c r="K116" t="s">
        <v>110</v>
      </c>
    </row>
    <row r="117" spans="1:12" x14ac:dyDescent="0.2">
      <c r="A117">
        <v>573221.35</v>
      </c>
      <c r="B117">
        <v>1117064.24</v>
      </c>
      <c r="C117">
        <v>595806.56000000006</v>
      </c>
      <c r="D117">
        <v>895797.35</v>
      </c>
      <c r="E117">
        <v>915700.55</v>
      </c>
      <c r="F117">
        <v>686191.82</v>
      </c>
      <c r="G117">
        <v>699270.4</v>
      </c>
      <c r="H117">
        <v>811001.02</v>
      </c>
      <c r="I117">
        <v>821599.52</v>
      </c>
      <c r="J117">
        <v>883036.69</v>
      </c>
      <c r="K117" t="s">
        <v>111</v>
      </c>
    </row>
    <row r="118" spans="1:12" x14ac:dyDescent="0.2">
      <c r="A118">
        <v>364290.29</v>
      </c>
      <c r="B118">
        <v>327464.21999999997</v>
      </c>
      <c r="C118">
        <v>344799.54</v>
      </c>
      <c r="D118">
        <v>265644.61</v>
      </c>
      <c r="E118">
        <v>209693.39</v>
      </c>
      <c r="F118">
        <v>210476.54</v>
      </c>
      <c r="G118">
        <v>191871.18</v>
      </c>
      <c r="H118">
        <v>237216.56</v>
      </c>
      <c r="I118">
        <v>210502.31</v>
      </c>
      <c r="J118">
        <v>200323</v>
      </c>
      <c r="K118" t="s">
        <v>112</v>
      </c>
    </row>
    <row r="119" spans="1:12" x14ac:dyDescent="0.2">
      <c r="A119">
        <v>1433821.25</v>
      </c>
      <c r="B119">
        <v>1407419.43</v>
      </c>
      <c r="C119">
        <v>1614445.57</v>
      </c>
      <c r="D119">
        <v>1829135.32</v>
      </c>
      <c r="E119">
        <v>1588224.47</v>
      </c>
      <c r="F119">
        <v>1461304.36</v>
      </c>
      <c r="G119">
        <v>1377051.86</v>
      </c>
      <c r="H119">
        <v>1554729.13</v>
      </c>
      <c r="I119">
        <v>1525685.46</v>
      </c>
      <c r="J119">
        <v>1588970.72</v>
      </c>
      <c r="K119" t="s">
        <v>113</v>
      </c>
    </row>
    <row r="120" spans="1:12" x14ac:dyDescent="0.2">
      <c r="A120">
        <v>4110155.59</v>
      </c>
      <c r="B120">
        <v>5586345.0099999998</v>
      </c>
      <c r="C120">
        <v>6550612.9800000004</v>
      </c>
      <c r="D120">
        <v>7385468.7800000003</v>
      </c>
      <c r="E120">
        <v>8096334.8600000003</v>
      </c>
      <c r="F120">
        <v>7964212.25</v>
      </c>
      <c r="G120">
        <v>8249244.0300000003</v>
      </c>
      <c r="H120">
        <v>9595623.5</v>
      </c>
      <c r="I120">
        <v>9126889.5</v>
      </c>
      <c r="J120">
        <v>9958640.1699999999</v>
      </c>
      <c r="K120" t="s">
        <v>114</v>
      </c>
    </row>
    <row r="121" spans="1:12" x14ac:dyDescent="0.2">
      <c r="A121">
        <v>12485282.210000001</v>
      </c>
      <c r="B121">
        <v>14688485.869999999</v>
      </c>
      <c r="C121">
        <v>16319342.640000001</v>
      </c>
      <c r="D121">
        <v>16199100.27</v>
      </c>
      <c r="E121">
        <v>15808860.9</v>
      </c>
      <c r="F121">
        <v>16056161.85</v>
      </c>
      <c r="G121">
        <v>17113432.449999999</v>
      </c>
      <c r="H121">
        <v>19386977.48</v>
      </c>
      <c r="I121">
        <v>19307663.149999999</v>
      </c>
      <c r="J121">
        <v>20271597.579999998</v>
      </c>
      <c r="K121" t="s">
        <v>115</v>
      </c>
    </row>
    <row r="122" spans="1:12" x14ac:dyDescent="0.2">
      <c r="A122">
        <v>2266246.0699999998</v>
      </c>
      <c r="B122">
        <v>2653015.7999999998</v>
      </c>
      <c r="C122">
        <v>2342290.73</v>
      </c>
      <c r="D122">
        <v>2702751.86</v>
      </c>
      <c r="E122">
        <v>2461546.86</v>
      </c>
      <c r="F122">
        <v>2714457.44</v>
      </c>
      <c r="G122">
        <v>2925510.09</v>
      </c>
      <c r="H122">
        <v>3139207.99</v>
      </c>
      <c r="I122">
        <v>3320712.45</v>
      </c>
      <c r="J122">
        <v>3523586.99</v>
      </c>
      <c r="K122" t="s">
        <v>256</v>
      </c>
    </row>
    <row r="123" spans="1:12" x14ac:dyDescent="0.2">
      <c r="A123">
        <v>129655.11</v>
      </c>
      <c r="B123">
        <v>142181.51</v>
      </c>
      <c r="C123">
        <v>149046.60999999999</v>
      </c>
      <c r="D123">
        <v>151297</v>
      </c>
      <c r="E123">
        <v>151697</v>
      </c>
      <c r="F123">
        <v>159375.69</v>
      </c>
      <c r="G123">
        <v>154641.15</v>
      </c>
      <c r="H123">
        <v>162278.15</v>
      </c>
      <c r="I123">
        <v>157453.06</v>
      </c>
      <c r="J123">
        <v>151778.74</v>
      </c>
      <c r="K123">
        <v>151506.74</v>
      </c>
      <c r="L123" t="s">
        <v>257</v>
      </c>
    </row>
    <row r="124" spans="1:12" x14ac:dyDescent="0.2">
      <c r="A124">
        <v>7533540.2199999997</v>
      </c>
      <c r="B124">
        <v>8057348.6900000004</v>
      </c>
      <c r="C124">
        <v>8418277.9199999999</v>
      </c>
      <c r="D124">
        <v>8644747.2799999993</v>
      </c>
      <c r="E124">
        <v>8131014.7699999996</v>
      </c>
      <c r="F124">
        <v>8722730.0600000005</v>
      </c>
      <c r="G124">
        <v>8317118.79</v>
      </c>
      <c r="H124">
        <v>7188876.9900000002</v>
      </c>
      <c r="I124">
        <v>7158048.6399999997</v>
      </c>
      <c r="J124">
        <v>6269402.3200000003</v>
      </c>
      <c r="K124" t="s">
        <v>26</v>
      </c>
    </row>
    <row r="125" spans="1:12" x14ac:dyDescent="0.2">
      <c r="A125">
        <v>28323430.27</v>
      </c>
      <c r="B125">
        <v>27486132.260000002</v>
      </c>
      <c r="C125">
        <v>31534444.149999999</v>
      </c>
      <c r="D125">
        <v>31502160.07</v>
      </c>
      <c r="E125">
        <v>33861701.140000001</v>
      </c>
      <c r="F125">
        <v>41410183.460000001</v>
      </c>
      <c r="G125">
        <v>36568397.649999999</v>
      </c>
      <c r="H125">
        <v>33515345.219999999</v>
      </c>
      <c r="I125">
        <v>31865514.010000002</v>
      </c>
      <c r="J125">
        <v>37850588.189999998</v>
      </c>
      <c r="K125" t="s">
        <v>32</v>
      </c>
    </row>
    <row r="126" spans="1:12" x14ac:dyDescent="0.2">
      <c r="A126">
        <v>10185219.16</v>
      </c>
      <c r="B126">
        <v>9450806.1300000008</v>
      </c>
      <c r="C126">
        <v>10039584.01</v>
      </c>
      <c r="D126">
        <v>9387303.6099999994</v>
      </c>
      <c r="E126">
        <v>8571940.9900000002</v>
      </c>
      <c r="F126">
        <v>9169363.5</v>
      </c>
      <c r="G126">
        <v>9917769.4000000004</v>
      </c>
      <c r="H126">
        <v>10595268.380000001</v>
      </c>
      <c r="I126">
        <v>10916914.140000001</v>
      </c>
      <c r="J126">
        <v>11440351.779999999</v>
      </c>
      <c r="K126" t="s">
        <v>36</v>
      </c>
    </row>
    <row r="127" spans="1:12" x14ac:dyDescent="0.2">
      <c r="A127">
        <v>14773204.529999999</v>
      </c>
      <c r="B127">
        <v>16208261.43</v>
      </c>
      <c r="C127">
        <v>16969730.289999999</v>
      </c>
      <c r="D127">
        <v>17399718.5</v>
      </c>
      <c r="E127">
        <v>17632924.23</v>
      </c>
      <c r="F127">
        <v>19018688.850000001</v>
      </c>
      <c r="G127">
        <v>19007990.84</v>
      </c>
      <c r="H127">
        <v>19619768.41</v>
      </c>
      <c r="I127">
        <v>19264960.73</v>
      </c>
      <c r="J127">
        <v>19119937.98</v>
      </c>
      <c r="K127" t="s">
        <v>39</v>
      </c>
    </row>
    <row r="128" spans="1:12" x14ac:dyDescent="0.2">
      <c r="A128">
        <v>60815394.18</v>
      </c>
      <c r="B128">
        <v>61202548.509999998</v>
      </c>
      <c r="C128">
        <v>66962036.380000003</v>
      </c>
      <c r="D128">
        <v>66933929.450000003</v>
      </c>
      <c r="E128">
        <v>68197581.129999995</v>
      </c>
      <c r="F128">
        <v>78320965.859999999</v>
      </c>
      <c r="G128">
        <v>73811276.680000007</v>
      </c>
      <c r="H128">
        <v>70919259</v>
      </c>
      <c r="I128">
        <v>69205437.510000005</v>
      </c>
      <c r="J128">
        <v>74680280.260000005</v>
      </c>
      <c r="K128" t="s">
        <v>42</v>
      </c>
    </row>
    <row r="129" spans="1:11" x14ac:dyDescent="0.2">
      <c r="A129" s="35">
        <v>3101746.57</v>
      </c>
      <c r="B129" s="35">
        <v>3530444.71</v>
      </c>
      <c r="C129" s="35">
        <v>3992068.9</v>
      </c>
      <c r="D129" s="35">
        <v>3371578.16</v>
      </c>
      <c r="E129" s="35">
        <v>2124946.09</v>
      </c>
      <c r="F129" s="35">
        <v>2349368.2799999998</v>
      </c>
      <c r="G129" s="35">
        <v>1709365.96</v>
      </c>
      <c r="H129" s="35">
        <v>1318069.8</v>
      </c>
      <c r="I129" s="35">
        <v>1201593.1599999999</v>
      </c>
      <c r="J129" s="35">
        <v>1003382.68</v>
      </c>
      <c r="K129" s="26" t="s">
        <v>278</v>
      </c>
    </row>
    <row r="130" spans="1:11" x14ac:dyDescent="0.2">
      <c r="A130" s="35">
        <v>6185278.9400000004</v>
      </c>
      <c r="B130" s="35">
        <v>5702290.7699999996</v>
      </c>
      <c r="C130" s="35">
        <v>6244766.46</v>
      </c>
      <c r="D130" s="35">
        <v>6388534.3899999997</v>
      </c>
      <c r="E130" s="35">
        <v>6914083.6900000004</v>
      </c>
      <c r="F130" s="35">
        <v>6631901.2699999996</v>
      </c>
      <c r="G130" s="35">
        <v>5886967.4400000004</v>
      </c>
      <c r="H130" s="35">
        <v>5846432.2199999997</v>
      </c>
      <c r="I130" s="35">
        <v>5414039.79</v>
      </c>
      <c r="J130" s="35">
        <v>6435527.1600000001</v>
      </c>
      <c r="K130" t="s">
        <v>47</v>
      </c>
    </row>
    <row r="131" spans="1:11" x14ac:dyDescent="0.2">
      <c r="A131">
        <v>23251202.050000001</v>
      </c>
      <c r="B131">
        <v>24277001.760000002</v>
      </c>
      <c r="C131">
        <v>25344988.789999999</v>
      </c>
      <c r="D131">
        <v>25275837.670000002</v>
      </c>
      <c r="E131">
        <v>26502576.59</v>
      </c>
      <c r="F131">
        <v>29903114.399999999</v>
      </c>
      <c r="G131">
        <v>27514092.219999999</v>
      </c>
      <c r="H131">
        <v>29104741.789999999</v>
      </c>
      <c r="I131">
        <v>29192815.43</v>
      </c>
      <c r="J131">
        <v>29047819.43</v>
      </c>
      <c r="K131" t="s">
        <v>76</v>
      </c>
    </row>
    <row r="132" spans="1:11" x14ac:dyDescent="0.2">
      <c r="A132" s="35">
        <v>67315376.959999993</v>
      </c>
      <c r="B132" s="35">
        <v>72795795.260000005</v>
      </c>
      <c r="C132" s="35">
        <v>88249961.200000003</v>
      </c>
      <c r="D132" s="35">
        <v>82885647.200000003</v>
      </c>
      <c r="E132" s="35">
        <v>70164926.150000006</v>
      </c>
      <c r="F132" s="35">
        <v>83200603.269999996</v>
      </c>
      <c r="G132" s="35">
        <v>87111407.790000007</v>
      </c>
      <c r="H132" s="35">
        <v>83808247.879999995</v>
      </c>
      <c r="I132" s="35">
        <v>78028958.150000006</v>
      </c>
      <c r="J132" s="35">
        <v>99442892.540000007</v>
      </c>
    </row>
    <row r="133" spans="1:11" x14ac:dyDescent="0.2">
      <c r="A133" s="35">
        <v>1134950.95</v>
      </c>
      <c r="B133" s="35">
        <v>-51750</v>
      </c>
      <c r="C133" s="35">
        <v>-138299.78</v>
      </c>
      <c r="D133" s="35">
        <v>85984.93</v>
      </c>
      <c r="E133" s="35">
        <v>-58285.71</v>
      </c>
      <c r="F133" s="35">
        <v>336447.04</v>
      </c>
      <c r="G133" s="35">
        <v>80710.179999999993</v>
      </c>
      <c r="H133" s="35">
        <v>-256380.75</v>
      </c>
      <c r="I133" s="35">
        <v>135504.47</v>
      </c>
      <c r="J133" s="35">
        <v>-118684.06</v>
      </c>
    </row>
    <row r="134" spans="1:11" x14ac:dyDescent="0.2">
      <c r="A134" s="35">
        <v>258209.71</v>
      </c>
      <c r="B134" s="35">
        <v>441013.82</v>
      </c>
      <c r="C134" s="35">
        <v>436301.3</v>
      </c>
      <c r="D134" s="35">
        <v>525485.57999999996</v>
      </c>
      <c r="E134" s="35">
        <v>244891.51</v>
      </c>
      <c r="F134" s="35">
        <v>395604.82</v>
      </c>
      <c r="G134" s="35">
        <v>487914.08</v>
      </c>
      <c r="H134" s="35">
        <v>443483.09</v>
      </c>
      <c r="I134" s="35">
        <v>310365.23</v>
      </c>
      <c r="J134" s="35">
        <v>365542.87</v>
      </c>
    </row>
    <row r="135" spans="1:11" x14ac:dyDescent="0.2">
      <c r="A135" s="35">
        <v>-145771.04</v>
      </c>
      <c r="B135" s="35">
        <v>-94903.89</v>
      </c>
      <c r="C135" s="35">
        <v>-141032.29999999999</v>
      </c>
      <c r="D135" s="35">
        <v>-261126.51</v>
      </c>
      <c r="E135" s="35">
        <v>-117074</v>
      </c>
      <c r="F135" s="35">
        <v>-178507.5</v>
      </c>
      <c r="G135" s="35">
        <v>-218699.91</v>
      </c>
      <c r="H135" s="35">
        <v>-621811.98</v>
      </c>
      <c r="I135" s="35">
        <v>-301511.03999999998</v>
      </c>
      <c r="J135" s="35">
        <v>-217367.73</v>
      </c>
    </row>
    <row r="136" spans="1:11" x14ac:dyDescent="0.2">
      <c r="A136" s="35">
        <v>384845.86</v>
      </c>
      <c r="B136" s="35">
        <v>388083.62</v>
      </c>
      <c r="C136" s="35">
        <v>376305.78</v>
      </c>
      <c r="D136" s="35">
        <v>652109.36</v>
      </c>
      <c r="E136" s="35">
        <v>414232.43</v>
      </c>
      <c r="F136" s="35">
        <v>409778.65</v>
      </c>
      <c r="G136" s="35">
        <v>494764.88</v>
      </c>
      <c r="H136" s="35">
        <v>495358.1</v>
      </c>
      <c r="I136" s="35">
        <v>421892.59</v>
      </c>
      <c r="J136" s="35">
        <v>473750.43</v>
      </c>
    </row>
    <row r="137" spans="1:11" x14ac:dyDescent="0.2">
      <c r="A137" s="35">
        <v>534420.72</v>
      </c>
      <c r="B137" s="35">
        <v>670517.24</v>
      </c>
      <c r="C137" s="35">
        <v>673015.66</v>
      </c>
      <c r="D137" s="35">
        <v>731180.67</v>
      </c>
      <c r="E137" s="35">
        <v>716782.68</v>
      </c>
      <c r="F137" s="35">
        <v>742473.46</v>
      </c>
      <c r="G137" s="35">
        <v>715659.19</v>
      </c>
      <c r="H137" s="35">
        <v>817742.81</v>
      </c>
      <c r="I137" s="35">
        <v>847836.38</v>
      </c>
      <c r="J137" s="35">
        <v>691286.23</v>
      </c>
    </row>
    <row r="138" spans="1:11" x14ac:dyDescent="0.2">
      <c r="A138" s="35">
        <v>784583.91</v>
      </c>
      <c r="B138" s="35">
        <v>711737.01</v>
      </c>
      <c r="C138" s="35">
        <v>695683.6</v>
      </c>
      <c r="D138" s="35">
        <v>687912.83</v>
      </c>
      <c r="E138" s="35">
        <v>700297.89</v>
      </c>
      <c r="F138" s="35">
        <v>713920.96</v>
      </c>
      <c r="G138" s="35">
        <v>731171.07</v>
      </c>
      <c r="H138" s="35">
        <v>620432.35</v>
      </c>
      <c r="I138" s="35">
        <v>644887.28</v>
      </c>
      <c r="J138" s="35">
        <v>621476.02</v>
      </c>
    </row>
    <row r="139" spans="1:11" x14ac:dyDescent="0.2">
      <c r="A139" s="35">
        <v>894076</v>
      </c>
      <c r="B139" s="35">
        <v>803103.24</v>
      </c>
      <c r="C139" s="35">
        <v>584906.05000000005</v>
      </c>
      <c r="D139" s="35">
        <v>654037.26</v>
      </c>
      <c r="E139" s="35">
        <v>588450.22</v>
      </c>
      <c r="F139" s="35">
        <v>483511.62</v>
      </c>
      <c r="G139" s="35">
        <v>613417.65</v>
      </c>
      <c r="H139" s="35">
        <v>1026807.56</v>
      </c>
      <c r="I139" s="35">
        <v>727103.34</v>
      </c>
      <c r="J139" s="35">
        <v>487413.75</v>
      </c>
    </row>
    <row r="140" spans="1:11" x14ac:dyDescent="0.2">
      <c r="A140" s="35">
        <v>3326.83</v>
      </c>
      <c r="B140" s="35">
        <v>6875.78</v>
      </c>
      <c r="C140" s="35">
        <v>6009.22</v>
      </c>
      <c r="D140" s="35">
        <v>7967.08</v>
      </c>
      <c r="E140" s="35">
        <v>5136.58</v>
      </c>
      <c r="F140" s="35">
        <v>6109.64</v>
      </c>
      <c r="G140" s="35">
        <v>7696.52</v>
      </c>
      <c r="H140" s="35">
        <v>8632.24</v>
      </c>
      <c r="I140" s="35">
        <v>9201.8700000000008</v>
      </c>
      <c r="J140" s="35">
        <v>10622.54</v>
      </c>
    </row>
    <row r="141" spans="1:11" x14ac:dyDescent="0.2">
      <c r="A141" s="35">
        <v>2601253.3199999998</v>
      </c>
      <c r="B141" s="35">
        <v>2580316.89</v>
      </c>
      <c r="C141" s="35">
        <v>2335920.31</v>
      </c>
      <c r="D141" s="35">
        <v>2733207.2</v>
      </c>
      <c r="E141" s="35">
        <v>2424899.8199999998</v>
      </c>
      <c r="F141" s="35">
        <v>2355794.33</v>
      </c>
      <c r="G141" s="35">
        <v>2562709.31</v>
      </c>
      <c r="H141" s="35">
        <v>2968973.06</v>
      </c>
      <c r="I141" s="35">
        <v>2650921.46</v>
      </c>
      <c r="J141" s="35">
        <v>2284548.9700000002</v>
      </c>
    </row>
    <row r="142" spans="1:11" x14ac:dyDescent="0.2">
      <c r="A142" s="35">
        <v>3376592.01</v>
      </c>
      <c r="B142" s="35">
        <v>3030118.42</v>
      </c>
      <c r="C142" s="35">
        <v>3561631.96</v>
      </c>
      <c r="D142" s="35">
        <v>2752767.18</v>
      </c>
      <c r="E142" s="35">
        <v>2770660.78</v>
      </c>
      <c r="F142" s="35">
        <v>3400323.2</v>
      </c>
      <c r="G142" s="35">
        <v>3245502.16</v>
      </c>
      <c r="H142" s="35">
        <v>2807748.09</v>
      </c>
      <c r="I142" s="35">
        <v>2763481.3</v>
      </c>
      <c r="J142" s="35">
        <v>3652806.31</v>
      </c>
    </row>
    <row r="143" spans="1:11" x14ac:dyDescent="0.2">
      <c r="A143" s="35">
        <v>2275935.2799999998</v>
      </c>
      <c r="B143" s="35">
        <v>2806980.01</v>
      </c>
      <c r="C143" s="35">
        <v>3237234.97</v>
      </c>
      <c r="D143" s="35">
        <v>2662349.17</v>
      </c>
      <c r="E143" s="35">
        <v>1396394.42</v>
      </c>
      <c r="F143" s="35">
        <v>1565971.67</v>
      </c>
      <c r="G143" s="35">
        <v>891140.19</v>
      </c>
      <c r="H143" s="35">
        <v>605113.72</v>
      </c>
      <c r="I143" s="35">
        <v>411456.17</v>
      </c>
      <c r="J143" s="35">
        <v>261919.03</v>
      </c>
    </row>
    <row r="144" spans="1:11" x14ac:dyDescent="0.2">
      <c r="A144" s="35">
        <v>398425.32</v>
      </c>
      <c r="B144" s="35">
        <v>190324.24</v>
      </c>
      <c r="C144" s="35">
        <v>238380.47</v>
      </c>
      <c r="D144" s="35">
        <v>229398.49</v>
      </c>
      <c r="E144" s="35">
        <v>288700.57</v>
      </c>
      <c r="F144" s="35">
        <v>311381.33</v>
      </c>
      <c r="G144" s="35">
        <v>251923.28</v>
      </c>
      <c r="H144" s="35">
        <v>273509.23</v>
      </c>
      <c r="I144" s="35">
        <v>372352.9</v>
      </c>
      <c r="J144" s="35">
        <v>421310.63</v>
      </c>
    </row>
    <row r="145" spans="1:11" x14ac:dyDescent="0.2">
      <c r="A145" s="35">
        <v>8780.7099999999991</v>
      </c>
      <c r="B145" s="35">
        <v>15661.83</v>
      </c>
      <c r="C145" s="35">
        <v>28358.06</v>
      </c>
      <c r="D145" s="35">
        <v>51107.29</v>
      </c>
      <c r="E145" s="35">
        <v>77450.22</v>
      </c>
      <c r="F145" s="35">
        <v>71412.759999999995</v>
      </c>
      <c r="G145" s="35">
        <v>48202.87</v>
      </c>
      <c r="H145" s="35">
        <v>43819.48</v>
      </c>
      <c r="I145" s="35">
        <v>52191.63</v>
      </c>
      <c r="J145" s="35">
        <v>22242.35</v>
      </c>
    </row>
    <row r="146" spans="1:11" x14ac:dyDescent="0.2">
      <c r="A146" s="35">
        <v>21537.9</v>
      </c>
      <c r="B146" s="35">
        <v>37747.5</v>
      </c>
      <c r="C146" s="35">
        <v>248228.53</v>
      </c>
      <c r="D146" s="35">
        <v>290986.77</v>
      </c>
      <c r="E146" s="35">
        <v>643062.87</v>
      </c>
      <c r="F146" s="35">
        <v>58353.91</v>
      </c>
      <c r="G146" s="35">
        <v>38877.339999999997</v>
      </c>
      <c r="H146" s="35">
        <v>42780.54</v>
      </c>
      <c r="I146" s="35">
        <v>45979.18</v>
      </c>
      <c r="J146" s="35">
        <v>43905.47</v>
      </c>
    </row>
    <row r="147" spans="1:11" x14ac:dyDescent="0.2">
      <c r="A147" s="35">
        <v>3267952.8</v>
      </c>
      <c r="B147" s="35">
        <v>3610572.48</v>
      </c>
      <c r="C147" s="35">
        <v>4280132.76</v>
      </c>
      <c r="D147" s="35">
        <v>4252822.01</v>
      </c>
      <c r="E147" s="35">
        <v>3815215.4</v>
      </c>
      <c r="F147" s="35">
        <v>3155676.37</v>
      </c>
      <c r="G147" s="35">
        <v>1701067.23</v>
      </c>
      <c r="H147" s="35">
        <v>1295257.1399999999</v>
      </c>
      <c r="I147" s="35">
        <v>1055980.48</v>
      </c>
      <c r="J147" s="35">
        <v>1381566.93</v>
      </c>
    </row>
    <row r="148" spans="1:11" x14ac:dyDescent="0.2">
      <c r="A148" s="35">
        <v>77849792.090000004</v>
      </c>
      <c r="B148" s="35">
        <v>82322890.670000002</v>
      </c>
      <c r="C148" s="35">
        <v>98643765.769999996</v>
      </c>
      <c r="D148" s="35">
        <v>92996103.75</v>
      </c>
      <c r="E148" s="35">
        <v>79273487.730000004</v>
      </c>
      <c r="F148" s="35">
        <v>92735417.170000002</v>
      </c>
      <c r="G148" s="35">
        <v>95057665.549999997</v>
      </c>
      <c r="H148" s="35">
        <v>90538040.260000005</v>
      </c>
      <c r="I148" s="35">
        <v>84788949.75</v>
      </c>
      <c r="J148" s="35">
        <v>106911293.45999999</v>
      </c>
    </row>
    <row r="149" spans="1:11" x14ac:dyDescent="0.2">
      <c r="A149" s="35">
        <v>54326922.350000001</v>
      </c>
      <c r="B149" s="35">
        <v>63046886.049999997</v>
      </c>
      <c r="C149" s="35">
        <v>69553986.280000001</v>
      </c>
      <c r="D149" s="35">
        <v>66615276.450000003</v>
      </c>
      <c r="E149" s="35">
        <v>55103936.640000001</v>
      </c>
      <c r="F149" s="35">
        <v>60150184.530000001</v>
      </c>
      <c r="G149" s="35">
        <v>67149243.609999999</v>
      </c>
      <c r="H149" s="35">
        <v>72671600.469999999</v>
      </c>
      <c r="I149" s="35">
        <v>71431820.769999996</v>
      </c>
      <c r="J149" s="35">
        <v>74973607.450000003</v>
      </c>
    </row>
    <row r="150" spans="1:11" x14ac:dyDescent="0.2">
      <c r="A150" s="35">
        <v>581610.16</v>
      </c>
      <c r="B150" s="35">
        <v>-12475.05</v>
      </c>
      <c r="C150" s="35">
        <v>-154294.35</v>
      </c>
      <c r="D150" s="35">
        <v>30361.77</v>
      </c>
      <c r="E150" s="35">
        <v>5859.38</v>
      </c>
      <c r="F150" s="35">
        <v>154178.57999999999</v>
      </c>
      <c r="G150" s="35">
        <v>100445.49</v>
      </c>
      <c r="H150" s="35">
        <v>-219266.77</v>
      </c>
      <c r="I150" s="35">
        <v>225655.13</v>
      </c>
      <c r="J150" s="35">
        <v>-117107</v>
      </c>
    </row>
    <row r="151" spans="1:11" x14ac:dyDescent="0.2">
      <c r="A151" s="35">
        <v>258822.46</v>
      </c>
      <c r="B151" s="35">
        <v>466318.93</v>
      </c>
      <c r="C151" s="35">
        <v>289446.90999999997</v>
      </c>
      <c r="D151" s="35">
        <v>320108.53000000003</v>
      </c>
      <c r="E151" s="35">
        <v>193811.56</v>
      </c>
      <c r="F151" s="35">
        <v>198732.74</v>
      </c>
      <c r="G151" s="35">
        <v>330966.81</v>
      </c>
      <c r="H151" s="35">
        <v>373806.16</v>
      </c>
      <c r="I151" s="35">
        <v>290449.09999999998</v>
      </c>
      <c r="J151" s="35">
        <v>260875.24</v>
      </c>
    </row>
    <row r="152" spans="1:11" x14ac:dyDescent="0.2">
      <c r="A152" s="35">
        <v>-116176.16</v>
      </c>
      <c r="B152" s="35">
        <v>-100428.85</v>
      </c>
      <c r="C152" s="35">
        <v>-124475.37</v>
      </c>
      <c r="D152" s="35">
        <v>-221665.58</v>
      </c>
      <c r="E152" s="35">
        <v>-96778.15</v>
      </c>
      <c r="F152" s="35">
        <v>-191683.48</v>
      </c>
      <c r="G152" s="35">
        <v>-232408.58</v>
      </c>
      <c r="H152" s="35">
        <v>-634238.01</v>
      </c>
      <c r="I152" s="35">
        <v>-310007.06</v>
      </c>
      <c r="J152" s="35">
        <v>-231182.61</v>
      </c>
    </row>
    <row r="153" spans="1:11" x14ac:dyDescent="0.2">
      <c r="A153">
        <v>679172.51</v>
      </c>
      <c r="B153">
        <v>741186.59</v>
      </c>
      <c r="C153">
        <v>761444.31</v>
      </c>
      <c r="D153">
        <v>782540.89</v>
      </c>
      <c r="E153">
        <v>793209.16</v>
      </c>
      <c r="F153">
        <v>826877.39</v>
      </c>
      <c r="G153">
        <v>813953.16</v>
      </c>
      <c r="H153">
        <v>846362.2</v>
      </c>
      <c r="I153">
        <v>828389.8</v>
      </c>
      <c r="J153">
        <v>818467.17</v>
      </c>
    </row>
    <row r="154" spans="1:11" x14ac:dyDescent="0.2">
      <c r="A154">
        <v>47576182.009999998</v>
      </c>
      <c r="B154">
        <v>46988958.420000002</v>
      </c>
      <c r="C154">
        <v>51861350.909999996</v>
      </c>
      <c r="D154">
        <v>51076902.159999996</v>
      </c>
      <c r="E154">
        <v>51833434.649999999</v>
      </c>
      <c r="F154">
        <v>60381358.670000002</v>
      </c>
      <c r="G154">
        <v>55805737.43</v>
      </c>
      <c r="H154">
        <v>51550316.329999998</v>
      </c>
      <c r="I154">
        <v>50192647.460000001</v>
      </c>
      <c r="J154">
        <v>55476752.659999996</v>
      </c>
      <c r="K154" t="s">
        <v>42</v>
      </c>
    </row>
    <row r="155" spans="1:11" x14ac:dyDescent="0.2">
      <c r="A155">
        <v>1690417.28</v>
      </c>
      <c r="B155">
        <v>1951410.69</v>
      </c>
      <c r="C155">
        <v>2110032.08</v>
      </c>
      <c r="D155">
        <v>2330201.5699999998</v>
      </c>
      <c r="E155">
        <v>2449589.02</v>
      </c>
      <c r="F155">
        <v>2525028.7200000002</v>
      </c>
      <c r="G155">
        <v>2613173.21</v>
      </c>
      <c r="H155">
        <v>2549162.9500000002</v>
      </c>
      <c r="I155">
        <v>2316055.3199999998</v>
      </c>
      <c r="J155">
        <v>2373355.33</v>
      </c>
      <c r="K155" t="s">
        <v>42</v>
      </c>
    </row>
    <row r="156" spans="1:11" x14ac:dyDescent="0.2">
      <c r="A156">
        <v>58259086.130000003</v>
      </c>
      <c r="B156">
        <v>58413031.130000003</v>
      </c>
      <c r="C156">
        <v>63841977.579999998</v>
      </c>
      <c r="D156">
        <v>63419823.159999996</v>
      </c>
      <c r="E156">
        <v>64835994.700000003</v>
      </c>
      <c r="F156">
        <v>74761846.359999999</v>
      </c>
      <c r="G156">
        <v>70070167.620000005</v>
      </c>
      <c r="H156">
        <v>66737790.780000001</v>
      </c>
      <c r="I156">
        <v>64959158.479999997</v>
      </c>
      <c r="J156">
        <v>70444647.799999997</v>
      </c>
      <c r="K156" t="s">
        <v>42</v>
      </c>
    </row>
    <row r="157" spans="1:11" x14ac:dyDescent="0.2">
      <c r="A157">
        <v>430947.64</v>
      </c>
      <c r="B157">
        <v>454617.77</v>
      </c>
      <c r="C157">
        <v>444424.79</v>
      </c>
      <c r="D157">
        <v>470942.15</v>
      </c>
      <c r="E157">
        <v>518246.54</v>
      </c>
      <c r="F157">
        <v>575369.54</v>
      </c>
      <c r="G157">
        <v>553433.05000000005</v>
      </c>
      <c r="H157">
        <v>556809.34</v>
      </c>
      <c r="I157">
        <v>569700.14</v>
      </c>
      <c r="J157">
        <v>528860.49</v>
      </c>
      <c r="K157" t="s">
        <v>42</v>
      </c>
    </row>
    <row r="158" spans="1:11" x14ac:dyDescent="0.2">
      <c r="A158" s="35">
        <v>476073.26</v>
      </c>
      <c r="B158" s="35">
        <v>459693.88</v>
      </c>
      <c r="C158" s="35">
        <v>535652.21</v>
      </c>
      <c r="D158" s="35">
        <v>551096.91</v>
      </c>
      <c r="E158" s="35">
        <v>612054.03</v>
      </c>
      <c r="F158" s="35">
        <v>682164.55</v>
      </c>
      <c r="G158" s="35">
        <v>605787.55000000005</v>
      </c>
      <c r="H158" s="35">
        <v>543356.52</v>
      </c>
      <c r="I158" s="35">
        <v>502583.66</v>
      </c>
      <c r="J158" s="35">
        <v>624771.66</v>
      </c>
      <c r="K158" t="s">
        <v>292</v>
      </c>
    </row>
    <row r="159" spans="1:11" x14ac:dyDescent="0.2">
      <c r="A159" s="35">
        <v>49658647.460000001</v>
      </c>
      <c r="B159" s="35">
        <v>50090941.93</v>
      </c>
      <c r="C159" s="35">
        <v>66510341.57</v>
      </c>
      <c r="D159" s="35">
        <v>63678702.350000001</v>
      </c>
      <c r="E159" s="35">
        <v>50610362.880000003</v>
      </c>
      <c r="F159" s="35">
        <v>57889227.579999998</v>
      </c>
      <c r="G159" s="35">
        <v>62332240.130000003</v>
      </c>
      <c r="H159" s="35">
        <v>60017942.729999997</v>
      </c>
      <c r="I159" s="35">
        <v>56167178.399999999</v>
      </c>
      <c r="J159" s="35">
        <v>74544714.069999993</v>
      </c>
    </row>
    <row r="160" spans="1:11" x14ac:dyDescent="0.2">
      <c r="A160" s="35">
        <v>8109.82</v>
      </c>
      <c r="B160" s="35">
        <v>14674.22</v>
      </c>
      <c r="C160" s="35">
        <v>19579.810000000001</v>
      </c>
      <c r="D160" s="35">
        <v>18950.86</v>
      </c>
      <c r="E160" s="35">
        <v>14846.96</v>
      </c>
      <c r="F160" s="35">
        <v>24257.55</v>
      </c>
      <c r="G160" s="35">
        <v>22650.080000000002</v>
      </c>
      <c r="H160" s="35">
        <v>19328.95</v>
      </c>
      <c r="I160" s="35">
        <v>18349.240000000002</v>
      </c>
      <c r="J160" s="35">
        <v>19612.650000000001</v>
      </c>
    </row>
    <row r="161" spans="1:11" x14ac:dyDescent="0.2">
      <c r="A161" s="35">
        <v>963504.11</v>
      </c>
      <c r="B161" s="35">
        <v>2198458.7999999998</v>
      </c>
      <c r="C161" s="35">
        <v>2528219.8199999998</v>
      </c>
      <c r="D161" s="35">
        <v>2372204.1</v>
      </c>
      <c r="E161" s="35">
        <v>1881371.46</v>
      </c>
      <c r="F161" s="35">
        <v>3412672.19</v>
      </c>
      <c r="G161" s="35">
        <v>3076869.66</v>
      </c>
      <c r="H161" s="35">
        <v>2589284.87</v>
      </c>
      <c r="I161" s="35">
        <v>2421962.5099999998</v>
      </c>
      <c r="J161" s="35">
        <v>2487512.79</v>
      </c>
    </row>
    <row r="162" spans="1:11" x14ac:dyDescent="0.2">
      <c r="A162" s="35">
        <v>158720.95999999999</v>
      </c>
      <c r="B162" s="35">
        <v>175226.71</v>
      </c>
      <c r="C162" s="35">
        <v>202166.42</v>
      </c>
      <c r="D162" s="35">
        <v>250229.26</v>
      </c>
      <c r="E162" s="35">
        <v>234830.45</v>
      </c>
      <c r="F162" s="35">
        <v>244538.88</v>
      </c>
      <c r="G162" s="35">
        <v>215229.03</v>
      </c>
      <c r="H162" s="35">
        <v>197586.93</v>
      </c>
      <c r="I162" s="35">
        <v>195782.09</v>
      </c>
      <c r="J162" s="35">
        <v>209475.25</v>
      </c>
    </row>
    <row r="163" spans="1:11" x14ac:dyDescent="0.2">
      <c r="A163" s="35">
        <v>7204018.3499999996</v>
      </c>
      <c r="B163" s="35">
        <v>9684590.1600000001</v>
      </c>
      <c r="C163" s="35">
        <v>9757246.3300000001</v>
      </c>
      <c r="D163" s="35">
        <v>9428824.1999999993</v>
      </c>
      <c r="E163" s="35">
        <v>9377100.3900000006</v>
      </c>
      <c r="F163" s="35">
        <v>11117901.41</v>
      </c>
      <c r="G163" s="35">
        <v>10755468.449999999</v>
      </c>
      <c r="H163" s="35">
        <v>10146350.68</v>
      </c>
      <c r="I163" s="35">
        <v>10227982.92</v>
      </c>
      <c r="J163" s="35">
        <v>11282000.810000001</v>
      </c>
    </row>
    <row r="164" spans="1:11" x14ac:dyDescent="0.2">
      <c r="A164" s="35">
        <v>29622.62</v>
      </c>
      <c r="B164" s="35">
        <v>46601.39</v>
      </c>
      <c r="C164" s="35">
        <v>57593.95</v>
      </c>
      <c r="D164" s="35">
        <v>55597</v>
      </c>
      <c r="E164" s="35">
        <v>65836.14</v>
      </c>
      <c r="F164" s="35">
        <v>67605.740000000005</v>
      </c>
      <c r="G164" s="35">
        <v>63414.35</v>
      </c>
      <c r="H164" s="35">
        <v>76826.960000000006</v>
      </c>
      <c r="I164" s="35">
        <v>64735.94</v>
      </c>
      <c r="J164" s="35">
        <v>67965.08</v>
      </c>
    </row>
    <row r="165" spans="1:11" x14ac:dyDescent="0.2">
      <c r="A165" s="35">
        <v>2026794.08</v>
      </c>
      <c r="B165" s="35">
        <v>3689244.87</v>
      </c>
      <c r="C165" s="35">
        <v>3573276.23</v>
      </c>
      <c r="D165" s="35">
        <v>2839973.25</v>
      </c>
      <c r="E165" s="35">
        <v>3582898.67</v>
      </c>
      <c r="F165" s="35">
        <v>4228323.53</v>
      </c>
      <c r="G165" s="35">
        <v>4045451.49</v>
      </c>
      <c r="H165" s="35">
        <v>4707862.37</v>
      </c>
      <c r="I165" s="35">
        <v>4150021.19</v>
      </c>
      <c r="J165" s="35">
        <v>4392706.21</v>
      </c>
    </row>
    <row r="166" spans="1:11" x14ac:dyDescent="0.2">
      <c r="A166" s="35">
        <v>65806.19</v>
      </c>
      <c r="B166" s="35">
        <v>62699.71</v>
      </c>
      <c r="C166" s="35">
        <v>57412.99</v>
      </c>
      <c r="D166" s="35">
        <v>52519.360000000001</v>
      </c>
      <c r="E166" s="35">
        <v>65103.99</v>
      </c>
      <c r="F166" s="35">
        <v>74205.070000000007</v>
      </c>
      <c r="G166" s="35">
        <v>78326.52</v>
      </c>
      <c r="H166" s="35">
        <v>60968.42</v>
      </c>
      <c r="I166" s="35">
        <v>53369.74</v>
      </c>
      <c r="J166" s="35">
        <v>70077.33</v>
      </c>
    </row>
    <row r="167" spans="1:11" x14ac:dyDescent="0.2">
      <c r="A167" s="35">
        <v>2431972.86</v>
      </c>
      <c r="B167" s="35">
        <v>1929763.34</v>
      </c>
      <c r="C167" s="35">
        <v>1395770.49</v>
      </c>
      <c r="D167" s="35">
        <v>1079325.3899999999</v>
      </c>
      <c r="E167" s="35">
        <v>1613810.81</v>
      </c>
      <c r="F167" s="35">
        <v>2049000.63</v>
      </c>
      <c r="G167" s="35">
        <v>2211743.12</v>
      </c>
      <c r="H167" s="35">
        <v>1790843.2</v>
      </c>
      <c r="I167" s="35">
        <v>1723585.26</v>
      </c>
      <c r="J167" s="35">
        <v>2427437.0699999998</v>
      </c>
    </row>
    <row r="168" spans="1:11" x14ac:dyDescent="0.2">
      <c r="A168" s="35">
        <v>40697.79</v>
      </c>
      <c r="B168" s="35">
        <v>56274.41</v>
      </c>
      <c r="C168" s="35">
        <v>58125.59</v>
      </c>
      <c r="D168" s="35">
        <v>48364.08</v>
      </c>
      <c r="E168" s="35">
        <v>36227.589999999997</v>
      </c>
      <c r="F168" s="35">
        <v>57650.5</v>
      </c>
      <c r="G168" s="35">
        <v>51064.06</v>
      </c>
      <c r="H168" s="35">
        <v>51439.7</v>
      </c>
      <c r="I168" s="35">
        <v>34861.769999999997</v>
      </c>
      <c r="J168" s="35">
        <v>42740.45</v>
      </c>
    </row>
    <row r="169" spans="1:11" x14ac:dyDescent="0.2">
      <c r="A169" s="35">
        <v>2609188.5099999998</v>
      </c>
      <c r="B169" s="35">
        <v>3664994.78</v>
      </c>
      <c r="C169" s="35">
        <v>2996443.29</v>
      </c>
      <c r="D169" s="35">
        <v>2322855.61</v>
      </c>
      <c r="E169" s="35">
        <v>2085227.22</v>
      </c>
      <c r="F169" s="35">
        <v>3279352.65</v>
      </c>
      <c r="G169" s="35">
        <v>3100729.5</v>
      </c>
      <c r="H169" s="35">
        <v>2848589.27</v>
      </c>
      <c r="I169" s="35">
        <v>2115227.3199999998</v>
      </c>
      <c r="J169" s="35">
        <v>2551498.04</v>
      </c>
    </row>
    <row r="170" spans="1:11" x14ac:dyDescent="0.2">
      <c r="A170">
        <v>819080.11</v>
      </c>
      <c r="B170">
        <v>848280.73</v>
      </c>
      <c r="C170">
        <v>965083.71</v>
      </c>
      <c r="D170">
        <v>1003961.74</v>
      </c>
      <c r="E170">
        <v>1058661.08</v>
      </c>
      <c r="F170">
        <v>1182209.31</v>
      </c>
      <c r="G170">
        <v>1071627.72</v>
      </c>
      <c r="H170">
        <v>986396.06</v>
      </c>
      <c r="I170">
        <v>898583.91</v>
      </c>
      <c r="J170">
        <v>1077545.06</v>
      </c>
      <c r="K170" t="s">
        <v>227</v>
      </c>
    </row>
    <row r="171" spans="1:11" x14ac:dyDescent="0.2">
      <c r="A171">
        <v>13936.47</v>
      </c>
      <c r="B171">
        <v>861.51</v>
      </c>
      <c r="C171">
        <v>-5663.25</v>
      </c>
      <c r="D171">
        <v>-5713.32</v>
      </c>
      <c r="E171">
        <v>-259.82</v>
      </c>
      <c r="F171">
        <v>9939.93</v>
      </c>
      <c r="G171">
        <v>317.79000000000002</v>
      </c>
      <c r="H171">
        <v>-3980.34</v>
      </c>
      <c r="I171">
        <v>2978.2</v>
      </c>
      <c r="J171">
        <v>-4060.91</v>
      </c>
      <c r="K171" t="s">
        <v>228</v>
      </c>
    </row>
    <row r="172" spans="1:11" x14ac:dyDescent="0.2">
      <c r="A172">
        <v>5032.8500000000004</v>
      </c>
      <c r="B172">
        <v>7840.48</v>
      </c>
      <c r="C172">
        <v>8064.38</v>
      </c>
      <c r="D172">
        <v>11883.19</v>
      </c>
      <c r="E172">
        <v>4907.3500000000004</v>
      </c>
      <c r="F172">
        <v>8572.7099999999991</v>
      </c>
      <c r="G172">
        <v>8474.2000000000007</v>
      </c>
      <c r="H172">
        <v>7965.86</v>
      </c>
      <c r="I172">
        <v>6209.31</v>
      </c>
      <c r="J172">
        <v>6603.22</v>
      </c>
      <c r="K172" t="s">
        <v>229</v>
      </c>
    </row>
    <row r="173" spans="1:11" x14ac:dyDescent="0.2">
      <c r="A173">
        <v>-566.37</v>
      </c>
      <c r="B173">
        <v>-1387.95</v>
      </c>
      <c r="C173">
        <v>-1902.11</v>
      </c>
      <c r="D173">
        <v>-3051.72</v>
      </c>
      <c r="E173">
        <v>-1778.57</v>
      </c>
      <c r="F173">
        <v>-2701.24</v>
      </c>
      <c r="G173">
        <v>-2535.6999999999998</v>
      </c>
      <c r="H173">
        <v>-7135.17</v>
      </c>
      <c r="I173">
        <v>-4197.57</v>
      </c>
      <c r="J173">
        <v>-3204.34</v>
      </c>
      <c r="K173" t="s">
        <v>230</v>
      </c>
    </row>
    <row r="174" spans="1:11" x14ac:dyDescent="0.2">
      <c r="A174">
        <v>15784.05</v>
      </c>
      <c r="B174">
        <v>24829.74</v>
      </c>
      <c r="C174">
        <v>23201.96</v>
      </c>
      <c r="D174">
        <v>16445.43</v>
      </c>
      <c r="E174">
        <v>21289.1</v>
      </c>
      <c r="F174">
        <v>20328.2</v>
      </c>
      <c r="G174">
        <v>19917.03</v>
      </c>
      <c r="H174">
        <v>23914</v>
      </c>
      <c r="I174">
        <v>22033.599999999999</v>
      </c>
      <c r="J174">
        <v>31483.71</v>
      </c>
      <c r="K174" t="s">
        <v>231</v>
      </c>
    </row>
    <row r="175" spans="1:11" x14ac:dyDescent="0.2">
      <c r="A175">
        <v>2354.1999999999998</v>
      </c>
      <c r="B175">
        <v>0</v>
      </c>
      <c r="C175">
        <v>2595</v>
      </c>
      <c r="D175">
        <v>2739.15</v>
      </c>
      <c r="E175">
        <v>2976.4</v>
      </c>
      <c r="F175">
        <v>4918.2</v>
      </c>
      <c r="G175">
        <v>4653.54</v>
      </c>
      <c r="H175">
        <v>2925.65</v>
      </c>
      <c r="I175">
        <v>2235.9499999999998</v>
      </c>
      <c r="J175">
        <v>2227.58</v>
      </c>
      <c r="K175" t="s">
        <v>232</v>
      </c>
    </row>
    <row r="176" spans="1:11" x14ac:dyDescent="0.2">
      <c r="A176">
        <v>781518.04</v>
      </c>
      <c r="B176">
        <v>815953.16</v>
      </c>
      <c r="C176">
        <v>932400.14</v>
      </c>
      <c r="D176">
        <v>978462.1</v>
      </c>
      <c r="E176">
        <v>1030084.22</v>
      </c>
      <c r="F176">
        <v>1151742.1399999999</v>
      </c>
      <c r="G176">
        <v>1037632.81</v>
      </c>
      <c r="H176">
        <v>950921.61</v>
      </c>
      <c r="I176">
        <v>871422.12</v>
      </c>
      <c r="J176">
        <v>1036658.42</v>
      </c>
      <c r="K176" t="s">
        <v>233</v>
      </c>
    </row>
    <row r="177" spans="1:11" x14ac:dyDescent="0.2">
      <c r="A177">
        <v>0</v>
      </c>
      <c r="B177">
        <v>282</v>
      </c>
      <c r="C177">
        <v>0</v>
      </c>
      <c r="D177">
        <v>0</v>
      </c>
      <c r="E177">
        <v>30.1</v>
      </c>
      <c r="F177">
        <v>0</v>
      </c>
      <c r="G177">
        <v>213.14</v>
      </c>
      <c r="H177">
        <v>43.98</v>
      </c>
      <c r="I177">
        <v>0</v>
      </c>
      <c r="J177">
        <v>4659.59</v>
      </c>
      <c r="K177" t="s">
        <v>234</v>
      </c>
    </row>
    <row r="178" spans="1:11" x14ac:dyDescent="0.2">
      <c r="A178">
        <v>6754.12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12669.7</v>
      </c>
      <c r="B179">
        <v>7215.83</v>
      </c>
      <c r="C179">
        <v>6886.61</v>
      </c>
      <c r="D179">
        <v>6315.06</v>
      </c>
      <c r="E179">
        <v>4281.26</v>
      </c>
      <c r="F179">
        <v>5220.7700000000004</v>
      </c>
      <c r="G179">
        <v>9211.2000000000007</v>
      </c>
      <c r="H179">
        <v>8590.82</v>
      </c>
      <c r="I179">
        <v>2892.24</v>
      </c>
      <c r="J179">
        <v>2515.7600000000002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722787.48</v>
      </c>
      <c r="B181">
        <v>704912.94</v>
      </c>
      <c r="C181">
        <v>806744.44</v>
      </c>
      <c r="D181">
        <v>867779.11</v>
      </c>
      <c r="E181">
        <v>928049.62</v>
      </c>
      <c r="F181">
        <v>1011801.87</v>
      </c>
      <c r="G181">
        <v>908113.28</v>
      </c>
      <c r="H181">
        <v>811294.89</v>
      </c>
      <c r="I181">
        <v>759730.43</v>
      </c>
      <c r="J181">
        <v>919172.5</v>
      </c>
      <c r="K181" t="s">
        <v>238</v>
      </c>
    </row>
    <row r="182" spans="1:11" x14ac:dyDescent="0.2">
      <c r="A182">
        <v>96292.63</v>
      </c>
      <c r="B182">
        <v>143367.79</v>
      </c>
      <c r="C182">
        <v>158339.26999999999</v>
      </c>
      <c r="D182">
        <v>136182.63</v>
      </c>
      <c r="E182">
        <v>130611.46</v>
      </c>
      <c r="F182">
        <v>170407.44</v>
      </c>
      <c r="G182">
        <v>163514.44</v>
      </c>
      <c r="H182">
        <v>175101.17</v>
      </c>
      <c r="I182">
        <v>138853.48000000001</v>
      </c>
      <c r="J182">
        <v>158372.56</v>
      </c>
      <c r="K182" t="s">
        <v>239</v>
      </c>
    </row>
    <row r="183" spans="1:11" x14ac:dyDescent="0.2">
      <c r="A183">
        <v>489758.64</v>
      </c>
      <c r="B183">
        <v>475070.96</v>
      </c>
      <c r="C183">
        <v>556450.76</v>
      </c>
      <c r="D183">
        <v>572949.18000000005</v>
      </c>
      <c r="E183">
        <v>630383</v>
      </c>
      <c r="F183">
        <v>708520.47</v>
      </c>
      <c r="G183">
        <v>629536.06000000006</v>
      </c>
      <c r="H183">
        <v>566095.41</v>
      </c>
      <c r="I183">
        <v>522414.06</v>
      </c>
      <c r="J183">
        <v>648165.93999999994</v>
      </c>
      <c r="K183" t="s">
        <v>240</v>
      </c>
    </row>
    <row r="184" spans="1:11" x14ac:dyDescent="0.2">
      <c r="A184">
        <v>2511.7199999999998</v>
      </c>
      <c r="B184">
        <v>797.18</v>
      </c>
      <c r="C184">
        <v>1879.58</v>
      </c>
      <c r="D184">
        <v>1707.46</v>
      </c>
      <c r="E184">
        <v>1247.69</v>
      </c>
      <c r="F184">
        <v>1346.78</v>
      </c>
      <c r="G184">
        <v>1181.22</v>
      </c>
      <c r="H184">
        <v>1422.73</v>
      </c>
      <c r="I184">
        <v>1739.68</v>
      </c>
      <c r="J184">
        <v>2022.9</v>
      </c>
      <c r="K184" t="s">
        <v>241</v>
      </c>
    </row>
    <row r="185" spans="1:11" x14ac:dyDescent="0.2">
      <c r="A185">
        <v>196058.68</v>
      </c>
      <c r="B185">
        <v>222148.79</v>
      </c>
      <c r="C185">
        <v>259985.85</v>
      </c>
      <c r="D185">
        <v>306399.2</v>
      </c>
      <c r="E185">
        <v>303509.42</v>
      </c>
      <c r="F185">
        <v>313993.38</v>
      </c>
      <c r="G185">
        <v>279908.14</v>
      </c>
      <c r="H185">
        <v>275261.84999999998</v>
      </c>
      <c r="I185">
        <v>260867.76</v>
      </c>
      <c r="J185">
        <v>281738.13</v>
      </c>
      <c r="K185" t="s">
        <v>242</v>
      </c>
    </row>
    <row r="186" spans="1:11" x14ac:dyDescent="0.2">
      <c r="A186">
        <v>130751.07</v>
      </c>
      <c r="B186">
        <v>150263.79999999999</v>
      </c>
      <c r="C186">
        <v>146767.51999999999</v>
      </c>
      <c r="D186">
        <v>122905.9</v>
      </c>
      <c r="E186">
        <v>123520.97</v>
      </c>
      <c r="F186">
        <v>158348.68</v>
      </c>
      <c r="G186">
        <v>161002.29999999999</v>
      </c>
      <c r="H186">
        <v>143616.07</v>
      </c>
      <c r="I186">
        <v>113562.41</v>
      </c>
      <c r="J186">
        <v>145618.09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607926.54</v>
      </c>
      <c r="B188">
        <v>946947.12</v>
      </c>
      <c r="C188">
        <v>857267.91</v>
      </c>
      <c r="D188">
        <v>658178.81999999995</v>
      </c>
      <c r="E188">
        <v>693713</v>
      </c>
      <c r="F188">
        <v>704398.17</v>
      </c>
      <c r="G188">
        <v>752321.55</v>
      </c>
      <c r="H188">
        <v>950433.04</v>
      </c>
      <c r="I188">
        <v>836095.16</v>
      </c>
      <c r="J188">
        <v>1220111.02</v>
      </c>
    </row>
    <row r="189" spans="1:11" x14ac:dyDescent="0.2">
      <c r="A189">
        <v>20064.45</v>
      </c>
      <c r="B189">
        <v>0</v>
      </c>
      <c r="C189">
        <v>24666.1</v>
      </c>
      <c r="D189">
        <v>10286.15</v>
      </c>
      <c r="E189">
        <v>16787.89</v>
      </c>
      <c r="F189">
        <v>127335.41</v>
      </c>
      <c r="G189">
        <v>168052.45</v>
      </c>
      <c r="H189">
        <v>94490.26</v>
      </c>
      <c r="I189">
        <v>76071.460000000006</v>
      </c>
      <c r="J189">
        <v>70809.41</v>
      </c>
    </row>
    <row r="190" spans="1:11" x14ac:dyDescent="0.2">
      <c r="A190">
        <v>65108067.829999998</v>
      </c>
      <c r="B190">
        <v>71311680.540000007</v>
      </c>
      <c r="C190">
        <v>86925006.030000001</v>
      </c>
      <c r="D190">
        <v>81871672.519999996</v>
      </c>
      <c r="E190">
        <v>69223168.700000003</v>
      </c>
      <c r="F190">
        <v>82062713.969999999</v>
      </c>
      <c r="G190">
        <v>85608886.780000001</v>
      </c>
      <c r="H190">
        <v>82209243.329999998</v>
      </c>
      <c r="I190">
        <v>76941467.609999999</v>
      </c>
      <c r="J190">
        <v>97838922.329999998</v>
      </c>
    </row>
    <row r="191" spans="1:11" x14ac:dyDescent="0.2">
      <c r="A191">
        <v>0</v>
      </c>
      <c r="B191">
        <v>18684.66</v>
      </c>
      <c r="C191">
        <v>0</v>
      </c>
      <c r="D191">
        <v>0</v>
      </c>
      <c r="E191">
        <v>0</v>
      </c>
      <c r="F191">
        <v>0</v>
      </c>
      <c r="G191">
        <v>7504.06</v>
      </c>
      <c r="H191">
        <v>2587.5</v>
      </c>
      <c r="I191">
        <v>0</v>
      </c>
      <c r="J191">
        <v>183966.2</v>
      </c>
    </row>
    <row r="192" spans="1:11" x14ac:dyDescent="0.2">
      <c r="A192">
        <v>494483.26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1084834.8799999999</v>
      </c>
      <c r="B193">
        <v>518482.95</v>
      </c>
      <c r="C193">
        <v>443021.16</v>
      </c>
      <c r="D193">
        <v>345509.71</v>
      </c>
      <c r="E193">
        <v>231256.57</v>
      </c>
      <c r="F193">
        <v>306155.71999999997</v>
      </c>
      <c r="G193">
        <v>574642.94999999995</v>
      </c>
      <c r="H193">
        <v>551493.74</v>
      </c>
      <c r="I193">
        <v>175323.92</v>
      </c>
      <c r="J193">
        <v>129083.58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60634338.770000003</v>
      </c>
      <c r="B195">
        <v>62080168.450000003</v>
      </c>
      <c r="C195">
        <v>78202378.030000001</v>
      </c>
      <c r="D195">
        <v>74781088.239999995</v>
      </c>
      <c r="E195">
        <v>62076306.850000001</v>
      </c>
      <c r="F195">
        <v>71533557.530000001</v>
      </c>
      <c r="G195">
        <v>75694108.670000002</v>
      </c>
      <c r="H195">
        <v>72418160.459999993</v>
      </c>
      <c r="I195">
        <v>68477872.430000007</v>
      </c>
      <c r="J195">
        <v>88892538.030000001</v>
      </c>
    </row>
    <row r="196" spans="1:10" x14ac:dyDescent="0.2">
      <c r="A196">
        <v>6681038.1900000004</v>
      </c>
      <c r="B196">
        <v>10715626.82</v>
      </c>
      <c r="C196">
        <v>10047583.18</v>
      </c>
      <c r="D196">
        <v>8104558.96</v>
      </c>
      <c r="E196">
        <v>8088619.2999999998</v>
      </c>
      <c r="F196">
        <v>11667045.73</v>
      </c>
      <c r="G196">
        <v>11417299.119999999</v>
      </c>
      <c r="H196">
        <v>11390087.41</v>
      </c>
      <c r="I196">
        <v>9551085.7300000004</v>
      </c>
      <c r="J196">
        <v>10550354.51</v>
      </c>
    </row>
    <row r="197" spans="1:10" x14ac:dyDescent="0.2">
      <c r="A197">
        <v>51130545.840000004</v>
      </c>
      <c r="B197">
        <v>52358626.109999999</v>
      </c>
      <c r="C197">
        <v>69156761.739999995</v>
      </c>
      <c r="D197">
        <v>66261640.710000001</v>
      </c>
      <c r="E197">
        <v>52655881.009999998</v>
      </c>
      <c r="F197">
        <v>61452582.329999998</v>
      </c>
      <c r="G197">
        <v>65499064.420000002</v>
      </c>
      <c r="H197">
        <v>62868755.829999998</v>
      </c>
      <c r="I197">
        <v>58705823.789999999</v>
      </c>
      <c r="J197">
        <v>77345604.670000002</v>
      </c>
    </row>
    <row r="198" spans="1:10" x14ac:dyDescent="0.2">
      <c r="A198">
        <v>215789.08</v>
      </c>
      <c r="B198">
        <v>54885.45</v>
      </c>
      <c r="C198">
        <v>164762.48000000001</v>
      </c>
      <c r="D198">
        <v>150279.94</v>
      </c>
      <c r="E198">
        <v>97363.26</v>
      </c>
      <c r="F198">
        <v>89222.38</v>
      </c>
      <c r="G198">
        <v>88911.63</v>
      </c>
      <c r="H198">
        <v>109302.36</v>
      </c>
      <c r="I198">
        <v>135510</v>
      </c>
      <c r="J198">
        <v>153823.56</v>
      </c>
    </row>
    <row r="199" spans="1:10" x14ac:dyDescent="0.2">
      <c r="A199">
        <v>9737089.5500000007</v>
      </c>
      <c r="B199">
        <v>13377469</v>
      </c>
      <c r="C199">
        <v>13337035.51</v>
      </c>
      <c r="D199">
        <v>12287883.109999999</v>
      </c>
      <c r="E199">
        <v>12976243.76</v>
      </c>
      <c r="F199">
        <v>15369482.300000001</v>
      </c>
      <c r="G199">
        <v>14856670.800000001</v>
      </c>
      <c r="H199">
        <v>14877152.699999999</v>
      </c>
      <c r="I199">
        <v>14389258.939999999</v>
      </c>
      <c r="J199">
        <v>15773857.210000001</v>
      </c>
    </row>
    <row r="200" spans="1:10" x14ac:dyDescent="0.2">
      <c r="A200">
        <v>6231952.4900000002</v>
      </c>
      <c r="B200">
        <v>7004814.7000000002</v>
      </c>
      <c r="C200">
        <v>5591401.4800000004</v>
      </c>
      <c r="D200">
        <v>4185843.43</v>
      </c>
      <c r="E200">
        <v>4435438.1100000003</v>
      </c>
      <c r="F200">
        <v>6289316.2599999998</v>
      </c>
      <c r="G200">
        <v>6666760.9299999997</v>
      </c>
      <c r="H200">
        <v>5953036.9800000004</v>
      </c>
      <c r="I200">
        <v>4798365.42</v>
      </c>
      <c r="J200">
        <v>6169607.0999999996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52429.97</v>
      </c>
      <c r="B202" s="35">
        <v>122910.81</v>
      </c>
      <c r="C202" s="35">
        <v>95717.84</v>
      </c>
      <c r="D202" s="35">
        <v>131134.6</v>
      </c>
      <c r="E202" s="35">
        <v>153010.41</v>
      </c>
      <c r="F202" s="35">
        <v>67759.7</v>
      </c>
      <c r="G202" s="35">
        <v>71018.399999999994</v>
      </c>
      <c r="H202" s="35">
        <v>100991.29</v>
      </c>
      <c r="I202" s="35">
        <v>36996.9</v>
      </c>
      <c r="J202" s="35">
        <v>328681.71000000002</v>
      </c>
    </row>
    <row r="203" spans="1:10" x14ac:dyDescent="0.2">
      <c r="A203" s="35">
        <v>2708381.1</v>
      </c>
      <c r="B203" s="35">
        <v>2186158.23</v>
      </c>
      <c r="C203" s="35">
        <v>2958491.76</v>
      </c>
      <c r="D203" s="35">
        <v>2026387.41</v>
      </c>
      <c r="E203" s="35">
        <v>2005555.31</v>
      </c>
      <c r="F203" s="35">
        <v>2806106.12</v>
      </c>
      <c r="G203" s="35">
        <v>2640253.58</v>
      </c>
      <c r="H203" s="35">
        <v>2080589.05</v>
      </c>
      <c r="I203" s="35">
        <v>2048234.41</v>
      </c>
      <c r="J203" s="35">
        <v>2509542.13</v>
      </c>
    </row>
    <row r="204" spans="1:10" x14ac:dyDescent="0.2">
      <c r="A204" s="35">
        <v>72960.97</v>
      </c>
      <c r="B204" s="35">
        <v>72968.070000000007</v>
      </c>
      <c r="C204" s="35">
        <v>102140.02</v>
      </c>
      <c r="D204" s="35">
        <v>63370.09</v>
      </c>
      <c r="E204" s="35">
        <v>161047.92000000001</v>
      </c>
      <c r="F204" s="35">
        <v>51851.26</v>
      </c>
      <c r="G204" s="35">
        <v>46630.65</v>
      </c>
      <c r="H204" s="35">
        <v>91925.63</v>
      </c>
      <c r="I204" s="35">
        <v>128770.2</v>
      </c>
      <c r="J204" s="35">
        <v>128337.58</v>
      </c>
    </row>
    <row r="205" spans="1:10" x14ac:dyDescent="0.2">
      <c r="A205" s="35">
        <v>287837.17</v>
      </c>
      <c r="B205" s="35">
        <v>317659.65000000002</v>
      </c>
      <c r="C205" s="35">
        <v>219854.58</v>
      </c>
      <c r="D205" s="35">
        <v>241266.79</v>
      </c>
      <c r="E205" s="35">
        <v>226580.96</v>
      </c>
      <c r="F205" s="35">
        <v>236325.53</v>
      </c>
      <c r="G205" s="35">
        <v>265779.49</v>
      </c>
      <c r="H205" s="35">
        <v>326140.26</v>
      </c>
      <c r="I205" s="35">
        <v>278834.86</v>
      </c>
      <c r="J205" s="35">
        <v>330324.65000000002</v>
      </c>
    </row>
    <row r="206" spans="1:10" x14ac:dyDescent="0.2">
      <c r="A206" s="35">
        <v>254022.8</v>
      </c>
      <c r="B206" s="35">
        <v>330421.65999999997</v>
      </c>
      <c r="C206" s="35">
        <v>185427.77</v>
      </c>
      <c r="D206" s="35">
        <v>288277.57</v>
      </c>
      <c r="E206" s="35">
        <v>224466.17</v>
      </c>
      <c r="F206" s="35">
        <v>238280.59</v>
      </c>
      <c r="G206" s="35">
        <v>221820.04</v>
      </c>
      <c r="H206" s="35">
        <v>208101.86</v>
      </c>
      <c r="I206" s="35">
        <v>270644.92</v>
      </c>
      <c r="J206" s="35">
        <v>355920.25</v>
      </c>
    </row>
    <row r="207" spans="1:10" x14ac:dyDescent="0.2">
      <c r="A207" s="35">
        <v>526244.16</v>
      </c>
      <c r="B207" s="35">
        <v>516784.56</v>
      </c>
      <c r="C207" s="35">
        <v>507041.5</v>
      </c>
      <c r="D207" s="35">
        <v>975582.03</v>
      </c>
      <c r="E207" s="35">
        <v>1350484.09</v>
      </c>
      <c r="F207" s="35">
        <v>1113913.33</v>
      </c>
      <c r="G207" s="35">
        <v>426051.72</v>
      </c>
      <c r="H207" s="35">
        <v>294789.52</v>
      </c>
      <c r="I207" s="35">
        <v>83531.09</v>
      </c>
      <c r="J207" s="35">
        <v>562344.79</v>
      </c>
    </row>
    <row r="208" spans="1:10" x14ac:dyDescent="0.2">
      <c r="A208" s="35">
        <v>37029.43</v>
      </c>
      <c r="B208" s="35">
        <v>43074.34</v>
      </c>
      <c r="C208" s="35">
        <v>20889.23</v>
      </c>
      <c r="D208" s="35">
        <v>43398.26</v>
      </c>
      <c r="E208" s="35">
        <v>59123.23</v>
      </c>
      <c r="F208" s="35">
        <v>34643.360000000001</v>
      </c>
      <c r="G208" s="35">
        <v>44871.83</v>
      </c>
      <c r="H208" s="35">
        <v>35244.65</v>
      </c>
      <c r="I208" s="35">
        <v>90469.52</v>
      </c>
      <c r="J208" s="35">
        <v>69844.66</v>
      </c>
    </row>
    <row r="209" spans="1:11" x14ac:dyDescent="0.2">
      <c r="A209" s="20">
        <f>A210+A211</f>
        <v>2833715.3099999996</v>
      </c>
      <c r="B209" s="20">
        <f t="shared" ref="B209:J209" si="0">B210+B211</f>
        <v>2527845.6800000002</v>
      </c>
      <c r="C209" s="20">
        <f t="shared" si="0"/>
        <v>2758019.9699999997</v>
      </c>
      <c r="D209" s="20">
        <f t="shared" si="0"/>
        <v>2472262.23</v>
      </c>
      <c r="E209" s="20">
        <f t="shared" si="0"/>
        <v>2719255.79</v>
      </c>
      <c r="F209" s="20">
        <f t="shared" si="0"/>
        <v>2770553.1</v>
      </c>
      <c r="G209" s="20">
        <f t="shared" si="0"/>
        <v>2076276.77</v>
      </c>
      <c r="H209" s="20">
        <f t="shared" si="0"/>
        <v>2108414.0099999998</v>
      </c>
      <c r="I209" s="20">
        <f t="shared" si="0"/>
        <v>1813106.4400000002</v>
      </c>
      <c r="J209" s="20">
        <f t="shared" si="0"/>
        <v>2402261.41</v>
      </c>
      <c r="K209" t="s">
        <v>312</v>
      </c>
    </row>
    <row r="210" spans="1:11" x14ac:dyDescent="0.2">
      <c r="A210" s="35">
        <v>2374504.2799999998</v>
      </c>
      <c r="B210" s="35">
        <v>2084594.29</v>
      </c>
      <c r="C210" s="35">
        <v>2343977.94</v>
      </c>
      <c r="D210" s="35">
        <v>1819821.71</v>
      </c>
      <c r="E210" s="35">
        <v>1753032.85</v>
      </c>
      <c r="F210" s="35">
        <v>2017170.67</v>
      </c>
      <c r="G210" s="35">
        <v>1770068.31</v>
      </c>
      <c r="H210" s="35">
        <v>1834057.2</v>
      </c>
      <c r="I210" s="35">
        <v>1752527.62</v>
      </c>
      <c r="J210" s="35">
        <v>2009918.28</v>
      </c>
      <c r="K210" t="s">
        <v>312</v>
      </c>
    </row>
    <row r="211" spans="1:11" x14ac:dyDescent="0.2">
      <c r="A211" s="35">
        <v>459211.03</v>
      </c>
      <c r="B211" s="35">
        <v>443251.39</v>
      </c>
      <c r="C211" s="35">
        <v>414042.03</v>
      </c>
      <c r="D211" s="35">
        <v>652440.52</v>
      </c>
      <c r="E211" s="35">
        <v>966222.94</v>
      </c>
      <c r="F211" s="35">
        <v>753382.43</v>
      </c>
      <c r="G211" s="35">
        <v>306208.46000000002</v>
      </c>
      <c r="H211" s="35">
        <v>274356.81</v>
      </c>
      <c r="I211" s="35">
        <v>60578.82</v>
      </c>
      <c r="J211" s="35">
        <v>392343.13</v>
      </c>
      <c r="K211" t="s">
        <v>312</v>
      </c>
    </row>
    <row r="212" spans="1:11" x14ac:dyDescent="0.2">
      <c r="A212" s="35">
        <v>-1238673.44</v>
      </c>
      <c r="B212" s="35">
        <v>-1406784.99</v>
      </c>
      <c r="C212" s="35">
        <v>-2411810.7599999998</v>
      </c>
      <c r="D212" s="35">
        <v>-2067156.15</v>
      </c>
      <c r="E212" s="35">
        <v>-1662049.49</v>
      </c>
      <c r="F212" s="35">
        <v>-2224528.0499999998</v>
      </c>
      <c r="G212" s="35">
        <v>-1332861.08</v>
      </c>
      <c r="H212" s="35">
        <v>-1252158.08</v>
      </c>
      <c r="I212" s="35">
        <v>-2091343.99</v>
      </c>
      <c r="J212" s="35">
        <v>-2428045.1800000002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82.184118669418055</v>
      </c>
      <c r="F9" s="6">
        <f>IF(Input!B170 = 0, "***", Input!B132/Input!B170)</f>
        <v>85.815688940617576</v>
      </c>
      <c r="G9" s="6">
        <f>IF(Input!C170 = 0, "***", Input!C132/Input!C170)</f>
        <v>91.442804686859759</v>
      </c>
      <c r="H9" s="6">
        <f>IF(Input!D170 = 0, "***", Input!D132/Input!D170)</f>
        <v>82.558571604531465</v>
      </c>
      <c r="I9" s="6">
        <f>IF(Input!E170 = 0, "***", Input!E132/Input!E170)</f>
        <v>66.277043215757018</v>
      </c>
      <c r="J9" s="6">
        <f>IF(Input!F170 = 0, "***", Input!F132/Input!F170)</f>
        <v>70.377218793853004</v>
      </c>
      <c r="K9" s="6">
        <f>IF(Input!G170 = 0, "***", Input!G132/Input!G170)</f>
        <v>81.288871278917654</v>
      </c>
      <c r="L9" s="6">
        <f>IF(Input!H170 = 0, "***", Input!H132/Input!H170)</f>
        <v>84.964094321301317</v>
      </c>
      <c r="M9" s="6">
        <f>IF(Input!I170 = 0, "***", Input!I132/Input!I170)</f>
        <v>86.835472215388322</v>
      </c>
      <c r="N9" s="6">
        <f>IF(Input!J170 = 0, "***", Input!J132/Input!J170)</f>
        <v>92.286528175443536</v>
      </c>
      <c r="O9" s="6">
        <f>AVERAGE(E9:N9)</f>
        <v>82.403041190208768</v>
      </c>
    </row>
    <row r="10" spans="1:15" ht="12" customHeight="1" x14ac:dyDescent="0.2">
      <c r="B10" t="s">
        <v>180</v>
      </c>
      <c r="E10" s="6">
        <f>IF(Input!A171 = 0, "***", Input!A133/Input!A171)</f>
        <v>81.437476635044604</v>
      </c>
      <c r="F10" s="6">
        <f>IF(Input!B171 = 0, "***", Input!B133/Input!B171)</f>
        <v>-60.068948706341189</v>
      </c>
      <c r="G10" s="6">
        <f>IF(Input!C171 = 0, "***", Input!C133/Input!C171)</f>
        <v>24.420567695228005</v>
      </c>
      <c r="H10" s="6">
        <f>IF(Input!D171 = 0, "***", Input!D133/Input!D171)</f>
        <v>-15.04990618414512</v>
      </c>
      <c r="I10" s="6">
        <f>IF(Input!E171 = 0, "***", Input!E133/Input!E171)</f>
        <v>224.33111384804866</v>
      </c>
      <c r="J10" s="6">
        <f>IF(Input!F171 = 0, "***", Input!F133/Input!F171)</f>
        <v>33.848029110868985</v>
      </c>
      <c r="K10" s="6">
        <f>IF(Input!G171 = 0, "***", Input!G133/Input!G171)</f>
        <v>253.97331571163343</v>
      </c>
      <c r="L10" s="6">
        <f>IF(Input!H171 = 0, "***", Input!H133/Input!H171)</f>
        <v>64.411771356215795</v>
      </c>
      <c r="M10" s="6">
        <f>IF(Input!I171 = 0, "***", Input!I133/Input!I171)</f>
        <v>45.49878114297227</v>
      </c>
      <c r="N10" s="6">
        <f>IF(Input!J171 = 0, "***", Input!J133/Input!J171)</f>
        <v>29.225976443703505</v>
      </c>
      <c r="O10" s="6">
        <f>AVERAGE(E10:N10)</f>
        <v>68.202817705322886</v>
      </c>
    </row>
    <row r="11" spans="1:15" ht="12" customHeight="1" x14ac:dyDescent="0.2">
      <c r="B11" t="s">
        <v>181</v>
      </c>
      <c r="E11" s="6">
        <f>IF(Input!A172 = 0, "***", Input!A134/Input!A172)</f>
        <v>51.304869010600349</v>
      </c>
      <c r="F11" s="6">
        <f>IF(Input!B172 = 0, "***", Input!B134/Input!B172)</f>
        <v>56.248318980470586</v>
      </c>
      <c r="G11" s="6">
        <f>IF(Input!C172 = 0, "***", Input!C134/Input!C172)</f>
        <v>54.102274446392656</v>
      </c>
      <c r="H11" s="6">
        <f>IF(Input!D172 = 0, "***", Input!D134/Input!D172)</f>
        <v>44.220918793690913</v>
      </c>
      <c r="I11" s="6">
        <f>IF(Input!E172 = 0, "***", Input!E134/Input!E172)</f>
        <v>49.903004676658483</v>
      </c>
      <c r="J11" s="6">
        <f>IF(Input!F172 = 0, "***", Input!F134/Input!F172)</f>
        <v>46.146996690661418</v>
      </c>
      <c r="K11" s="6">
        <f>IF(Input!G172 = 0, "***", Input!G134/Input!G172)</f>
        <v>57.576417832951783</v>
      </c>
      <c r="L11" s="6">
        <f>IF(Input!H172 = 0, "***", Input!H134/Input!H172)</f>
        <v>55.67297065225852</v>
      </c>
      <c r="M11" s="6">
        <f>IF(Input!I172 = 0, "***", Input!I134/Input!I172)</f>
        <v>49.983851667898684</v>
      </c>
      <c r="N11" s="6">
        <f>IF(Input!J172 = 0, "***", Input!J134/Input!J172)</f>
        <v>55.358275205127192</v>
      </c>
      <c r="O11" s="6">
        <f>AVERAGE(E11:N11)</f>
        <v>52.051789795671063</v>
      </c>
    </row>
    <row r="12" spans="1:15" ht="12" customHeight="1" x14ac:dyDescent="0.2">
      <c r="B12" t="s">
        <v>182</v>
      </c>
      <c r="E12" s="6">
        <f>IF(Input!A173 = 0, "***", Input!A135/Input!A173)</f>
        <v>257.37775659021491</v>
      </c>
      <c r="F12" s="6">
        <f>IF(Input!B173 = 0, "***", Input!B135/Input!B173)</f>
        <v>68.377023667999566</v>
      </c>
      <c r="G12" s="6">
        <f>IF(Input!C173 = 0, "***", Input!C135/Input!C173)</f>
        <v>74.145186135396997</v>
      </c>
      <c r="H12" s="6">
        <f>IF(Input!D173 = 0, "***", Input!D135/Input!D173)</f>
        <v>85.566995006094928</v>
      </c>
      <c r="I12" s="6">
        <f>IF(Input!E173 = 0, "***", Input!E135/Input!E173)</f>
        <v>65.824791827142036</v>
      </c>
      <c r="J12" s="6">
        <f>IF(Input!F173 = 0, "***", Input!F135/Input!F173)</f>
        <v>66.083539411529529</v>
      </c>
      <c r="K12" s="6">
        <f>IF(Input!G173 = 0, "***", Input!G135/Input!G173)</f>
        <v>86.248337737114014</v>
      </c>
      <c r="L12" s="6">
        <f>IF(Input!H173 = 0, "***", Input!H135/Input!H173)</f>
        <v>87.147465302158182</v>
      </c>
      <c r="M12" s="6">
        <f>IF(Input!I173 = 0, "***", Input!I135/Input!I173)</f>
        <v>71.829901585917568</v>
      </c>
      <c r="N12" s="6">
        <f>IF(Input!J173 = 0, "***", Input!J135/Input!J173)</f>
        <v>67.835413844972763</v>
      </c>
      <c r="O12" s="6">
        <f>AVERAGE(E12:N12)</f>
        <v>93.043641110854054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38.515244186378027</v>
      </c>
      <c r="F16" s="6">
        <f>IF(Input!B174 = 0, "***", Input!B188/Input!B174)</f>
        <v>38.1376172283721</v>
      </c>
      <c r="G16" s="6">
        <f>IF(Input!C174 = 0, "***", Input!C188/Input!C174)</f>
        <v>36.948081541387026</v>
      </c>
      <c r="H16" s="6">
        <f>IF(Input!D174 = 0, "***", Input!D188/Input!D174)</f>
        <v>40.021989087545897</v>
      </c>
      <c r="I16" s="6">
        <f>IF(Input!E174 = 0, "***", Input!E188/Input!E174)</f>
        <v>32.585360583585029</v>
      </c>
      <c r="J16" s="6">
        <f>IF(Input!F174 = 0, "***", Input!F188/Input!F174)</f>
        <v>34.651280979132437</v>
      </c>
      <c r="K16" s="6">
        <f>IF(Input!G174 = 0, "***", Input!G188/Input!G174)</f>
        <v>37.772777868989508</v>
      </c>
      <c r="L16" s="6">
        <f>IF(Input!H174 = 0, "***", Input!H188/Input!H174)</f>
        <v>39.74379192105043</v>
      </c>
      <c r="M16" s="6">
        <f>IF(Input!I174 = 0, "***", Input!I188/Input!I174)</f>
        <v>37.946370997022733</v>
      </c>
      <c r="N16" s="6">
        <f>IF(Input!J174 = 0, "***", Input!J188/Input!J174)</f>
        <v>38.753724386357263</v>
      </c>
      <c r="O16" s="6">
        <f t="shared" ref="O16:O22" si="1">AVERAGE(E16:N16)</f>
        <v>37.507623877982041</v>
      </c>
    </row>
    <row r="17" spans="1:15" ht="12" customHeight="1" x14ac:dyDescent="0.2">
      <c r="B17" t="s">
        <v>232</v>
      </c>
      <c r="E17" s="6">
        <f>IF(Input!A175 = 0, "***", Input!A189/Input!A175)</f>
        <v>8.5228315351287076</v>
      </c>
      <c r="F17" s="6" t="str">
        <f>IF(Input!B175 = 0, "***", Input!B189/Input!B175)</f>
        <v>***</v>
      </c>
      <c r="G17" s="6">
        <f>IF(Input!C175 = 0, "***", Input!C189/Input!C175)</f>
        <v>9.505240847784199</v>
      </c>
      <c r="H17" s="6">
        <f>IF(Input!D175 = 0, "***", Input!D189/Input!D175)</f>
        <v>3.7552342880090537</v>
      </c>
      <c r="I17" s="6">
        <f>IF(Input!E175 = 0, "***", Input!E189/Input!E175)</f>
        <v>5.6403339604891816</v>
      </c>
      <c r="J17" s="6">
        <f>IF(Input!F175 = 0, "***", Input!F189/Input!F175)</f>
        <v>25.890653084461796</v>
      </c>
      <c r="K17" s="6">
        <f>IF(Input!G175 = 0, "***", Input!G189/Input!G175)</f>
        <v>36.112819487959705</v>
      </c>
      <c r="L17" s="6">
        <f>IF(Input!H175 = 0, "***", Input!H189/Input!H175)</f>
        <v>32.297185240886641</v>
      </c>
      <c r="M17" s="6">
        <f>IF(Input!I175 = 0, "***", Input!I189/Input!I175)</f>
        <v>34.021986180370767</v>
      </c>
      <c r="N17" s="6">
        <f>IF(Input!J175 = 0, "***", Input!J189/Input!J175)</f>
        <v>31.787594609396749</v>
      </c>
      <c r="O17" s="6">
        <f t="shared" si="1"/>
        <v>20.837097692720754</v>
      </c>
    </row>
    <row r="18" spans="1:15" ht="12" customHeight="1" x14ac:dyDescent="0.2">
      <c r="B18" t="s">
        <v>233</v>
      </c>
      <c r="E18" s="6">
        <f>IF(Input!A176 = 0, "***", Input!A190/Input!A176)</f>
        <v>83.30974398236539</v>
      </c>
      <c r="F18" s="6">
        <f>IF(Input!B176 = 0, "***", Input!B190/Input!B176)</f>
        <v>87.39678211430666</v>
      </c>
      <c r="G18" s="6">
        <f>IF(Input!C176 = 0, "***", Input!C190/Input!C176)</f>
        <v>93.227148196266896</v>
      </c>
      <c r="H18" s="6">
        <f>IF(Input!D176 = 0, "***", Input!D190/Input!D176)</f>
        <v>83.673831127439684</v>
      </c>
      <c r="I18" s="6">
        <f>IF(Input!E176 = 0, "***", Input!E190/Input!E176)</f>
        <v>67.201465041373027</v>
      </c>
      <c r="J18" s="6">
        <f>IF(Input!F176 = 0, "***", Input!F190/Input!F176)</f>
        <v>71.250943349177106</v>
      </c>
      <c r="K18" s="6">
        <f>IF(Input!G176 = 0, "***", Input!G190/Input!G176)</f>
        <v>82.50402835662068</v>
      </c>
      <c r="L18" s="6">
        <f>IF(Input!H176 = 0, "***", Input!H190/Input!H176)</f>
        <v>86.452176988595312</v>
      </c>
      <c r="M18" s="6">
        <f>IF(Input!I176 = 0, "***", Input!I190/Input!I176)</f>
        <v>88.294141087444515</v>
      </c>
      <c r="N18" s="6">
        <f>IF(Input!J176 = 0, "***", Input!J190/Input!J176)</f>
        <v>94.379132453291604</v>
      </c>
      <c r="O18" s="6">
        <f t="shared" si="1"/>
        <v>83.768939269688076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>
        <f>IF(Input!B177 = 0, "***", Input!B191/Input!B177)</f>
        <v>66.257659574468079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>
        <f>IF(Input!E177 = 0, "***", Input!E191/Input!E177)</f>
        <v>0</v>
      </c>
      <c r="J19" s="6" t="str">
        <f>IF(Input!F177 = 0, "***", Input!F191/Input!F177)</f>
        <v>***</v>
      </c>
      <c r="K19" s="6">
        <f>IF(Input!G177 = 0, "***", Input!G191/Input!G177)</f>
        <v>35.207187763911051</v>
      </c>
      <c r="L19" s="6">
        <f>IF(Input!H177 = 0, "***", Input!H191/Input!H177)</f>
        <v>58.833560709413376</v>
      </c>
      <c r="M19" s="6" t="str">
        <f>IF(Input!I177 = 0, "***", Input!I191/Input!I177)</f>
        <v>***</v>
      </c>
      <c r="N19" s="6">
        <f>IF(Input!J177 = 0, "***", Input!J191/Input!J177)</f>
        <v>39.481198989610675</v>
      </c>
      <c r="O19" s="6">
        <f t="shared" si="1"/>
        <v>39.955921407480638</v>
      </c>
    </row>
    <row r="20" spans="1:15" ht="12" customHeight="1" x14ac:dyDescent="0.2">
      <c r="B20" t="s">
        <v>235</v>
      </c>
      <c r="E20" s="6">
        <f>IF(Input!A178 = 0, "***", Input!A192/Input!A178)</f>
        <v>73.21209276708143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>
        <f t="shared" si="1"/>
        <v>73.21209276708143</v>
      </c>
    </row>
    <row r="21" spans="1:15" ht="12" customHeight="1" x14ac:dyDescent="0.2">
      <c r="B21" t="s">
        <v>236</v>
      </c>
      <c r="E21" s="6">
        <f>IF(Input!A179 = 0, "***", Input!A193/Input!A179)</f>
        <v>85.6243541678177</v>
      </c>
      <c r="F21" s="6">
        <f>IF(Input!B179 = 0, "***", Input!B193/Input!B179)</f>
        <v>71.853542835682106</v>
      </c>
      <c r="G21" s="6">
        <f>IF(Input!C179 = 0, "***", Input!C193/Input!C179)</f>
        <v>64.330804270896706</v>
      </c>
      <c r="H21" s="6">
        <f>IF(Input!D179 = 0, "***", Input!D193/Input!D179)</f>
        <v>54.712023322027029</v>
      </c>
      <c r="I21" s="6">
        <f>IF(Input!E179 = 0, "***", Input!E193/Input!E179)</f>
        <v>54.016006969910727</v>
      </c>
      <c r="J21" s="6">
        <f>IF(Input!F179 = 0, "***", Input!F193/Input!F179)</f>
        <v>58.641870835144999</v>
      </c>
      <c r="K21" s="6">
        <f>IF(Input!G179 = 0, "***", Input!G193/Input!G179)</f>
        <v>62.385242965085972</v>
      </c>
      <c r="L21" s="6">
        <f>IF(Input!H179 = 0, "***", Input!H193/Input!H179)</f>
        <v>64.195704251747799</v>
      </c>
      <c r="M21" s="6">
        <f>IF(Input!I179 = 0, "***", Input!I193/Input!I179)</f>
        <v>60.618731502226659</v>
      </c>
      <c r="N21" s="6">
        <f>IF(Input!J179 = 0, "***", Input!J193/Input!J179)</f>
        <v>51.309973924380699</v>
      </c>
      <c r="O21" s="6">
        <f t="shared" si="1"/>
        <v>62.768825504492042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83.889580890360747</v>
      </c>
      <c r="F26" s="6">
        <f>IF(Input!B181 = 0, "***", Input!B195/Input!B181)</f>
        <v>88.067851967648664</v>
      </c>
      <c r="G26" s="6">
        <f>IF(Input!C181 = 0, "***", Input!C195/Input!C181)</f>
        <v>96.935750843228632</v>
      </c>
      <c r="H26" s="6">
        <f>IF(Input!D181 = 0, "***", Input!D195/Input!D181)</f>
        <v>86.175257479982434</v>
      </c>
      <c r="I26" s="6">
        <f>IF(Input!E181 = 0, "***", Input!E195/Input!E181)</f>
        <v>66.888995493581476</v>
      </c>
      <c r="J26" s="6">
        <f>IF(Input!F181 = 0, "***", Input!F195/Input!F181)</f>
        <v>70.699175056871567</v>
      </c>
      <c r="K26" s="6">
        <f>IF(Input!G181 = 0, "***", Input!G195/Input!G181)</f>
        <v>83.353156855056667</v>
      </c>
      <c r="L26" s="6">
        <f>IF(Input!H181 = 0, "***", Input!H195/Input!H181)</f>
        <v>89.262438790906216</v>
      </c>
      <c r="M26" s="6">
        <f>IF(Input!I181 = 0, "***", Input!I195/Input!I181)</f>
        <v>90.134434170288529</v>
      </c>
      <c r="N26" s="6">
        <f>IF(Input!J181 = 0, "***", Input!J195/Input!J181)</f>
        <v>96.709309765033225</v>
      </c>
      <c r="O26" s="6">
        <f>AVERAGE(E26:N26)</f>
        <v>85.211595131295809</v>
      </c>
    </row>
    <row r="27" spans="1:15" ht="12" customHeight="1" x14ac:dyDescent="0.2">
      <c r="B27" t="s">
        <v>239</v>
      </c>
      <c r="E27" s="6">
        <f>IF(Input!A182 = 0, "***", Input!A196/Input!A182)</f>
        <v>69.382653584183956</v>
      </c>
      <c r="F27" s="6">
        <f>IF(Input!B182 = 0, "***", Input!B196/Input!B182)</f>
        <v>74.742219434365282</v>
      </c>
      <c r="G27" s="6">
        <f>IF(Input!C182 = 0, "***", Input!C196/Input!C182)</f>
        <v>63.456040816659069</v>
      </c>
      <c r="H27" s="6">
        <f>IF(Input!D182 = 0, "***", Input!D196/Input!D182)</f>
        <v>59.512427979985404</v>
      </c>
      <c r="I27" s="6">
        <f>IF(Input!E182 = 0, "***", Input!E196/Input!E182)</f>
        <v>61.928863669390111</v>
      </c>
      <c r="J27" s="6">
        <f>IF(Input!F182 = 0, "***", Input!F196/Input!F182)</f>
        <v>68.465588885086234</v>
      </c>
      <c r="K27" s="6">
        <f>IF(Input!G182 = 0, "***", Input!G196/Input!G182)</f>
        <v>69.82440890235749</v>
      </c>
      <c r="L27" s="6">
        <f>IF(Input!H182 = 0, "***", Input!H196/Input!H182)</f>
        <v>65.048608241738194</v>
      </c>
      <c r="M27" s="6">
        <f>IF(Input!I182 = 0, "***", Input!I196/Input!I182)</f>
        <v>68.785353669205847</v>
      </c>
      <c r="N27" s="6">
        <f>IF(Input!J182 = 0, "***", Input!J196/Input!J182)</f>
        <v>66.617313693735838</v>
      </c>
      <c r="O27" s="6">
        <f>AVERAGE(E27:N27)</f>
        <v>66.776347887670752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104.39947693418947</v>
      </c>
      <c r="F31" s="6">
        <f>IF(Input!B183 = 0, "***", Input!B197/Input!B183)</f>
        <v>110.21222200153004</v>
      </c>
      <c r="G31" s="6">
        <f>IF(Input!C183 = 0, "***", Input!C197/Input!C183)</f>
        <v>124.28190724368854</v>
      </c>
      <c r="H31" s="6">
        <f>IF(Input!D183 = 0, "***", Input!D197/Input!D183)</f>
        <v>115.65011875922397</v>
      </c>
      <c r="I31" s="6">
        <f>IF(Input!E183 = 0, "***", Input!E197/Input!E183)</f>
        <v>83.529982582017595</v>
      </c>
      <c r="J31" s="6">
        <f>IF(Input!F183 = 0, "***", Input!F197/Input!F183)</f>
        <v>86.733672394814505</v>
      </c>
      <c r="K31" s="6">
        <f>IF(Input!G183 = 0, "***", Input!G197/Input!G183)</f>
        <v>104.04338779259126</v>
      </c>
      <c r="L31" s="6">
        <f>IF(Input!H183 = 0, "***", Input!H197/Input!H183)</f>
        <v>111.05681960925985</v>
      </c>
      <c r="M31" s="6">
        <f>IF(Input!I183 = 0, "***", Input!I197/Input!I183)</f>
        <v>112.37412674153525</v>
      </c>
      <c r="N31" s="6">
        <f>IF(Input!J183 = 0, "***", Input!J197/Input!J183)</f>
        <v>119.32994299268488</v>
      </c>
      <c r="O31" s="6">
        <f t="shared" ref="O31:O36" si="2">AVERAGE(E31:N31)</f>
        <v>107.16116570515354</v>
      </c>
    </row>
    <row r="32" spans="1:15" ht="12" customHeight="1" x14ac:dyDescent="0.2">
      <c r="B32" t="s">
        <v>7</v>
      </c>
      <c r="E32" s="6">
        <f>IF(Input!A184 = 0, "***", Input!A198/Input!A184)</f>
        <v>85.912872453935947</v>
      </c>
      <c r="F32" s="6">
        <f>IF(Input!B184 = 0, "***", Input!B198/Input!B184)</f>
        <v>68.849507012218069</v>
      </c>
      <c r="G32" s="6">
        <f>IF(Input!C184 = 0, "***", Input!C198/Input!C184)</f>
        <v>87.659200459677166</v>
      </c>
      <c r="H32" s="6">
        <f>IF(Input!D184 = 0, "***", Input!D198/Input!D184)</f>
        <v>88.013739706933109</v>
      </c>
      <c r="I32" s="6">
        <f>IF(Input!E184 = 0, "***", Input!E198/Input!E184)</f>
        <v>78.034816340597416</v>
      </c>
      <c r="J32" s="6">
        <f>IF(Input!F184 = 0, "***", Input!F198/Input!F184)</f>
        <v>66.248667191374992</v>
      </c>
      <c r="K32" s="6">
        <f>IF(Input!G184 = 0, "***", Input!G198/Input!G184)</f>
        <v>75.271016406765895</v>
      </c>
      <c r="L32" s="6">
        <f>IF(Input!H184 = 0, "***", Input!H198/Input!H184)</f>
        <v>76.825792666212138</v>
      </c>
      <c r="M32" s="6">
        <f>IF(Input!I184 = 0, "***", Input!I198/Input!I184)</f>
        <v>77.893635611146877</v>
      </c>
      <c r="N32" s="6">
        <f>IF(Input!J184 = 0, "***", Input!J198/Input!J184)</f>
        <v>76.041109298531808</v>
      </c>
      <c r="O32" s="6">
        <f t="shared" si="2"/>
        <v>78.075035714739357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104.30515239633766</v>
      </c>
      <c r="F33" s="15">
        <f>IF((Input!B183+Input!B184) = 0, "***", (Input!B197+Input!B198)/(Input!B183+Input!B184))</f>
        <v>110.14293068663937</v>
      </c>
      <c r="G33" s="15">
        <f>IF((Input!C183+Input!C184) = 0, "***", (Input!C197+Input!C198)/(Input!C183+Input!C184))</f>
        <v>124.15861946531511</v>
      </c>
      <c r="H33" s="15">
        <f>IF((Input!D183+Input!D184) = 0, "***", (Input!D197+Input!D198)/(Input!D183+Input!D184))</f>
        <v>115.56800361690765</v>
      </c>
      <c r="I33" s="15">
        <f>IF((Input!E183+Input!E184) = 0, "***", (Input!E197+Input!E198)/(Input!E183+Input!E184))</f>
        <v>83.519127720028933</v>
      </c>
      <c r="J33" s="15">
        <f>IF((Input!F183+Input!F184) = 0, "***", (Input!F197+Input!F198)/(Input!F183+Input!F184))</f>
        <v>86.694807670025625</v>
      </c>
      <c r="K33" s="15">
        <f>IF((Input!G183+Input!G184) = 0, "***", (Input!G197+Input!G198)/(Input!G183+Input!G184))</f>
        <v>103.98950231710792</v>
      </c>
      <c r="L33" s="15">
        <f>IF((Input!H183+Input!H184) = 0, "***", (Input!H197+Input!H198)/(Input!H183+Input!H184))</f>
        <v>110.9710047153735</v>
      </c>
      <c r="M33" s="15">
        <f>IF((Input!I183+Input!I184) = 0, "***", (Input!I197+Input!I198)/(Input!I183+Input!I184))</f>
        <v>112.25968508781412</v>
      </c>
      <c r="N33" s="15">
        <f>IF((Input!J183+Input!J184) = 0, "***", (Input!J197+Input!J198)/(Input!J183+Input!J184))</f>
        <v>119.19526061074811</v>
      </c>
      <c r="O33" s="15">
        <f t="shared" si="2"/>
        <v>107.08040942862981</v>
      </c>
    </row>
    <row r="34" spans="2:15" ht="12" customHeight="1" x14ac:dyDescent="0.2">
      <c r="B34" t="s">
        <v>8</v>
      </c>
      <c r="E34" s="6">
        <f>IF(Input!A185 = 0, "***", Input!A199/Input!A185)</f>
        <v>49.66415947511225</v>
      </c>
      <c r="F34" s="6">
        <f>IF(Input!B185 = 0, "***", Input!B199/Input!B185)</f>
        <v>60.218509405340448</v>
      </c>
      <c r="G34" s="6">
        <f>IF(Input!C185 = 0, "***", Input!C199/Input!C185)</f>
        <v>51.299082276977764</v>
      </c>
      <c r="H34" s="6">
        <f>IF(Input!D185 = 0, "***", Input!D199/Input!D185)</f>
        <v>40.104161858124954</v>
      </c>
      <c r="I34" s="6">
        <f>IF(Input!E185 = 0, "***", Input!E199/Input!E185)</f>
        <v>42.754006646647078</v>
      </c>
      <c r="J34" s="6">
        <f>IF(Input!F185 = 0, "***", Input!F199/Input!F185)</f>
        <v>48.948427829911573</v>
      </c>
      <c r="K34" s="6">
        <f>IF(Input!G185 = 0, "***", Input!G199/Input!G185)</f>
        <v>53.076951602765106</v>
      </c>
      <c r="L34" s="6">
        <f>IF(Input!H185 = 0, "***", Input!H199/Input!H185)</f>
        <v>54.047274259037351</v>
      </c>
      <c r="M34" s="6">
        <f>IF(Input!I185 = 0, "***", Input!I199/Input!I185)</f>
        <v>55.159207638383521</v>
      </c>
      <c r="N34" s="6">
        <f>IF(Input!J185 = 0, "***", Input!J199/Input!J185)</f>
        <v>55.987654954620453</v>
      </c>
      <c r="O34" s="6">
        <f t="shared" si="2"/>
        <v>51.125943594692053</v>
      </c>
    </row>
    <row r="35" spans="2:15" ht="12" customHeight="1" x14ac:dyDescent="0.2">
      <c r="B35" t="s">
        <v>243</v>
      </c>
      <c r="E35" s="6">
        <f>IF(Input!A186 = 0, "***", Input!A200/Input!A186)</f>
        <v>47.662726507706587</v>
      </c>
      <c r="F35" s="6">
        <f>IF(Input!B186 = 0, "***", Input!B200/Input!B186)</f>
        <v>46.616781287309394</v>
      </c>
      <c r="G35" s="6">
        <f>IF(Input!C186 = 0, "***", Input!C200/Input!C186)</f>
        <v>38.09699502996304</v>
      </c>
      <c r="H35" s="6">
        <f>IF(Input!D186 = 0, "***", Input!D200/Input!D186)</f>
        <v>34.057302619320964</v>
      </c>
      <c r="I35" s="6">
        <f>IF(Input!E186 = 0, "***", Input!E200/Input!E186)</f>
        <v>35.908381467535435</v>
      </c>
      <c r="J35" s="6">
        <f>IF(Input!F186 = 0, "***", Input!F200/Input!F186)</f>
        <v>39.718147697852615</v>
      </c>
      <c r="K35" s="6">
        <f>IF(Input!G186 = 0, "***", Input!G200/Input!G186)</f>
        <v>41.407861440488738</v>
      </c>
      <c r="L35" s="6">
        <f>IF(Input!H186 = 0, "***", Input!H200/Input!H186)</f>
        <v>41.451050568366064</v>
      </c>
      <c r="M35" s="6">
        <f>IF(Input!I186 = 0, "***", Input!I200/Input!I186)</f>
        <v>42.253113684360869</v>
      </c>
      <c r="N35" s="6">
        <f>IF(Input!J186 = 0, "***", Input!J200/Input!J186)</f>
        <v>42.368411095077541</v>
      </c>
      <c r="O35" s="6">
        <f t="shared" si="2"/>
        <v>40.954077139798116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97.802588389071417</v>
      </c>
      <c r="F9" s="22">
        <f>Input!B170/Input!B$34*100</f>
        <v>99.145151389833757</v>
      </c>
      <c r="G9" s="22">
        <f>Input!C170/Input!C$34*100</f>
        <v>99.948319291087572</v>
      </c>
      <c r="H9" s="22">
        <f>Input!D170/Input!D$34*100</f>
        <v>99.690377096101074</v>
      </c>
      <c r="I9" s="22">
        <f>Input!E170/Input!E$34*100</f>
        <v>99.729733508059752</v>
      </c>
      <c r="J9" s="22">
        <f>Input!F170/Input!F$34*100</f>
        <v>98.680206454861704</v>
      </c>
      <c r="K9" s="22">
        <f>Input!G170/Input!G$34*100</f>
        <v>99.419576694527635</v>
      </c>
      <c r="L9" s="22">
        <f>Input!H170/Input!H$34*100</f>
        <v>100.32033170606746</v>
      </c>
      <c r="M9" s="22">
        <f>Input!I170/Input!I$34*100</f>
        <v>99.447755155818214</v>
      </c>
      <c r="N9" s="22">
        <f>Input!J170/Input!J$34*100</f>
        <v>100.0614765003772</v>
      </c>
      <c r="O9" s="22">
        <f>AVERAGE(E9:N9)</f>
        <v>99.42455161858058</v>
      </c>
    </row>
    <row r="10" spans="1:15" ht="12" customHeight="1" x14ac:dyDescent="0.2">
      <c r="B10" t="s">
        <v>180</v>
      </c>
      <c r="E10" s="22">
        <f>Input!A171/Input!A$34*100</f>
        <v>1.6640897787234048</v>
      </c>
      <c r="F10" s="22">
        <f>Input!B171/Input!B$34*100</f>
        <v>0.10069135883100361</v>
      </c>
      <c r="G10" s="22">
        <f>Input!C171/Input!C$34*100</f>
        <v>-0.58651111127474287</v>
      </c>
      <c r="H10" s="22">
        <f>Input!D171/Input!D$34*100</f>
        <v>-0.56731546888499573</v>
      </c>
      <c r="I10" s="22">
        <f>Input!E171/Input!E$34*100</f>
        <v>-2.4475991277646741E-2</v>
      </c>
      <c r="J10" s="22">
        <f>Input!F171/Input!F$34*100</f>
        <v>0.8296960075089187</v>
      </c>
      <c r="K10" s="22">
        <f>Input!G171/Input!G$34*100</f>
        <v>2.948276410557385E-2</v>
      </c>
      <c r="L10" s="22">
        <f>Input!H171/Input!H$34*100</f>
        <v>-0.40481612335609751</v>
      </c>
      <c r="M10" s="22">
        <f>Input!I171/Input!I$34*100</f>
        <v>0.32960227877333992</v>
      </c>
      <c r="N10" s="22">
        <f>Input!J171/Input!J$34*100</f>
        <v>-0.37709852294728796</v>
      </c>
      <c r="O10" s="22">
        <f>AVERAGE(E10:N10)</f>
        <v>9.9334497020147017E-2</v>
      </c>
    </row>
    <row r="11" spans="1:15" ht="12" customHeight="1" x14ac:dyDescent="0.2">
      <c r="B11" t="s">
        <v>181</v>
      </c>
      <c r="E11" s="22">
        <f>Input!A172/Input!A$34*100</f>
        <v>0.60094946875701583</v>
      </c>
      <c r="F11" s="22">
        <f>Input!B172/Input!B$34*100</f>
        <v>0.91637773802661271</v>
      </c>
      <c r="G11" s="22">
        <f>Input!C172/Input!C$34*100</f>
        <v>0.83518270878767698</v>
      </c>
      <c r="H11" s="22">
        <f>Input!D172/Input!D$34*100</f>
        <v>1.1799649777536516</v>
      </c>
      <c r="I11" s="22">
        <f>Input!E172/Input!E$34*100</f>
        <v>0.46229026170564147</v>
      </c>
      <c r="J11" s="22">
        <f>Input!F172/Input!F$34*100</f>
        <v>0.71557277169273636</v>
      </c>
      <c r="K11" s="22">
        <f>Input!G172/Input!G$34*100</f>
        <v>0.78618848794315077</v>
      </c>
      <c r="L11" s="22">
        <f>Input!H172/Input!H$34*100</f>
        <v>0.81015907294286482</v>
      </c>
      <c r="M11" s="22">
        <f>Input!I172/Input!I$34*100</f>
        <v>0.68719452206369191</v>
      </c>
      <c r="N11" s="22">
        <f>Input!J172/Input!J$34*100</f>
        <v>0.61317894479217483</v>
      </c>
      <c r="O11" s="22">
        <f>AVERAGE(E11:N11)</f>
        <v>0.76070589544652167</v>
      </c>
    </row>
    <row r="12" spans="1:15" ht="12" customHeight="1" x14ac:dyDescent="0.2">
      <c r="B12" t="s">
        <v>182</v>
      </c>
      <c r="E12" s="22">
        <f>Input!A173/Input!A$34*100</f>
        <v>-6.7627636551836637E-2</v>
      </c>
      <c r="F12" s="22">
        <f>Input!B173/Input!B$34*100</f>
        <v>-0.16222048669138078</v>
      </c>
      <c r="G12" s="22">
        <f>Input!C173/Input!C$34*100</f>
        <v>-0.19699088860050343</v>
      </c>
      <c r="H12" s="22">
        <f>Input!D173/Input!D$34*100</f>
        <v>-0.30302660496974076</v>
      </c>
      <c r="I12" s="22">
        <f>Input!E173/Input!E$34*100</f>
        <v>-0.1675477784877383</v>
      </c>
      <c r="J12" s="22">
        <f>Input!F173/Input!F$34*100</f>
        <v>-0.2254752340633577</v>
      </c>
      <c r="K12" s="22">
        <f>Input!G173/Input!G$34*100</f>
        <v>-0.23524794657636677</v>
      </c>
      <c r="L12" s="22">
        <f>Input!H173/Input!H$34*100</f>
        <v>-0.72567465565422196</v>
      </c>
      <c r="M12" s="22">
        <f>Input!I173/Input!I$34*100</f>
        <v>-0.46455195665523075</v>
      </c>
      <c r="N12" s="22">
        <f>Input!J173/Input!J$34*100</f>
        <v>-0.29755692222209129</v>
      </c>
      <c r="O12" s="22">
        <f>AVERAGE(E12:N12)</f>
        <v>-0.28459201104724685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1.9270459393770409</v>
      </c>
      <c r="F16" s="22">
        <f>Input!B174/Input!B$170*100</f>
        <v>2.9270663734162627</v>
      </c>
      <c r="G16" s="22">
        <f>Input!C174/Input!C$170*100</f>
        <v>2.4041396367575203</v>
      </c>
      <c r="H16" s="22">
        <f>Input!D174/Input!D$170*100</f>
        <v>1.6380534580929349</v>
      </c>
      <c r="I16" s="22">
        <f>Input!E174/Input!E$170*100</f>
        <v>2.0109457504567936</v>
      </c>
      <c r="J16" s="22">
        <f>Input!F174/Input!F$170*100</f>
        <v>1.7195093819723006</v>
      </c>
      <c r="K16" s="22">
        <f>Input!G174/Input!G$170*100</f>
        <v>1.8585773425121923</v>
      </c>
      <c r="L16" s="22">
        <f>Input!H174/Input!H$170*100</f>
        <v>2.4243811355045355</v>
      </c>
      <c r="M16" s="22">
        <f>Input!I174/Input!I$170*100</f>
        <v>2.4520358927860171</v>
      </c>
      <c r="N16" s="22">
        <f>Input!J174/Input!J$170*100</f>
        <v>2.9217998549406365</v>
      </c>
      <c r="O16" s="22">
        <f t="shared" ref="O16:O22" si="1">AVERAGE(E16:N16)</f>
        <v>2.2283554765816236</v>
      </c>
    </row>
    <row r="17" spans="1:15" ht="12" customHeight="1" x14ac:dyDescent="0.2">
      <c r="B17" t="s">
        <v>232</v>
      </c>
      <c r="E17" s="22">
        <f>Input!A175/Input!A$170*100</f>
        <v>0.28741999363163634</v>
      </c>
      <c r="F17" s="22">
        <f>Input!B175/Input!B$170*100</f>
        <v>0</v>
      </c>
      <c r="G17" s="22">
        <f>Input!C175/Input!C$170*100</f>
        <v>0.26888859205798843</v>
      </c>
      <c r="H17" s="22">
        <f>Input!D175/Input!D$170*100</f>
        <v>0.27283410222385568</v>
      </c>
      <c r="I17" s="22">
        <f>Input!E175/Input!E$170*100</f>
        <v>0.28114757935561396</v>
      </c>
      <c r="J17" s="22">
        <f>Input!F175/Input!F$170*100</f>
        <v>0.41601770163694612</v>
      </c>
      <c r="K17" s="22">
        <f>Input!G175/Input!G$170*100</f>
        <v>0.43424968514252321</v>
      </c>
      <c r="L17" s="22">
        <f>Input!H175/Input!H$170*100</f>
        <v>0.29659992761933779</v>
      </c>
      <c r="M17" s="22">
        <f>Input!I175/Input!I$170*100</f>
        <v>0.24883040694552386</v>
      </c>
      <c r="N17" s="22">
        <f>Input!J175/Input!J$170*100</f>
        <v>0.20672731774205336</v>
      </c>
      <c r="O17" s="22">
        <f t="shared" si="1"/>
        <v>0.27127153063554788</v>
      </c>
    </row>
    <row r="18" spans="1:15" ht="12" customHeight="1" x14ac:dyDescent="0.2">
      <c r="B18" t="s">
        <v>233</v>
      </c>
      <c r="E18" s="22">
        <f>Input!A176/Input!A$170*100</f>
        <v>95.414115232269538</v>
      </c>
      <c r="F18" s="22">
        <f>Input!B176/Input!B$170*100</f>
        <v>96.189048170409336</v>
      </c>
      <c r="G18" s="22">
        <f>Input!C176/Input!C$170*100</f>
        <v>96.613395329198966</v>
      </c>
      <c r="H18" s="22">
        <f>Input!D176/Input!D$170*100</f>
        <v>97.460098429647317</v>
      </c>
      <c r="I18" s="22">
        <f>Input!E176/Input!E$170*100</f>
        <v>97.300660188622402</v>
      </c>
      <c r="J18" s="22">
        <f>Input!F176/Input!F$170*100</f>
        <v>97.422861608152942</v>
      </c>
      <c r="K18" s="22">
        <f>Input!G176/Input!G$170*100</f>
        <v>96.827731369248269</v>
      </c>
      <c r="L18" s="22">
        <f>Input!H176/Input!H$170*100</f>
        <v>96.403630201037089</v>
      </c>
      <c r="M18" s="22">
        <f>Input!I176/Input!I$170*100</f>
        <v>96.977267264890159</v>
      </c>
      <c r="N18" s="22">
        <f>Input!J176/Input!J$170*100</f>
        <v>96.205574920458545</v>
      </c>
      <c r="O18" s="22">
        <f t="shared" si="1"/>
        <v>96.681438271393461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3.3243711666066024E-2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2.8432139963055973E-3</v>
      </c>
      <c r="J19" s="22">
        <f>Input!F177/Input!F$170*100</f>
        <v>0</v>
      </c>
      <c r="K19" s="22">
        <f>Input!G177/Input!G$170*100</f>
        <v>1.9889369789725109E-2</v>
      </c>
      <c r="L19" s="22">
        <f>Input!H177/Input!H$170*100</f>
        <v>4.4586552788947673E-3</v>
      </c>
      <c r="M19" s="22">
        <f>Input!I177/Input!I$170*100</f>
        <v>0</v>
      </c>
      <c r="N19" s="22">
        <f>Input!J177/Input!J$170*100</f>
        <v>0.43242646391047446</v>
      </c>
      <c r="O19" s="22">
        <f t="shared" si="1"/>
        <v>4.9286141464146595E-2</v>
      </c>
    </row>
    <row r="20" spans="1:15" ht="12" customHeight="1" x14ac:dyDescent="0.2">
      <c r="B20" t="s">
        <v>235</v>
      </c>
      <c r="E20" s="22">
        <f>Input!A178/Input!A$170*100</f>
        <v>0.82459821909239128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8.2459821909239131E-2</v>
      </c>
    </row>
    <row r="21" spans="1:15" ht="12" customHeight="1" x14ac:dyDescent="0.2">
      <c r="B21" t="s">
        <v>236</v>
      </c>
      <c r="E21" s="22">
        <f>Input!A179/Input!A$170*100</f>
        <v>1.5468206156294042</v>
      </c>
      <c r="F21" s="22">
        <f>Input!B179/Input!B$170*100</f>
        <v>0.85064174450833041</v>
      </c>
      <c r="G21" s="22">
        <f>Input!C179/Input!C$170*100</f>
        <v>0.71357644198553516</v>
      </c>
      <c r="H21" s="22">
        <f>Input!D179/Input!D$170*100</f>
        <v>0.62901401003588053</v>
      </c>
      <c r="I21" s="22">
        <f>Input!E179/Input!E$170*100</f>
        <v>0.40440326756888045</v>
      </c>
      <c r="J21" s="22">
        <f>Input!F179/Input!F$170*100</f>
        <v>0.44161130823779421</v>
      </c>
      <c r="K21" s="22">
        <f>Input!G179/Input!G$170*100</f>
        <v>0.85955223330729069</v>
      </c>
      <c r="L21" s="22">
        <f>Input!H179/Input!H$170*100</f>
        <v>0.8709300805601351</v>
      </c>
      <c r="M21" s="22">
        <f>Input!I179/Input!I$170*100</f>
        <v>0.32186643537830534</v>
      </c>
      <c r="N21" s="22">
        <f>Input!J179/Input!J$170*100</f>
        <v>0.23347144294828839</v>
      </c>
      <c r="O21" s="22">
        <f t="shared" si="1"/>
        <v>0.68718875801598434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88.243808044612393</v>
      </c>
      <c r="F26" s="22">
        <f>Input!B181/Input!B$170*100</f>
        <v>83.099016053329407</v>
      </c>
      <c r="G26" s="22">
        <f>Input!C181/Input!C$170*100</f>
        <v>83.593208717614758</v>
      </c>
      <c r="H26" s="22">
        <f>Input!D181/Input!D$170*100</f>
        <v>86.435476116848832</v>
      </c>
      <c r="I26" s="22">
        <f>Input!E181/Input!E$170*100</f>
        <v>87.662580360468141</v>
      </c>
      <c r="J26" s="22">
        <f>Input!F181/Input!F$170*100</f>
        <v>85.585679409004143</v>
      </c>
      <c r="K26" s="22">
        <f>Input!G181/Input!G$170*100</f>
        <v>84.741488396735392</v>
      </c>
      <c r="L26" s="22">
        <f>Input!H181/Input!H$170*100</f>
        <v>82.248391178691449</v>
      </c>
      <c r="M26" s="22">
        <f>Input!I181/Input!I$170*100</f>
        <v>84.547522111763612</v>
      </c>
      <c r="N26" s="22">
        <f>Input!J181/Input!J$170*100</f>
        <v>85.302465216628619</v>
      </c>
      <c r="O26" s="22">
        <f>AVERAGE(E26:N26)</f>
        <v>85.145963560569683</v>
      </c>
    </row>
    <row r="27" spans="1:15" ht="12" customHeight="1" x14ac:dyDescent="0.2">
      <c r="B27" t="s">
        <v>239</v>
      </c>
      <c r="E27" s="22">
        <f>Input!A182/Input!A$170*100</f>
        <v>11.756191955387612</v>
      </c>
      <c r="F27" s="22">
        <f>Input!B182/Input!B$170*100</f>
        <v>16.900983946670582</v>
      </c>
      <c r="G27" s="22">
        <f>Input!C182/Input!C$170*100</f>
        <v>16.406791282385232</v>
      </c>
      <c r="H27" s="22">
        <f>Input!D182/Input!D$170*100</f>
        <v>13.564523883151166</v>
      </c>
      <c r="I27" s="22">
        <f>Input!E182/Input!E$170*100</f>
        <v>12.33741963953185</v>
      </c>
      <c r="J27" s="22">
        <f>Input!F182/Input!F$170*100</f>
        <v>14.414320590995851</v>
      </c>
      <c r="K27" s="22">
        <f>Input!G182/Input!G$170*100</f>
        <v>15.258511603264612</v>
      </c>
      <c r="L27" s="22">
        <f>Input!H182/Input!H$170*100</f>
        <v>17.751608821308555</v>
      </c>
      <c r="M27" s="22">
        <f>Input!I182/Input!I$170*100</f>
        <v>15.452477888236393</v>
      </c>
      <c r="N27" s="22">
        <f>Input!J182/Input!J$170*100</f>
        <v>14.697534783371378</v>
      </c>
      <c r="O27" s="22">
        <f>AVERAGE(E27:N27)</f>
        <v>14.854036439430322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59.79374105421752</v>
      </c>
      <c r="F31" s="22">
        <f>Input!B183/Input!B$170*100</f>
        <v>56.003978777167319</v>
      </c>
      <c r="G31" s="22">
        <f>Input!C183/Input!C$170*100</f>
        <v>57.658289559151299</v>
      </c>
      <c r="H31" s="22">
        <f>Input!D183/Input!D$170*100</f>
        <v>57.068826148693688</v>
      </c>
      <c r="I31" s="22">
        <f>Input!E183/Input!E$170*100</f>
        <v>59.545307928010352</v>
      </c>
      <c r="J31" s="22">
        <f>Input!F183/Input!F$170*100</f>
        <v>59.931897338890003</v>
      </c>
      <c r="K31" s="22">
        <f>Input!G183/Input!G$170*100</f>
        <v>58.745779737761929</v>
      </c>
      <c r="L31" s="22">
        <f>Input!H183/Input!H$170*100</f>
        <v>57.390274855720733</v>
      </c>
      <c r="M31" s="22">
        <f>Input!I183/Input!I$170*100</f>
        <v>58.137482118948689</v>
      </c>
      <c r="N31" s="22">
        <f>Input!J183/Input!J$170*100</f>
        <v>60.152096098886098</v>
      </c>
      <c r="O31" s="22">
        <f>AVERAGE(E31:N31)</f>
        <v>58.442767361744771</v>
      </c>
    </row>
    <row r="32" spans="1:15" ht="12" customHeight="1" x14ac:dyDescent="0.2">
      <c r="B32" t="s">
        <v>7</v>
      </c>
      <c r="E32" s="22">
        <f>Input!A184/Input!A$170*100</f>
        <v>0.30665132376367921</v>
      </c>
      <c r="F32" s="22">
        <f>Input!B184/Input!B$170*100</f>
        <v>9.3975964772888332E-2</v>
      </c>
      <c r="G32" s="22">
        <f>Input!C184/Input!C$170*100</f>
        <v>0.19475823501362383</v>
      </c>
      <c r="H32" s="22">
        <f>Input!D184/Input!D$170*100</f>
        <v>0.17007221809070136</v>
      </c>
      <c r="I32" s="22">
        <f>Input!E184/Input!E$170*100</f>
        <v>0.11785547079902096</v>
      </c>
      <c r="J32" s="22">
        <f>Input!F184/Input!F$170*100</f>
        <v>0.11392060514224846</v>
      </c>
      <c r="K32" s="22">
        <f>Input!G184/Input!G$170*100</f>
        <v>0.11022671194059817</v>
      </c>
      <c r="L32" s="22">
        <f>Input!H184/Input!H$170*100</f>
        <v>0.14423516655165877</v>
      </c>
      <c r="M32" s="22">
        <f>Input!I184/Input!I$170*100</f>
        <v>0.19360239824458911</v>
      </c>
      <c r="N32" s="22">
        <f>Input!J184/Input!J$170*100</f>
        <v>0.18773228842977574</v>
      </c>
      <c r="O32" s="22">
        <f>AVERAGE(E32:N32)</f>
        <v>0.16330303827487841</v>
      </c>
    </row>
    <row r="33" spans="2:15" ht="12" customHeight="1" x14ac:dyDescent="0.2">
      <c r="B33" s="14" t="s">
        <v>294</v>
      </c>
      <c r="E33" s="32">
        <f>SUM(E31:E32)</f>
        <v>60.100392377981201</v>
      </c>
      <c r="F33" s="32">
        <f t="shared" ref="F33:O33" si="2">SUM(F31:F32)</f>
        <v>56.097954741940207</v>
      </c>
      <c r="G33" s="32">
        <f t="shared" si="2"/>
        <v>57.853047794164922</v>
      </c>
      <c r="H33" s="32">
        <f t="shared" si="2"/>
        <v>57.23889836678439</v>
      </c>
      <c r="I33" s="32">
        <f t="shared" si="2"/>
        <v>59.663163398809374</v>
      </c>
      <c r="J33" s="32">
        <f t="shared" si="2"/>
        <v>60.045817944032251</v>
      </c>
      <c r="K33" s="32">
        <f t="shared" si="2"/>
        <v>58.856006449702527</v>
      </c>
      <c r="L33" s="32">
        <f t="shared" si="2"/>
        <v>57.534510022272393</v>
      </c>
      <c r="M33" s="32">
        <f t="shared" si="2"/>
        <v>58.331084517193275</v>
      </c>
      <c r="N33" s="32">
        <f t="shared" si="2"/>
        <v>60.339828387315876</v>
      </c>
      <c r="O33" s="32">
        <f t="shared" si="2"/>
        <v>58.606070400019647</v>
      </c>
    </row>
    <row r="34" spans="2:15" ht="12" customHeight="1" x14ac:dyDescent="0.2">
      <c r="B34" t="s">
        <v>8</v>
      </c>
      <c r="E34" s="22">
        <f>Input!A185/Input!A$170*100</f>
        <v>23.936447437357501</v>
      </c>
      <c r="F34" s="22">
        <f>Input!B185/Input!B$170*100</f>
        <v>26.188121708246282</v>
      </c>
      <c r="G34" s="22">
        <f>Input!C185/Input!C$170*100</f>
        <v>26.939201989017096</v>
      </c>
      <c r="H34" s="22">
        <f>Input!D185/Input!D$170*100</f>
        <v>30.519011610940471</v>
      </c>
      <c r="I34" s="22">
        <f>Input!E185/Input!E$170*100</f>
        <v>28.66917710812605</v>
      </c>
      <c r="J34" s="22">
        <f>Input!F185/Input!F$170*100</f>
        <v>26.55988050034896</v>
      </c>
      <c r="K34" s="22">
        <f>Input!G185/Input!G$170*100</f>
        <v>26.11990477439311</v>
      </c>
      <c r="L34" s="22">
        <f>Input!H185/Input!H$170*100</f>
        <v>27.905814019573434</v>
      </c>
      <c r="M34" s="22">
        <f>Input!I185/Input!I$170*100</f>
        <v>29.030984986143366</v>
      </c>
      <c r="N34" s="22">
        <f>Input!J185/Input!J$170*100</f>
        <v>26.146296842565452</v>
      </c>
      <c r="O34" s="22">
        <f>AVERAGE(E34:N34)</f>
        <v>27.20148409767117</v>
      </c>
    </row>
    <row r="35" spans="2:15" ht="12" customHeight="1" x14ac:dyDescent="0.2">
      <c r="B35" t="s">
        <v>243</v>
      </c>
      <c r="E35" s="22">
        <f>Input!A186/Input!A$170*100</f>
        <v>15.963160184661303</v>
      </c>
      <c r="F35" s="22">
        <f>Input!B186/Input!B$170*100</f>
        <v>17.713923549813515</v>
      </c>
      <c r="G35" s="22">
        <f>Input!C186/Input!C$170*100</f>
        <v>15.207750216817978</v>
      </c>
      <c r="H35" s="22">
        <f>Input!D186/Input!D$170*100</f>
        <v>12.242090022275152</v>
      </c>
      <c r="I35" s="22">
        <f>Input!E186/Input!E$170*100</f>
        <v>11.66765949306458</v>
      </c>
      <c r="J35" s="22">
        <f>Input!F186/Input!F$170*100</f>
        <v>13.394301555618776</v>
      </c>
      <c r="K35" s="22">
        <f>Input!G186/Input!G$170*100</f>
        <v>15.02408877590438</v>
      </c>
      <c r="L35" s="22">
        <f>Input!H186/Input!H$170*100</f>
        <v>14.559675958154173</v>
      </c>
      <c r="M35" s="22">
        <f>Input!I186/Input!I$170*100</f>
        <v>12.637930496663355</v>
      </c>
      <c r="N35" s="22">
        <f>Input!J186/Input!J$170*100</f>
        <v>13.513874770118662</v>
      </c>
      <c r="O35" s="22">
        <f>AVERAGE(E35:N35)</f>
        <v>14.192445502309187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98.180660317222561</v>
      </c>
      <c r="F9" s="22">
        <f>Input!B132/Input!B$27*100</f>
        <v>99.597264598447225</v>
      </c>
      <c r="G9" s="22">
        <f>Input!C132/Input!C$27*100</f>
        <v>99.822446928929352</v>
      </c>
      <c r="H9" s="22">
        <f>Input!D132/Input!D$27*100</f>
        <v>99.579095539142202</v>
      </c>
      <c r="I9" s="22">
        <f>Input!E132/Input!E$27*100</f>
        <v>99.901000446177719</v>
      </c>
      <c r="J9" s="22">
        <f>Input!F132/Input!F$27*100</f>
        <v>99.339084241600332</v>
      </c>
      <c r="K9" s="22">
        <f>Input!G132/Input!G$27*100</f>
        <v>99.599909649855476</v>
      </c>
      <c r="L9" s="22">
        <f>Input!H132/Input!H$27*100</f>
        <v>100.52140001393323</v>
      </c>
      <c r="M9" s="22">
        <f>Input!I132/Input!I$27*100</f>
        <v>99.81533512214807</v>
      </c>
      <c r="N9" s="22">
        <f>Input!J132/Input!J$27*100</f>
        <v>99.970352494906862</v>
      </c>
      <c r="O9" s="22">
        <f>AVERAGE(E9:N9)</f>
        <v>99.632654935236289</v>
      </c>
    </row>
    <row r="10" spans="1:15" ht="12" customHeight="1" x14ac:dyDescent="0.2">
      <c r="B10" t="s">
        <v>180</v>
      </c>
      <c r="E10" s="22">
        <f>Input!A133/Input!A$27*100</f>
        <v>1.6553459065507856</v>
      </c>
      <c r="F10" s="22">
        <f>Input!B133/Input!B$27*100</f>
        <v>-7.0802969107774311E-2</v>
      </c>
      <c r="G10" s="22">
        <f>Input!C133/Input!C$27*100</f>
        <v>-0.15643545064054493</v>
      </c>
      <c r="H10" s="22">
        <f>Input!D133/Input!D$27*100</f>
        <v>0.10330258432724711</v>
      </c>
      <c r="I10" s="22">
        <f>Input!E133/Input!E$27*100</f>
        <v>-8.2987342255127342E-2</v>
      </c>
      <c r="J10" s="22">
        <f>Input!F133/Input!F$27*100</f>
        <v>0.40170791479643403</v>
      </c>
      <c r="K10" s="22">
        <f>Input!G133/Input!G$27*100</f>
        <v>9.2280986380137237E-2</v>
      </c>
      <c r="L10" s="22">
        <f>Input!H133/Input!H$27*100</f>
        <v>-0.30750853977431003</v>
      </c>
      <c r="M10" s="22">
        <f>Input!I133/Input!I$27*100</f>
        <v>0.17333851949680373</v>
      </c>
      <c r="N10" s="22">
        <f>Input!J133/Input!J$27*100</f>
        <v>-0.11931357798099176</v>
      </c>
      <c r="O10" s="22">
        <f>AVERAGE(E10:N10)</f>
        <v>0.16889280317926594</v>
      </c>
    </row>
    <row r="11" spans="1:15" ht="12" customHeight="1" x14ac:dyDescent="0.2">
      <c r="B11" t="s">
        <v>181</v>
      </c>
      <c r="E11" s="22">
        <f>Input!A134/Input!A$27*100</f>
        <v>0.37660339989156838</v>
      </c>
      <c r="F11" s="22">
        <f>Input!B134/Input!B$27*100</f>
        <v>0.60338334055191378</v>
      </c>
      <c r="G11" s="22">
        <f>Input!C134/Input!C$27*100</f>
        <v>0.49351481600733982</v>
      </c>
      <c r="H11" s="22">
        <f>Input!D134/Input!D$27*100</f>
        <v>0.63132014459629571</v>
      </c>
      <c r="I11" s="22">
        <f>Input!E134/Input!E$27*100</f>
        <v>0.34867715527090504</v>
      </c>
      <c r="J11" s="22">
        <f>Input!F134/Input!F$27*100</f>
        <v>0.4723405720128156</v>
      </c>
      <c r="K11" s="22">
        <f>Input!G134/Input!G$27*100</f>
        <v>0.55786262118554553</v>
      </c>
      <c r="L11" s="22">
        <f>Input!H134/Input!H$27*100</f>
        <v>0.53192307698803032</v>
      </c>
      <c r="M11" s="22">
        <f>Input!I134/Input!I$27*100</f>
        <v>0.3970219541206646</v>
      </c>
      <c r="N11" s="22">
        <f>Input!J134/Input!J$27*100</f>
        <v>0.36748176398027288</v>
      </c>
      <c r="O11" s="22">
        <f>AVERAGE(E11:N11)</f>
        <v>0.47801288446053514</v>
      </c>
    </row>
    <row r="12" spans="1:15" ht="12" customHeight="1" x14ac:dyDescent="0.2">
      <c r="B12" t="s">
        <v>182</v>
      </c>
      <c r="E12" s="22">
        <f>Input!A135/Input!A$27*100</f>
        <v>-0.21260962366492653</v>
      </c>
      <c r="F12" s="22">
        <f>Input!B135/Input!B$27*100</f>
        <v>-0.1298449698913548</v>
      </c>
      <c r="G12" s="22">
        <f>Input!C135/Input!C$27*100</f>
        <v>-0.15952629429614801</v>
      </c>
      <c r="H12" s="22">
        <f>Input!D135/Input!D$27*100</f>
        <v>-0.31371826806574993</v>
      </c>
      <c r="I12" s="22">
        <f>Input!E135/Input!E$27*100</f>
        <v>-0.1666902591934932</v>
      </c>
      <c r="J12" s="22">
        <f>Input!F135/Input!F$27*100</f>
        <v>-0.21313272840957215</v>
      </c>
      <c r="K12" s="22">
        <f>Input!G135/Input!G$27*100</f>
        <v>-0.25005325742114864</v>
      </c>
      <c r="L12" s="22">
        <f>Input!H135/Input!H$27*100</f>
        <v>-0.74581455114696593</v>
      </c>
      <c r="M12" s="22">
        <f>Input!I135/Input!I$27*100</f>
        <v>-0.38569559576552392</v>
      </c>
      <c r="N12" s="22">
        <f>Input!J135/Input!J$27*100</f>
        <v>-0.2185206809061484</v>
      </c>
      <c r="O12" s="22">
        <f>AVERAGE(E12:N12)</f>
        <v>-0.27956062287610317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0.90310203619782281</v>
      </c>
      <c r="F16" s="22">
        <f>Input!B188/Input!B$132*100</f>
        <v>1.3008266708507692</v>
      </c>
      <c r="G16" s="22">
        <f>Input!C188/Input!C$132*100</f>
        <v>0.97140882369022508</v>
      </c>
      <c r="H16" s="22">
        <f>Input!D188/Input!D$132*100</f>
        <v>0.79408057032098556</v>
      </c>
      <c r="I16" s="22">
        <f>Input!E188/Input!E$132*100</f>
        <v>0.98868913296789662</v>
      </c>
      <c r="J16" s="22">
        <f>Input!F188/Input!F$132*100</f>
        <v>0.84662627711256988</v>
      </c>
      <c r="K16" s="22">
        <f>Input!G188/Input!G$132*100</f>
        <v>0.86363149108280524</v>
      </c>
      <c r="L16" s="22">
        <f>Input!H188/Input!H$132*100</f>
        <v>1.1340566877867058</v>
      </c>
      <c r="M16" s="22">
        <f>Input!I188/Input!I$132*100</f>
        <v>1.0715190614139962</v>
      </c>
      <c r="N16" s="22">
        <f>Input!J188/Input!J$132*100</f>
        <v>1.2269464300922475</v>
      </c>
      <c r="O16" s="22">
        <f t="shared" ref="O16:O22" si="1">AVERAGE(E16:N16)</f>
        <v>1.0100887181516025</v>
      </c>
    </row>
    <row r="17" spans="1:15" ht="12" customHeight="1" x14ac:dyDescent="0.2">
      <c r="B17" t="s">
        <v>232</v>
      </c>
      <c r="E17" s="22">
        <f>Input!A189/Input!A$132*100</f>
        <v>2.9806636917331174E-2</v>
      </c>
      <c r="F17" s="22">
        <f>Input!B189/Input!B$132*100</f>
        <v>0</v>
      </c>
      <c r="G17" s="22">
        <f>Input!C189/Input!C$132*100</f>
        <v>2.7950267246123161E-2</v>
      </c>
      <c r="H17" s="22">
        <f>Input!D189/Input!D$132*100</f>
        <v>1.2410049685900263E-2</v>
      </c>
      <c r="I17" s="22">
        <f>Input!E189/Input!E$132*100</f>
        <v>2.3926327470381009E-2</v>
      </c>
      <c r="J17" s="22">
        <f>Input!F189/Input!F$132*100</f>
        <v>0.15304625807432562</v>
      </c>
      <c r="K17" s="22">
        <f>Input!G189/Input!G$132*100</f>
        <v>0.19291669628979602</v>
      </c>
      <c r="L17" s="22">
        <f>Input!H189/Input!H$132*100</f>
        <v>0.11274577668691384</v>
      </c>
      <c r="M17" s="22">
        <f>Input!I189/Input!I$132*100</f>
        <v>9.749131835614544E-2</v>
      </c>
      <c r="N17" s="22">
        <f>Input!J189/Input!J$132*100</f>
        <v>7.1206104520257746E-2</v>
      </c>
      <c r="O17" s="22">
        <f t="shared" si="1"/>
        <v>7.214994352471743E-2</v>
      </c>
    </row>
    <row r="18" spans="1:15" ht="12" customHeight="1" x14ac:dyDescent="0.2">
      <c r="B18" t="s">
        <v>233</v>
      </c>
      <c r="E18" s="22">
        <f>Input!A190/Input!A$132*100</f>
        <v>96.720943668915922</v>
      </c>
      <c r="F18" s="22">
        <f>Input!B190/Input!B$132*100</f>
        <v>97.961263126943962</v>
      </c>
      <c r="G18" s="22">
        <f>Input!C190/Input!C$132*100</f>
        <v>98.49863370818116</v>
      </c>
      <c r="H18" s="22">
        <f>Input!D190/Input!D$132*100</f>
        <v>98.776658306650702</v>
      </c>
      <c r="I18" s="22">
        <f>Input!E190/Input!E$132*100</f>
        <v>98.657794568205347</v>
      </c>
      <c r="J18" s="22">
        <f>Input!F190/Input!F$132*100</f>
        <v>98.632354507926635</v>
      </c>
      <c r="K18" s="22">
        <f>Input!G190/Input!G$132*100</f>
        <v>98.275173082241835</v>
      </c>
      <c r="L18" s="22">
        <f>Input!H190/Input!H$132*100</f>
        <v>98.092067797086614</v>
      </c>
      <c r="M18" s="22">
        <f>Input!I190/Input!I$132*100</f>
        <v>98.606298782165652</v>
      </c>
      <c r="N18" s="22">
        <f>Input!J190/Input!J$132*100</f>
        <v>98.387043891191297</v>
      </c>
      <c r="O18" s="22">
        <f t="shared" si="1"/>
        <v>98.260823143950915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2.5667224230829837E-2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8.6143252535765269E-3</v>
      </c>
      <c r="L19" s="22">
        <f>Input!H191/Input!H$132*100</f>
        <v>3.087404957689709E-3</v>
      </c>
      <c r="M19" s="22">
        <f>Input!I191/Input!I$132*100</f>
        <v>0</v>
      </c>
      <c r="N19" s="22">
        <f>Input!J191/Input!J$132*100</f>
        <v>0.18499683114708401</v>
      </c>
      <c r="O19" s="22">
        <f t="shared" si="1"/>
        <v>2.2236578558918009E-2</v>
      </c>
    </row>
    <row r="20" spans="1:15" ht="12" customHeight="1" x14ac:dyDescent="0.2">
      <c r="B20" t="s">
        <v>235</v>
      </c>
      <c r="E20" s="22">
        <f>Input!A192/Input!A$132*100</f>
        <v>0.7345769753229352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7.3457697532293517E-2</v>
      </c>
    </row>
    <row r="21" spans="1:15" ht="12" customHeight="1" x14ac:dyDescent="0.2">
      <c r="B21" t="s">
        <v>236</v>
      </c>
      <c r="E21" s="22">
        <f>Input!A193/Input!A$132*100</f>
        <v>1.6115706826459999</v>
      </c>
      <c r="F21" s="22">
        <f>Input!B193/Input!B$132*100</f>
        <v>0.71224299171149674</v>
      </c>
      <c r="G21" s="22">
        <f>Input!C193/Input!C$132*100</f>
        <v>0.50200720088248596</v>
      </c>
      <c r="H21" s="22">
        <f>Input!D193/Input!D$132*100</f>
        <v>0.41685107334240612</v>
      </c>
      <c r="I21" s="22">
        <f>Input!E193/Input!E$132*100</f>
        <v>0.32958998560850045</v>
      </c>
      <c r="J21" s="22">
        <f>Input!F193/Input!F$132*100</f>
        <v>0.36797295688646992</v>
      </c>
      <c r="K21" s="22">
        <f>Input!G193/Input!G$132*100</f>
        <v>0.65966440513198354</v>
      </c>
      <c r="L21" s="22">
        <f>Input!H193/Input!H$132*100</f>
        <v>0.6580423215500828</v>
      </c>
      <c r="M21" s="22">
        <f>Input!I193/Input!I$132*100</f>
        <v>0.22469083806420143</v>
      </c>
      <c r="N21" s="22">
        <f>Input!J193/Input!J$132*100</f>
        <v>0.12980674304910961</v>
      </c>
      <c r="O21" s="22">
        <f t="shared" si="1"/>
        <v>0.56124391988727362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90.075019272387081</v>
      </c>
      <c r="F26" s="22">
        <f>Input!B195/Input!B$132*100</f>
        <v>85.279882207855977</v>
      </c>
      <c r="G26" s="22">
        <f>Input!C195/Input!C$132*100</f>
        <v>88.614631628869205</v>
      </c>
      <c r="H26" s="22">
        <f>Input!D195/Input!D$132*100</f>
        <v>90.221999545417063</v>
      </c>
      <c r="I26" s="22">
        <f>Input!E195/Input!E$132*100</f>
        <v>88.47199057445313</v>
      </c>
      <c r="J26" s="22">
        <f>Input!F195/Input!F$132*100</f>
        <v>85.977210162601267</v>
      </c>
      <c r="K26" s="22">
        <f>Input!G195/Input!G$132*100</f>
        <v>86.89345126011078</v>
      </c>
      <c r="L26" s="22">
        <f>Input!H195/Input!H$132*100</f>
        <v>86.409347876704473</v>
      </c>
      <c r="M26" s="22">
        <f>Input!I195/Input!I$132*100</f>
        <v>87.75956267205396</v>
      </c>
      <c r="N26" s="22">
        <f>Input!J195/Input!J$132*100</f>
        <v>89.390539393495388</v>
      </c>
      <c r="O26" s="22">
        <f>AVERAGE(E26:N26)</f>
        <v>87.909363459394825</v>
      </c>
    </row>
    <row r="27" spans="1:15" ht="12" customHeight="1" x14ac:dyDescent="0.2">
      <c r="B27" t="s">
        <v>239</v>
      </c>
      <c r="E27" s="22">
        <f>Input!A196/Input!A$132*100</f>
        <v>9.9249807276129385</v>
      </c>
      <c r="F27" s="22">
        <f>Input!B196/Input!B$132*100</f>
        <v>14.720117805881086</v>
      </c>
      <c r="G27" s="22">
        <f>Input!C196/Input!C$132*100</f>
        <v>11.385368382462245</v>
      </c>
      <c r="H27" s="22">
        <f>Input!D196/Input!D$132*100</f>
        <v>9.7780004545829247</v>
      </c>
      <c r="I27" s="22">
        <f>Input!E196/Input!E$132*100</f>
        <v>11.528009425546868</v>
      </c>
      <c r="J27" s="22">
        <f>Input!F196/Input!F$132*100</f>
        <v>14.022789825379592</v>
      </c>
      <c r="K27" s="22">
        <f>Input!G196/Input!G$132*100</f>
        <v>13.106548739889213</v>
      </c>
      <c r="L27" s="22">
        <f>Input!H196/Input!H$132*100</f>
        <v>13.59065211136353</v>
      </c>
      <c r="M27" s="22">
        <f>Input!I196/Input!I$132*100</f>
        <v>12.240437340761803</v>
      </c>
      <c r="N27" s="22">
        <f>Input!J196/Input!J$132*100</f>
        <v>10.609460606504598</v>
      </c>
      <c r="O27" s="22">
        <f>AVERAGE(E27:N27)</f>
        <v>12.090636541998478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75.956710263069155</v>
      </c>
      <c r="F31" s="22">
        <f>Input!B197/Input!B$132*100</f>
        <v>71.925343933662788</v>
      </c>
      <c r="G31" s="22">
        <f>Input!C197/Input!C$132*100</f>
        <v>78.364636992044353</v>
      </c>
      <c r="H31" s="22">
        <f>Input!D197/Input!D$132*100</f>
        <v>79.943443706379114</v>
      </c>
      <c r="I31" s="22">
        <f>Input!E197/Input!E$132*100</f>
        <v>75.045872488244598</v>
      </c>
      <c r="J31" s="22">
        <f>Input!F197/Input!F$132*100</f>
        <v>73.860741286425537</v>
      </c>
      <c r="K31" s="22">
        <f>Input!G197/Input!G$132*100</f>
        <v>75.189996444436986</v>
      </c>
      <c r="L31" s="22">
        <f>Input!H197/Input!H$132*100</f>
        <v>75.014998428338458</v>
      </c>
      <c r="M31" s="22">
        <f>Input!I197/Input!I$132*100</f>
        <v>75.235944682416587</v>
      </c>
      <c r="N31" s="22">
        <f>Input!J197/Input!J$132*100</f>
        <v>77.778916817899713</v>
      </c>
      <c r="O31" s="22">
        <f>AVERAGE(E31:N31)</f>
        <v>75.831660504291719</v>
      </c>
    </row>
    <row r="32" spans="1:15" ht="12" customHeight="1" x14ac:dyDescent="0.2">
      <c r="B32" t="s">
        <v>7</v>
      </c>
      <c r="E32" s="22">
        <f>Input!A198/Input!A$132*100</f>
        <v>0.32056431939499608</v>
      </c>
      <c r="F32" s="22">
        <f>Input!B198/Input!B$132*100</f>
        <v>7.5396456352965463E-2</v>
      </c>
      <c r="G32" s="22">
        <f>Input!C198/Input!C$132*100</f>
        <v>0.18669977613542565</v>
      </c>
      <c r="H32" s="22">
        <f>Input!D198/Input!D$132*100</f>
        <v>0.18130996749941528</v>
      </c>
      <c r="I32" s="22">
        <f>Input!E198/Input!E$132*100</f>
        <v>0.13876343259003057</v>
      </c>
      <c r="J32" s="22">
        <f>Input!F198/Input!F$132*100</f>
        <v>0.10723765993674148</v>
      </c>
      <c r="K32" s="22">
        <f>Input!G198/Input!G$132*100</f>
        <v>0.10206657458038081</v>
      </c>
      <c r="L32" s="22">
        <f>Input!H198/Input!H$132*100</f>
        <v>0.13041957416470928</v>
      </c>
      <c r="M32" s="22">
        <f>Input!I198/Input!I$132*100</f>
        <v>0.17366629417183882</v>
      </c>
      <c r="N32" s="22">
        <f>Input!J198/Input!J$132*100</f>
        <v>0.15468532347661335</v>
      </c>
      <c r="O32" s="22">
        <f>AVERAGE(E32:N32)</f>
        <v>0.15708093783031166</v>
      </c>
    </row>
    <row r="33" spans="2:15" ht="12" customHeight="1" x14ac:dyDescent="0.2">
      <c r="B33" s="14" t="s">
        <v>294</v>
      </c>
      <c r="E33" s="32">
        <f>SUM(E31:E32)</f>
        <v>76.277274582464145</v>
      </c>
      <c r="F33" s="32">
        <f t="shared" ref="F33:O33" si="2">SUM(F31:F32)</f>
        <v>72.00074039001575</v>
      </c>
      <c r="G33" s="32">
        <f t="shared" si="2"/>
        <v>78.55133676817978</v>
      </c>
      <c r="H33" s="32">
        <f t="shared" si="2"/>
        <v>80.12475367387853</v>
      </c>
      <c r="I33" s="32">
        <f t="shared" si="2"/>
        <v>75.184635920834623</v>
      </c>
      <c r="J33" s="32">
        <f t="shared" si="2"/>
        <v>73.96797894636228</v>
      </c>
      <c r="K33" s="32">
        <f t="shared" si="2"/>
        <v>75.292063019017363</v>
      </c>
      <c r="L33" s="32">
        <f t="shared" si="2"/>
        <v>75.145418002503163</v>
      </c>
      <c r="M33" s="32">
        <f t="shared" si="2"/>
        <v>75.409610976588425</v>
      </c>
      <c r="N33" s="32">
        <f t="shared" si="2"/>
        <v>77.933602141376326</v>
      </c>
      <c r="O33" s="32">
        <f t="shared" si="2"/>
        <v>75.988741442122034</v>
      </c>
    </row>
    <row r="34" spans="2:15" ht="12" customHeight="1" x14ac:dyDescent="0.2">
      <c r="B34" t="s">
        <v>8</v>
      </c>
      <c r="E34" s="22">
        <f>Input!A199/Input!A$132*100</f>
        <v>14.464881561587264</v>
      </c>
      <c r="F34" s="22">
        <f>Input!B199/Input!B$132*100</f>
        <v>18.376705621829618</v>
      </c>
      <c r="G34" s="22">
        <f>Input!C199/Input!C$132*100</f>
        <v>15.112794757806647</v>
      </c>
      <c r="H34" s="22">
        <f>Input!D199/Input!D$132*100</f>
        <v>14.825103651962554</v>
      </c>
      <c r="I34" s="22">
        <f>Input!E199/Input!E$132*100</f>
        <v>18.493917790576909</v>
      </c>
      <c r="J34" s="22">
        <f>Input!F199/Input!F$132*100</f>
        <v>18.472801513377778</v>
      </c>
      <c r="K34" s="22">
        <f>Input!G199/Input!G$132*100</f>
        <v>17.054793599266659</v>
      </c>
      <c r="L34" s="22">
        <f>Input!H199/Input!H$132*100</f>
        <v>17.751418358371723</v>
      </c>
      <c r="M34" s="22">
        <f>Input!I199/Input!I$132*100</f>
        <v>18.440921526003994</v>
      </c>
      <c r="N34" s="22">
        <f>Input!J199/Input!J$132*100</f>
        <v>15.862226859154474</v>
      </c>
      <c r="O34" s="22">
        <f>AVERAGE(E34:N34)</f>
        <v>16.885556523993763</v>
      </c>
    </row>
    <row r="35" spans="2:15" ht="12" customHeight="1" x14ac:dyDescent="0.2">
      <c r="B35" t="s">
        <v>243</v>
      </c>
      <c r="E35" s="22">
        <f>Input!A200/Input!A$132*100</f>
        <v>9.257843855948602</v>
      </c>
      <c r="F35" s="22">
        <f>Input!B200/Input!B$132*100</f>
        <v>9.6225539881546176</v>
      </c>
      <c r="G35" s="22">
        <f>Input!C200/Input!C$132*100</f>
        <v>6.3358684853450118</v>
      </c>
      <c r="H35" s="22">
        <f>Input!D200/Input!D$132*100</f>
        <v>5.0501426620940952</v>
      </c>
      <c r="I35" s="22">
        <f>Input!E200/Input!E$132*100</f>
        <v>6.3214462743363118</v>
      </c>
      <c r="J35" s="22">
        <f>Input!F200/Input!F$132*100</f>
        <v>7.5592195402599511</v>
      </c>
      <c r="K35" s="22">
        <f>Input!G200/Input!G$132*100</f>
        <v>7.653143370236422</v>
      </c>
      <c r="L35" s="22">
        <f>Input!H200/Input!H$132*100</f>
        <v>7.1031636271931102</v>
      </c>
      <c r="M35" s="22">
        <f>Input!I200/Input!I$132*100</f>
        <v>6.1494674974075636</v>
      </c>
      <c r="N35" s="22">
        <f>Input!J200/Input!J$132*100</f>
        <v>6.2041709994691985</v>
      </c>
      <c r="O35" s="22">
        <f>AVERAGE(E35:N35)</f>
        <v>7.1257020300444882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8.5949412742332106E-4</v>
      </c>
      <c r="G7" s="6">
        <f>Input!C8/Input!C$6</f>
        <v>1.3712207365461917E-2</v>
      </c>
      <c r="H7" s="6">
        <f>Input!D8/Input!D$6</f>
        <v>8.7033118427054198E-4</v>
      </c>
      <c r="I7" s="6">
        <f>Input!E8/Input!E$6</f>
        <v>1.5587870280326054E-2</v>
      </c>
      <c r="J7" s="6">
        <f>Input!F8/Input!F$6</f>
        <v>1.0190736691366286E-2</v>
      </c>
      <c r="K7" s="6">
        <f>Input!G8/Input!G$6</f>
        <v>3.5535847665751824E-2</v>
      </c>
      <c r="L7" s="6">
        <f>Input!H8/Input!H$6</f>
        <v>2.1408199286812165E-3</v>
      </c>
      <c r="M7" s="6">
        <f>Input!I8/Input!I$6</f>
        <v>2.6811105233925294E-2</v>
      </c>
      <c r="N7" s="6">
        <f>Input!J8/Input!J$6</f>
        <v>2.3298299527349922E-2</v>
      </c>
      <c r="O7" s="6">
        <f t="shared" ref="O7:O13" si="1">AVERAGE(E7:N7)</f>
        <v>1.2900671200455637E-2</v>
      </c>
    </row>
    <row r="8" spans="1:15" ht="12" customHeight="1" x14ac:dyDescent="0.2">
      <c r="B8" t="s">
        <v>50</v>
      </c>
      <c r="E8" s="6">
        <f>Input!A9/Input!A$6</f>
        <v>3.0485911115110054</v>
      </c>
      <c r="F8" s="6">
        <f>Input!B9/Input!B$6</f>
        <v>3.6830223139779834</v>
      </c>
      <c r="G8" s="6">
        <f>Input!C9/Input!C$6</f>
        <v>3.5348753980276268</v>
      </c>
      <c r="H8" s="6">
        <f>Input!D9/Input!D$6</f>
        <v>3.3737515438045564</v>
      </c>
      <c r="I8" s="6">
        <f>Input!E9/Input!E$6</f>
        <v>2.9267917506477583</v>
      </c>
      <c r="J8" s="6">
        <f>Input!F9/Input!F$6</f>
        <v>3.1572497413587142</v>
      </c>
      <c r="K8" s="6">
        <f>Input!G9/Input!G$6</f>
        <v>3.2899222966378505</v>
      </c>
      <c r="L8" s="6">
        <f>Input!H9/Input!H$6</f>
        <v>3.0722471254684067</v>
      </c>
      <c r="M8" s="6">
        <f>Input!I9/Input!I$6</f>
        <v>3.2764040182609993</v>
      </c>
      <c r="N8" s="6">
        <f>Input!J9/Input!J$6</f>
        <v>2.3785346421284812</v>
      </c>
      <c r="O8" s="6">
        <f t="shared" si="1"/>
        <v>3.1741389941823388</v>
      </c>
    </row>
    <row r="9" spans="1:15" ht="12" customHeight="1" x14ac:dyDescent="0.2">
      <c r="B9" t="s">
        <v>51</v>
      </c>
      <c r="E9" s="6">
        <f>Input!A10/Input!A$6</f>
        <v>2.4559379244273143</v>
      </c>
      <c r="F9" s="6">
        <f>Input!B10/Input!B$6</f>
        <v>2.4489761313075826</v>
      </c>
      <c r="G9" s="6">
        <f>Input!C10/Input!C$6</f>
        <v>1.9715324291987115</v>
      </c>
      <c r="H9" s="6">
        <f>Input!D10/Input!D$6</f>
        <v>2.1236485687067566</v>
      </c>
      <c r="I9" s="6">
        <f>Input!E10/Input!E$6</f>
        <v>2.0333097557242357</v>
      </c>
      <c r="J9" s="6">
        <f>Input!F10/Input!F$6</f>
        <v>1.7202496541637253</v>
      </c>
      <c r="K9" s="6">
        <f>Input!G10/Input!G$6</f>
        <v>2.0820248925661597</v>
      </c>
      <c r="L9" s="6">
        <f>Input!H10/Input!H$6</f>
        <v>1.6981110861563951</v>
      </c>
      <c r="M9" s="6">
        <f>Input!I10/Input!I$6</f>
        <v>1.7072793658247469</v>
      </c>
      <c r="N9" s="6">
        <f>Input!J10/Input!J$6</f>
        <v>1.2169057477988598</v>
      </c>
      <c r="O9" s="6">
        <f t="shared" si="1"/>
        <v>1.9457975555874492</v>
      </c>
    </row>
    <row r="10" spans="1:15" ht="12" customHeight="1" x14ac:dyDescent="0.2">
      <c r="B10" t="s">
        <v>52</v>
      </c>
      <c r="E10" s="6">
        <f>Input!A11/Input!A$6</f>
        <v>2.4424488783238365</v>
      </c>
      <c r="F10" s="6">
        <f>Input!B11/Input!B$6</f>
        <v>1.9066970943439825</v>
      </c>
      <c r="G10" s="6">
        <f>Input!C11/Input!C$6</f>
        <v>2.0063168973122179</v>
      </c>
      <c r="H10" s="6">
        <f>Input!D11/Input!D$6</f>
        <v>1.8912460502582586</v>
      </c>
      <c r="I10" s="6">
        <f>Input!E11/Input!E$6</f>
        <v>1.5833545562068085</v>
      </c>
      <c r="J10" s="6">
        <f>Input!F11/Input!F$6</f>
        <v>1.3948216840078578</v>
      </c>
      <c r="K10" s="6">
        <f>Input!G11/Input!G$6</f>
        <v>1.2833425087974408</v>
      </c>
      <c r="L10" s="6">
        <f>Input!H11/Input!H$6</f>
        <v>1.4849682019147425</v>
      </c>
      <c r="M10" s="6">
        <f>Input!I11/Input!I$6</f>
        <v>1.6292369409676732</v>
      </c>
      <c r="N10" s="6">
        <f>Input!J11/Input!J$6</f>
        <v>1.164399446124436</v>
      </c>
      <c r="O10" s="6">
        <f t="shared" si="1"/>
        <v>1.6786832258257256</v>
      </c>
    </row>
    <row r="11" spans="1:15" ht="12" customHeight="1" x14ac:dyDescent="0.2">
      <c r="B11" t="s">
        <v>53</v>
      </c>
      <c r="E11" s="6">
        <f>Input!A12/Input!A$6</f>
        <v>1.115984049057845</v>
      </c>
      <c r="F11" s="6">
        <f>Input!B12/Input!B$6</f>
        <v>1.5068510825406884</v>
      </c>
      <c r="G11" s="6">
        <f>Input!C12/Input!C$6</f>
        <v>1.2444004036894174</v>
      </c>
      <c r="H11" s="6">
        <f>Input!D12/Input!D$6</f>
        <v>1.260292876260199</v>
      </c>
      <c r="I11" s="6">
        <f>Input!E12/Input!E$6</f>
        <v>1.090892479623893</v>
      </c>
      <c r="J11" s="6">
        <f>Input!F12/Input!F$6</f>
        <v>1.041548218480099</v>
      </c>
      <c r="K11" s="6">
        <f>Input!G12/Input!G$6</f>
        <v>1.151061855085717</v>
      </c>
      <c r="L11" s="6">
        <f>Input!H12/Input!H$6</f>
        <v>1.1469129770479549</v>
      </c>
      <c r="M11" s="6">
        <f>Input!I12/Input!I$6</f>
        <v>1.4236261624640791</v>
      </c>
      <c r="N11" s="6">
        <f>Input!J12/Input!J$6</f>
        <v>1.137227640477795</v>
      </c>
      <c r="O11" s="6">
        <f t="shared" si="1"/>
        <v>1.2118797744727685</v>
      </c>
    </row>
    <row r="12" spans="1:15" ht="12" customHeight="1" x14ac:dyDescent="0.2">
      <c r="B12" t="s">
        <v>54</v>
      </c>
      <c r="E12" s="6">
        <f>Input!A13/Input!A$6</f>
        <v>0.27237445514163383</v>
      </c>
      <c r="F12" s="6">
        <f>Input!B13/Input!B$6</f>
        <v>0.23349231990150271</v>
      </c>
      <c r="G12" s="6">
        <f>Input!C13/Input!C$6</f>
        <v>0.29177190154877763</v>
      </c>
      <c r="H12" s="6">
        <f>Input!D13/Input!D$6</f>
        <v>0.23170012410435911</v>
      </c>
      <c r="I12" s="6">
        <f>Input!E13/Input!E$6</f>
        <v>0.20069850537641998</v>
      </c>
      <c r="J12" s="6">
        <f>Input!F13/Input!F$6</f>
        <v>0.18930904676823784</v>
      </c>
      <c r="K12" s="6">
        <f>Input!G13/Input!G$6</f>
        <v>0.16931983587325369</v>
      </c>
      <c r="L12" s="6">
        <f>Input!H13/Input!H$6</f>
        <v>0.19859334227444503</v>
      </c>
      <c r="M12" s="6">
        <f>Input!I13/Input!I$6</f>
        <v>0.1898169869240994</v>
      </c>
      <c r="N12" s="6">
        <f>Input!J13/Input!J$6</f>
        <v>0.16237912254162126</v>
      </c>
      <c r="O12" s="6">
        <f t="shared" si="1"/>
        <v>0.21394556404543502</v>
      </c>
    </row>
    <row r="13" spans="1:15" ht="13.5" customHeight="1" x14ac:dyDescent="0.2">
      <c r="B13" s="4" t="s">
        <v>55</v>
      </c>
      <c r="E13" s="8">
        <f>SUM(E7:E12)</f>
        <v>9.335336418461635</v>
      </c>
      <c r="F13" s="8">
        <f t="shared" ref="F13:N13" si="2">SUM(F7:F12)</f>
        <v>9.7798984361991632</v>
      </c>
      <c r="G13" s="8">
        <f t="shared" si="2"/>
        <v>9.0626092371422118</v>
      </c>
      <c r="H13" s="8">
        <f t="shared" si="2"/>
        <v>8.881509494318399</v>
      </c>
      <c r="I13" s="8">
        <f t="shared" si="2"/>
        <v>7.8506349178594412</v>
      </c>
      <c r="J13" s="8">
        <f t="shared" si="2"/>
        <v>7.5133690814700005</v>
      </c>
      <c r="K13" s="8">
        <f t="shared" si="2"/>
        <v>8.0112072366261735</v>
      </c>
      <c r="L13" s="8">
        <f t="shared" si="2"/>
        <v>7.6029735527906261</v>
      </c>
      <c r="M13" s="8">
        <f t="shared" si="2"/>
        <v>8.2531745796755231</v>
      </c>
      <c r="N13" s="8">
        <f t="shared" si="2"/>
        <v>6.0827448985985431</v>
      </c>
      <c r="O13" s="8">
        <f t="shared" si="1"/>
        <v>8.2373457853141723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31.114553278686849</v>
      </c>
      <c r="F15" s="6">
        <f>Input!B14/Input!B$6</f>
        <v>29.627215120318862</v>
      </c>
      <c r="G15" s="6">
        <f>Input!C14/Input!C$6</f>
        <v>29.828450051196455</v>
      </c>
      <c r="H15" s="6">
        <f>Input!D14/Input!D$6</f>
        <v>29.342620157031732</v>
      </c>
      <c r="I15" s="6">
        <f>Input!E14/Input!E$6</f>
        <v>29.729269768016813</v>
      </c>
      <c r="J15" s="6">
        <f>Input!F14/Input!F$6</f>
        <v>32.115869306262184</v>
      </c>
      <c r="K15" s="6">
        <f>Input!G14/Input!G$6</f>
        <v>31.202758408914324</v>
      </c>
      <c r="L15" s="6">
        <f>Input!H14/Input!H$6</f>
        <v>31.939248875123511</v>
      </c>
      <c r="M15" s="6">
        <f>Input!I14/Input!I$6</f>
        <v>33.482705542890315</v>
      </c>
      <c r="N15" s="6">
        <f>Input!J14/Input!J$6</f>
        <v>33.496502641278717</v>
      </c>
      <c r="O15" s="6">
        <f>AVERAGE(E15:N15)</f>
        <v>31.187919314971975</v>
      </c>
    </row>
    <row r="16" spans="1:15" ht="12" customHeight="1" x14ac:dyDescent="0.2">
      <c r="B16" t="s">
        <v>57</v>
      </c>
      <c r="E16" s="6">
        <f>Input!A15/Input!A$6</f>
        <v>2.9362074954339996</v>
      </c>
      <c r="F16" s="6">
        <f>Input!B15/Input!B$6</f>
        <v>2.7691346896519899</v>
      </c>
      <c r="G16" s="6">
        <f>Input!C15/Input!C$6</f>
        <v>3.2297026243547724</v>
      </c>
      <c r="H16" s="6">
        <f>Input!D15/Input!D$6</f>
        <v>2.2721498479897284</v>
      </c>
      <c r="I16" s="6">
        <f>Input!E15/Input!E$6</f>
        <v>2.1516748214413455</v>
      </c>
      <c r="J16" s="6">
        <f>Input!F15/Input!F$6</f>
        <v>2.6864622203871913</v>
      </c>
      <c r="K16" s="6">
        <f>Input!G15/Input!G$6</f>
        <v>2.91902982265837</v>
      </c>
      <c r="L16" s="6">
        <f>Input!H15/Input!H$6</f>
        <v>2.3977679216754888</v>
      </c>
      <c r="M16" s="6">
        <f>Input!I15/Input!I$6</f>
        <v>2.4498856531468181</v>
      </c>
      <c r="N16" s="6">
        <f>Input!J15/Input!J$6</f>
        <v>2.5394222149321504</v>
      </c>
      <c r="O16" s="6">
        <f>AVERAGE(E16:N16)</f>
        <v>2.6351437311671853</v>
      </c>
    </row>
    <row r="17" spans="2:15" ht="12" customHeight="1" x14ac:dyDescent="0.2">
      <c r="B17" t="s">
        <v>58</v>
      </c>
      <c r="E17" s="6">
        <f>Input!A16/Input!A$6</f>
        <v>0.69152651768481976</v>
      </c>
      <c r="F17" s="6">
        <f>Input!B16/Input!B$6</f>
        <v>0.63479767895923767</v>
      </c>
      <c r="G17" s="6">
        <f>Input!C16/Input!C$6</f>
        <v>0.56587561427212851</v>
      </c>
      <c r="H17" s="6">
        <f>Input!D16/Input!D$6</f>
        <v>0.47950182203149699</v>
      </c>
      <c r="I17" s="6">
        <f>Input!E16/Input!E$6</f>
        <v>0.57596134934084964</v>
      </c>
      <c r="J17" s="6">
        <f>Input!F16/Input!F$6</f>
        <v>0.61970188478562516</v>
      </c>
      <c r="K17" s="6">
        <f>Input!G16/Input!G$6</f>
        <v>0.76660959754348323</v>
      </c>
      <c r="L17" s="6">
        <f>Input!H16/Input!H$6</f>
        <v>0.77141180571099377</v>
      </c>
      <c r="M17" s="6">
        <f>Input!I16/Input!I$6</f>
        <v>0.4559255799770075</v>
      </c>
      <c r="N17" s="6">
        <f>Input!J16/Input!J$6</f>
        <v>0.41809691906474983</v>
      </c>
      <c r="O17" s="6">
        <f>AVERAGE(E17:N17)</f>
        <v>0.59794087693703912</v>
      </c>
    </row>
    <row r="18" spans="2:15" ht="12" customHeight="1" x14ac:dyDescent="0.2">
      <c r="B18" t="s">
        <v>59</v>
      </c>
      <c r="E18" s="6">
        <f>Input!A17/Input!A$6</f>
        <v>0.3552554800957527</v>
      </c>
      <c r="F18" s="6">
        <f>Input!B17/Input!B$6</f>
        <v>0.33113981537389819</v>
      </c>
      <c r="G18" s="6">
        <f>Input!C17/Input!C$6</f>
        <v>0.32404840927123191</v>
      </c>
      <c r="H18" s="6">
        <f>Input!D17/Input!D$6</f>
        <v>0.27066895039947514</v>
      </c>
      <c r="I18" s="6">
        <f>Input!E17/Input!E$6</f>
        <v>0.23715020867386119</v>
      </c>
      <c r="J18" s="6">
        <f>Input!F17/Input!F$6</f>
        <v>0.24684433685773188</v>
      </c>
      <c r="K18" s="6">
        <f>Input!G17/Input!G$6</f>
        <v>0.33497932378073686</v>
      </c>
      <c r="L18" s="6">
        <f>Input!H17/Input!H$6</f>
        <v>0.33748091503590366</v>
      </c>
      <c r="M18" s="6">
        <f>Input!I17/Input!I$6</f>
        <v>0.35217386080791646</v>
      </c>
      <c r="N18" s="6">
        <f>Input!J17/Input!J$6</f>
        <v>0.26964987157393117</v>
      </c>
      <c r="O18" s="6">
        <f>AVERAGE(E18:N18)</f>
        <v>0.30593911718704392</v>
      </c>
    </row>
    <row r="19" spans="2:15" ht="13.5" customHeight="1" x14ac:dyDescent="0.2">
      <c r="B19" s="4" t="s">
        <v>60</v>
      </c>
      <c r="E19" s="8">
        <f t="shared" ref="E19:N19" si="3">SUM(E15:E18)</f>
        <v>35.097542771901416</v>
      </c>
      <c r="F19" s="8">
        <f t="shared" si="3"/>
        <v>33.362287304303983</v>
      </c>
      <c r="G19" s="8">
        <f t="shared" si="3"/>
        <v>33.948076699094592</v>
      </c>
      <c r="H19" s="8">
        <f t="shared" si="3"/>
        <v>32.364940777452432</v>
      </c>
      <c r="I19" s="8">
        <f t="shared" si="3"/>
        <v>32.694056147472871</v>
      </c>
      <c r="J19" s="8">
        <f t="shared" si="3"/>
        <v>35.668877748292736</v>
      </c>
      <c r="K19" s="8">
        <f t="shared" si="3"/>
        <v>35.223377152896916</v>
      </c>
      <c r="L19" s="8">
        <f t="shared" si="3"/>
        <v>35.4459095175459</v>
      </c>
      <c r="M19" s="8">
        <f t="shared" si="3"/>
        <v>36.740690636822052</v>
      </c>
      <c r="N19" s="8">
        <f t="shared" si="3"/>
        <v>36.723671646849553</v>
      </c>
      <c r="O19" s="8">
        <f>AVERAGE(E19:N19)</f>
        <v>34.726943040263244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6.282151542971631</v>
      </c>
      <c r="F21" s="6">
        <f>Input!B18/Input!B$6</f>
        <v>6.5343915145470941</v>
      </c>
      <c r="G21" s="6">
        <f>Input!C18/Input!C$6</f>
        <v>6.2749718557570908</v>
      </c>
      <c r="H21" s="6">
        <f>Input!D18/Input!D$6</f>
        <v>5.5087245479523688</v>
      </c>
      <c r="I21" s="6">
        <f>Input!E18/Input!E$6</f>
        <v>4.6270184125778542</v>
      </c>
      <c r="J21" s="6">
        <f>Input!F18/Input!F$6</f>
        <v>4.5072011320688308</v>
      </c>
      <c r="K21" s="6">
        <f>Input!G18/Input!G$6</f>
        <v>5.37738213341364</v>
      </c>
      <c r="L21" s="6">
        <f>Input!H18/Input!H$6</f>
        <v>5.9255926581749092</v>
      </c>
      <c r="M21" s="6">
        <f>Input!I18/Input!I$6</f>
        <v>6.9660713929110258</v>
      </c>
      <c r="N21" s="6">
        <f>Input!J18/Input!J$6</f>
        <v>5.8626033362350247</v>
      </c>
      <c r="O21" s="6">
        <f>AVERAGE(E21:N21)</f>
        <v>5.7866108526609468</v>
      </c>
    </row>
    <row r="22" spans="2:15" ht="12" customHeight="1" x14ac:dyDescent="0.2">
      <c r="B22" t="s">
        <v>255</v>
      </c>
      <c r="E22" s="6">
        <f>Input!A19/Input!A$6</f>
        <v>6.3265429713210359</v>
      </c>
      <c r="F22" s="6">
        <f>Input!B19/Input!B$6</f>
        <v>4.9205662157135448</v>
      </c>
      <c r="G22" s="6">
        <f>Input!C19/Input!C$6</f>
        <v>4.5171827394579518</v>
      </c>
      <c r="H22" s="6">
        <f>Input!D19/Input!D$6</f>
        <v>4.1184905467771182</v>
      </c>
      <c r="I22" s="6">
        <f>Input!E19/Input!E$6</f>
        <v>3.6028652940571089</v>
      </c>
      <c r="J22" s="6">
        <f>Input!F19/Input!F$6</f>
        <v>3.3551548031479883</v>
      </c>
      <c r="K22" s="6">
        <f>Input!G19/Input!G$6</f>
        <v>4.1440803760060403</v>
      </c>
      <c r="L22" s="6">
        <f>Input!H19/Input!H$6</f>
        <v>5.2484575715088342</v>
      </c>
      <c r="M22" s="6">
        <f>Input!I19/Input!I$6</f>
        <v>5.5993526847862629</v>
      </c>
      <c r="N22" s="6">
        <f>Input!J19/Input!J$6</f>
        <v>5.2219206971571701</v>
      </c>
      <c r="O22" s="6">
        <f>AVERAGE(E22:N22)</f>
        <v>4.7054613899933058</v>
      </c>
    </row>
    <row r="23" spans="2:15" ht="12" customHeight="1" x14ac:dyDescent="0.2">
      <c r="B23" t="s">
        <v>62</v>
      </c>
      <c r="E23" s="6">
        <f>Input!A20/Input!A$6</f>
        <v>1.2522679442739836E-2</v>
      </c>
      <c r="F23" s="6">
        <f>Input!B20/Input!B$6</f>
        <v>1.6300080180287061E-2</v>
      </c>
      <c r="G23" s="6">
        <f>Input!C20/Input!C$6</f>
        <v>1.58547794637117E-2</v>
      </c>
      <c r="H23" s="6">
        <f>Input!D20/Input!D$6</f>
        <v>1.7187851687749833E-2</v>
      </c>
      <c r="I23" s="6">
        <f>Input!E20/Input!E$6</f>
        <v>4.6473077049076925E-2</v>
      </c>
      <c r="J23" s="6">
        <f>Input!F20/Input!F$6</f>
        <v>3.5723183206095237E-2</v>
      </c>
      <c r="K23" s="6">
        <f>Input!G20/Input!G$6</f>
        <v>3.1521882723361226E-2</v>
      </c>
      <c r="L23" s="6">
        <f>Input!H20/Input!H$6</f>
        <v>3.1531019499523083E-2</v>
      </c>
      <c r="M23" s="6">
        <f>Input!I20/Input!I$6</f>
        <v>2.1693295483826217E-2</v>
      </c>
      <c r="N23" s="6">
        <f>Input!J20/Input!J$6</f>
        <v>1.5216879066549806E-2</v>
      </c>
      <c r="O23" s="6">
        <f>AVERAGE(E23:N23)</f>
        <v>2.4402472780292093E-2</v>
      </c>
    </row>
    <row r="24" spans="2:15" ht="13.5" customHeight="1" x14ac:dyDescent="0.2">
      <c r="B24" s="4" t="s">
        <v>63</v>
      </c>
      <c r="E24" s="8">
        <f t="shared" ref="E24:N24" si="4">SUM(E21:E23)</f>
        <v>12.621217193735406</v>
      </c>
      <c r="F24" s="8">
        <f t="shared" si="4"/>
        <v>11.471257810440925</v>
      </c>
      <c r="G24" s="8">
        <f t="shared" si="4"/>
        <v>10.808009374678754</v>
      </c>
      <c r="H24" s="8">
        <f t="shared" si="4"/>
        <v>9.6444029464172356</v>
      </c>
      <c r="I24" s="8">
        <f t="shared" si="4"/>
        <v>8.2763567836840402</v>
      </c>
      <c r="J24" s="8">
        <f t="shared" si="4"/>
        <v>7.8980791184229142</v>
      </c>
      <c r="K24" s="8">
        <f t="shared" si="4"/>
        <v>9.552984392143042</v>
      </c>
      <c r="L24" s="8">
        <f t="shared" si="4"/>
        <v>11.205581249183266</v>
      </c>
      <c r="M24" s="8">
        <f t="shared" si="4"/>
        <v>12.587117373181115</v>
      </c>
      <c r="N24" s="8">
        <f t="shared" si="4"/>
        <v>11.099740912458746</v>
      </c>
      <c r="O24" s="8">
        <f>AVERAGE(E24:N24)</f>
        <v>10.516474715434544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1.509224188800028</v>
      </c>
      <c r="F26" s="6">
        <f>Input!B21/Input!B$6</f>
        <v>1.5861317477013379</v>
      </c>
      <c r="G26" s="6">
        <f>Input!C21/Input!C$6</f>
        <v>1.363157961198995</v>
      </c>
      <c r="H26" s="6">
        <f>Input!D21/Input!D$6</f>
        <v>1.309392343978703</v>
      </c>
      <c r="I26" s="6">
        <f>Input!E21/Input!E$6</f>
        <v>1.1385119249440887</v>
      </c>
      <c r="J26" s="6">
        <f>Input!F21/Input!F$6</f>
        <v>1.1746902896092455</v>
      </c>
      <c r="K26" s="6">
        <f>Input!G21/Input!G$6</f>
        <v>1.3541395422176259</v>
      </c>
      <c r="L26" s="6">
        <f>Input!H21/Input!H$6</f>
        <v>1.4927418545261131</v>
      </c>
      <c r="M26" s="6">
        <f>Input!I21/Input!I$6</f>
        <v>1.6176325236606692</v>
      </c>
      <c r="N26" s="6">
        <f>Input!J21/Input!J$6</f>
        <v>1.3186872712919715</v>
      </c>
      <c r="O26" s="6">
        <f>AVERAGE(E26:N26)</f>
        <v>1.3864309647928776</v>
      </c>
    </row>
    <row r="27" spans="2:15" ht="12" customHeight="1" x14ac:dyDescent="0.2">
      <c r="B27" t="s">
        <v>65</v>
      </c>
      <c r="E27" s="6">
        <f>Input!A22/Input!A$6</f>
        <v>14.849104507043151</v>
      </c>
      <c r="F27" s="6">
        <f>Input!B22/Input!B$6</f>
        <v>15.794312268389875</v>
      </c>
      <c r="G27" s="6">
        <f>Input!C22/Input!C$6</f>
        <v>14.628264182334885</v>
      </c>
      <c r="H27" s="6">
        <f>Input!D22/Input!D$6</f>
        <v>13.988506014719675</v>
      </c>
      <c r="I27" s="6">
        <f>Input!E22/Input!E$6</f>
        <v>13.464681529111662</v>
      </c>
      <c r="J27" s="6">
        <f>Input!F22/Input!F$6</f>
        <v>13.000030224954717</v>
      </c>
      <c r="K27" s="6">
        <f>Input!G22/Input!G$6</f>
        <v>14.375652336487667</v>
      </c>
      <c r="L27" s="6">
        <f>Input!H22/Input!H$6</f>
        <v>16.562745033255883</v>
      </c>
      <c r="M27" s="6">
        <f>Input!I22/Input!I$6</f>
        <v>17.93907308785575</v>
      </c>
      <c r="N27" s="6">
        <f>Input!J22/Input!J$6</f>
        <v>14.937892397491465</v>
      </c>
      <c r="O27" s="6">
        <f>AVERAGE(E27:N27)</f>
        <v>14.954026158164471</v>
      </c>
    </row>
    <row r="28" spans="2:15" ht="12" customHeight="1" x14ac:dyDescent="0.2">
      <c r="B28" t="s">
        <v>66</v>
      </c>
      <c r="E28" s="6">
        <f>Input!A23/Input!A$6</f>
        <v>1.9481819537132117</v>
      </c>
      <c r="F28" s="6">
        <f>Input!B23/Input!B$6</f>
        <v>2.2929196065478132</v>
      </c>
      <c r="G28" s="6">
        <f>Input!C23/Input!C$6</f>
        <v>2.277163873317432</v>
      </c>
      <c r="H28" s="6">
        <f>Input!D23/Input!D$6</f>
        <v>2.5783633816237197</v>
      </c>
      <c r="I28" s="6">
        <f>Input!E23/Input!E$6</f>
        <v>2.4216988258412462</v>
      </c>
      <c r="J28" s="6">
        <f>Input!F23/Input!F$6</f>
        <v>2.2071264207009986</v>
      </c>
      <c r="K28" s="6">
        <f>Input!G23/Input!G$6</f>
        <v>2.5790669480101074</v>
      </c>
      <c r="L28" s="6">
        <f>Input!H23/Input!H$6</f>
        <v>2.6944272560552283</v>
      </c>
      <c r="M28" s="6">
        <f>Input!I23/Input!I$6</f>
        <v>2.6556447641030898</v>
      </c>
      <c r="N28" s="6">
        <f>Input!J23/Input!J$6</f>
        <v>2.2941049633352097</v>
      </c>
      <c r="O28" s="6">
        <f>AVERAGE(E28:N28)</f>
        <v>2.3948697993248063</v>
      </c>
    </row>
    <row r="29" spans="2:15" ht="13.5" customHeight="1" x14ac:dyDescent="0.2">
      <c r="B29" s="4" t="s">
        <v>15</v>
      </c>
      <c r="E29" s="8">
        <f t="shared" ref="E29:N29" si="5">SUM(E26:E28)</f>
        <v>18.306510649556394</v>
      </c>
      <c r="F29" s="8">
        <f t="shared" si="5"/>
        <v>19.673363622639027</v>
      </c>
      <c r="G29" s="8">
        <f t="shared" si="5"/>
        <v>18.268586016851312</v>
      </c>
      <c r="H29" s="8">
        <f t="shared" si="5"/>
        <v>17.876261740322096</v>
      </c>
      <c r="I29" s="8">
        <f t="shared" si="5"/>
        <v>17.024892279896996</v>
      </c>
      <c r="J29" s="8">
        <f t="shared" si="5"/>
        <v>16.38184693526496</v>
      </c>
      <c r="K29" s="8">
        <f t="shared" si="5"/>
        <v>18.308858826715401</v>
      </c>
      <c r="L29" s="8">
        <f t="shared" si="5"/>
        <v>20.749914143837223</v>
      </c>
      <c r="M29" s="8">
        <f t="shared" si="5"/>
        <v>22.212350375619511</v>
      </c>
      <c r="N29" s="8">
        <f t="shared" si="5"/>
        <v>18.550684632118646</v>
      </c>
      <c r="O29" s="8">
        <f>AVERAGE(E29:N29)</f>
        <v>18.735326922282155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75.360607033654844</v>
      </c>
      <c r="F31" s="7">
        <f t="shared" si="6"/>
        <v>74.286807173583099</v>
      </c>
      <c r="G31" s="7">
        <f t="shared" si="6"/>
        <v>72.087281327766874</v>
      </c>
      <c r="H31" s="7">
        <f t="shared" si="6"/>
        <v>68.767114958510163</v>
      </c>
      <c r="I31" s="7">
        <f t="shared" si="6"/>
        <v>65.845940128913355</v>
      </c>
      <c r="J31" s="7">
        <f t="shared" si="6"/>
        <v>67.46217288345062</v>
      </c>
      <c r="K31" s="7">
        <f t="shared" si="6"/>
        <v>71.096427608381532</v>
      </c>
      <c r="L31" s="7">
        <f t="shared" si="6"/>
        <v>75.004378463357028</v>
      </c>
      <c r="M31" s="7">
        <f t="shared" si="6"/>
        <v>79.793332965298205</v>
      </c>
      <c r="N31" s="7">
        <f t="shared" si="6"/>
        <v>72.456842090025489</v>
      </c>
      <c r="O31" s="7">
        <f>AVERAGE(E31:N31)</f>
        <v>72.216090463294123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85.729963111134438</v>
      </c>
      <c r="F33" s="6">
        <f>(Input!B27+Input!B203+Input!B207)/Input!B$34</f>
        <v>88.585274989467266</v>
      </c>
      <c r="G33" s="6">
        <f>(Input!C27+Input!C203+Input!C207)/Input!C$34</f>
        <v>95.147169502503431</v>
      </c>
      <c r="H33" s="6">
        <f>(Input!D27+Input!D203+Input!D207)/Input!D$34</f>
        <v>85.631697640194162</v>
      </c>
      <c r="I33" s="6">
        <f>(Input!E27+Input!E203+Input!E207)/Input!E$34</f>
        <v>69.324931539384423</v>
      </c>
      <c r="J33" s="6">
        <f>(Input!F27+Input!F203+Input!F207)/Input!F$34</f>
        <v>73.182513748030289</v>
      </c>
      <c r="K33" s="6">
        <f>(Input!G27+Input!G203+Input!G207)/Input!G$34</f>
        <v>83.986436945103208</v>
      </c>
      <c r="L33" s="6">
        <f>(Input!H27+Input!H203+Input!H207)/Input!H$34</f>
        <v>87.2099973494945</v>
      </c>
      <c r="M33" s="6">
        <f>(Input!I27+Input!I203+Input!I207)/Input!I$34</f>
        <v>88.874951737481126</v>
      </c>
      <c r="N33" s="6">
        <f>(Input!J27+Input!J203+Input!J207)/Input!J$34</f>
        <v>95.223220798641435</v>
      </c>
      <c r="O33" s="6">
        <f>AVERAGE(E33:N33)</f>
        <v>85.289615736143446</v>
      </c>
    </row>
    <row r="34" spans="2:15" ht="12" customHeight="1" x14ac:dyDescent="0.2">
      <c r="B34" t="s">
        <v>69</v>
      </c>
      <c r="E34" s="6">
        <f>Input!A28/Input!A$34</f>
        <v>4.9227718110501237E-2</v>
      </c>
      <c r="F34" s="6">
        <f>Input!B28/Input!B$34</f>
        <v>1.3707061346342732E-2</v>
      </c>
      <c r="G34" s="6">
        <f>Input!C28/Input!C$34</f>
        <v>6.1258686762137929E-2</v>
      </c>
      <c r="H34" s="6">
        <f>Input!D28/Input!D$34</f>
        <v>2.116630488967464E-2</v>
      </c>
      <c r="I34" s="6">
        <f>Input!E28/Input!E$34</f>
        <v>2.6616090864465782E-2</v>
      </c>
      <c r="J34" s="6">
        <f>Input!F28/Input!F$34</f>
        <v>5.7992027533480615E-2</v>
      </c>
      <c r="K34" s="6">
        <f>Input!G28/Input!G$34</f>
        <v>8.0764441435586379E-2</v>
      </c>
      <c r="L34" s="6">
        <f>Input!H28/Input!H$34</f>
        <v>9.4100246956406369E-2</v>
      </c>
      <c r="M34" s="6">
        <f>Input!I28/Input!I$34</f>
        <v>0.16075023640845737</v>
      </c>
      <c r="N34" s="6">
        <f>Input!J28/Input!J$34</f>
        <v>0.11142122835754965</v>
      </c>
      <c r="O34" s="6">
        <f>AVERAGE(E34:N34)</f>
        <v>6.7700404266460276E-2</v>
      </c>
    </row>
    <row r="35" spans="2:15" ht="12" customHeight="1" x14ac:dyDescent="0.2">
      <c r="B35" t="s">
        <v>75</v>
      </c>
      <c r="E35" s="6">
        <f>(Input!A29-Input!A203-Input!A207)/Input!A$34</f>
        <v>7.1776650264424458</v>
      </c>
      <c r="F35" s="6">
        <f>(Input!B29-Input!B203-Input!B207)/Input!B$34</f>
        <v>7.6181683532263751</v>
      </c>
      <c r="G35" s="6">
        <f>(Input!C29-Input!C203-Input!C207)/Input!C$34</f>
        <v>6.9513999799892856</v>
      </c>
      <c r="H35" s="6">
        <f>(Input!D29-Input!D203-Input!D207)/Input!D$34</f>
        <v>6.6894662646873035</v>
      </c>
      <c r="I35" s="6">
        <f>(Input!E29-Input!E203-Input!E207)/Input!E$34</f>
        <v>5.3269680432218376</v>
      </c>
      <c r="J35" s="6">
        <f>(Input!F29-Input!F203-Input!F207)/Input!F$34</f>
        <v>4.1666846059781388</v>
      </c>
      <c r="K35" s="6">
        <f>(Input!G29-Input!G203-Input!G207)/Input!G$34</f>
        <v>4.1219401705383865</v>
      </c>
      <c r="L35" s="6">
        <f>(Input!H29-Input!H203-Input!H207)/Input!H$34</f>
        <v>4.7766253425730794</v>
      </c>
      <c r="M35" s="6">
        <f>(Input!I29-Input!I203-Input!I207)/Input!I$34</f>
        <v>4.8016194138420456</v>
      </c>
      <c r="N35" s="6">
        <f>(Input!J29-Input!J203-Input!J207)/Input!J$34</f>
        <v>3.9438222830942</v>
      </c>
      <c r="O35" s="6">
        <f>AVERAGE(E35:N35)</f>
        <v>5.5574359483593101</v>
      </c>
    </row>
    <row r="36" spans="2:15" ht="13.5" customHeight="1" x14ac:dyDescent="0.2">
      <c r="B36" s="1" t="s">
        <v>71</v>
      </c>
      <c r="E36" s="7">
        <f t="shared" ref="E36:N36" si="7">SUM(E33:E35)</f>
        <v>92.95685585568738</v>
      </c>
      <c r="F36" s="7">
        <f t="shared" si="7"/>
        <v>96.217150404039984</v>
      </c>
      <c r="G36" s="7">
        <f t="shared" si="7"/>
        <v>102.15982816925487</v>
      </c>
      <c r="H36" s="7">
        <f t="shared" si="7"/>
        <v>92.342330209771134</v>
      </c>
      <c r="I36" s="7">
        <f t="shared" si="7"/>
        <v>74.678515673470727</v>
      </c>
      <c r="J36" s="7">
        <f t="shared" si="7"/>
        <v>77.407190381541909</v>
      </c>
      <c r="K36" s="7">
        <f t="shared" si="7"/>
        <v>88.189141557077178</v>
      </c>
      <c r="L36" s="7">
        <f t="shared" si="7"/>
        <v>92.080722939023985</v>
      </c>
      <c r="M36" s="7">
        <f t="shared" si="7"/>
        <v>93.837321387731635</v>
      </c>
      <c r="N36" s="7">
        <f t="shared" si="7"/>
        <v>99.278464310093185</v>
      </c>
      <c r="O36" s="7">
        <f>AVERAGE(E36:N36)</f>
        <v>90.914752088769205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17.596248822032535</v>
      </c>
      <c r="F38" s="11">
        <f t="shared" si="8"/>
        <v>21.930343230456884</v>
      </c>
      <c r="G38" s="11">
        <f t="shared" si="8"/>
        <v>30.072546841487991</v>
      </c>
      <c r="H38" s="11">
        <f t="shared" si="8"/>
        <v>23.575215251260971</v>
      </c>
      <c r="I38" s="11">
        <f t="shared" si="8"/>
        <v>8.8325755445573719</v>
      </c>
      <c r="J38" s="11">
        <f t="shared" si="8"/>
        <v>9.9450174980912891</v>
      </c>
      <c r="K38" s="11">
        <f t="shared" si="8"/>
        <v>17.092713948695646</v>
      </c>
      <c r="L38" s="11">
        <f t="shared" si="8"/>
        <v>17.076344475666957</v>
      </c>
      <c r="M38" s="11">
        <f t="shared" si="8"/>
        <v>14.043988422433429</v>
      </c>
      <c r="N38" s="11">
        <f t="shared" si="8"/>
        <v>26.821622220067695</v>
      </c>
      <c r="O38" s="11">
        <f>AVERAGE(E38:N38)</f>
        <v>18.698661625475079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2.634233731957361</v>
      </c>
      <c r="F40" s="8">
        <f>(Input!B25 + Input!B26) / Input!B$6</f>
        <v>2.9958341523355543</v>
      </c>
      <c r="G40" s="8">
        <f>(Input!C25 + Input!C26) / Input!C$6</f>
        <v>2.9869228325568775</v>
      </c>
      <c r="H40" s="8">
        <f>(Input!D25 + Input!D26) / Input!D$6</f>
        <v>3.1031154800945018</v>
      </c>
      <c r="I40" s="8">
        <f>(Input!E25 + Input!E26) / Input!E$6</f>
        <v>2.934015837514417</v>
      </c>
      <c r="J40" s="8">
        <f>(Input!F25 + Input!F26) / Input!F$6</f>
        <v>2.6648968573204956</v>
      </c>
      <c r="K40" s="8">
        <f>(Input!G25 + Input!G26) / Input!G$6</f>
        <v>2.996982321414734</v>
      </c>
      <c r="L40" s="8">
        <f>(Input!H25 + Input!H26) / Input!H$6</f>
        <v>3.4932078129911899</v>
      </c>
      <c r="M40" s="8">
        <f>(Input!I25 + Input!I26) / Input!I$6</f>
        <v>3.64116932691956</v>
      </c>
      <c r="N40" s="8">
        <f>(Input!J25 + Input!J26) / Input!J$6</f>
        <v>3.1736254242536899</v>
      </c>
      <c r="O40" s="8">
        <f>AVERAGE(E40:N40)</f>
        <v>3.062400377735838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14.962015090075175</v>
      </c>
      <c r="F42" s="11">
        <f t="shared" si="9"/>
        <v>18.93450907812133</v>
      </c>
      <c r="G42" s="11">
        <f t="shared" si="9"/>
        <v>27.085624008931113</v>
      </c>
      <c r="H42" s="11">
        <f t="shared" si="9"/>
        <v>20.472099771166469</v>
      </c>
      <c r="I42" s="11">
        <f t="shared" si="9"/>
        <v>5.8985597070429545</v>
      </c>
      <c r="J42" s="11">
        <f t="shared" si="9"/>
        <v>7.280120640770793</v>
      </c>
      <c r="K42" s="11">
        <f t="shared" si="9"/>
        <v>14.095731627280912</v>
      </c>
      <c r="L42" s="11">
        <f t="shared" si="9"/>
        <v>13.583136662675766</v>
      </c>
      <c r="M42" s="11">
        <f t="shared" si="9"/>
        <v>10.40281909551387</v>
      </c>
      <c r="N42" s="11">
        <f t="shared" si="9"/>
        <v>23.647996795814006</v>
      </c>
      <c r="O42" s="11">
        <f>AVERAGE(E42:N42)</f>
        <v>15.636261247739238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9.9247768323295639E-4</v>
      </c>
      <c r="G7" s="6">
        <f>Input!C8/Input!C5</f>
        <v>1.7353813539116348E-2</v>
      </c>
      <c r="H7" s="6">
        <f>Input!D8/Input!D5</f>
        <v>1.1126244450865533E-3</v>
      </c>
      <c r="I7" s="6">
        <f>Input!E8/Input!E5</f>
        <v>2.089967377796189E-2</v>
      </c>
      <c r="J7" s="6">
        <f>Input!F8/Input!F5</f>
        <v>1.4791345517919942E-2</v>
      </c>
      <c r="K7" s="6">
        <f>Input!G8/Input!G5</f>
        <v>4.6909771979101372E-2</v>
      </c>
      <c r="L7" s="6">
        <f>Input!H8/Input!H5</f>
        <v>2.4814706754898042E-3</v>
      </c>
      <c r="M7" s="6">
        <f>Input!I8/Input!I5</f>
        <v>2.9270708899096082E-2</v>
      </c>
      <c r="N7" s="6">
        <f>Input!J8/Input!J5</f>
        <v>3.0604578724467233E-2</v>
      </c>
      <c r="O7" s="6">
        <f>AVERAGE(E7:N7)</f>
        <v>1.6441646524147216E-2</v>
      </c>
    </row>
    <row r="8" spans="1:15" ht="12" customHeight="1" x14ac:dyDescent="0.2">
      <c r="B8" t="s">
        <v>50</v>
      </c>
      <c r="E8" s="6">
        <f>Input!A9/Input!A5</f>
        <v>3.7738734775272285</v>
      </c>
      <c r="F8" s="6">
        <f>Input!B9/Input!B5</f>
        <v>4.2528707722883849</v>
      </c>
      <c r="G8" s="6">
        <f>Input!C9/Input!C5</f>
        <v>4.4736465039095235</v>
      </c>
      <c r="H8" s="6">
        <f>Input!D9/Input!D5</f>
        <v>4.3129770679555541</v>
      </c>
      <c r="I8" s="6">
        <f>Input!E9/Input!E5</f>
        <v>3.9241404826014912</v>
      </c>
      <c r="J8" s="6">
        <f>Input!F9/Input!F5</f>
        <v>4.5825903686006226</v>
      </c>
      <c r="K8" s="6">
        <f>Input!G9/Input!G5</f>
        <v>4.342924536818642</v>
      </c>
      <c r="L8" s="6">
        <f>Input!H9/Input!H5</f>
        <v>3.5611080818011751</v>
      </c>
      <c r="M8" s="6">
        <f>Input!I9/Input!I5</f>
        <v>3.5769755635808864</v>
      </c>
      <c r="N8" s="6">
        <f>Input!J9/Input!J5</f>
        <v>3.1244362112539807</v>
      </c>
      <c r="O8" s="6">
        <f t="shared" ref="O8:O42" si="1">AVERAGE(E8:N8)</f>
        <v>3.9925543066337488</v>
      </c>
    </row>
    <row r="9" spans="1:15" ht="12" customHeight="1" x14ac:dyDescent="0.2">
      <c r="B9" t="s">
        <v>51</v>
      </c>
      <c r="E9" s="6">
        <f>Input!A10/Input!A5</f>
        <v>3.0402237152937568</v>
      </c>
      <c r="F9" s="6">
        <f>Input!B10/Input!B5</f>
        <v>2.8278891961478787</v>
      </c>
      <c r="G9" s="6">
        <f>Input!C10/Input!C5</f>
        <v>2.4951202421874257</v>
      </c>
      <c r="H9" s="6">
        <f>Input!D10/Input!D5</f>
        <v>2.7148553941527229</v>
      </c>
      <c r="I9" s="6">
        <f>Input!E10/Input!E5</f>
        <v>2.726190930509528</v>
      </c>
      <c r="J9" s="6">
        <f>Input!F10/Input!F5</f>
        <v>2.4968564866733431</v>
      </c>
      <c r="K9" s="6">
        <f>Input!G10/Input!G5</f>
        <v>2.748416581581079</v>
      </c>
      <c r="L9" s="6">
        <f>Input!H10/Input!H5</f>
        <v>1.9683172823493933</v>
      </c>
      <c r="M9" s="6">
        <f>Input!I10/Input!I5</f>
        <v>1.8639021737625387</v>
      </c>
      <c r="N9" s="6">
        <f>Input!J10/Input!J5</f>
        <v>1.5985238628702227</v>
      </c>
      <c r="O9" s="6">
        <f t="shared" si="1"/>
        <v>2.448029586552789</v>
      </c>
    </row>
    <row r="10" spans="1:15" ht="12" customHeight="1" x14ac:dyDescent="0.2">
      <c r="B10" t="s">
        <v>52</v>
      </c>
      <c r="E10" s="6">
        <f>Input!A11/Input!A5</f>
        <v>3.0235255253873294</v>
      </c>
      <c r="F10" s="6">
        <f>Input!B11/Input!B5</f>
        <v>2.201707090768168</v>
      </c>
      <c r="G10" s="6">
        <f>Input!C11/Input!C5</f>
        <v>2.5391425616879002</v>
      </c>
      <c r="H10" s="6">
        <f>Input!D11/Input!D5</f>
        <v>2.4177538679765687</v>
      </c>
      <c r="I10" s="6">
        <f>Input!E11/Input!E5</f>
        <v>2.1229066642502072</v>
      </c>
      <c r="J10" s="6">
        <f>Input!F11/Input!F5</f>
        <v>2.0245140355285844</v>
      </c>
      <c r="K10" s="6">
        <f>Input!G11/Input!G5</f>
        <v>1.6941007014951752</v>
      </c>
      <c r="L10" s="6">
        <f>Input!H11/Input!H5</f>
        <v>1.7212587559179831</v>
      </c>
      <c r="M10" s="6">
        <f>Input!I11/Input!I5</f>
        <v>1.7787002740332996</v>
      </c>
      <c r="N10" s="6">
        <f>Input!J11/Input!J5</f>
        <v>1.5295517371904428</v>
      </c>
      <c r="O10" s="6">
        <f t="shared" si="1"/>
        <v>2.1053161214235656</v>
      </c>
    </row>
    <row r="11" spans="1:15" ht="12" customHeight="1" x14ac:dyDescent="0.2">
      <c r="B11" t="s">
        <v>53</v>
      </c>
      <c r="E11" s="6">
        <f>Input!A12/Input!A5</f>
        <v>1.3814849056603773</v>
      </c>
      <c r="F11" s="6">
        <f>Input!B12/Input!B5</f>
        <v>1.7399956831124197</v>
      </c>
      <c r="G11" s="6">
        <f>Input!C12/Input!C5</f>
        <v>1.5748808341405793</v>
      </c>
      <c r="H11" s="6">
        <f>Input!D12/Input!D5</f>
        <v>1.6111483621844545</v>
      </c>
      <c r="I11" s="6">
        <f>Input!E12/Input!E5</f>
        <v>1.462630657104391</v>
      </c>
      <c r="J11" s="6">
        <f>Input!F12/Input!F5</f>
        <v>1.5117552380845221</v>
      </c>
      <c r="K11" s="6">
        <f>Input!G12/Input!G5</f>
        <v>1.5194811071849532</v>
      </c>
      <c r="L11" s="6">
        <f>Input!H12/Input!H5</f>
        <v>1.3294116341846729</v>
      </c>
      <c r="M11" s="6">
        <f>Input!I12/Input!I5</f>
        <v>1.5542271241357002</v>
      </c>
      <c r="N11" s="6">
        <f>Input!J12/Input!J5</f>
        <v>1.4938589320557869</v>
      </c>
      <c r="O11" s="6">
        <f t="shared" si="1"/>
        <v>1.5178874477847857</v>
      </c>
    </row>
    <row r="12" spans="1:15" ht="12" customHeight="1" x14ac:dyDescent="0.2">
      <c r="B12" t="s">
        <v>54</v>
      </c>
      <c r="E12" s="6">
        <f>Input!A13/Input!A5</f>
        <v>0.33717435189446232</v>
      </c>
      <c r="F12" s="6">
        <f>Input!B13/Input!B5</f>
        <v>0.26961896459171075</v>
      </c>
      <c r="G12" s="6">
        <f>Input!C13/Input!C5</f>
        <v>0.36925894135647302</v>
      </c>
      <c r="H12" s="6">
        <f>Input!D13/Input!D5</f>
        <v>0.2962035908481967</v>
      </c>
      <c r="I12" s="6">
        <f>Input!E13/Input!E5</f>
        <v>0.26908956866197181</v>
      </c>
      <c r="J12" s="6">
        <f>Input!F13/Input!F5</f>
        <v>0.27477262981285544</v>
      </c>
      <c r="K12" s="6">
        <f>Input!G13/Input!G5</f>
        <v>0.22351387159980826</v>
      </c>
      <c r="L12" s="6">
        <f>Input!H13/Input!H5</f>
        <v>0.23019383769709242</v>
      </c>
      <c r="M12" s="6">
        <f>Input!I13/Input!I5</f>
        <v>0.20723046364118131</v>
      </c>
      <c r="N12" s="6">
        <f>Input!J13/Input!J5</f>
        <v>0.21330074468315599</v>
      </c>
      <c r="O12" s="6">
        <f t="shared" si="1"/>
        <v>0.2690356964786908</v>
      </c>
    </row>
    <row r="13" spans="1:15" ht="13.5" customHeight="1" x14ac:dyDescent="0.2">
      <c r="B13" s="4" t="s">
        <v>55</v>
      </c>
      <c r="E13" s="8">
        <f>SUM(E7:E12)</f>
        <v>11.556281975763156</v>
      </c>
      <c r="F13" s="8">
        <f t="shared" ref="F13:N13" si="2">SUM(F7:F12)</f>
        <v>11.293074184591797</v>
      </c>
      <c r="G13" s="8">
        <f t="shared" si="2"/>
        <v>11.469402896821016</v>
      </c>
      <c r="H13" s="8">
        <f t="shared" si="2"/>
        <v>11.354050907562584</v>
      </c>
      <c r="I13" s="8">
        <f t="shared" si="2"/>
        <v>10.525857976905552</v>
      </c>
      <c r="J13" s="8">
        <f t="shared" si="2"/>
        <v>10.905280104217846</v>
      </c>
      <c r="K13" s="8">
        <f t="shared" si="2"/>
        <v>10.575346570658759</v>
      </c>
      <c r="L13" s="8">
        <f t="shared" si="2"/>
        <v>8.8127710626258065</v>
      </c>
      <c r="M13" s="8">
        <f t="shared" si="2"/>
        <v>9.0103063080527033</v>
      </c>
      <c r="N13" s="8">
        <f t="shared" si="2"/>
        <v>7.9902760667780566</v>
      </c>
      <c r="O13" s="8">
        <f t="shared" si="1"/>
        <v>10.349264805397727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31.287536201871454</v>
      </c>
      <c r="F15" s="6">
        <f>Input!B30/Input!B5</f>
        <v>29.961954022344099</v>
      </c>
      <c r="G15" s="6">
        <f>Input!C30/Input!C5</f>
        <v>30.323462002215329</v>
      </c>
      <c r="H15" s="6">
        <f>Input!D30/Input!D5</f>
        <v>29.763934172161076</v>
      </c>
      <c r="I15" s="6">
        <f>Input!E30/Input!E5</f>
        <v>30.730580778790387</v>
      </c>
      <c r="J15" s="6">
        <f>Input!F30/Input!F5</f>
        <v>33.426829144490995</v>
      </c>
      <c r="K15" s="6">
        <f>Input!G30/Input!G5</f>
        <v>31.081705356768211</v>
      </c>
      <c r="L15" s="6">
        <f>Input!H30/Input!H5</f>
        <v>32.101303562190616</v>
      </c>
      <c r="M15" s="6">
        <f>Input!I30/Input!I5</f>
        <v>33.674130463515304</v>
      </c>
      <c r="N15" s="6">
        <f>Input!J30/Input!J5</f>
        <v>33.65729024800256</v>
      </c>
      <c r="O15" s="6">
        <f t="shared" si="1"/>
        <v>31.600872595235</v>
      </c>
    </row>
    <row r="16" spans="1:15" ht="12" customHeight="1" x14ac:dyDescent="0.2">
      <c r="B16" t="s">
        <v>57</v>
      </c>
      <c r="E16" s="6">
        <f>Input!A31/Input!A5</f>
        <v>3.2272159073477527</v>
      </c>
      <c r="F16" s="6">
        <f>Input!B31/Input!B5</f>
        <v>3.041008371678414</v>
      </c>
      <c r="G16" s="6">
        <f>Input!C31/Input!C5</f>
        <v>3.2406263547767846</v>
      </c>
      <c r="H16" s="6">
        <f>Input!D31/Input!D5</f>
        <v>2.6100380230633848</v>
      </c>
      <c r="I16" s="6">
        <f>Input!E31/Input!E5</f>
        <v>2.5470319102112677</v>
      </c>
      <c r="J16" s="6">
        <f>Input!F31/Input!F5</f>
        <v>2.863228027799761</v>
      </c>
      <c r="K16" s="6">
        <f>Input!G31/Input!G5</f>
        <v>2.6794634331176419</v>
      </c>
      <c r="L16" s="6">
        <f>Input!H31/Input!H5</f>
        <v>2.458474453682205</v>
      </c>
      <c r="M16" s="6">
        <f>Input!I31/Input!I5</f>
        <v>2.281878091056595</v>
      </c>
      <c r="N16" s="6">
        <f>Input!J31/Input!J5</f>
        <v>2.6383199448401728</v>
      </c>
      <c r="O16" s="6">
        <f t="shared" si="1"/>
        <v>2.7587284517573978</v>
      </c>
    </row>
    <row r="17" spans="2:15" ht="12" customHeight="1" x14ac:dyDescent="0.2">
      <c r="B17" t="s">
        <v>58</v>
      </c>
      <c r="E17" s="6">
        <f>Input!A32/Input!A5</f>
        <v>0.77013580303727569</v>
      </c>
      <c r="F17" s="6">
        <f>Input!B32/Input!B5</f>
        <v>0.67957125457442924</v>
      </c>
      <c r="G17" s="6">
        <f>Input!C32/Input!C5</f>
        <v>0.61264862522940089</v>
      </c>
      <c r="H17" s="6">
        <f>Input!D32/Input!D5</f>
        <v>0.52841252725314558</v>
      </c>
      <c r="I17" s="6">
        <f>Input!E32/Input!E5</f>
        <v>0.73408393744821876</v>
      </c>
      <c r="J17" s="6">
        <f>Input!F32/Input!F5</f>
        <v>0.78713090866810942</v>
      </c>
      <c r="K17" s="6">
        <f>Input!G32/Input!G5</f>
        <v>0.85431872828092348</v>
      </c>
      <c r="L17" s="6">
        <f>Input!H32/Input!H5</f>
        <v>0.77803055898123652</v>
      </c>
      <c r="M17" s="6">
        <f>Input!I32/Input!I5</f>
        <v>0.43591753322197457</v>
      </c>
      <c r="N17" s="6">
        <f>Input!J32/Input!J5</f>
        <v>0.43171291145241886</v>
      </c>
      <c r="O17" s="6">
        <f t="shared" si="1"/>
        <v>0.66119627881471321</v>
      </c>
    </row>
    <row r="18" spans="2:15" ht="12" customHeight="1" x14ac:dyDescent="0.2">
      <c r="B18" t="s">
        <v>59</v>
      </c>
      <c r="E18" s="6">
        <f>Input!A33/Input!A5</f>
        <v>0.38193528148489031</v>
      </c>
      <c r="F18" s="6">
        <f>Input!B33/Input!B5</f>
        <v>0.34379342291342257</v>
      </c>
      <c r="G18" s="6">
        <f>Input!C33/Input!C5</f>
        <v>0.35430253264066858</v>
      </c>
      <c r="H18" s="6">
        <f>Input!D33/Input!D5</f>
        <v>0.29501692978538968</v>
      </c>
      <c r="I18" s="6">
        <f>Input!E33/Input!E5</f>
        <v>0.29673411609362055</v>
      </c>
      <c r="J18" s="6">
        <f>Input!F33/Input!F5</f>
        <v>0.30810715084958301</v>
      </c>
      <c r="K18" s="6">
        <f>Input!G33/Input!G5</f>
        <v>0.36911090540813746</v>
      </c>
      <c r="L18" s="6">
        <f>Input!H33/Input!H5</f>
        <v>0.34139786989386245</v>
      </c>
      <c r="M18" s="6">
        <f>Input!I33/Input!I5</f>
        <v>0.35498953336295624</v>
      </c>
      <c r="N18" s="6">
        <f>Input!J33/Input!J5</f>
        <v>0.29376511701708707</v>
      </c>
      <c r="O18" s="6">
        <f t="shared" si="1"/>
        <v>0.33391528594496178</v>
      </c>
    </row>
    <row r="19" spans="2:15" ht="13.5" customHeight="1" x14ac:dyDescent="0.2">
      <c r="B19" s="4" t="s">
        <v>60</v>
      </c>
      <c r="E19" s="8">
        <f>SUM(E15:E18)</f>
        <v>35.666823193741379</v>
      </c>
      <c r="F19" s="8">
        <f t="shared" ref="F19:N19" si="3">SUM(F15:F18)</f>
        <v>34.026327071510359</v>
      </c>
      <c r="G19" s="8">
        <f t="shared" si="3"/>
        <v>34.531039514862186</v>
      </c>
      <c r="H19" s="8">
        <f t="shared" si="3"/>
        <v>33.197401652262997</v>
      </c>
      <c r="I19" s="8">
        <f t="shared" si="3"/>
        <v>34.308430742543493</v>
      </c>
      <c r="J19" s="8">
        <f t="shared" si="3"/>
        <v>37.385295231808449</v>
      </c>
      <c r="K19" s="8">
        <f t="shared" si="3"/>
        <v>34.984598423574909</v>
      </c>
      <c r="L19" s="8">
        <f t="shared" si="3"/>
        <v>35.679206444747919</v>
      </c>
      <c r="M19" s="8">
        <f t="shared" si="3"/>
        <v>36.74691562115683</v>
      </c>
      <c r="N19" s="8">
        <f t="shared" si="3"/>
        <v>37.02108822131224</v>
      </c>
      <c r="O19" s="8">
        <f t="shared" si="1"/>
        <v>35.354712611752078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7.7767218438410799</v>
      </c>
      <c r="F21" s="6">
        <f>Input!B18/Input!B5</f>
        <v>7.5454125220574735</v>
      </c>
      <c r="G21" s="6">
        <f>Input!C18/Input!C5</f>
        <v>7.941441421188947</v>
      </c>
      <c r="H21" s="6">
        <f>Input!D18/Input!D5</f>
        <v>7.0423095300638314</v>
      </c>
      <c r="I21" s="6">
        <f>Input!E18/Input!E5</f>
        <v>6.2037451972866613</v>
      </c>
      <c r="J21" s="6">
        <f>Input!F18/Input!F5</f>
        <v>6.5419774136320843</v>
      </c>
      <c r="K21" s="6">
        <f>Input!G18/Input!G5</f>
        <v>7.0985156199338046</v>
      </c>
      <c r="L21" s="6">
        <f>Input!H18/Input!H5</f>
        <v>6.8684825935905582</v>
      </c>
      <c r="M21" s="6">
        <f>Input!I18/Input!I5</f>
        <v>7.6051265374249937</v>
      </c>
      <c r="N21" s="6">
        <f>Input!J18/Input!J5</f>
        <v>7.7010987485805398</v>
      </c>
      <c r="O21" s="6">
        <f t="shared" si="1"/>
        <v>7.2324831427599978</v>
      </c>
    </row>
    <row r="22" spans="2:15" ht="12" customHeight="1" x14ac:dyDescent="0.2">
      <c r="B22" t="s">
        <v>255</v>
      </c>
      <c r="E22" s="6">
        <f>Input!A19/Input!A5</f>
        <v>7.8316743212149103</v>
      </c>
      <c r="F22" s="6">
        <f>Input!B19/Input!B5</f>
        <v>5.6818912452678925</v>
      </c>
      <c r="G22" s="6">
        <f>Input!C19/Input!C5</f>
        <v>5.7168291649465859</v>
      </c>
      <c r="H22" s="6">
        <f>Input!D19/Input!D5</f>
        <v>5.2650454700675091</v>
      </c>
      <c r="I22" s="6">
        <f>Input!E19/Input!E5</f>
        <v>4.8305963520091133</v>
      </c>
      <c r="J22" s="6">
        <f>Input!F19/Input!F5</f>
        <v>4.8698396850460641</v>
      </c>
      <c r="K22" s="6">
        <f>Input!G19/Input!G5</f>
        <v>5.4704721646154999</v>
      </c>
      <c r="L22" s="6">
        <f>Input!H19/Input!H5</f>
        <v>6.083600671297261</v>
      </c>
      <c r="M22" s="6">
        <f>Input!I19/Input!I5</f>
        <v>6.113027457456865</v>
      </c>
      <c r="N22" s="6">
        <f>Input!J19/Input!J5</f>
        <v>6.8594998910313025</v>
      </c>
      <c r="O22" s="6">
        <f t="shared" si="1"/>
        <v>5.8722476422953012</v>
      </c>
    </row>
    <row r="23" spans="2:15" ht="12" customHeight="1" x14ac:dyDescent="0.2">
      <c r="B23" t="s">
        <v>62</v>
      </c>
      <c r="E23" s="6">
        <f>Input!A20/Input!A5</f>
        <v>1.550191747200491E-2</v>
      </c>
      <c r="F23" s="6">
        <f>Input!B20/Input!B5</f>
        <v>1.8822078357115926E-2</v>
      </c>
      <c r="G23" s="6">
        <f>Input!C20/Input!C5</f>
        <v>2.0065397144597177E-2</v>
      </c>
      <c r="H23" s="6">
        <f>Input!D20/Input!D5</f>
        <v>2.1972812524626337E-2</v>
      </c>
      <c r="I23" s="6">
        <f>Input!E20/Input!E5</f>
        <v>6.2309483740679371E-2</v>
      </c>
      <c r="J23" s="6">
        <f>Input!F20/Input!F5</f>
        <v>5.1850416883891373E-2</v>
      </c>
      <c r="K23" s="6">
        <f>Input!G20/Input!G5</f>
        <v>4.1611061168802602E-2</v>
      </c>
      <c r="L23" s="6">
        <f>Input!H20/Input!H5</f>
        <v>3.6548286573809603E-2</v>
      </c>
      <c r="M23" s="6">
        <f>Input!I20/Input!I5</f>
        <v>2.3683400278690731E-2</v>
      </c>
      <c r="N23" s="6">
        <f>Input!J20/Input!J5</f>
        <v>1.9988848232731646E-2</v>
      </c>
      <c r="O23" s="6">
        <f t="shared" si="1"/>
        <v>3.1235370237694966E-2</v>
      </c>
    </row>
    <row r="24" spans="2:15" ht="13.5" customHeight="1" x14ac:dyDescent="0.2">
      <c r="B24" s="4" t="s">
        <v>63</v>
      </c>
      <c r="E24" s="8">
        <f>SUM(E21:E23)</f>
        <v>15.623898082527994</v>
      </c>
      <c r="F24" s="8">
        <f t="shared" ref="F24:N24" si="4">SUM(F21:F23)</f>
        <v>13.246125845682483</v>
      </c>
      <c r="G24" s="8">
        <f t="shared" si="4"/>
        <v>13.67833598328013</v>
      </c>
      <c r="H24" s="8">
        <f t="shared" si="4"/>
        <v>12.329327812655968</v>
      </c>
      <c r="I24" s="8">
        <f t="shared" si="4"/>
        <v>11.096651033036453</v>
      </c>
      <c r="J24" s="8">
        <f t="shared" si="4"/>
        <v>11.46366751556204</v>
      </c>
      <c r="K24" s="8">
        <f t="shared" si="4"/>
        <v>12.610598845718107</v>
      </c>
      <c r="L24" s="8">
        <f t="shared" si="4"/>
        <v>12.988631551461628</v>
      </c>
      <c r="M24" s="8">
        <f t="shared" si="4"/>
        <v>13.74183739516055</v>
      </c>
      <c r="N24" s="8">
        <f t="shared" si="4"/>
        <v>14.580587487844575</v>
      </c>
      <c r="O24" s="8">
        <f t="shared" si="1"/>
        <v>13.135966155292991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1.8682797821751804</v>
      </c>
      <c r="F26" s="6">
        <f>Input!B21/Input!B5</f>
        <v>1.8315428948655668</v>
      </c>
      <c r="G26" s="6">
        <f>Input!C21/Input!C5</f>
        <v>1.7251773148204916</v>
      </c>
      <c r="H26" s="6">
        <f>Input!D21/Input!D5</f>
        <v>1.6739167301478892</v>
      </c>
      <c r="I26" s="6">
        <f>Input!E21/Input!E5</f>
        <v>1.5264771515120132</v>
      </c>
      <c r="J26" s="6">
        <f>Input!F21/Input!F5</f>
        <v>1.7050043069875718</v>
      </c>
      <c r="K26" s="6">
        <f>Input!G21/Input!G5</f>
        <v>1.7875576727703655</v>
      </c>
      <c r="L26" s="6">
        <f>Input!H21/Input!H5</f>
        <v>1.7302693647684173</v>
      </c>
      <c r="M26" s="6">
        <f>Input!I21/Input!I5</f>
        <v>1.7660312878809812</v>
      </c>
      <c r="N26" s="6">
        <f>Input!J21/Input!J5</f>
        <v>1.7322237770972013</v>
      </c>
      <c r="O26" s="6">
        <f t="shared" si="1"/>
        <v>1.7346480283025678</v>
      </c>
    </row>
    <row r="27" spans="2:15" ht="12" customHeight="1" x14ac:dyDescent="0.2">
      <c r="B27" t="s">
        <v>65</v>
      </c>
      <c r="E27" s="6">
        <f>Input!A22/Input!A5</f>
        <v>18.381816260162601</v>
      </c>
      <c r="F27" s="6">
        <f>Input!B22/Input!B5</f>
        <v>18.238056489557476</v>
      </c>
      <c r="G27" s="6">
        <f>Input!C22/Input!C5</f>
        <v>18.513151256783253</v>
      </c>
      <c r="H27" s="6">
        <f>Input!D22/Input!D5</f>
        <v>17.882794530983215</v>
      </c>
      <c r="I27" s="6">
        <f>Input!E22/Input!E5</f>
        <v>18.052976219449047</v>
      </c>
      <c r="J27" s="6">
        <f>Input!F22/Input!F5</f>
        <v>18.868894823238481</v>
      </c>
      <c r="K27" s="6">
        <f>Input!G22/Input!G5</f>
        <v>18.976853443836518</v>
      </c>
      <c r="L27" s="6">
        <f>Input!H22/Input!H5</f>
        <v>19.198235944560359</v>
      </c>
      <c r="M27" s="6">
        <f>Input!I22/Input!I5</f>
        <v>19.584772119346095</v>
      </c>
      <c r="N27" s="6">
        <f>Input!J22/Input!J5</f>
        <v>19.622372152953815</v>
      </c>
      <c r="O27" s="6">
        <f t="shared" si="1"/>
        <v>18.731992324087088</v>
      </c>
    </row>
    <row r="28" spans="2:15" ht="12" customHeight="1" x14ac:dyDescent="0.2">
      <c r="B28" t="s">
        <v>66</v>
      </c>
      <c r="E28" s="6">
        <f>Input!A23/Input!A5</f>
        <v>2.411668844914864</v>
      </c>
      <c r="F28" s="6">
        <f>Input!B23/Input!B5</f>
        <v>2.6476871293678705</v>
      </c>
      <c r="G28" s="6">
        <f>Input!C23/Input!C5</f>
        <v>2.8819194606915475</v>
      </c>
      <c r="H28" s="6">
        <f>Input!D23/Input!D5</f>
        <v>3.2961591846384199</v>
      </c>
      <c r="I28" s="6">
        <f>Input!E23/Input!E5</f>
        <v>3.2469294739022372</v>
      </c>
      <c r="J28" s="6">
        <f>Input!F23/Input!F5</f>
        <v>3.2035338051641347</v>
      </c>
      <c r="K28" s="6">
        <f>Input!G23/Input!G5</f>
        <v>3.4045464058703332</v>
      </c>
      <c r="L28" s="6">
        <f>Input!H23/Input!H5</f>
        <v>3.1231689006465344</v>
      </c>
      <c r="M28" s="6">
        <f>Input!I23/Input!I5</f>
        <v>2.8992689466270742</v>
      </c>
      <c r="N28" s="6">
        <f>Input!J23/Input!J5</f>
        <v>3.0135296299270102</v>
      </c>
      <c r="O28" s="6">
        <f t="shared" si="1"/>
        <v>3.0128411781750026</v>
      </c>
    </row>
    <row r="29" spans="2:15" ht="13.5" customHeight="1" x14ac:dyDescent="0.2">
      <c r="B29" s="4" t="s">
        <v>15</v>
      </c>
      <c r="E29" s="8">
        <f>SUM(E26:E28)</f>
        <v>22.661764887252644</v>
      </c>
      <c r="F29" s="8">
        <f t="shared" ref="F29:N29" si="5">SUM(F26:F28)</f>
        <v>22.717286513790913</v>
      </c>
      <c r="G29" s="8">
        <f t="shared" si="5"/>
        <v>23.120248032295294</v>
      </c>
      <c r="H29" s="8">
        <f t="shared" si="5"/>
        <v>22.852870445769526</v>
      </c>
      <c r="I29" s="8">
        <f t="shared" si="5"/>
        <v>22.826382844863296</v>
      </c>
      <c r="J29" s="8">
        <f t="shared" si="5"/>
        <v>23.777432935390188</v>
      </c>
      <c r="K29" s="8">
        <f t="shared" si="5"/>
        <v>24.168957522477218</v>
      </c>
      <c r="L29" s="8">
        <f t="shared" si="5"/>
        <v>24.05167420997531</v>
      </c>
      <c r="M29" s="8">
        <f t="shared" si="5"/>
        <v>24.250072353854151</v>
      </c>
      <c r="N29" s="8">
        <f t="shared" si="5"/>
        <v>24.368125559978026</v>
      </c>
      <c r="O29" s="8">
        <f t="shared" si="1"/>
        <v>23.479481530564659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85.508768139285166</v>
      </c>
      <c r="F31" s="7">
        <f t="shared" ref="F31:N31" si="6">SUM(F13,F19,F24,F29)</f>
        <v>81.282813615575549</v>
      </c>
      <c r="G31" s="7">
        <f t="shared" si="6"/>
        <v>82.799026427258624</v>
      </c>
      <c r="H31" s="7">
        <f t="shared" si="6"/>
        <v>79.733650818251078</v>
      </c>
      <c r="I31" s="7">
        <f t="shared" si="6"/>
        <v>78.757322597348804</v>
      </c>
      <c r="J31" s="7">
        <f t="shared" si="6"/>
        <v>83.531675786978525</v>
      </c>
      <c r="K31" s="7">
        <f t="shared" si="6"/>
        <v>82.33950136242899</v>
      </c>
      <c r="L31" s="7">
        <f t="shared" si="6"/>
        <v>81.532283268810659</v>
      </c>
      <c r="M31" s="7">
        <f t="shared" si="6"/>
        <v>83.749131678224245</v>
      </c>
      <c r="N31" s="7">
        <f t="shared" si="6"/>
        <v>83.960077335912899</v>
      </c>
      <c r="O31" s="7">
        <f t="shared" si="1"/>
        <v>82.319425103007461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85.228557421610645</v>
      </c>
      <c r="F33" s="6">
        <f>(Input!B35+Input!B209)/Input!B36</f>
        <v>88.949459757495077</v>
      </c>
      <c r="G33" s="6">
        <f>(Input!C35+Input!C209)/Input!C36</f>
        <v>94.980924330249749</v>
      </c>
      <c r="H33" s="6">
        <f>(Input!D35+Input!D209)/Input!D36</f>
        <v>88.450767749008392</v>
      </c>
      <c r="I33" s="6">
        <f>(Input!E35+Input!E209)/Input!E36</f>
        <v>73.027505065971567</v>
      </c>
      <c r="J33" s="6">
        <f>(Input!F35+Input!F209)/Input!F36</f>
        <v>76.289382480273161</v>
      </c>
      <c r="K33" s="6">
        <f>(Input!G35+Input!G209)/Input!G36</f>
        <v>85.293022208956373</v>
      </c>
      <c r="L33" s="6">
        <f>(Input!H35+Input!H209)/Input!H36</f>
        <v>87.787847637808028</v>
      </c>
      <c r="M33" s="6">
        <f>(Input!I35+Input!I209)/Input!I36</f>
        <v>88.667223441582394</v>
      </c>
      <c r="N33" s="6">
        <f>(Input!J35+Input!J209)/Input!J36</f>
        <v>94.430732621810591</v>
      </c>
      <c r="O33" s="6">
        <f t="shared" si="1"/>
        <v>86.310542271476606</v>
      </c>
    </row>
    <row r="34" spans="2:15" ht="12" customHeight="1" x14ac:dyDescent="0.2">
      <c r="B34" t="s">
        <v>69</v>
      </c>
      <c r="E34" s="6">
        <f>Input!A28/Input!A5*Input!A6/Input!A34</f>
        <v>6.0939356227515777E-2</v>
      </c>
      <c r="F34" s="6">
        <f>Input!B28/Input!B5*Input!B6/Input!B34</f>
        <v>1.5827859731553436E-2</v>
      </c>
      <c r="G34" s="6">
        <f>Input!C28/Input!C5*Input!C6/Input!C34</f>
        <v>7.7527403093314087E-2</v>
      </c>
      <c r="H34" s="6">
        <f>Input!D28/Input!D5*Input!D6/Input!D34</f>
        <v>2.7058835369831464E-2</v>
      </c>
      <c r="I34" s="6">
        <f>Input!E28/Input!E5*Input!E6/Input!E34</f>
        <v>3.5685927988123534E-2</v>
      </c>
      <c r="J34" s="6">
        <f>Input!F28/Input!F5*Input!F6/Input!F34</f>
        <v>8.4172532615739148E-2</v>
      </c>
      <c r="K34" s="6">
        <f>Input!G28/Input!G5*Input!G6/Input!G34</f>
        <v>0.10661463791151379</v>
      </c>
      <c r="L34" s="6">
        <f>Input!H28/Input!H5*Input!H6/Input!H34</f>
        <v>0.10907363120564539</v>
      </c>
      <c r="M34" s="6">
        <f>Input!I28/Input!I5*Input!I6/Input!I34</f>
        <v>0.17549718052723312</v>
      </c>
      <c r="N34" s="6">
        <f>Input!J28/Input!J5*Input!J6/Input!J34</f>
        <v>0.14636260259434228</v>
      </c>
      <c r="O34" s="6">
        <f t="shared" si="1"/>
        <v>8.3875996726481203E-2</v>
      </c>
    </row>
    <row r="35" spans="2:15" ht="12" customHeight="1" x14ac:dyDescent="0.2">
      <c r="B35" t="s">
        <v>75</v>
      </c>
      <c r="E35" s="6">
        <f>(Input!A29-Input!A203-Input!A207)/Input!A5*Input!A6/Input!A34</f>
        <v>8.8852846062521671</v>
      </c>
      <c r="F35" s="6">
        <f>(Input!B29-Input!B203-Input!B207)/Input!B5*Input!B6/Input!B34</f>
        <v>8.7968746224659604</v>
      </c>
      <c r="G35" s="6">
        <f>(Input!C29-Input!C203-Input!C207)/Input!C5*Input!C6/Input!C34</f>
        <v>8.7975112885471933</v>
      </c>
      <c r="H35" s="6">
        <f>(Input!D29-Input!D203-Input!D207)/Input!D5*Input!D6/Input!D34</f>
        <v>8.5517603243311111</v>
      </c>
      <c r="I35" s="6">
        <f>(Input!E29-Input!E203-Input!E207)/Input!E5*Input!E6/Input!E34</f>
        <v>7.1422132932091387</v>
      </c>
      <c r="J35" s="6">
        <f>(Input!F29-Input!F203-Input!F207)/Input!F5*Input!F6/Input!F34</f>
        <v>6.0477346768693554</v>
      </c>
      <c r="K35" s="6">
        <f>(Input!G29-Input!G203-Input!G207)/Input!G5*Input!G6/Input!G34</f>
        <v>5.4412455650468896</v>
      </c>
      <c r="L35" s="6">
        <f>(Input!H29-Input!H203-Input!H207)/Input!H5*Input!H6/Input!H34</f>
        <v>5.5366897311621308</v>
      </c>
      <c r="M35" s="6">
        <f>(Input!I29-Input!I203-Input!I207)/Input!I5*Input!I6/Input!I34</f>
        <v>5.2421115385045267</v>
      </c>
      <c r="N35" s="6">
        <f>(Input!J29-Input!J203-Input!J207)/Input!J5*Input!J6/Input!J34</f>
        <v>5.1805935191354084</v>
      </c>
      <c r="O35" s="6">
        <f t="shared" si="1"/>
        <v>6.9622019165523898</v>
      </c>
    </row>
    <row r="36" spans="2:15" ht="13.5" customHeight="1" x14ac:dyDescent="0.2">
      <c r="B36" s="1" t="s">
        <v>71</v>
      </c>
      <c r="E36" s="7">
        <f>SUM(E33:E35)</f>
        <v>94.174781384090338</v>
      </c>
      <c r="F36" s="7">
        <f t="shared" ref="F36:N36" si="7">SUM(F33:F35)</f>
        <v>97.7621622396926</v>
      </c>
      <c r="G36" s="7">
        <f t="shared" si="7"/>
        <v>103.85596302189026</v>
      </c>
      <c r="H36" s="7">
        <f t="shared" si="7"/>
        <v>97.029586908709334</v>
      </c>
      <c r="I36" s="7">
        <f t="shared" si="7"/>
        <v>80.205404287168832</v>
      </c>
      <c r="J36" s="7">
        <f t="shared" si="7"/>
        <v>82.421289689758254</v>
      </c>
      <c r="K36" s="7">
        <f t="shared" si="7"/>
        <v>90.840882411914777</v>
      </c>
      <c r="L36" s="7">
        <f t="shared" si="7"/>
        <v>93.433611000175802</v>
      </c>
      <c r="M36" s="7">
        <f t="shared" si="7"/>
        <v>94.084832160614155</v>
      </c>
      <c r="N36" s="7">
        <f t="shared" si="7"/>
        <v>99.757688743540342</v>
      </c>
      <c r="O36" s="7">
        <f t="shared" si="1"/>
        <v>93.356620184755485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8.6660132448051712</v>
      </c>
      <c r="F38" s="11">
        <f t="shared" ref="F38:N38" si="8">F36-F31</f>
        <v>16.479348624117051</v>
      </c>
      <c r="G38" s="11">
        <f t="shared" si="8"/>
        <v>21.056936594631637</v>
      </c>
      <c r="H38" s="11">
        <f t="shared" si="8"/>
        <v>17.295936090458255</v>
      </c>
      <c r="I38" s="11">
        <f t="shared" si="8"/>
        <v>1.4480816898200288</v>
      </c>
      <c r="J38" s="11">
        <f t="shared" si="8"/>
        <v>-1.110386097220271</v>
      </c>
      <c r="K38" s="11">
        <f t="shared" si="8"/>
        <v>8.5013810494857864</v>
      </c>
      <c r="L38" s="11">
        <f t="shared" si="8"/>
        <v>11.901327731365143</v>
      </c>
      <c r="M38" s="11">
        <f t="shared" si="8"/>
        <v>10.33570048238991</v>
      </c>
      <c r="N38" s="11">
        <f t="shared" si="8"/>
        <v>15.797611407627443</v>
      </c>
      <c r="O38" s="11">
        <f t="shared" si="1"/>
        <v>11.037195081748015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3.2609374137137599</v>
      </c>
      <c r="F40" s="8">
        <f>(Input!B25 + Input!B26) / Input!B5</f>
        <v>3.4593587599880586</v>
      </c>
      <c r="G40" s="8">
        <f>(Input!C25 + Input!C26) / Input!C5</f>
        <v>3.7801719672414809</v>
      </c>
      <c r="H40" s="8">
        <f>(Input!D25 + Input!D26) / Input!D5</f>
        <v>3.966998082429273</v>
      </c>
      <c r="I40" s="8">
        <f>(Input!E25 + Input!E26) / Input!E5</f>
        <v>3.9338262867647056</v>
      </c>
      <c r="J40" s="8">
        <f>(Input!F25 + Input!F26) / Input!F5</f>
        <v>3.8679647389615472</v>
      </c>
      <c r="K40" s="8">
        <f>(Input!G25 + Input!G26) / Input!G5</f>
        <v>3.9562235477066308</v>
      </c>
      <c r="L40" s="8">
        <f>(Input!H25 + Input!H26) / Input!H5</f>
        <v>4.0490527181654805</v>
      </c>
      <c r="M40" s="8">
        <f>(Input!I25 + Input!I26) / Input!I5</f>
        <v>3.9752038004654913</v>
      </c>
      <c r="N40" s="8">
        <f>(Input!J25 + Input!J26) / Input!J5</f>
        <v>4.1688651579281419</v>
      </c>
      <c r="O40" s="8">
        <f t="shared" si="1"/>
        <v>3.8418602473364571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5.4050758310914109</v>
      </c>
      <c r="F42" s="11">
        <f t="shared" ref="F42:N42" si="9">+F38-F40</f>
        <v>13.019989864128993</v>
      </c>
      <c r="G42" s="11">
        <f t="shared" si="9"/>
        <v>17.276764627390158</v>
      </c>
      <c r="H42" s="11">
        <f t="shared" si="9"/>
        <v>13.328938008028983</v>
      </c>
      <c r="I42" s="11">
        <f t="shared" si="9"/>
        <v>-2.4857445969446768</v>
      </c>
      <c r="J42" s="11">
        <f t="shared" si="9"/>
        <v>-4.9783508361818178</v>
      </c>
      <c r="K42" s="11">
        <f t="shared" si="9"/>
        <v>4.5451575017791557</v>
      </c>
      <c r="L42" s="11">
        <f t="shared" si="9"/>
        <v>7.8522750131996624</v>
      </c>
      <c r="M42" s="11">
        <f t="shared" si="9"/>
        <v>6.3604966819244186</v>
      </c>
      <c r="N42" s="11">
        <f t="shared" si="9"/>
        <v>11.628746249699301</v>
      </c>
      <c r="O42" s="11">
        <f t="shared" si="1"/>
        <v>7.1953348344115593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5.5670119302659252E-3</v>
      </c>
      <c r="G7" s="6">
        <f>Input!C8/Input!C$7</f>
        <v>9.5863883566169872E-2</v>
      </c>
      <c r="H7" s="6">
        <f>Input!D8/Input!D$7</f>
        <v>6.2711948849708456E-3</v>
      </c>
      <c r="I7" s="6">
        <f>Input!E8/Input!E$7</f>
        <v>0.11924587669603882</v>
      </c>
      <c r="J7" s="6">
        <f>Input!F8/Input!F$7</f>
        <v>8.3476222818130136E-2</v>
      </c>
      <c r="K7" s="6">
        <f>Input!G8/Input!G$7</f>
        <v>0.26654496165302266</v>
      </c>
      <c r="L7" s="6">
        <f>Input!H8/Input!H$7</f>
        <v>1.4122481209339052E-2</v>
      </c>
      <c r="M7" s="6">
        <f>Input!I8/Input!I$7</f>
        <v>0.16717517414694724</v>
      </c>
      <c r="N7" s="6">
        <f>Input!J8/Input!J$7</f>
        <v>0.17664732856413118</v>
      </c>
      <c r="O7" s="6">
        <f>AVERAGE(E7:N7)</f>
        <v>9.3491413546901575E-2</v>
      </c>
    </row>
    <row r="8" spans="1:15" ht="12" customHeight="1" x14ac:dyDescent="0.2">
      <c r="B8" t="s">
        <v>50</v>
      </c>
      <c r="E8" s="6">
        <f>Input!A9/Input!A$7</f>
        <v>21.423172928126135</v>
      </c>
      <c r="F8" s="6">
        <f>Input!B9/Input!B$7</f>
        <v>23.85522891566265</v>
      </c>
      <c r="G8" s="6">
        <f>Input!C9/Input!C$7</f>
        <v>24.712788725101341</v>
      </c>
      <c r="H8" s="6">
        <f>Input!D9/Input!D$7</f>
        <v>24.30965798657726</v>
      </c>
      <c r="I8" s="6">
        <f>Input!E9/Input!E$7</f>
        <v>22.389706992443994</v>
      </c>
      <c r="J8" s="6">
        <f>Input!F9/Input!F$7</f>
        <v>25.862240472313545</v>
      </c>
      <c r="K8" s="6">
        <f>Input!G9/Input!G$7</f>
        <v>24.67683395783736</v>
      </c>
      <c r="L8" s="6">
        <f>Input!H9/Input!H$7</f>
        <v>20.266885466915994</v>
      </c>
      <c r="M8" s="6">
        <f>Input!I9/Input!I$7</f>
        <v>20.429348493827423</v>
      </c>
      <c r="N8" s="6">
        <f>Input!J9/Input!J$7</f>
        <v>18.034011020246744</v>
      </c>
      <c r="O8" s="6">
        <f t="shared" ref="O8:O42" si="1">AVERAGE(E8:N8)</f>
        <v>22.595987495905245</v>
      </c>
    </row>
    <row r="9" spans="1:15" ht="12" customHeight="1" x14ac:dyDescent="0.2">
      <c r="B9" t="s">
        <v>51</v>
      </c>
      <c r="E9" s="6">
        <f>Input!A10/Input!A$7</f>
        <v>17.258458393153258</v>
      </c>
      <c r="F9" s="6">
        <f>Input!B10/Input!B$7</f>
        <v>15.862213486900291</v>
      </c>
      <c r="G9" s="6">
        <f>Input!C10/Input!C$7</f>
        <v>13.783248036029581</v>
      </c>
      <c r="H9" s="6">
        <f>Input!D10/Input!D$7</f>
        <v>15.302007192482296</v>
      </c>
      <c r="I9" s="6">
        <f>Input!E10/Input!E$7</f>
        <v>15.554646019986855</v>
      </c>
      <c r="J9" s="6">
        <f>Input!F10/Input!F$7</f>
        <v>14.091223017806165</v>
      </c>
      <c r="K9" s="6">
        <f>Input!G10/Input!G$7</f>
        <v>15.616716121971947</v>
      </c>
      <c r="L9" s="6">
        <f>Input!H10/Input!H$7</f>
        <v>11.202035997668927</v>
      </c>
      <c r="M9" s="6">
        <f>Input!I10/Input!I$7</f>
        <v>10.645392004880637</v>
      </c>
      <c r="N9" s="6">
        <f>Input!J10/Input!J$7</f>
        <v>9.2265596126729879</v>
      </c>
      <c r="O9" s="6">
        <f t="shared" si="1"/>
        <v>13.854249988355296</v>
      </c>
    </row>
    <row r="10" spans="1:15" ht="12" customHeight="1" x14ac:dyDescent="0.2">
      <c r="B10" t="s">
        <v>52</v>
      </c>
      <c r="E10" s="6">
        <f>Input!A11/Input!A$7</f>
        <v>17.163667666309262</v>
      </c>
      <c r="F10" s="6">
        <f>Input!B11/Input!B$7</f>
        <v>12.349828966764285</v>
      </c>
      <c r="G10" s="6">
        <f>Input!C11/Input!C$7</f>
        <v>14.026430924989048</v>
      </c>
      <c r="H10" s="6">
        <f>Input!D11/Input!D$7</f>
        <v>13.627424560848683</v>
      </c>
      <c r="I10" s="6">
        <f>Input!E11/Input!E$7</f>
        <v>12.112527162472579</v>
      </c>
      <c r="J10" s="6">
        <f>Input!F11/Input!F$7</f>
        <v>11.425518018186466</v>
      </c>
      <c r="K10" s="6">
        <f>Input!G11/Input!G$7</f>
        <v>9.6260115422765367</v>
      </c>
      <c r="L10" s="6">
        <f>Input!H11/Input!H$7</f>
        <v>9.7959829535619694</v>
      </c>
      <c r="M10" s="6">
        <f>Input!I11/Input!I$7</f>
        <v>10.158774394286102</v>
      </c>
      <c r="N10" s="6">
        <f>Input!J11/Input!J$7</f>
        <v>8.8284576862778312</v>
      </c>
      <c r="O10" s="6">
        <f t="shared" si="1"/>
        <v>11.911462387597277</v>
      </c>
    </row>
    <row r="11" spans="1:15" ht="12" customHeight="1" x14ac:dyDescent="0.2">
      <c r="B11" t="s">
        <v>53</v>
      </c>
      <c r="E11" s="6">
        <f>Input!A12/Input!A$7</f>
        <v>7.8422846467419101</v>
      </c>
      <c r="F11" s="6">
        <f>Input!B12/Input!B$7</f>
        <v>9.7599944967471846</v>
      </c>
      <c r="G11" s="6">
        <f>Input!C12/Input!C$7</f>
        <v>8.6997703746408099</v>
      </c>
      <c r="H11" s="6">
        <f>Input!D12/Input!D$7</f>
        <v>9.0810744024901489</v>
      </c>
      <c r="I11" s="6">
        <f>Input!E12/Input!E$7</f>
        <v>8.3452343247974348</v>
      </c>
      <c r="J11" s="6">
        <f>Input!F12/Input!F$7</f>
        <v>8.5317199133730597</v>
      </c>
      <c r="K11" s="6">
        <f>Input!G12/Input!G$7</f>
        <v>8.6338094678341335</v>
      </c>
      <c r="L11" s="6">
        <f>Input!H12/Input!H$7</f>
        <v>7.5659128309239234</v>
      </c>
      <c r="M11" s="6">
        <f>Input!I12/Input!I$7</f>
        <v>8.8767303530977522</v>
      </c>
      <c r="N11" s="6">
        <f>Input!J12/Input!J$7</f>
        <v>8.6224414972375829</v>
      </c>
      <c r="O11" s="6">
        <f t="shared" si="1"/>
        <v>8.5958972307883936</v>
      </c>
    </row>
    <row r="12" spans="1:15" ht="12" customHeight="1" x14ac:dyDescent="0.2">
      <c r="B12" t="s">
        <v>54</v>
      </c>
      <c r="E12" s="6">
        <f>Input!A13/Input!A$7</f>
        <v>1.9140399090159494</v>
      </c>
      <c r="F12" s="6">
        <f>Input!B13/Input!B$7</f>
        <v>1.5123483559032214</v>
      </c>
      <c r="G12" s="6">
        <f>Input!C13/Input!C$7</f>
        <v>2.0398165556045598</v>
      </c>
      <c r="H12" s="6">
        <f>Input!D13/Input!D$7</f>
        <v>1.6695215101917928</v>
      </c>
      <c r="I12" s="6">
        <f>Input!E13/Input!E$7</f>
        <v>1.5353264297690359</v>
      </c>
      <c r="J12" s="6">
        <f>Input!F13/Input!F$7</f>
        <v>1.5507028243504286</v>
      </c>
      <c r="K12" s="6">
        <f>Input!G13/Input!G$7</f>
        <v>1.2700231491432374</v>
      </c>
      <c r="L12" s="6">
        <f>Input!H13/Input!H$7</f>
        <v>1.3100731672926789</v>
      </c>
      <c r="M12" s="6">
        <f>Input!I13/Input!I$7</f>
        <v>1.1835650775385542</v>
      </c>
      <c r="N12" s="6">
        <f>Input!J13/Input!J$7</f>
        <v>1.2311558694613345</v>
      </c>
      <c r="O12" s="6">
        <f t="shared" si="1"/>
        <v>1.5216572848270793</v>
      </c>
    </row>
    <row r="13" spans="1:15" ht="13.5" customHeight="1" x14ac:dyDescent="0.2">
      <c r="B13" s="4" t="s">
        <v>55</v>
      </c>
      <c r="E13" s="8">
        <f>SUM(E7:E12)</f>
        <v>65.60162354334652</v>
      </c>
      <c r="F13" s="8">
        <f t="shared" ref="F13:N13" si="2">SUM(F7:F12)</f>
        <v>63.345181233907894</v>
      </c>
      <c r="G13" s="8">
        <f t="shared" si="2"/>
        <v>63.357918499931515</v>
      </c>
      <c r="H13" s="8">
        <f t="shared" si="2"/>
        <v>63.995956847475149</v>
      </c>
      <c r="I13" s="8">
        <f t="shared" si="2"/>
        <v>60.056686806165935</v>
      </c>
      <c r="J13" s="8">
        <f t="shared" si="2"/>
        <v>61.544880468847794</v>
      </c>
      <c r="K13" s="8">
        <f t="shared" si="2"/>
        <v>60.089939200716238</v>
      </c>
      <c r="L13" s="8">
        <f t="shared" si="2"/>
        <v>50.155012897572824</v>
      </c>
      <c r="M13" s="8">
        <f t="shared" si="2"/>
        <v>51.460985497777422</v>
      </c>
      <c r="N13" s="8">
        <f t="shared" si="2"/>
        <v>46.119273014460603</v>
      </c>
      <c r="O13" s="8">
        <f t="shared" si="1"/>
        <v>58.572745801020197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218.64934689136518</v>
      </c>
      <c r="F15" s="6">
        <f>Input!B14/Input!B$7</f>
        <v>191.89783242595175</v>
      </c>
      <c r="G15" s="6">
        <f>Input!C14/Input!C$7</f>
        <v>208.53470097524922</v>
      </c>
      <c r="H15" s="6">
        <f>Input!D14/Input!D$7</f>
        <v>211.42904306554112</v>
      </c>
      <c r="I15" s="6">
        <f>Input!E14/Input!E$7</f>
        <v>227.42637533329886</v>
      </c>
      <c r="J15" s="6">
        <f>Input!F14/Input!F$7</f>
        <v>263.07337176897022</v>
      </c>
      <c r="K15" s="6">
        <f>Input!G14/Input!G$7</f>
        <v>234.04360919714787</v>
      </c>
      <c r="L15" s="6">
        <f>Input!H14/Input!H$7</f>
        <v>210.69564797876163</v>
      </c>
      <c r="M15" s="6">
        <f>Input!I14/Input!I$7</f>
        <v>208.7745761021782</v>
      </c>
      <c r="N15" s="6">
        <f>Input!J14/Input!J$7</f>
        <v>253.96993891666605</v>
      </c>
      <c r="O15" s="6">
        <f t="shared" si="1"/>
        <v>222.849444265513</v>
      </c>
    </row>
    <row r="16" spans="1:15" ht="12" customHeight="1" x14ac:dyDescent="0.2">
      <c r="B16" t="s">
        <v>57</v>
      </c>
      <c r="E16" s="6">
        <f>Input!A15/Input!A$7</f>
        <v>20.633426598283787</v>
      </c>
      <c r="F16" s="6">
        <f>Input!B15/Input!B$7</f>
        <v>17.935905972994753</v>
      </c>
      <c r="G16" s="6">
        <f>Input!C15/Input!C$7</f>
        <v>22.579284872422829</v>
      </c>
      <c r="H16" s="6">
        <f>Input!D15/Input!D$7</f>
        <v>16.372037176334409</v>
      </c>
      <c r="I16" s="6">
        <f>Input!E15/Input!E$7</f>
        <v>16.46012866628751</v>
      </c>
      <c r="J16" s="6">
        <f>Input!F15/Input!F$7</f>
        <v>22.005839783057286</v>
      </c>
      <c r="K16" s="6">
        <f>Input!G15/Input!G$7</f>
        <v>21.894867950325107</v>
      </c>
      <c r="L16" s="6">
        <f>Input!H15/Input!H$7</f>
        <v>15.817506164134928</v>
      </c>
      <c r="M16" s="6">
        <f>Input!I15/Input!I$7</f>
        <v>15.275761932659613</v>
      </c>
      <c r="N16" s="6">
        <f>Input!J15/Input!J$7</f>
        <v>19.25385798382332</v>
      </c>
      <c r="O16" s="6">
        <f t="shared" si="1"/>
        <v>18.822861710032349</v>
      </c>
    </row>
    <row r="17" spans="2:15" ht="12" customHeight="1" x14ac:dyDescent="0.2">
      <c r="B17" t="s">
        <v>58</v>
      </c>
      <c r="E17" s="6">
        <f>Input!A16/Input!A$7</f>
        <v>4.8595208838629746</v>
      </c>
      <c r="F17" s="6">
        <f>Input!B16/Input!B$7</f>
        <v>4.1116351343383322</v>
      </c>
      <c r="G17" s="6">
        <f>Input!C16/Input!C$7</f>
        <v>3.9561124298743269</v>
      </c>
      <c r="H17" s="6">
        <f>Input!D16/Input!D$7</f>
        <v>3.4550633460048292</v>
      </c>
      <c r="I17" s="6">
        <f>Input!E16/Input!E$7</f>
        <v>4.4060551448049692</v>
      </c>
      <c r="J17" s="6">
        <f>Input!F16/Input!F$7</f>
        <v>5.0762152120961623</v>
      </c>
      <c r="K17" s="6">
        <f>Input!G16/Input!G$7</f>
        <v>5.7501351227650197</v>
      </c>
      <c r="L17" s="6">
        <f>Input!H16/Input!H$7</f>
        <v>5.0888206826096152</v>
      </c>
      <c r="M17" s="6">
        <f>Input!I16/Input!I$7</f>
        <v>2.8428308928592871</v>
      </c>
      <c r="N17" s="6">
        <f>Input!J16/Input!J$7</f>
        <v>3.1700040488784369</v>
      </c>
      <c r="O17" s="6">
        <f t="shared" si="1"/>
        <v>4.2716392898093964</v>
      </c>
    </row>
    <row r="18" spans="2:15" ht="12" customHeight="1" x14ac:dyDescent="0.2">
      <c r="B18" t="s">
        <v>59</v>
      </c>
      <c r="E18" s="6">
        <f>Input!A17/Input!A$7</f>
        <v>2.4964645324258035</v>
      </c>
      <c r="F18" s="6">
        <f>Input!B17/Input!B$7</f>
        <v>2.1448189626368444</v>
      </c>
      <c r="G18" s="6">
        <f>Input!C17/Input!C$7</f>
        <v>2.2654659565916999</v>
      </c>
      <c r="H18" s="6">
        <f>Input!D17/Input!D$7</f>
        <v>1.9503124419105895</v>
      </c>
      <c r="I18" s="6">
        <f>Input!E17/Input!E$7</f>
        <v>1.8141788476168668</v>
      </c>
      <c r="J18" s="6">
        <f>Input!F17/Input!F$7</f>
        <v>2.0219963962357048</v>
      </c>
      <c r="K18" s="6">
        <f>Input!G17/Input!G$7</f>
        <v>2.512590999700385</v>
      </c>
      <c r="L18" s="6">
        <f>Input!H17/Input!H$7</f>
        <v>2.2262815369254723</v>
      </c>
      <c r="M18" s="6">
        <f>Input!I17/Input!I$7</f>
        <v>2.1959082252256188</v>
      </c>
      <c r="N18" s="6">
        <f>Input!J17/Input!J$7</f>
        <v>2.0444809461428548</v>
      </c>
      <c r="O18" s="6">
        <f t="shared" si="1"/>
        <v>2.1672498845411843</v>
      </c>
    </row>
    <row r="19" spans="2:15" ht="13.5" customHeight="1" x14ac:dyDescent="0.2">
      <c r="B19" s="4" t="s">
        <v>60</v>
      </c>
      <c r="E19" s="8">
        <f>SUM(E15:E18)</f>
        <v>246.63875890593775</v>
      </c>
      <c r="F19" s="8">
        <f t="shared" ref="F19:N19" si="3">SUM(F15:F18)</f>
        <v>216.09019249592168</v>
      </c>
      <c r="G19" s="8">
        <f t="shared" si="3"/>
        <v>237.33556423413808</v>
      </c>
      <c r="H19" s="8">
        <f t="shared" si="3"/>
        <v>233.20645602979096</v>
      </c>
      <c r="I19" s="8">
        <f t="shared" si="3"/>
        <v>250.10673799200822</v>
      </c>
      <c r="J19" s="8">
        <f t="shared" si="3"/>
        <v>292.17742316035935</v>
      </c>
      <c r="K19" s="8">
        <f t="shared" si="3"/>
        <v>264.20120326993839</v>
      </c>
      <c r="L19" s="8">
        <f t="shared" si="3"/>
        <v>233.82825636243166</v>
      </c>
      <c r="M19" s="8">
        <f t="shared" si="3"/>
        <v>229.08907715292273</v>
      </c>
      <c r="N19" s="8">
        <f t="shared" si="3"/>
        <v>278.43828189551067</v>
      </c>
      <c r="O19" s="8">
        <f t="shared" si="1"/>
        <v>248.11119514989591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44.14616914600613</v>
      </c>
      <c r="F21" s="6">
        <f>Input!B18/Input!B$7</f>
        <v>42.323774366634566</v>
      </c>
      <c r="G21" s="6">
        <f>Input!C18/Input!C$7</f>
        <v>43.869171120942042</v>
      </c>
      <c r="H21" s="6">
        <f>Input!D18/Input!D$7</f>
        <v>39.693263704881254</v>
      </c>
      <c r="I21" s="6">
        <f>Input!E18/Input!E$7</f>
        <v>35.39629578473879</v>
      </c>
      <c r="J21" s="6">
        <f>Input!F18/Input!F$7</f>
        <v>36.920208752470728</v>
      </c>
      <c r="K21" s="6">
        <f>Input!G18/Input!G$7</f>
        <v>40.334316153819081</v>
      </c>
      <c r="L21" s="6">
        <f>Input!H18/Input!H$7</f>
        <v>39.089729055737763</v>
      </c>
      <c r="M21" s="6">
        <f>Input!I18/Input!I$7</f>
        <v>43.435516293315857</v>
      </c>
      <c r="N21" s="6">
        <f>Input!J18/Input!J$7</f>
        <v>44.450163264549481</v>
      </c>
      <c r="O21" s="6">
        <f t="shared" si="1"/>
        <v>40.965860764309568</v>
      </c>
    </row>
    <row r="22" spans="2:15" ht="12" customHeight="1" x14ac:dyDescent="0.2">
      <c r="B22" t="s">
        <v>255</v>
      </c>
      <c r="E22" s="6">
        <f>Input!A19/Input!A$7</f>
        <v>44.458118243563021</v>
      </c>
      <c r="F22" s="6">
        <f>Input!B19/Input!B$7</f>
        <v>31.8708993494369</v>
      </c>
      <c r="G22" s="6">
        <f>Input!C19/Input!C$7</f>
        <v>31.580231296182845</v>
      </c>
      <c r="H22" s="6">
        <f>Input!D19/Input!D$7</f>
        <v>29.675895012766624</v>
      </c>
      <c r="I22" s="6">
        <f>Input!E19/Input!E$7</f>
        <v>27.561611873933629</v>
      </c>
      <c r="J22" s="6">
        <f>Input!F19/Input!F$7</f>
        <v>27.483356544201996</v>
      </c>
      <c r="K22" s="6">
        <f>Input!G19/Input!G$7</f>
        <v>31.083647006235118</v>
      </c>
      <c r="L22" s="6">
        <f>Input!H19/Input!H$7</f>
        <v>34.622829523689454</v>
      </c>
      <c r="M22" s="6">
        <f>Input!I19/Input!I$7</f>
        <v>34.913620756106134</v>
      </c>
      <c r="N22" s="6">
        <f>Input!J19/Input!J$7</f>
        <v>39.592517902163088</v>
      </c>
      <c r="O22" s="6">
        <f t="shared" si="1"/>
        <v>33.284272750827874</v>
      </c>
    </row>
    <row r="23" spans="2:15" ht="12" customHeight="1" x14ac:dyDescent="0.2">
      <c r="B23" t="s">
        <v>62</v>
      </c>
      <c r="E23" s="6">
        <f>Input!A20/Input!A$7</f>
        <v>8.7999839077250841E-2</v>
      </c>
      <c r="F23" s="6">
        <f>Input!B20/Input!B$7</f>
        <v>0.10557691778533383</v>
      </c>
      <c r="G23" s="6">
        <f>Input!C20/Input!C$7</f>
        <v>0.11084289290321415</v>
      </c>
      <c r="H23" s="6">
        <f>Input!D20/Input!D$7</f>
        <v>0.1238475301539331</v>
      </c>
      <c r="I23" s="6">
        <f>Input!E20/Input!E$7</f>
        <v>0.35551507138689259</v>
      </c>
      <c r="J23" s="6">
        <f>Input!F20/Input!F$7</f>
        <v>0.29262225994037383</v>
      </c>
      <c r="K23" s="6">
        <f>Input!G20/Input!G$7</f>
        <v>0.23643727597996606</v>
      </c>
      <c r="L23" s="6">
        <f>Input!H20/Input!H$7</f>
        <v>0.20800265563093315</v>
      </c>
      <c r="M23" s="6">
        <f>Input!I20/Input!I$7</f>
        <v>0.13526411607011846</v>
      </c>
      <c r="N23" s="6">
        <f>Input!J20/Input!J$7</f>
        <v>0.11537412990308585</v>
      </c>
      <c r="O23" s="6">
        <f t="shared" si="1"/>
        <v>0.17714826888311019</v>
      </c>
    </row>
    <row r="24" spans="2:15" ht="14.25" customHeight="1" x14ac:dyDescent="0.2">
      <c r="B24" s="4" t="s">
        <v>63</v>
      </c>
      <c r="E24" s="8">
        <f>SUM(E21:E23)</f>
        <v>88.692287228646407</v>
      </c>
      <c r="F24" s="8">
        <f t="shared" ref="F24:N24" si="4">SUM(F21:F23)</f>
        <v>74.300250633856791</v>
      </c>
      <c r="G24" s="8">
        <f t="shared" si="4"/>
        <v>75.560245310028094</v>
      </c>
      <c r="H24" s="8">
        <f t="shared" si="4"/>
        <v>69.493006247801816</v>
      </c>
      <c r="I24" s="8">
        <f t="shared" si="4"/>
        <v>63.313422730059308</v>
      </c>
      <c r="J24" s="8">
        <f t="shared" si="4"/>
        <v>64.696187556613097</v>
      </c>
      <c r="K24" s="8">
        <f t="shared" si="4"/>
        <v>71.654400436034166</v>
      </c>
      <c r="L24" s="8">
        <f t="shared" si="4"/>
        <v>73.920561235058159</v>
      </c>
      <c r="M24" s="8">
        <f t="shared" si="4"/>
        <v>78.484401165492102</v>
      </c>
      <c r="N24" s="8">
        <f t="shared" si="4"/>
        <v>84.158055296615657</v>
      </c>
      <c r="O24" s="8">
        <f t="shared" si="1"/>
        <v>74.427281784020551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10.605676393233546</v>
      </c>
      <c r="F26" s="6">
        <f>Input!B21/Input!B$7</f>
        <v>10.273501680457557</v>
      </c>
      <c r="G26" s="6">
        <f>Input!C21/Input!C$7</f>
        <v>9.5300204111430382</v>
      </c>
      <c r="H26" s="6">
        <f>Input!D21/Input!D$7</f>
        <v>9.4348619449520967</v>
      </c>
      <c r="I26" s="6">
        <f>Input!E21/Input!E$7</f>
        <v>8.709519015577337</v>
      </c>
      <c r="J26" s="6">
        <f>Input!F21/Input!F$7</f>
        <v>9.6223375529653037</v>
      </c>
      <c r="K26" s="6">
        <f>Input!G21/Input!G$7</f>
        <v>10.157041299484716</v>
      </c>
      <c r="L26" s="6">
        <f>Input!H21/Input!H$7</f>
        <v>9.8472638957193226</v>
      </c>
      <c r="M26" s="6">
        <f>Input!I21/Input!I$7</f>
        <v>10.086417418799783</v>
      </c>
      <c r="N26" s="6">
        <f>Input!J21/Input!J$7</f>
        <v>9.9982654704820284</v>
      </c>
      <c r="O26" s="6">
        <f t="shared" si="1"/>
        <v>9.8264905082814717</v>
      </c>
    </row>
    <row r="27" spans="2:15" ht="12" customHeight="1" x14ac:dyDescent="0.2">
      <c r="B27" t="s">
        <v>65</v>
      </c>
      <c r="E27" s="6">
        <f>Input!A22/Input!A$7</f>
        <v>104.34817987924001</v>
      </c>
      <c r="F27" s="6">
        <f>Input!B22/Input!B$7</f>
        <v>102.30101873071405</v>
      </c>
      <c r="G27" s="6">
        <f>Input!C22/Input!C$7</f>
        <v>102.26815982105629</v>
      </c>
      <c r="H27" s="6">
        <f>Input!D22/Input!D$7</f>
        <v>100.79455838574752</v>
      </c>
      <c r="I27" s="6">
        <f>Input!E22/Input!E$7</f>
        <v>103.00366403474433</v>
      </c>
      <c r="J27" s="6">
        <f>Input!F22/Input!F$7</f>
        <v>106.48822087809758</v>
      </c>
      <c r="K27" s="6">
        <f>Input!G22/Input!G$7</f>
        <v>107.82795268618854</v>
      </c>
      <c r="L27" s="6">
        <f>Input!H22/Input!H$7</f>
        <v>109.2604998549882</v>
      </c>
      <c r="M27" s="6">
        <f>Input!I22/Input!I$7</f>
        <v>111.85542861181162</v>
      </c>
      <c r="N27" s="6">
        <f>Input!J22/Input!J$7</f>
        <v>113.258857510081</v>
      </c>
      <c r="O27" s="6">
        <f t="shared" si="1"/>
        <v>106.14065403926691</v>
      </c>
    </row>
    <row r="28" spans="2:15" ht="12" customHeight="1" x14ac:dyDescent="0.2">
      <c r="B28" t="s">
        <v>66</v>
      </c>
      <c r="E28" s="6">
        <f>Input!A23/Input!A$7</f>
        <v>13.690336736948167</v>
      </c>
      <c r="F28" s="6">
        <f>Input!B23/Input!B$7</f>
        <v>14.851422944633347</v>
      </c>
      <c r="G28" s="6">
        <f>Input!C23/Input!C$7</f>
        <v>15.919958515405446</v>
      </c>
      <c r="H28" s="6">
        <f>Input!D23/Input!D$7</f>
        <v>18.578467073987486</v>
      </c>
      <c r="I28" s="6">
        <f>Input!E23/Input!E$7</f>
        <v>18.525789244325612</v>
      </c>
      <c r="J28" s="6">
        <f>Input!F23/Input!F$7</f>
        <v>18.079416872610505</v>
      </c>
      <c r="K28" s="6">
        <f>Input!G23/Input!G$7</f>
        <v>19.344896658268258</v>
      </c>
      <c r="L28" s="6">
        <f>Input!H23/Input!H$7</f>
        <v>17.774497417450544</v>
      </c>
      <c r="M28" s="6">
        <f>Input!I23/Input!I$7</f>
        <v>16.558730870579812</v>
      </c>
      <c r="N28" s="6">
        <f>Input!J23/Input!J$7</f>
        <v>17.393866567092505</v>
      </c>
      <c r="O28" s="6">
        <f t="shared" si="1"/>
        <v>17.071738290130167</v>
      </c>
    </row>
    <row r="29" spans="2:15" ht="14.25" customHeight="1" x14ac:dyDescent="0.2">
      <c r="B29" s="4" t="s">
        <v>15</v>
      </c>
      <c r="E29" s="8">
        <f>SUM(E26:E28)</f>
        <v>128.64419300942171</v>
      </c>
      <c r="F29" s="8">
        <f t="shared" ref="F29:N29" si="5">SUM(F26:F28)</f>
        <v>127.42594335580495</v>
      </c>
      <c r="G29" s="8">
        <f t="shared" si="5"/>
        <v>127.71813874760477</v>
      </c>
      <c r="H29" s="8">
        <f t="shared" si="5"/>
        <v>128.80788740468711</v>
      </c>
      <c r="I29" s="8">
        <f t="shared" si="5"/>
        <v>130.23897229464728</v>
      </c>
      <c r="J29" s="8">
        <f t="shared" si="5"/>
        <v>134.18997530367338</v>
      </c>
      <c r="K29" s="8">
        <f t="shared" si="5"/>
        <v>137.32989064394152</v>
      </c>
      <c r="L29" s="8">
        <f t="shared" si="5"/>
        <v>136.88226116815807</v>
      </c>
      <c r="M29" s="8">
        <f t="shared" si="5"/>
        <v>138.50057690119121</v>
      </c>
      <c r="N29" s="8">
        <f t="shared" si="5"/>
        <v>140.65098954765554</v>
      </c>
      <c r="O29" s="8">
        <f t="shared" si="1"/>
        <v>133.03888283767856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529.57686268735233</v>
      </c>
      <c r="F31" s="7">
        <f t="shared" ref="F31:N31" si="6">SUM(F13,F19,F24,F29)</f>
        <v>481.16156771949136</v>
      </c>
      <c r="G31" s="7">
        <f t="shared" si="6"/>
        <v>503.97186679170244</v>
      </c>
      <c r="H31" s="7">
        <f t="shared" si="6"/>
        <v>495.50330652975504</v>
      </c>
      <c r="I31" s="7">
        <f t="shared" si="6"/>
        <v>503.71581982288075</v>
      </c>
      <c r="J31" s="7">
        <f t="shared" si="6"/>
        <v>552.60846648949359</v>
      </c>
      <c r="K31" s="7">
        <f t="shared" si="6"/>
        <v>533.27543355063028</v>
      </c>
      <c r="L31" s="7">
        <f t="shared" si="6"/>
        <v>494.78609166322065</v>
      </c>
      <c r="M31" s="7">
        <f t="shared" si="6"/>
        <v>497.53504071738348</v>
      </c>
      <c r="N31" s="7">
        <f t="shared" si="6"/>
        <v>549.36659975424243</v>
      </c>
      <c r="O31" s="7">
        <f t="shared" si="1"/>
        <v>514.15010557261519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625.20745006148229</v>
      </c>
      <c r="F33" s="6">
        <f>(Input!B27+Input!B203+Input!B207)/Input!B$7</f>
        <v>595.86939979166266</v>
      </c>
      <c r="G33" s="6">
        <f>(Input!C27+Input!C203+Input!C207)/Input!C$7</f>
        <v>691.45353890987042</v>
      </c>
      <c r="H33" s="6">
        <f>(Input!D27+Input!D203+Input!D207)/Input!D$7</f>
        <v>638.40857678973134</v>
      </c>
      <c r="I33" s="6">
        <f>(Input!E27+Input!E203+Input!E207)/Input!E$7</f>
        <v>543.54857004631106</v>
      </c>
      <c r="J33" s="6">
        <f>(Input!F27+Input!F203+Input!F207)/Input!F$7</f>
        <v>618.60175610483009</v>
      </c>
      <c r="K33" s="6">
        <f>(Input!G27+Input!G203+Input!G207)/Input!G$7</f>
        <v>654.04863957150269</v>
      </c>
      <c r="L33" s="6">
        <f>(Input!H27+Input!H203+Input!H207)/Input!H$7</f>
        <v>598.24893853948799</v>
      </c>
      <c r="M33" s="6">
        <f>(Input!I27+Input!I203+Input!I207)/Input!I$7</f>
        <v>577.33313780975686</v>
      </c>
      <c r="N33" s="6">
        <f>(Input!J27+Input!J203+Input!J207)/Input!J$7</f>
        <v>754.34099898424938</v>
      </c>
      <c r="O33" s="6">
        <f t="shared" si="1"/>
        <v>629.70610066088852</v>
      </c>
    </row>
    <row r="34" spans="2:15" ht="12" customHeight="1" x14ac:dyDescent="0.2">
      <c r="B34" t="s">
        <v>69</v>
      </c>
      <c r="E34" s="6">
        <f>Input!A28/Input!A$7</f>
        <v>0.35900559145597727</v>
      </c>
      <c r="F34" s="6">
        <f>Input!B28/Input!B$7</f>
        <v>9.220063287407379E-2</v>
      </c>
      <c r="G34" s="6">
        <f>Input!C28/Input!C$7</f>
        <v>0.44517914691657773</v>
      </c>
      <c r="H34" s="6">
        <f>Input!D28/Input!D$7</f>
        <v>0.15780080219000642</v>
      </c>
      <c r="I34" s="6">
        <f>Input!E28/Input!E$7</f>
        <v>0.20868593460325432</v>
      </c>
      <c r="J34" s="6">
        <f>Input!F28/Input!F$7</f>
        <v>0.49019865860041356</v>
      </c>
      <c r="K34" s="6">
        <f>Input!G28/Input!G$7</f>
        <v>0.62895718604213802</v>
      </c>
      <c r="L34" s="6">
        <f>Input!H28/Input!H$7</f>
        <v>0.64551513093584678</v>
      </c>
      <c r="M34" s="6">
        <f>Input!I28/Input!I$7</f>
        <v>1.0442361607518689</v>
      </c>
      <c r="N34" s="6">
        <f>Input!J28/Input!J$7</f>
        <v>0.88265866248125624</v>
      </c>
      <c r="O34" s="6">
        <f t="shared" si="1"/>
        <v>0.49544379068514122</v>
      </c>
    </row>
    <row r="35" spans="2:15" ht="12" customHeight="1" x14ac:dyDescent="0.2">
      <c r="B35" t="s">
        <v>75</v>
      </c>
      <c r="E35" s="6">
        <f>(Input!A29-Input!A203-Input!A207)/Input!A$7</f>
        <v>52.344938522372146</v>
      </c>
      <c r="F35" s="6">
        <f>(Input!B29-Input!B203-Input!B207)/Input!B$7</f>
        <v>51.243656518406411</v>
      </c>
      <c r="G35" s="6">
        <f>(Input!C29-Input!C203-Input!C207)/Input!C$7</f>
        <v>50.517216031477709</v>
      </c>
      <c r="H35" s="6">
        <f>(Input!D29-Input!D203-Input!D207)/Input!D$7</f>
        <v>49.87186702132346</v>
      </c>
      <c r="I35" s="6">
        <f>(Input!E29-Input!E203-Input!E207)/Input!E$7</f>
        <v>41.766588127543592</v>
      </c>
      <c r="J35" s="6">
        <f>(Input!F29-Input!F203-Input!F207)/Input!F$7</f>
        <v>35.220413762603407</v>
      </c>
      <c r="K35" s="6">
        <f>(Input!G29-Input!G203-Input!G207)/Input!G$7</f>
        <v>32.099818244437934</v>
      </c>
      <c r="L35" s="6">
        <f>(Input!H29-Input!H203-Input!H207)/Input!H$7</f>
        <v>32.767012129851032</v>
      </c>
      <c r="M35" s="6">
        <f>(Input!I29-Input!I203-Input!I207)/Input!I$7</f>
        <v>31.19139812249918</v>
      </c>
      <c r="N35" s="6">
        <f>(Input!J29-Input!J203-Input!J207)/Input!J$7</f>
        <v>31.24224129255736</v>
      </c>
      <c r="O35" s="6">
        <f t="shared" si="1"/>
        <v>40.82651497730722</v>
      </c>
    </row>
    <row r="36" spans="2:15" ht="13.5" customHeight="1" x14ac:dyDescent="0.2">
      <c r="B36" s="1" t="s">
        <v>71</v>
      </c>
      <c r="E36" s="7">
        <f>SUM(E33:E35)</f>
        <v>677.91139417531042</v>
      </c>
      <c r="F36" s="7">
        <f t="shared" ref="F36:N36" si="7">SUM(F33:F35)</f>
        <v>647.20525694294315</v>
      </c>
      <c r="G36" s="7">
        <f t="shared" si="7"/>
        <v>742.41593408826463</v>
      </c>
      <c r="H36" s="7">
        <f t="shared" si="7"/>
        <v>688.43824461324482</v>
      </c>
      <c r="I36" s="7">
        <f t="shared" si="7"/>
        <v>585.52384410845798</v>
      </c>
      <c r="J36" s="7">
        <f t="shared" si="7"/>
        <v>654.31236852603388</v>
      </c>
      <c r="K36" s="7">
        <f t="shared" si="7"/>
        <v>686.77741500198283</v>
      </c>
      <c r="L36" s="7">
        <f t="shared" si="7"/>
        <v>631.66146580027487</v>
      </c>
      <c r="M36" s="7">
        <f t="shared" si="7"/>
        <v>609.56877209300796</v>
      </c>
      <c r="N36" s="7">
        <f t="shared" si="7"/>
        <v>786.46589893928797</v>
      </c>
      <c r="O36" s="7">
        <f t="shared" si="1"/>
        <v>671.02805942888085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148.33453148795809</v>
      </c>
      <c r="F38" s="11">
        <f t="shared" ref="F38:N38" si="8">F36-F31</f>
        <v>166.04368922345179</v>
      </c>
      <c r="G38" s="11">
        <f t="shared" si="8"/>
        <v>238.4440672965622</v>
      </c>
      <c r="H38" s="11">
        <f t="shared" si="8"/>
        <v>192.93493808348978</v>
      </c>
      <c r="I38" s="11">
        <f t="shared" si="8"/>
        <v>81.808024285577233</v>
      </c>
      <c r="J38" s="11">
        <f t="shared" si="8"/>
        <v>101.70390203654028</v>
      </c>
      <c r="K38" s="11">
        <f t="shared" si="8"/>
        <v>153.50198145135255</v>
      </c>
      <c r="L38" s="11">
        <f t="shared" si="8"/>
        <v>136.87537413705422</v>
      </c>
      <c r="M38" s="11">
        <f t="shared" si="8"/>
        <v>112.03373137562448</v>
      </c>
      <c r="N38" s="11">
        <f t="shared" si="8"/>
        <v>237.09929918504554</v>
      </c>
      <c r="O38" s="11">
        <f t="shared" si="1"/>
        <v>156.87795385626561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18.511385328042504</v>
      </c>
      <c r="F40" s="8">
        <f>(Input!B25 + Input!B26) / Input!B$7</f>
        <v>19.404256451581205</v>
      </c>
      <c r="G40" s="8">
        <f>(Input!C25 + Input!C26) / Input!C$7</f>
        <v>20.881978736887422</v>
      </c>
      <c r="H40" s="8">
        <f>(Input!D25 + Input!D26) / Input!D$7</f>
        <v>22.359582510596656</v>
      </c>
      <c r="I40" s="8">
        <f>(Input!E25 + Input!E26) / Input!E$7</f>
        <v>22.444970640155404</v>
      </c>
      <c r="J40" s="8">
        <f>(Input!F25 + Input!F26) / Input!F$7</f>
        <v>21.829189644109579</v>
      </c>
      <c r="K40" s="8">
        <f>(Input!G25 + Input!G26) / Input!G$7</f>
        <v>22.479568953864053</v>
      </c>
      <c r="L40" s="8">
        <f>(Input!H25 + Input!H26) / Input!H$7</f>
        <v>23.043863259286034</v>
      </c>
      <c r="M40" s="8">
        <f>(Input!I25 + Input!I26) / Input!I$7</f>
        <v>22.70376812202684</v>
      </c>
      <c r="N40" s="8">
        <f>(Input!J25 + Input!J26) / Input!J$7</f>
        <v>24.062376415047702</v>
      </c>
      <c r="O40" s="8">
        <f t="shared" si="1"/>
        <v>21.77209400615974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129.82314615991558</v>
      </c>
      <c r="F42" s="11">
        <f t="shared" ref="F42:N42" si="9">+F38-F40</f>
        <v>146.63943277187059</v>
      </c>
      <c r="G42" s="11">
        <f t="shared" si="9"/>
        <v>217.56208855967478</v>
      </c>
      <c r="H42" s="11">
        <f t="shared" si="9"/>
        <v>170.57535557289313</v>
      </c>
      <c r="I42" s="11">
        <f t="shared" si="9"/>
        <v>59.363053645421829</v>
      </c>
      <c r="J42" s="11">
        <f t="shared" si="9"/>
        <v>79.874712392430709</v>
      </c>
      <c r="K42" s="11">
        <f t="shared" si="9"/>
        <v>131.02241249748849</v>
      </c>
      <c r="L42" s="11">
        <f t="shared" si="9"/>
        <v>113.83151087776818</v>
      </c>
      <c r="M42" s="11">
        <f t="shared" si="9"/>
        <v>89.32996325359764</v>
      </c>
      <c r="N42" s="11">
        <f t="shared" si="9"/>
        <v>213.03692276999783</v>
      </c>
      <c r="O42" s="11">
        <f t="shared" si="1"/>
        <v>135.1058598501059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5.5670119302659252E-3</v>
      </c>
      <c r="G7" s="6">
        <f>Input!C8/Input!C$7</f>
        <v>9.5863883566169872E-2</v>
      </c>
      <c r="H7" s="6">
        <f>Input!D8/Input!D$7</f>
        <v>6.2711948849708456E-3</v>
      </c>
      <c r="I7" s="6">
        <f>Input!E8/Input!E$7</f>
        <v>0.11924587669603882</v>
      </c>
      <c r="J7" s="6">
        <f>Input!F8/Input!F$7</f>
        <v>8.3476222818130136E-2</v>
      </c>
      <c r="K7" s="6">
        <f>Input!G8/Input!G$7</f>
        <v>0.26654496165302266</v>
      </c>
      <c r="L7" s="6">
        <f>Input!H8/Input!H$7</f>
        <v>1.4122481209339052E-2</v>
      </c>
      <c r="M7" s="6">
        <f>Input!I8/Input!I$7</f>
        <v>0.16717517414694724</v>
      </c>
      <c r="N7" s="6">
        <f>Input!J8/Input!J$7</f>
        <v>0.17664732856413118</v>
      </c>
      <c r="O7" s="6">
        <f>AVERAGE(E7:N7)</f>
        <v>9.3491413546901575E-2</v>
      </c>
    </row>
    <row r="8" spans="1:15" ht="12" customHeight="1" x14ac:dyDescent="0.2">
      <c r="B8" t="s">
        <v>50</v>
      </c>
      <c r="E8" s="6">
        <f>Input!A9/Input!A$7</f>
        <v>21.423172928126135</v>
      </c>
      <c r="F8" s="6">
        <f>Input!B9/Input!B$7</f>
        <v>23.85522891566265</v>
      </c>
      <c r="G8" s="6">
        <f>Input!C9/Input!C$7</f>
        <v>24.712788725101341</v>
      </c>
      <c r="H8" s="6">
        <f>Input!D9/Input!D$7</f>
        <v>24.30965798657726</v>
      </c>
      <c r="I8" s="6">
        <f>Input!E9/Input!E$7</f>
        <v>22.389706992443994</v>
      </c>
      <c r="J8" s="6">
        <f>Input!F9/Input!F$7</f>
        <v>25.862240472313545</v>
      </c>
      <c r="K8" s="6">
        <f>Input!G9/Input!G$7</f>
        <v>24.67683395783736</v>
      </c>
      <c r="L8" s="6">
        <f>Input!H9/Input!H$7</f>
        <v>20.266885466915994</v>
      </c>
      <c r="M8" s="6">
        <f>Input!I9/Input!I$7</f>
        <v>20.429348493827423</v>
      </c>
      <c r="N8" s="6">
        <f>Input!J9/Input!J$7</f>
        <v>18.034011020246744</v>
      </c>
      <c r="O8" s="6">
        <f t="shared" ref="O8:O42" si="1">AVERAGE(E8:N8)</f>
        <v>22.595987495905245</v>
      </c>
    </row>
    <row r="9" spans="1:15" ht="12" customHeight="1" x14ac:dyDescent="0.2">
      <c r="B9" t="s">
        <v>51</v>
      </c>
      <c r="E9" s="6">
        <f>Input!A10/Input!A$7</f>
        <v>17.258458393153258</v>
      </c>
      <c r="F9" s="6">
        <f>Input!B10/Input!B$7</f>
        <v>15.862213486900291</v>
      </c>
      <c r="G9" s="6">
        <f>Input!C10/Input!C$7</f>
        <v>13.783248036029581</v>
      </c>
      <c r="H9" s="6">
        <f>Input!D10/Input!D$7</f>
        <v>15.302007192482296</v>
      </c>
      <c r="I9" s="6">
        <f>Input!E10/Input!E$7</f>
        <v>15.554646019986855</v>
      </c>
      <c r="J9" s="6">
        <f>Input!F10/Input!F$7</f>
        <v>14.091223017806165</v>
      </c>
      <c r="K9" s="6">
        <f>Input!G10/Input!G$7</f>
        <v>15.616716121971947</v>
      </c>
      <c r="L9" s="6">
        <f>Input!H10/Input!H$7</f>
        <v>11.202035997668927</v>
      </c>
      <c r="M9" s="6">
        <f>Input!I10/Input!I$7</f>
        <v>10.645392004880637</v>
      </c>
      <c r="N9" s="6">
        <f>Input!J10/Input!J$7</f>
        <v>9.2265596126729879</v>
      </c>
      <c r="O9" s="6">
        <f t="shared" si="1"/>
        <v>13.854249988355296</v>
      </c>
    </row>
    <row r="10" spans="1:15" ht="12" customHeight="1" x14ac:dyDescent="0.2">
      <c r="B10" t="s">
        <v>52</v>
      </c>
      <c r="E10" s="6">
        <f>Input!A11/Input!A$7</f>
        <v>17.163667666309262</v>
      </c>
      <c r="F10" s="6">
        <f>Input!B11/Input!B$7</f>
        <v>12.349828966764285</v>
      </c>
      <c r="G10" s="6">
        <f>Input!C11/Input!C$7</f>
        <v>14.026430924989048</v>
      </c>
      <c r="H10" s="6">
        <f>Input!D11/Input!D$7</f>
        <v>13.627424560848683</v>
      </c>
      <c r="I10" s="6">
        <f>Input!E11/Input!E$7</f>
        <v>12.112527162472579</v>
      </c>
      <c r="J10" s="6">
        <f>Input!F11/Input!F$7</f>
        <v>11.425518018186466</v>
      </c>
      <c r="K10" s="6">
        <f>Input!G11/Input!G$7</f>
        <v>9.6260115422765367</v>
      </c>
      <c r="L10" s="6">
        <f>Input!H11/Input!H$7</f>
        <v>9.7959829535619694</v>
      </c>
      <c r="M10" s="6">
        <f>Input!I11/Input!I$7</f>
        <v>10.158774394286102</v>
      </c>
      <c r="N10" s="6">
        <f>Input!J11/Input!J$7</f>
        <v>8.8284576862778312</v>
      </c>
      <c r="O10" s="6">
        <f t="shared" si="1"/>
        <v>11.911462387597277</v>
      </c>
    </row>
    <row r="11" spans="1:15" ht="12" customHeight="1" x14ac:dyDescent="0.2">
      <c r="B11" t="s">
        <v>53</v>
      </c>
      <c r="E11" s="6">
        <f>Input!A12/Input!A$7</f>
        <v>7.8422846467419101</v>
      </c>
      <c r="F11" s="6">
        <f>Input!B12/Input!B$7</f>
        <v>9.7599944967471846</v>
      </c>
      <c r="G11" s="6">
        <f>Input!C12/Input!C$7</f>
        <v>8.6997703746408099</v>
      </c>
      <c r="H11" s="6">
        <f>Input!D12/Input!D$7</f>
        <v>9.0810744024901489</v>
      </c>
      <c r="I11" s="6">
        <f>Input!E12/Input!E$7</f>
        <v>8.3452343247974348</v>
      </c>
      <c r="J11" s="6">
        <f>Input!F12/Input!F$7</f>
        <v>8.5317199133730597</v>
      </c>
      <c r="K11" s="6">
        <f>Input!G12/Input!G$7</f>
        <v>8.6338094678341335</v>
      </c>
      <c r="L11" s="6">
        <f>Input!H12/Input!H$7</f>
        <v>7.5659128309239234</v>
      </c>
      <c r="M11" s="6">
        <f>Input!I12/Input!I$7</f>
        <v>8.8767303530977522</v>
      </c>
      <c r="N11" s="6">
        <f>Input!J12/Input!J$7</f>
        <v>8.6224414972375829</v>
      </c>
      <c r="O11" s="6">
        <f t="shared" si="1"/>
        <v>8.5958972307883936</v>
      </c>
    </row>
    <row r="12" spans="1:15" ht="12" customHeight="1" x14ac:dyDescent="0.2">
      <c r="B12" t="s">
        <v>54</v>
      </c>
      <c r="E12" s="6">
        <f>Input!A13/Input!A$7</f>
        <v>1.9140399090159494</v>
      </c>
      <c r="F12" s="6">
        <f>Input!B13/Input!B$7</f>
        <v>1.5123483559032214</v>
      </c>
      <c r="G12" s="6">
        <f>Input!C13/Input!C$7</f>
        <v>2.0398165556045598</v>
      </c>
      <c r="H12" s="6">
        <f>Input!D13/Input!D$7</f>
        <v>1.6695215101917928</v>
      </c>
      <c r="I12" s="6">
        <f>Input!E13/Input!E$7</f>
        <v>1.5353264297690359</v>
      </c>
      <c r="J12" s="6">
        <f>Input!F13/Input!F$7</f>
        <v>1.5507028243504286</v>
      </c>
      <c r="K12" s="6">
        <f>Input!G13/Input!G$7</f>
        <v>1.2700231491432374</v>
      </c>
      <c r="L12" s="6">
        <f>Input!H13/Input!H$7</f>
        <v>1.3100731672926789</v>
      </c>
      <c r="M12" s="6">
        <f>Input!I13/Input!I$7</f>
        <v>1.1835650775385542</v>
      </c>
      <c r="N12" s="6">
        <f>Input!J13/Input!J$7</f>
        <v>1.2311558694613345</v>
      </c>
      <c r="O12" s="6">
        <f t="shared" si="1"/>
        <v>1.5216572848270793</v>
      </c>
    </row>
    <row r="13" spans="1:15" ht="13.5" customHeight="1" x14ac:dyDescent="0.2">
      <c r="B13" s="4" t="s">
        <v>55</v>
      </c>
      <c r="E13" s="8">
        <f>SUM(E7:E12)</f>
        <v>65.60162354334652</v>
      </c>
      <c r="F13" s="8">
        <f t="shared" ref="F13:N13" si="2">SUM(F7:F12)</f>
        <v>63.345181233907894</v>
      </c>
      <c r="G13" s="8">
        <f t="shared" si="2"/>
        <v>63.357918499931515</v>
      </c>
      <c r="H13" s="8">
        <f t="shared" si="2"/>
        <v>63.995956847475149</v>
      </c>
      <c r="I13" s="8">
        <f t="shared" si="2"/>
        <v>60.056686806165935</v>
      </c>
      <c r="J13" s="8">
        <f t="shared" si="2"/>
        <v>61.544880468847794</v>
      </c>
      <c r="K13" s="8">
        <f t="shared" si="2"/>
        <v>60.089939200716238</v>
      </c>
      <c r="L13" s="8">
        <f t="shared" si="2"/>
        <v>50.155012897572824</v>
      </c>
      <c r="M13" s="8">
        <f t="shared" si="2"/>
        <v>51.460985497777422</v>
      </c>
      <c r="N13" s="8">
        <f t="shared" si="2"/>
        <v>46.119273014460603</v>
      </c>
      <c r="O13" s="8">
        <f t="shared" si="1"/>
        <v>58.572745801020197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177.61016699131324</v>
      </c>
      <c r="F15" s="6">
        <f>Input!B30/Input!B$7</f>
        <v>168.06277694137071</v>
      </c>
      <c r="G15" s="6">
        <f>Input!C30/Input!C$7</f>
        <v>167.50928112435895</v>
      </c>
      <c r="H15" s="6">
        <f>Input!D30/Input!D$7</f>
        <v>167.76139744309245</v>
      </c>
      <c r="I15" s="6">
        <f>Input!E30/Input!E$7</f>
        <v>175.33742800375214</v>
      </c>
      <c r="J15" s="6">
        <f>Input!F30/Input!F$7</f>
        <v>188.64716765547462</v>
      </c>
      <c r="K15" s="6">
        <f>Input!G30/Input!G$7</f>
        <v>176.60865983576323</v>
      </c>
      <c r="L15" s="6">
        <f>Input!H30/Input!H$7</f>
        <v>182.69410186072071</v>
      </c>
      <c r="M15" s="6">
        <f>Input!I30/Input!I$7</f>
        <v>192.32464249128719</v>
      </c>
      <c r="N15" s="6">
        <f>Input!J30/Input!J$7</f>
        <v>194.26735007674034</v>
      </c>
      <c r="O15" s="6">
        <f t="shared" si="1"/>
        <v>179.08229724238737</v>
      </c>
    </row>
    <row r="16" spans="1:15" ht="12" customHeight="1" x14ac:dyDescent="0.2">
      <c r="B16" t="s">
        <v>57</v>
      </c>
      <c r="E16" s="6">
        <f>Input!A31/Input!A$7</f>
        <v>18.31995822626557</v>
      </c>
      <c r="F16" s="6">
        <f>Input!B31/Input!B$7</f>
        <v>17.057642878201221</v>
      </c>
      <c r="G16" s="6">
        <f>Input!C31/Input!C$7</f>
        <v>17.901484699921575</v>
      </c>
      <c r="H16" s="6">
        <f>Input!D31/Input!D$7</f>
        <v>14.711214706900684</v>
      </c>
      <c r="I16" s="6">
        <f>Input!E31/Input!E$7</f>
        <v>14.532430330381345</v>
      </c>
      <c r="J16" s="6">
        <f>Input!F31/Input!F$7</f>
        <v>16.158872128175364</v>
      </c>
      <c r="K16" s="6">
        <f>Input!G31/Input!G$7</f>
        <v>15.224918985946003</v>
      </c>
      <c r="L16" s="6">
        <f>Input!H31/Input!H$7</f>
        <v>13.991605711364647</v>
      </c>
      <c r="M16" s="6">
        <f>Input!I31/Input!I$7</f>
        <v>13.032597487458537</v>
      </c>
      <c r="N16" s="6">
        <f>Input!J31/Input!J$7</f>
        <v>15.228184460545798</v>
      </c>
      <c r="O16" s="6">
        <f t="shared" si="1"/>
        <v>15.615890961516076</v>
      </c>
    </row>
    <row r="17" spans="2:15" ht="12" customHeight="1" x14ac:dyDescent="0.2">
      <c r="B17" t="s">
        <v>58</v>
      </c>
      <c r="E17" s="6">
        <f>Input!A32/Input!A$7</f>
        <v>4.3718350879689263</v>
      </c>
      <c r="F17" s="6">
        <f>Input!B32/Input!B$7</f>
        <v>3.8118552644509522</v>
      </c>
      <c r="G17" s="6">
        <f>Input!C32/Input!C$7</f>
        <v>3.3843210510233419</v>
      </c>
      <c r="H17" s="6">
        <f>Input!D32/Input!D$7</f>
        <v>2.9783436385011819</v>
      </c>
      <c r="I17" s="6">
        <f>Input!E32/Input!E$7</f>
        <v>4.1884138297793765</v>
      </c>
      <c r="J17" s="6">
        <f>Input!F32/Input!F$7</f>
        <v>4.4422405682709289</v>
      </c>
      <c r="K17" s="6">
        <f>Input!G32/Input!G$7</f>
        <v>4.8543052558547108</v>
      </c>
      <c r="L17" s="6">
        <f>Input!H32/Input!H$7</f>
        <v>4.4279072318012638</v>
      </c>
      <c r="M17" s="6">
        <f>Input!I32/Input!I$7</f>
        <v>2.4896762760789071</v>
      </c>
      <c r="N17" s="6">
        <f>Input!J32/Input!J$7</f>
        <v>2.4918144830971092</v>
      </c>
      <c r="O17" s="6">
        <f t="shared" si="1"/>
        <v>3.7440712686826707</v>
      </c>
    </row>
    <row r="18" spans="2:15" ht="12" customHeight="1" x14ac:dyDescent="0.2">
      <c r="B18" t="s">
        <v>59</v>
      </c>
      <c r="E18" s="6">
        <f>Input!A33/Input!A$7</f>
        <v>2.168134578789493</v>
      </c>
      <c r="F18" s="6">
        <f>Input!B33/Input!B$7</f>
        <v>1.9284081841231158</v>
      </c>
      <c r="G18" s="6">
        <f>Input!C33/Input!C$7</f>
        <v>1.957196132118499</v>
      </c>
      <c r="H18" s="6">
        <f>Input!D33/Input!D$7</f>
        <v>1.662833015416999</v>
      </c>
      <c r="I18" s="6">
        <f>Input!E33/Input!E$7</f>
        <v>1.6930560828427716</v>
      </c>
      <c r="J18" s="6">
        <f>Input!F33/Input!F$7</f>
        <v>1.7388290433090963</v>
      </c>
      <c r="K18" s="6">
        <f>Input!G33/Input!G$7</f>
        <v>2.0973167844762814</v>
      </c>
      <c r="L18" s="6">
        <f>Input!H33/Input!H$7</f>
        <v>1.9429546559250728</v>
      </c>
      <c r="M18" s="6">
        <f>Input!I33/Input!I$7</f>
        <v>2.0274683904949229</v>
      </c>
      <c r="N18" s="6">
        <f>Input!J33/Input!J$7</f>
        <v>1.6955901799396904</v>
      </c>
      <c r="O18" s="6">
        <f t="shared" si="1"/>
        <v>1.891178704743594</v>
      </c>
    </row>
    <row r="19" spans="2:15" ht="13.5" customHeight="1" x14ac:dyDescent="0.2">
      <c r="B19" s="4" t="s">
        <v>60</v>
      </c>
      <c r="E19" s="8">
        <f>SUM(E15:E18)</f>
        <v>202.47009488433721</v>
      </c>
      <c r="F19" s="8">
        <f t="shared" ref="F19:N19" si="3">SUM(F15:F18)</f>
        <v>190.860683268146</v>
      </c>
      <c r="G19" s="8">
        <f t="shared" si="3"/>
        <v>190.75228300742236</v>
      </c>
      <c r="H19" s="8">
        <f t="shared" si="3"/>
        <v>187.11378880391129</v>
      </c>
      <c r="I19" s="8">
        <f t="shared" si="3"/>
        <v>195.75132824675561</v>
      </c>
      <c r="J19" s="8">
        <f t="shared" si="3"/>
        <v>210.98710939523002</v>
      </c>
      <c r="K19" s="8">
        <f t="shared" si="3"/>
        <v>198.78520086204023</v>
      </c>
      <c r="L19" s="8">
        <f t="shared" si="3"/>
        <v>203.0565694598117</v>
      </c>
      <c r="M19" s="8">
        <f t="shared" si="3"/>
        <v>209.87438464531957</v>
      </c>
      <c r="N19" s="8">
        <f t="shared" si="3"/>
        <v>213.68293920032295</v>
      </c>
      <c r="O19" s="8">
        <f t="shared" si="1"/>
        <v>200.3334381773297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44.14616914600613</v>
      </c>
      <c r="F21" s="6">
        <f>Input!B18/Input!B$7</f>
        <v>42.323774366634566</v>
      </c>
      <c r="G21" s="6">
        <f>Input!C18/Input!C$7</f>
        <v>43.869171120942042</v>
      </c>
      <c r="H21" s="6">
        <f>Input!D18/Input!D$7</f>
        <v>39.693263704881254</v>
      </c>
      <c r="I21" s="6">
        <f>Input!E18/Input!E$7</f>
        <v>35.39629578473879</v>
      </c>
      <c r="J21" s="6">
        <f>Input!F18/Input!F$7</f>
        <v>36.920208752470728</v>
      </c>
      <c r="K21" s="6">
        <f>Input!G18/Input!G$7</f>
        <v>40.334316153819081</v>
      </c>
      <c r="L21" s="6">
        <f>Input!H18/Input!H$7</f>
        <v>39.089729055737763</v>
      </c>
      <c r="M21" s="6">
        <f>Input!I18/Input!I$7</f>
        <v>43.435516293315857</v>
      </c>
      <c r="N21" s="6">
        <f>Input!J18/Input!J$7</f>
        <v>44.450163264549481</v>
      </c>
      <c r="O21" s="6">
        <f t="shared" si="1"/>
        <v>40.965860764309568</v>
      </c>
    </row>
    <row r="22" spans="2:15" ht="12" customHeight="1" x14ac:dyDescent="0.2">
      <c r="B22" t="s">
        <v>255</v>
      </c>
      <c r="E22" s="6">
        <f>Input!A19/Input!A$7</f>
        <v>44.458118243563021</v>
      </c>
      <c r="F22" s="6">
        <f>Input!B19/Input!B$7</f>
        <v>31.8708993494369</v>
      </c>
      <c r="G22" s="6">
        <f>Input!C19/Input!C$7</f>
        <v>31.580231296182845</v>
      </c>
      <c r="H22" s="6">
        <f>Input!D19/Input!D$7</f>
        <v>29.675895012766624</v>
      </c>
      <c r="I22" s="6">
        <f>Input!E19/Input!E$7</f>
        <v>27.561611873933629</v>
      </c>
      <c r="J22" s="6">
        <f>Input!F19/Input!F$7</f>
        <v>27.483356544201996</v>
      </c>
      <c r="K22" s="6">
        <f>Input!G19/Input!G$7</f>
        <v>31.083647006235118</v>
      </c>
      <c r="L22" s="6">
        <f>Input!H19/Input!H$7</f>
        <v>34.622829523689454</v>
      </c>
      <c r="M22" s="6">
        <f>Input!I19/Input!I$7</f>
        <v>34.913620756106134</v>
      </c>
      <c r="N22" s="6">
        <f>Input!J19/Input!J$7</f>
        <v>39.592517902163088</v>
      </c>
      <c r="O22" s="6">
        <f t="shared" si="1"/>
        <v>33.284272750827874</v>
      </c>
    </row>
    <row r="23" spans="2:15" ht="12" customHeight="1" x14ac:dyDescent="0.2">
      <c r="B23" t="s">
        <v>62</v>
      </c>
      <c r="E23" s="6">
        <f>Input!A20/Input!A$7</f>
        <v>8.7999839077250841E-2</v>
      </c>
      <c r="F23" s="6">
        <f>Input!B20/Input!B$7</f>
        <v>0.10557691778533383</v>
      </c>
      <c r="G23" s="6">
        <f>Input!C20/Input!C$7</f>
        <v>0.11084289290321415</v>
      </c>
      <c r="H23" s="6">
        <f>Input!D20/Input!D$7</f>
        <v>0.1238475301539331</v>
      </c>
      <c r="I23" s="6">
        <f>Input!E20/Input!E$7</f>
        <v>0.35551507138689259</v>
      </c>
      <c r="J23" s="6">
        <f>Input!F20/Input!F$7</f>
        <v>0.29262225994037383</v>
      </c>
      <c r="K23" s="6">
        <f>Input!G20/Input!G$7</f>
        <v>0.23643727597996606</v>
      </c>
      <c r="L23" s="6">
        <f>Input!H20/Input!H$7</f>
        <v>0.20800265563093315</v>
      </c>
      <c r="M23" s="6">
        <f>Input!I20/Input!I$7</f>
        <v>0.13526411607011846</v>
      </c>
      <c r="N23" s="6">
        <f>Input!J20/Input!J$7</f>
        <v>0.11537412990308585</v>
      </c>
      <c r="O23" s="6">
        <f t="shared" si="1"/>
        <v>0.17714826888311019</v>
      </c>
    </row>
    <row r="24" spans="2:15" ht="13.5" customHeight="1" x14ac:dyDescent="0.2">
      <c r="B24" s="4" t="s">
        <v>63</v>
      </c>
      <c r="E24" s="8">
        <f>SUM(E21:E23)</f>
        <v>88.692287228646407</v>
      </c>
      <c r="F24" s="8">
        <f t="shared" ref="F24:N24" si="4">SUM(F21:F23)</f>
        <v>74.300250633856791</v>
      </c>
      <c r="G24" s="8">
        <f t="shared" si="4"/>
        <v>75.560245310028094</v>
      </c>
      <c r="H24" s="8">
        <f t="shared" si="4"/>
        <v>69.493006247801816</v>
      </c>
      <c r="I24" s="8">
        <f t="shared" si="4"/>
        <v>63.313422730059308</v>
      </c>
      <c r="J24" s="8">
        <f t="shared" si="4"/>
        <v>64.696187556613097</v>
      </c>
      <c r="K24" s="8">
        <f t="shared" si="4"/>
        <v>71.654400436034166</v>
      </c>
      <c r="L24" s="8">
        <f t="shared" si="4"/>
        <v>73.920561235058159</v>
      </c>
      <c r="M24" s="8">
        <f t="shared" si="4"/>
        <v>78.484401165492102</v>
      </c>
      <c r="N24" s="8">
        <f t="shared" si="4"/>
        <v>84.158055296615657</v>
      </c>
      <c r="O24" s="8">
        <f t="shared" si="1"/>
        <v>74.427281784020551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10.605676393233546</v>
      </c>
      <c r="F26" s="6">
        <f>Input!B21/Input!B$7</f>
        <v>10.273501680457557</v>
      </c>
      <c r="G26" s="6">
        <f>Input!C21/Input!C$7</f>
        <v>9.5300204111430382</v>
      </c>
      <c r="H26" s="6">
        <f>Input!D21/Input!D$7</f>
        <v>9.4348619449520967</v>
      </c>
      <c r="I26" s="6">
        <f>Input!E21/Input!E$7</f>
        <v>8.709519015577337</v>
      </c>
      <c r="J26" s="6">
        <f>Input!F21/Input!F$7</f>
        <v>9.6223375529653037</v>
      </c>
      <c r="K26" s="6">
        <f>Input!G21/Input!G$7</f>
        <v>10.157041299484716</v>
      </c>
      <c r="L26" s="6">
        <f>Input!H21/Input!H$7</f>
        <v>9.8472638957193226</v>
      </c>
      <c r="M26" s="6">
        <f>Input!I21/Input!I$7</f>
        <v>10.086417418799783</v>
      </c>
      <c r="N26" s="6">
        <f>Input!J21/Input!J$7</f>
        <v>9.9982654704820284</v>
      </c>
      <c r="O26" s="6">
        <f t="shared" si="1"/>
        <v>9.8264905082814717</v>
      </c>
    </row>
    <row r="27" spans="2:15" ht="12" customHeight="1" x14ac:dyDescent="0.2">
      <c r="B27" t="s">
        <v>65</v>
      </c>
      <c r="E27" s="6">
        <f>Input!A22/Input!A$7</f>
        <v>104.34817987924001</v>
      </c>
      <c r="F27" s="6">
        <f>Input!B22/Input!B$7</f>
        <v>102.30101873071405</v>
      </c>
      <c r="G27" s="6">
        <f>Input!C22/Input!C$7</f>
        <v>102.26815982105629</v>
      </c>
      <c r="H27" s="6">
        <f>Input!D22/Input!D$7</f>
        <v>100.79455838574752</v>
      </c>
      <c r="I27" s="6">
        <f>Input!E22/Input!E$7</f>
        <v>103.00366403474433</v>
      </c>
      <c r="J27" s="6">
        <f>Input!F22/Input!F$7</f>
        <v>106.48822087809758</v>
      </c>
      <c r="K27" s="6">
        <f>Input!G22/Input!G$7</f>
        <v>107.82795268618854</v>
      </c>
      <c r="L27" s="6">
        <f>Input!H22/Input!H$7</f>
        <v>109.2604998549882</v>
      </c>
      <c r="M27" s="6">
        <f>Input!I22/Input!I$7</f>
        <v>111.85542861181162</v>
      </c>
      <c r="N27" s="6">
        <f>Input!J22/Input!J$7</f>
        <v>113.258857510081</v>
      </c>
      <c r="O27" s="6">
        <f t="shared" si="1"/>
        <v>106.14065403926691</v>
      </c>
    </row>
    <row r="28" spans="2:15" ht="12" customHeight="1" x14ac:dyDescent="0.2">
      <c r="B28" t="s">
        <v>66</v>
      </c>
      <c r="E28" s="6">
        <f>Input!A23/Input!A$7</f>
        <v>13.690336736948167</v>
      </c>
      <c r="F28" s="6">
        <f>Input!B23/Input!B$7</f>
        <v>14.851422944633347</v>
      </c>
      <c r="G28" s="6">
        <f>Input!C23/Input!C$7</f>
        <v>15.919958515405446</v>
      </c>
      <c r="H28" s="6">
        <f>Input!D23/Input!D$7</f>
        <v>18.578467073987486</v>
      </c>
      <c r="I28" s="6">
        <f>Input!E23/Input!E$7</f>
        <v>18.525789244325612</v>
      </c>
      <c r="J28" s="6">
        <f>Input!F23/Input!F$7</f>
        <v>18.079416872610505</v>
      </c>
      <c r="K28" s="6">
        <f>Input!G23/Input!G$7</f>
        <v>19.344896658268258</v>
      </c>
      <c r="L28" s="6">
        <f>Input!H23/Input!H$7</f>
        <v>17.774497417450544</v>
      </c>
      <c r="M28" s="6">
        <f>Input!I23/Input!I$7</f>
        <v>16.558730870579812</v>
      </c>
      <c r="N28" s="6">
        <f>Input!J23/Input!J$7</f>
        <v>17.393866567092505</v>
      </c>
      <c r="O28" s="6">
        <f t="shared" si="1"/>
        <v>17.071738290130167</v>
      </c>
    </row>
    <row r="29" spans="2:15" ht="13.5" customHeight="1" x14ac:dyDescent="0.2">
      <c r="B29" s="4" t="s">
        <v>15</v>
      </c>
      <c r="E29" s="8">
        <f>SUM(E26:E28)</f>
        <v>128.64419300942171</v>
      </c>
      <c r="F29" s="8">
        <f t="shared" ref="F29:N29" si="5">SUM(F26:F28)</f>
        <v>127.42594335580495</v>
      </c>
      <c r="G29" s="8">
        <f t="shared" si="5"/>
        <v>127.71813874760477</v>
      </c>
      <c r="H29" s="8">
        <f t="shared" si="5"/>
        <v>128.80788740468711</v>
      </c>
      <c r="I29" s="8">
        <f t="shared" si="5"/>
        <v>130.23897229464728</v>
      </c>
      <c r="J29" s="8">
        <f t="shared" si="5"/>
        <v>134.18997530367338</v>
      </c>
      <c r="K29" s="8">
        <f t="shared" si="5"/>
        <v>137.32989064394152</v>
      </c>
      <c r="L29" s="8">
        <f t="shared" si="5"/>
        <v>136.88226116815807</v>
      </c>
      <c r="M29" s="8">
        <f t="shared" si="5"/>
        <v>138.50057690119121</v>
      </c>
      <c r="N29" s="8">
        <f t="shared" si="5"/>
        <v>140.65098954765554</v>
      </c>
      <c r="O29" s="8">
        <f t="shared" si="1"/>
        <v>133.03888283767856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485.40819866575185</v>
      </c>
      <c r="F31" s="7">
        <f t="shared" ref="F31:N31" si="6">SUM(F13,F19,F24,F29)</f>
        <v>455.93205849171568</v>
      </c>
      <c r="G31" s="7">
        <f t="shared" si="6"/>
        <v>457.38858556498673</v>
      </c>
      <c r="H31" s="7">
        <f t="shared" si="6"/>
        <v>449.41063930387537</v>
      </c>
      <c r="I31" s="7">
        <f t="shared" si="6"/>
        <v>449.36041007762816</v>
      </c>
      <c r="J31" s="7">
        <f t="shared" si="6"/>
        <v>471.41815272436429</v>
      </c>
      <c r="K31" s="7">
        <f t="shared" si="6"/>
        <v>467.85943114273221</v>
      </c>
      <c r="L31" s="7">
        <f t="shared" si="6"/>
        <v>464.01440476060077</v>
      </c>
      <c r="M31" s="7">
        <f t="shared" si="6"/>
        <v>478.32034820978032</v>
      </c>
      <c r="N31" s="7">
        <f t="shared" si="6"/>
        <v>484.61125705905476</v>
      </c>
      <c r="O31" s="7">
        <f t="shared" si="1"/>
        <v>466.37234860004912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504.05824114744189</v>
      </c>
      <c r="F33" s="6">
        <f>(Input!B35+Input!B209)/Input!B$7</f>
        <v>518.31322753984944</v>
      </c>
      <c r="G33" s="6">
        <f>(Input!C35+Input!C209)/Input!C$7</f>
        <v>544.31734390217093</v>
      </c>
      <c r="H33" s="6">
        <f>(Input!D35+Input!D209)/Input!D$7</f>
        <v>512.39972458355339</v>
      </c>
      <c r="I33" s="6">
        <f>(Input!E35+Input!E209)/Input!E$7</f>
        <v>427.84927298377266</v>
      </c>
      <c r="J33" s="6">
        <f>(Input!F35+Input!F209)/Input!F$7</f>
        <v>445.08680171069443</v>
      </c>
      <c r="K33" s="6">
        <f>(Input!G35+Input!G209)/Input!G$7</f>
        <v>501.58180224905249</v>
      </c>
      <c r="L33" s="6">
        <f>(Input!H35+Input!H209)/Input!H$7</f>
        <v>518.37488740394144</v>
      </c>
      <c r="M33" s="6">
        <f>(Input!I35+Input!I209)/Input!I$7</f>
        <v>528.05761678879162</v>
      </c>
      <c r="N33" s="6">
        <f>(Input!J35+Input!J209)/Input!J$7</f>
        <v>568.55297388061456</v>
      </c>
      <c r="O33" s="6">
        <f t="shared" si="1"/>
        <v>506.85918921898826</v>
      </c>
    </row>
    <row r="34" spans="2:15" ht="12" customHeight="1" x14ac:dyDescent="0.2">
      <c r="B34" t="s">
        <v>69</v>
      </c>
      <c r="E34" s="6">
        <f>Input!A28/Input!A$7</f>
        <v>0.35900559145597727</v>
      </c>
      <c r="F34" s="6">
        <f>Input!B28/Input!B$7</f>
        <v>9.220063287407379E-2</v>
      </c>
      <c r="G34" s="6">
        <f>Input!C28/Input!C$7</f>
        <v>0.44517914691657773</v>
      </c>
      <c r="H34" s="6">
        <f>Input!D28/Input!D$7</f>
        <v>0.15780080219000642</v>
      </c>
      <c r="I34" s="6">
        <f>Input!E28/Input!E$7</f>
        <v>0.20868593460325432</v>
      </c>
      <c r="J34" s="6">
        <f>Input!F28/Input!F$7</f>
        <v>0.49019865860041356</v>
      </c>
      <c r="K34" s="6">
        <f>Input!G28/Input!G$7</f>
        <v>0.62895718604213802</v>
      </c>
      <c r="L34" s="6">
        <f>Input!H28/Input!H$7</f>
        <v>0.64551513093584678</v>
      </c>
      <c r="M34" s="6">
        <f>Input!I28/Input!I$7</f>
        <v>1.0442361607518689</v>
      </c>
      <c r="N34" s="6">
        <f>Input!J28/Input!J$7</f>
        <v>0.88265866248125624</v>
      </c>
      <c r="O34" s="6">
        <f t="shared" si="1"/>
        <v>0.49544379068514122</v>
      </c>
    </row>
    <row r="35" spans="2:15" ht="12" customHeight="1" x14ac:dyDescent="0.2">
      <c r="B35" t="s">
        <v>75</v>
      </c>
      <c r="E35" s="6">
        <f>(Input!A29-Input!A203-Input!A207)/Input!A$7</f>
        <v>52.344938522372146</v>
      </c>
      <c r="F35" s="6">
        <f>(Input!B29-Input!B203-Input!B207)/Input!B$7</f>
        <v>51.243656518406411</v>
      </c>
      <c r="G35" s="6">
        <f>(Input!C29-Input!C203-Input!C207)/Input!C$7</f>
        <v>50.517216031477709</v>
      </c>
      <c r="H35" s="6">
        <f>(Input!D29-Input!D203-Input!D207)/Input!D$7</f>
        <v>49.87186702132346</v>
      </c>
      <c r="I35" s="6">
        <f>(Input!E29-Input!E203-Input!E207)/Input!E$7</f>
        <v>41.766588127543592</v>
      </c>
      <c r="J35" s="6">
        <f>(Input!F29-Input!F203-Input!F207)/Input!F$7</f>
        <v>35.220413762603407</v>
      </c>
      <c r="K35" s="6">
        <f>(Input!G29-Input!G203-Input!G207)/Input!G$7</f>
        <v>32.099818244437934</v>
      </c>
      <c r="L35" s="6">
        <f>(Input!H29-Input!H203-Input!H207)/Input!H$7</f>
        <v>32.767012129851032</v>
      </c>
      <c r="M35" s="6">
        <f>(Input!I29-Input!I203-Input!I207)/Input!I$7</f>
        <v>31.19139812249918</v>
      </c>
      <c r="N35" s="6">
        <f>(Input!J29-Input!J203-Input!J207)/Input!J$7</f>
        <v>31.24224129255736</v>
      </c>
      <c r="O35" s="6">
        <f t="shared" si="1"/>
        <v>40.82651497730722</v>
      </c>
    </row>
    <row r="36" spans="2:15" ht="13.5" customHeight="1" x14ac:dyDescent="0.2">
      <c r="B36" s="1" t="s">
        <v>71</v>
      </c>
      <c r="E36" s="7">
        <f>SUM(E33:E35)</f>
        <v>556.76218526127002</v>
      </c>
      <c r="F36" s="7">
        <f t="shared" ref="F36:N36" si="7">SUM(F33:F35)</f>
        <v>569.64908469112993</v>
      </c>
      <c r="G36" s="7">
        <f t="shared" si="7"/>
        <v>595.27973908056515</v>
      </c>
      <c r="H36" s="7">
        <f t="shared" si="7"/>
        <v>562.42939240706687</v>
      </c>
      <c r="I36" s="7">
        <f t="shared" si="7"/>
        <v>469.82454704591947</v>
      </c>
      <c r="J36" s="7">
        <f t="shared" si="7"/>
        <v>480.79741413189828</v>
      </c>
      <c r="K36" s="7">
        <f t="shared" si="7"/>
        <v>534.31057767953257</v>
      </c>
      <c r="L36" s="7">
        <f t="shared" si="7"/>
        <v>551.78741466472832</v>
      </c>
      <c r="M36" s="7">
        <f t="shared" si="7"/>
        <v>560.29325107204272</v>
      </c>
      <c r="N36" s="7">
        <f t="shared" si="7"/>
        <v>600.67787383565314</v>
      </c>
      <c r="O36" s="7">
        <f t="shared" si="1"/>
        <v>548.1811479869807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71.353986595518165</v>
      </c>
      <c r="F38" s="11">
        <f t="shared" ref="F38:N38" si="8">F36-F31</f>
        <v>113.71702619941425</v>
      </c>
      <c r="G38" s="11">
        <f t="shared" si="8"/>
        <v>137.89115351557842</v>
      </c>
      <c r="H38" s="11">
        <f t="shared" si="8"/>
        <v>113.0187531031915</v>
      </c>
      <c r="I38" s="11">
        <f t="shared" si="8"/>
        <v>20.464136968291314</v>
      </c>
      <c r="J38" s="11">
        <f t="shared" si="8"/>
        <v>9.3792614075339884</v>
      </c>
      <c r="K38" s="11">
        <f t="shared" si="8"/>
        <v>66.451146536800366</v>
      </c>
      <c r="L38" s="11">
        <f t="shared" si="8"/>
        <v>87.773009904127548</v>
      </c>
      <c r="M38" s="11">
        <f t="shared" si="8"/>
        <v>81.972902862262401</v>
      </c>
      <c r="N38" s="11">
        <f t="shared" si="8"/>
        <v>116.06661677659838</v>
      </c>
      <c r="O38" s="11">
        <f t="shared" si="1"/>
        <v>81.808799386931639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18.511385328042504</v>
      </c>
      <c r="F40" s="8">
        <f>(Input!B25 + Input!B26) / Input!B$7</f>
        <v>19.404256451581205</v>
      </c>
      <c r="G40" s="8">
        <f>(Input!C25 + Input!C26) / Input!C$7</f>
        <v>20.881978736887422</v>
      </c>
      <c r="H40" s="8">
        <f>(Input!D25 + Input!D26) / Input!D$7</f>
        <v>22.359582510596656</v>
      </c>
      <c r="I40" s="8">
        <f>(Input!E25 + Input!E26) / Input!E$7</f>
        <v>22.444970640155404</v>
      </c>
      <c r="J40" s="8">
        <f>(Input!F25 + Input!F26) / Input!F$7</f>
        <v>21.829189644109579</v>
      </c>
      <c r="K40" s="8">
        <f>(Input!G25 + Input!G26) / Input!G$7</f>
        <v>22.479568953864053</v>
      </c>
      <c r="L40" s="8">
        <f>(Input!H25 + Input!H26) / Input!H$7</f>
        <v>23.043863259286034</v>
      </c>
      <c r="M40" s="8">
        <f>(Input!I25 + Input!I26) / Input!I$7</f>
        <v>22.70376812202684</v>
      </c>
      <c r="N40" s="8">
        <f>(Input!J25 + Input!J26) / Input!J$7</f>
        <v>24.062376415047702</v>
      </c>
      <c r="O40" s="8">
        <f t="shared" si="1"/>
        <v>21.77209400615974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52.842601267475658</v>
      </c>
      <c r="F42" s="11">
        <f t="shared" ref="F42:N42" si="9">+F38-F40</f>
        <v>94.312769747833045</v>
      </c>
      <c r="G42" s="11">
        <f t="shared" si="9"/>
        <v>117.009174778691</v>
      </c>
      <c r="H42" s="11">
        <f t="shared" si="9"/>
        <v>90.659170592594847</v>
      </c>
      <c r="I42" s="11">
        <f t="shared" si="9"/>
        <v>-1.9808336718640902</v>
      </c>
      <c r="J42" s="11">
        <f t="shared" si="9"/>
        <v>-12.449928236575591</v>
      </c>
      <c r="K42" s="11">
        <f t="shared" si="9"/>
        <v>43.971577582936312</v>
      </c>
      <c r="L42" s="11">
        <f t="shared" si="9"/>
        <v>64.729146644841506</v>
      </c>
      <c r="M42" s="11">
        <f t="shared" si="9"/>
        <v>59.269134740235558</v>
      </c>
      <c r="N42" s="11">
        <f t="shared" si="9"/>
        <v>92.004240361550671</v>
      </c>
      <c r="O42" s="11">
        <f t="shared" si="1"/>
        <v>60.036705380771899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2.9105777068399816</v>
      </c>
      <c r="F7" s="6">
        <f>Input!B37/Input!B$6</f>
        <v>2.9537964524768605</v>
      </c>
      <c r="G7" s="6">
        <f>Input!C37/Input!C$6</f>
        <v>2.9997163102945721</v>
      </c>
      <c r="H7" s="6">
        <f>Input!D37/Input!D$6</f>
        <v>3.1981751493503641</v>
      </c>
      <c r="I7" s="6">
        <f>Input!E37/Input!E$6</f>
        <v>3.0590273018247145</v>
      </c>
      <c r="J7" s="6">
        <f>Input!F37/Input!F$6</f>
        <v>2.9821267585675839</v>
      </c>
      <c r="K7" s="6">
        <f>Input!G37/Input!G$6</f>
        <v>3.5821855430549525</v>
      </c>
      <c r="L7" s="6">
        <f>Input!H37/Input!H$6</f>
        <v>4.2021824217766595</v>
      </c>
      <c r="M7" s="6">
        <f>Input!I37/Input!I$6</f>
        <v>4.5263097265549748</v>
      </c>
      <c r="N7" s="6">
        <f>Input!J37/Input!J$6</f>
        <v>4.0625151464599734</v>
      </c>
      <c r="O7" s="6">
        <f>AVERAGE(E7:N7)</f>
        <v>3.4476612517200635</v>
      </c>
    </row>
    <row r="8" spans="1:15" ht="12" customHeight="1" x14ac:dyDescent="0.2">
      <c r="B8" t="s">
        <v>121</v>
      </c>
      <c r="E8" s="6">
        <f>Input!A38/Input!A$6</f>
        <v>2.8245284218057076</v>
      </c>
      <c r="F8" s="6">
        <f>Input!B38/Input!B$6</f>
        <v>2.8323835699281759</v>
      </c>
      <c r="G8" s="6">
        <f>Input!C38/Input!C$6</f>
        <v>2.8186067224749798</v>
      </c>
      <c r="H8" s="6">
        <f>Input!D38/Input!D$6</f>
        <v>2.8153202699170152</v>
      </c>
      <c r="I8" s="6">
        <f>Input!E38/Input!E$6</f>
        <v>3.0144811461469745</v>
      </c>
      <c r="J8" s="6">
        <f>Input!F38/Input!F$6</f>
        <v>2.959702210894712</v>
      </c>
      <c r="K8" s="6">
        <f>Input!G38/Input!G$6</f>
        <v>3.4501690521669324</v>
      </c>
      <c r="L8" s="6">
        <f>Input!H38/Input!H$6</f>
        <v>3.9329762775974473</v>
      </c>
      <c r="M8" s="6">
        <f>Input!I38/Input!I$6</f>
        <v>4.1628776228325304</v>
      </c>
      <c r="N8" s="6">
        <f>Input!J38/Input!J$6</f>
        <v>3.7402778719167706</v>
      </c>
      <c r="O8" s="6">
        <f t="shared" ref="O8:O40" si="1">AVERAGE(E8:N8)</f>
        <v>3.2551323165681239</v>
      </c>
    </row>
    <row r="9" spans="1:15" ht="12" customHeight="1" x14ac:dyDescent="0.2">
      <c r="B9" t="s">
        <v>122</v>
      </c>
      <c r="E9" s="6">
        <f>Input!A39/Input!A$6</f>
        <v>0.10142329445887947</v>
      </c>
      <c r="F9" s="6">
        <f>Input!B39/Input!B$6</f>
        <v>0.12409107746512023</v>
      </c>
      <c r="G9" s="6">
        <f>Input!C39/Input!C$6</f>
        <v>0.1390186026359308</v>
      </c>
      <c r="H9" s="6">
        <f>Input!D39/Input!D$6</f>
        <v>0.14496658174003607</v>
      </c>
      <c r="I9" s="6">
        <f>Input!E39/Input!E$6</f>
        <v>0.13272734703699027</v>
      </c>
      <c r="J9" s="6">
        <f>Input!F39/Input!F$6</f>
        <v>7.8000202952517264E-2</v>
      </c>
      <c r="K9" s="6">
        <f>Input!G39/Input!G$6</f>
        <v>0.10372254783574554</v>
      </c>
      <c r="L9" s="6">
        <f>Input!H39/Input!H$6</f>
        <v>0.11568584902184256</v>
      </c>
      <c r="M9" s="6">
        <f>Input!I39/Input!I$6</f>
        <v>0.11120456881940927</v>
      </c>
      <c r="N9" s="6">
        <f>Input!J39/Input!J$6</f>
        <v>0.1266878291338244</v>
      </c>
      <c r="O9" s="6">
        <f t="shared" si="1"/>
        <v>0.11775279011002959</v>
      </c>
    </row>
    <row r="10" spans="1:15" ht="13.5" customHeight="1" x14ac:dyDescent="0.2">
      <c r="B10" s="4" t="s">
        <v>123</v>
      </c>
      <c r="E10" s="8">
        <f>SUM(E7:E9)</f>
        <v>5.8365294231045688</v>
      </c>
      <c r="F10" s="8">
        <f t="shared" ref="F10:N10" si="2">SUM(F7:F9)</f>
        <v>5.9102710998701564</v>
      </c>
      <c r="G10" s="8">
        <f t="shared" si="2"/>
        <v>5.9573416354054824</v>
      </c>
      <c r="H10" s="8">
        <f t="shared" si="2"/>
        <v>6.1584620010074147</v>
      </c>
      <c r="I10" s="8">
        <f t="shared" si="2"/>
        <v>6.2062357950086788</v>
      </c>
      <c r="J10" s="8">
        <f t="shared" si="2"/>
        <v>6.0198291724148136</v>
      </c>
      <c r="K10" s="8">
        <f t="shared" si="2"/>
        <v>7.1360771430576309</v>
      </c>
      <c r="L10" s="8">
        <f t="shared" si="2"/>
        <v>8.2508445483959481</v>
      </c>
      <c r="M10" s="8">
        <f t="shared" si="2"/>
        <v>8.8003919182069161</v>
      </c>
      <c r="N10" s="8">
        <f t="shared" si="2"/>
        <v>7.9294808475105683</v>
      </c>
      <c r="O10" s="8">
        <f t="shared" si="1"/>
        <v>6.820546358398218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7.9646042884969486</v>
      </c>
      <c r="F12" s="6">
        <f>Input!B40/Input!B$6</f>
        <v>8.4948725059637571</v>
      </c>
      <c r="G12" s="6">
        <f>Input!C40/Input!C$6</f>
        <v>7.6633620741765256</v>
      </c>
      <c r="H12" s="6">
        <f>Input!D40/Input!D$6</f>
        <v>7.5089666622050633</v>
      </c>
      <c r="I12" s="6">
        <f>Input!E40/Input!E$6</f>
        <v>7.064443457664372</v>
      </c>
      <c r="J12" s="6">
        <f>Input!F40/Input!F$6</f>
        <v>6.9604277993060597</v>
      </c>
      <c r="K12" s="6">
        <f>Input!G40/Input!G$6</f>
        <v>7.5461889395579567</v>
      </c>
      <c r="L12" s="6">
        <f>Input!H40/Input!H$6</f>
        <v>9.076419176565155</v>
      </c>
      <c r="M12" s="6">
        <f>Input!I40/Input!I$6</f>
        <v>9.7324990535086631</v>
      </c>
      <c r="N12" s="6">
        <f>Input!J40/Input!J$6</f>
        <v>7.9289918820892931</v>
      </c>
      <c r="O12" s="6">
        <f t="shared" si="1"/>
        <v>7.9940775839533798</v>
      </c>
    </row>
    <row r="13" spans="1:15" ht="12" customHeight="1" x14ac:dyDescent="0.2">
      <c r="B13" t="s">
        <v>125</v>
      </c>
      <c r="E13" s="6">
        <f>Input!A41/Input!A$6</f>
        <v>2.0704823988118939</v>
      </c>
      <c r="F13" s="6">
        <f>Input!B41/Input!B$6</f>
        <v>2.2953067719533928</v>
      </c>
      <c r="G13" s="6">
        <f>Input!C41/Input!C$6</f>
        <v>2.1573407354184089</v>
      </c>
      <c r="H13" s="6">
        <f>Input!D41/Input!D$6</f>
        <v>2.1400503658466974</v>
      </c>
      <c r="I13" s="6">
        <f>Input!E41/Input!E$6</f>
        <v>2.0288102812600952</v>
      </c>
      <c r="J13" s="6">
        <f>Input!F41/Input!F$6</f>
        <v>1.9765197925949654</v>
      </c>
      <c r="K13" s="6">
        <f>Input!G41/Input!G$6</f>
        <v>2.1279350235547998</v>
      </c>
      <c r="L13" s="6">
        <f>Input!H41/Input!H$6</f>
        <v>2.5684936205211755</v>
      </c>
      <c r="M13" s="6">
        <f>Input!I41/Input!I$6</f>
        <v>2.7318487312911444</v>
      </c>
      <c r="N13" s="6">
        <f>Input!J41/Input!J$6</f>
        <v>2.2601979663299709</v>
      </c>
      <c r="O13" s="6">
        <f t="shared" si="1"/>
        <v>2.2356985687582545</v>
      </c>
    </row>
    <row r="14" spans="1:15" ht="12" customHeight="1" x14ac:dyDescent="0.2">
      <c r="B14" t="s">
        <v>126</v>
      </c>
      <c r="E14" s="6">
        <f>Input!A42/Input!A$6</f>
        <v>0.53401735182374777</v>
      </c>
      <c r="F14" s="6">
        <f>Input!B42/Input!B$6</f>
        <v>0.55180876352160835</v>
      </c>
      <c r="G14" s="6">
        <f>Input!C42/Input!C$6</f>
        <v>0.47844086885225801</v>
      </c>
      <c r="H14" s="6">
        <f>Input!D42/Input!D$6</f>
        <v>0.48384030683887391</v>
      </c>
      <c r="I14" s="6">
        <f>Input!E42/Input!E$6</f>
        <v>0.50037596758465108</v>
      </c>
      <c r="J14" s="6">
        <f>Input!F42/Input!F$6</f>
        <v>0.49559755747567141</v>
      </c>
      <c r="K14" s="6">
        <f>Input!G42/Input!G$6</f>
        <v>0.53307725512816628</v>
      </c>
      <c r="L14" s="6">
        <f>Input!H42/Input!H$6</f>
        <v>0.58888289392844417</v>
      </c>
      <c r="M14" s="6">
        <f>Input!I42/Input!I$6</f>
        <v>0.65685984498342065</v>
      </c>
      <c r="N14" s="6">
        <f>Input!J42/Input!J$6</f>
        <v>0.5131148526479995</v>
      </c>
      <c r="O14" s="6">
        <f t="shared" si="1"/>
        <v>0.5336015662784841</v>
      </c>
    </row>
    <row r="15" spans="1:15" ht="13.5" customHeight="1" x14ac:dyDescent="0.2">
      <c r="B15" s="4" t="s">
        <v>130</v>
      </c>
      <c r="E15" s="8">
        <f>SUM(E12:E14)</f>
        <v>10.56910403913259</v>
      </c>
      <c r="F15" s="8">
        <f t="shared" ref="F15:N15" si="3">SUM(F12:F14)</f>
        <v>11.341988041438759</v>
      </c>
      <c r="G15" s="8">
        <f t="shared" si="3"/>
        <v>10.299143678447193</v>
      </c>
      <c r="H15" s="8">
        <f t="shared" si="3"/>
        <v>10.132857334890634</v>
      </c>
      <c r="I15" s="8">
        <f t="shared" si="3"/>
        <v>9.5936297065091178</v>
      </c>
      <c r="J15" s="8">
        <f t="shared" si="3"/>
        <v>9.4325451493766952</v>
      </c>
      <c r="K15" s="8">
        <f t="shared" si="3"/>
        <v>10.207201218240922</v>
      </c>
      <c r="L15" s="8">
        <f t="shared" si="3"/>
        <v>12.233795691014775</v>
      </c>
      <c r="M15" s="8">
        <f t="shared" si="3"/>
        <v>13.121207629783228</v>
      </c>
      <c r="N15" s="8">
        <f t="shared" si="3"/>
        <v>10.702304701067265</v>
      </c>
      <c r="O15" s="8">
        <f t="shared" si="1"/>
        <v>10.763377718990117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1.4946499272489537</v>
      </c>
      <c r="F17" s="6">
        <f>Input!B43/Input!B$6</f>
        <v>1.7616293885015657</v>
      </c>
      <c r="G17" s="6">
        <f>Input!C43/Input!C$6</f>
        <v>1.6809616120740716</v>
      </c>
      <c r="H17" s="6">
        <f>Input!D43/Input!D$6</f>
        <v>1.3547887355373052</v>
      </c>
      <c r="I17" s="6">
        <f>Input!E43/Input!E$6</f>
        <v>1.1853459799227062</v>
      </c>
      <c r="J17" s="6">
        <f>Input!F43/Input!F$6</f>
        <v>1.2083771860043455</v>
      </c>
      <c r="K17" s="6">
        <f>Input!G43/Input!G$6</f>
        <v>1.3377493202201975</v>
      </c>
      <c r="L17" s="6">
        <f>Input!H43/Input!H$6</f>
        <v>1.5463130859302372</v>
      </c>
      <c r="M17" s="6">
        <f>Input!I43/Input!I$6</f>
        <v>1.5459477095878178</v>
      </c>
      <c r="N17" s="6">
        <f>Input!J43/Input!J$6</f>
        <v>1.3501387298821199</v>
      </c>
      <c r="O17" s="6">
        <f t="shared" si="1"/>
        <v>1.4465901674909321</v>
      </c>
    </row>
    <row r="18" spans="2:15" ht="12" customHeight="1" x14ac:dyDescent="0.2">
      <c r="B18" t="s">
        <v>128</v>
      </c>
      <c r="E18" s="6">
        <f>Input!A44/Input!A$6</f>
        <v>2.7328445072362135</v>
      </c>
      <c r="F18" s="6">
        <f>Input!B44/Input!B$6</f>
        <v>3.2237097009942146</v>
      </c>
      <c r="G18" s="6">
        <f>Input!C44/Input!C$6</f>
        <v>2.9908854455005454</v>
      </c>
      <c r="H18" s="6">
        <f>Input!D44/Input!D$6</f>
        <v>3.0243164756909935</v>
      </c>
      <c r="I18" s="6">
        <f>Input!E44/Input!E$6</f>
        <v>2.8918379894130841</v>
      </c>
      <c r="J18" s="6">
        <f>Input!F44/Input!F$6</f>
        <v>2.747576846258283</v>
      </c>
      <c r="K18" s="6">
        <f>Input!G44/Input!G$6</f>
        <v>2.7209386434764622</v>
      </c>
      <c r="L18" s="6">
        <f>Input!H44/Input!H$6</f>
        <v>2.8295466020440578</v>
      </c>
      <c r="M18" s="6">
        <f>Input!I44/Input!I$6</f>
        <v>3.3841640919196783</v>
      </c>
      <c r="N18" s="6">
        <f>Input!J44/Input!J$6</f>
        <v>2.7538218463699886</v>
      </c>
      <c r="O18" s="6">
        <f t="shared" si="1"/>
        <v>2.9299642148903517</v>
      </c>
    </row>
    <row r="19" spans="2:15" ht="13.5" customHeight="1" x14ac:dyDescent="0.2">
      <c r="B19" s="4" t="s">
        <v>129</v>
      </c>
      <c r="E19" s="8">
        <f>SUM(E17:E18)</f>
        <v>4.227494434485167</v>
      </c>
      <c r="F19" s="8">
        <f t="shared" ref="F19:N19" si="4">SUM(F17:F18)</f>
        <v>4.9853390894957803</v>
      </c>
      <c r="G19" s="8">
        <f t="shared" si="4"/>
        <v>4.6718470575746167</v>
      </c>
      <c r="H19" s="8">
        <f t="shared" si="4"/>
        <v>4.3791052112282989</v>
      </c>
      <c r="I19" s="8">
        <f t="shared" si="4"/>
        <v>4.0771839693357901</v>
      </c>
      <c r="J19" s="8">
        <f t="shared" si="4"/>
        <v>3.9559540322626283</v>
      </c>
      <c r="K19" s="8">
        <f t="shared" si="4"/>
        <v>4.0586879636966593</v>
      </c>
      <c r="L19" s="8">
        <f t="shared" si="4"/>
        <v>4.3758596879742946</v>
      </c>
      <c r="M19" s="8">
        <f t="shared" si="4"/>
        <v>4.9301118015074961</v>
      </c>
      <c r="N19" s="8">
        <f t="shared" si="4"/>
        <v>4.1039605762521081</v>
      </c>
      <c r="O19" s="8">
        <f t="shared" si="1"/>
        <v>4.3765543823812836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37.216367518863237</v>
      </c>
      <c r="F21" s="6">
        <f>Input!B45/Input!B$6</f>
        <v>35.582157532597989</v>
      </c>
      <c r="G21" s="6">
        <f>Input!C45/Input!C$6</f>
        <v>35.420360816659894</v>
      </c>
      <c r="H21" s="6">
        <f>Input!D45/Input!D$6</f>
        <v>33.133670502207387</v>
      </c>
      <c r="I21" s="6">
        <f>Input!E45/Input!E$6</f>
        <v>32.762112000984366</v>
      </c>
      <c r="J21" s="6">
        <f>Input!F45/Input!F$6</f>
        <v>35.602321286858498</v>
      </c>
      <c r="K21" s="6">
        <f>Input!G45/Input!G$6</f>
        <v>34.47596036912288</v>
      </c>
      <c r="L21" s="6">
        <f>Input!H45/Input!H$6</f>
        <v>33.596341592545308</v>
      </c>
      <c r="M21" s="6">
        <f>Input!I45/Input!I$6</f>
        <v>34.745723828471093</v>
      </c>
      <c r="N21" s="6">
        <f>Input!J45/Input!J$6</f>
        <v>34.241428318864557</v>
      </c>
      <c r="O21" s="6">
        <f t="shared" si="1"/>
        <v>34.677644376717524</v>
      </c>
    </row>
    <row r="22" spans="2:15" ht="12" customHeight="1" x14ac:dyDescent="0.2">
      <c r="B22" t="s">
        <v>132</v>
      </c>
      <c r="E22" s="6">
        <f>Input!A46/Input!A$6</f>
        <v>8.2984217820396022</v>
      </c>
      <c r="F22" s="6">
        <f>Input!B46/Input!B$6</f>
        <v>6.5086653651480288</v>
      </c>
      <c r="G22" s="6">
        <f>Input!C46/Input!C$6</f>
        <v>6.0358784260858105</v>
      </c>
      <c r="H22" s="6">
        <f>Input!D46/Input!D$6</f>
        <v>5.1445905680111741</v>
      </c>
      <c r="I22" s="6">
        <f>Input!E46/Input!E$6</f>
        <v>4.0191995226791741</v>
      </c>
      <c r="J22" s="6">
        <f>Input!F46/Input!F$6</f>
        <v>3.705709271716322</v>
      </c>
      <c r="K22" s="6">
        <f>Input!G46/Input!G$6</f>
        <v>4.8611370251817734</v>
      </c>
      <c r="L22" s="6">
        <f>Input!H46/Input!H$6</f>
        <v>5.193663455602465</v>
      </c>
      <c r="M22" s="6">
        <f>Input!I46/Input!I$6</f>
        <v>5.8794991429347423</v>
      </c>
      <c r="N22" s="6">
        <f>Input!J46/Input!J$6</f>
        <v>5.0837662374077359</v>
      </c>
      <c r="O22" s="6">
        <f t="shared" si="1"/>
        <v>5.4730530796806836</v>
      </c>
    </row>
    <row r="23" spans="2:15" ht="12" customHeight="1" x14ac:dyDescent="0.2">
      <c r="B23" t="s">
        <v>133</v>
      </c>
      <c r="E23" s="6">
        <f>Input!A47/Input!A$6</f>
        <v>0.7377136519461418</v>
      </c>
      <c r="F23" s="6">
        <f>Input!B47/Input!B$6</f>
        <v>0.63112453137839963</v>
      </c>
      <c r="G23" s="6">
        <f>Input!C47/Input!C$6</f>
        <v>0.63993890939415665</v>
      </c>
      <c r="H23" s="6">
        <f>Input!D47/Input!D$6</f>
        <v>0.46563462187375593</v>
      </c>
      <c r="I23" s="6">
        <f>Input!E47/Input!E$6</f>
        <v>0.45752759672747201</v>
      </c>
      <c r="J23" s="6">
        <f>Input!F47/Input!F$6</f>
        <v>0.4136109508775061</v>
      </c>
      <c r="K23" s="6">
        <f>Input!G47/Input!G$6</f>
        <v>0.49096614675152689</v>
      </c>
      <c r="L23" s="6">
        <f>Input!H47/Input!H$6</f>
        <v>0.64110593609805555</v>
      </c>
      <c r="M23" s="6">
        <f>Input!I47/Input!I$6</f>
        <v>1.0023611897643989</v>
      </c>
      <c r="N23" s="6">
        <f>Input!J47/Input!J$6</f>
        <v>0.72667243356800737</v>
      </c>
      <c r="O23" s="6">
        <f t="shared" si="1"/>
        <v>0.62066559683794209</v>
      </c>
    </row>
    <row r="24" spans="2:15" ht="12" customHeight="1" x14ac:dyDescent="0.2">
      <c r="B24" t="s">
        <v>134</v>
      </c>
      <c r="E24" s="6">
        <f>Input!A48/Input!A$6</f>
        <v>0.45561147750405356</v>
      </c>
      <c r="F24" s="6">
        <f>Input!B48/Input!B$6</f>
        <v>0.47021295902692417</v>
      </c>
      <c r="G24" s="6">
        <f>Input!C48/Input!C$6</f>
        <v>0.45732213389131382</v>
      </c>
      <c r="H24" s="6">
        <f>Input!D48/Input!D$6</f>
        <v>0.4141457579170621</v>
      </c>
      <c r="I24" s="6">
        <f>Input!E48/Input!E$6</f>
        <v>0.32865670898486882</v>
      </c>
      <c r="J24" s="6">
        <f>Input!F48/Input!F$6</f>
        <v>0.34557495680669642</v>
      </c>
      <c r="K24" s="6">
        <f>Input!G48/Input!G$6</f>
        <v>0.35421845875416574</v>
      </c>
      <c r="L24" s="6">
        <f>Input!H48/Input!H$6</f>
        <v>0.38207921501196379</v>
      </c>
      <c r="M24" s="6">
        <f>Input!I48/Input!I$6</f>
        <v>0.29009634310983129</v>
      </c>
      <c r="N24" s="6">
        <f>Input!J48/Input!J$6</f>
        <v>0.25299430074937052</v>
      </c>
      <c r="O24" s="6">
        <f t="shared" si="1"/>
        <v>0.37509123117562504</v>
      </c>
    </row>
    <row r="25" spans="2:15" ht="12" customHeight="1" x14ac:dyDescent="0.2">
      <c r="B25" t="s">
        <v>135</v>
      </c>
      <c r="E25" s="6">
        <f>Input!A49/Input!A$6</f>
        <v>0.80468919988942145</v>
      </c>
      <c r="F25" s="6">
        <f>Input!B49/Input!B$6</f>
        <v>0.91708860908528178</v>
      </c>
      <c r="G25" s="6">
        <f>Input!C49/Input!C$6</f>
        <v>0.88059247096435544</v>
      </c>
      <c r="H25" s="6">
        <f>Input!D49/Input!D$6</f>
        <v>0.90344793668232504</v>
      </c>
      <c r="I25" s="6">
        <f>Input!E49/Input!E$6</f>
        <v>0.83434513585788217</v>
      </c>
      <c r="J25" s="6">
        <f>Input!F49/Input!F$6</f>
        <v>0.7450957211567818</v>
      </c>
      <c r="K25" s="6">
        <f>Input!G49/Input!G$6</f>
        <v>1.212927343568531</v>
      </c>
      <c r="L25" s="6">
        <f>Input!H49/Input!H$6</f>
        <v>0.80447934170427049</v>
      </c>
      <c r="M25" s="6">
        <f>Input!I49/Input!I$6</f>
        <v>0.90737963694856816</v>
      </c>
      <c r="N25" s="6">
        <f>Input!J49/Input!J$6</f>
        <v>0.74655158439175262</v>
      </c>
      <c r="O25" s="6">
        <f t="shared" si="1"/>
        <v>0.87565969802491694</v>
      </c>
    </row>
    <row r="26" spans="2:15" ht="14.25" customHeight="1" x14ac:dyDescent="0.2">
      <c r="B26" s="4" t="s">
        <v>136</v>
      </c>
      <c r="E26" s="8">
        <f>SUM(E21:E25)</f>
        <v>47.512803630242466</v>
      </c>
      <c r="F26" s="8">
        <f t="shared" ref="F26:N26" si="5">SUM(F21:F25)</f>
        <v>44.10924899723662</v>
      </c>
      <c r="G26" s="8">
        <f t="shared" si="5"/>
        <v>43.434092756995526</v>
      </c>
      <c r="H26" s="8">
        <f t="shared" si="5"/>
        <v>40.061489386691704</v>
      </c>
      <c r="I26" s="8">
        <f t="shared" si="5"/>
        <v>38.40184096523376</v>
      </c>
      <c r="J26" s="8">
        <f t="shared" si="5"/>
        <v>40.812312187415799</v>
      </c>
      <c r="K26" s="8">
        <f t="shared" si="5"/>
        <v>41.39520934337888</v>
      </c>
      <c r="L26" s="8">
        <f t="shared" si="5"/>
        <v>40.617669540962069</v>
      </c>
      <c r="M26" s="8">
        <f t="shared" si="5"/>
        <v>42.825060141228633</v>
      </c>
      <c r="N26" s="8">
        <f t="shared" si="5"/>
        <v>41.051412874981423</v>
      </c>
      <c r="O26" s="8">
        <f t="shared" si="1"/>
        <v>42.022113982436693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1.9389403607716822</v>
      </c>
      <c r="F28" s="6">
        <f>Input!B50/Input!B$6</f>
        <v>2.2214598633563223</v>
      </c>
      <c r="G28" s="6">
        <f>Input!C50/Input!C$6</f>
        <v>2.1502001238601829</v>
      </c>
      <c r="H28" s="6">
        <f>Input!D50/Input!D$6</f>
        <v>2.2627880318176303</v>
      </c>
      <c r="I28" s="6">
        <f>Input!E50/Input!E$6</f>
        <v>2.2475389713894938</v>
      </c>
      <c r="J28" s="6">
        <f>Input!F50/Input!F$6</f>
        <v>2.045800841184005</v>
      </c>
      <c r="K28" s="6">
        <f>Input!G50/Input!G$6</f>
        <v>2.3906458716022265</v>
      </c>
      <c r="L28" s="6">
        <f>Input!H50/Input!H$6</f>
        <v>2.5203905636821959</v>
      </c>
      <c r="M28" s="6">
        <f>Input!I50/Input!I$6</f>
        <v>2.4835041168510599</v>
      </c>
      <c r="N28" s="6">
        <f>Input!J50/Input!J$6</f>
        <v>2.1401461228196301</v>
      </c>
      <c r="O28" s="6">
        <f t="shared" si="1"/>
        <v>2.2401414867334428</v>
      </c>
    </row>
    <row r="29" spans="2:15" ht="12" customHeight="1" x14ac:dyDescent="0.2">
      <c r="B29" t="s">
        <v>138</v>
      </c>
      <c r="E29" s="6">
        <f>Input!A51/Input!A$6</f>
        <v>0.15577388187436794</v>
      </c>
      <c r="F29" s="6">
        <f>Input!B51/Input!B$6</f>
        <v>0.14713545127853803</v>
      </c>
      <c r="G29" s="6">
        <f>Input!C51/Input!C$6</f>
        <v>0.12133288774643161</v>
      </c>
      <c r="H29" s="6">
        <f>Input!D51/Input!D$6</f>
        <v>0.13123305503310595</v>
      </c>
      <c r="I29" s="6">
        <f>Input!E51/Input!E$6</f>
        <v>0.11758145192724916</v>
      </c>
      <c r="J29" s="6">
        <f>Input!F51/Input!F$6</f>
        <v>0.12914583942042301</v>
      </c>
      <c r="K29" s="6">
        <f>Input!G51/Input!G$6</f>
        <v>0.12641233798836229</v>
      </c>
      <c r="L29" s="6">
        <f>Input!H51/Input!H$6</f>
        <v>0.17561029898292915</v>
      </c>
      <c r="M29" s="6">
        <f>Input!I51/Input!I$6</f>
        <v>0.18688971255580425</v>
      </c>
      <c r="N29" s="6">
        <f>Input!J51/Input!J$6</f>
        <v>0.16254786446290287</v>
      </c>
      <c r="O29" s="6">
        <f t="shared" si="1"/>
        <v>0.14536627812701142</v>
      </c>
    </row>
    <row r="30" spans="2:15" ht="13.5" customHeight="1" x14ac:dyDescent="0.2">
      <c r="B30" s="4" t="s">
        <v>139</v>
      </c>
      <c r="E30" s="8">
        <f>SUM(E28:E29)</f>
        <v>2.0947142426460501</v>
      </c>
      <c r="F30" s="8">
        <f t="shared" ref="F30:N30" si="6">SUM(F28:F29)</f>
        <v>2.3685953146348604</v>
      </c>
      <c r="G30" s="8">
        <f t="shared" si="6"/>
        <v>2.2715330116066146</v>
      </c>
      <c r="H30" s="8">
        <f t="shared" si="6"/>
        <v>2.3940210868507363</v>
      </c>
      <c r="I30" s="8">
        <f t="shared" si="6"/>
        <v>2.3651204233167431</v>
      </c>
      <c r="J30" s="8">
        <f t="shared" si="6"/>
        <v>2.1749466806044282</v>
      </c>
      <c r="K30" s="8">
        <f t="shared" si="6"/>
        <v>2.5170582095905889</v>
      </c>
      <c r="L30" s="8">
        <f t="shared" si="6"/>
        <v>2.6960008626651253</v>
      </c>
      <c r="M30" s="8">
        <f t="shared" si="6"/>
        <v>2.6703938294068643</v>
      </c>
      <c r="N30" s="8">
        <f t="shared" si="6"/>
        <v>2.3026939872825332</v>
      </c>
      <c r="O30" s="8">
        <f t="shared" si="1"/>
        <v>2.3855077648604546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7.0070387205778781E-2</v>
      </c>
      <c r="F32" s="6">
        <f>Input!B52/Input!B$6</f>
        <v>9.0496498506059841E-2</v>
      </c>
      <c r="G32" s="6">
        <f>Input!C52/Input!C$6</f>
        <v>8.1040681751835167E-2</v>
      </c>
      <c r="H32" s="6">
        <f>Input!D52/Input!D$6</f>
        <v>9.3270514174399438E-2</v>
      </c>
      <c r="I32" s="6">
        <f>Input!E52/Input!E$6</f>
        <v>0.10949294713313264</v>
      </c>
      <c r="J32" s="6">
        <f>Input!F52/Input!F$6</f>
        <v>0.12643671359183481</v>
      </c>
      <c r="K32" s="6">
        <f>Input!G52/Input!G$6</f>
        <v>0.13418914703533941</v>
      </c>
      <c r="L32" s="6">
        <f>Input!H52/Input!H$6</f>
        <v>0.15966092505605187</v>
      </c>
      <c r="M32" s="6">
        <f>Input!I52/Input!I$6</f>
        <v>0.1936391331656698</v>
      </c>
      <c r="N32" s="6">
        <f>Input!J52/Input!J$6</f>
        <v>0.1648850739640122</v>
      </c>
      <c r="O32" s="6">
        <f t="shared" si="1"/>
        <v>0.12231820215841138</v>
      </c>
    </row>
    <row r="33" spans="2:15" ht="12" customHeight="1" x14ac:dyDescent="0.2">
      <c r="B33" t="s">
        <v>141</v>
      </c>
      <c r="E33" s="6">
        <f>Input!A53/Input!A$6</f>
        <v>0.77511768613568255</v>
      </c>
      <c r="F33" s="6">
        <f>Input!B53/Input!B$6</f>
        <v>0.80365997557328162</v>
      </c>
      <c r="G33" s="6">
        <f>Input!C53/Input!C$6</f>
        <v>0.75403150878429914</v>
      </c>
      <c r="H33" s="6">
        <f>Input!D53/Input!D$6</f>
        <v>0.69460266447731656</v>
      </c>
      <c r="I33" s="6">
        <f>Input!E53/Input!E$6</f>
        <v>0.66150678484893743</v>
      </c>
      <c r="J33" s="6">
        <f>Input!F53/Input!F$6</f>
        <v>0.64279182936697776</v>
      </c>
      <c r="K33" s="6">
        <f>Input!G53/Input!G$6</f>
        <v>0.68971484815164774</v>
      </c>
      <c r="L33" s="6">
        <f>Input!H53/Input!H$6</f>
        <v>0.79266760449206886</v>
      </c>
      <c r="M33" s="6">
        <f>Input!I53/Input!I$6</f>
        <v>0.84074417947606461</v>
      </c>
      <c r="N33" s="6">
        <f>Input!J53/Input!J$6</f>
        <v>0.67614995552769408</v>
      </c>
      <c r="O33" s="6">
        <f t="shared" si="1"/>
        <v>0.73309870368339702</v>
      </c>
    </row>
    <row r="34" spans="2:15" ht="12" customHeight="1" x14ac:dyDescent="0.2">
      <c r="B34" t="s">
        <v>142</v>
      </c>
      <c r="E34" s="6">
        <f>Input!A54/Input!A$6</f>
        <v>0.17739389009675602</v>
      </c>
      <c r="F34" s="6">
        <f>Input!B54/Input!B$6</f>
        <v>0.19359494989211506</v>
      </c>
      <c r="G34" s="6">
        <f>Input!C54/Input!C$6</f>
        <v>0.18029798464365837</v>
      </c>
      <c r="H34" s="6">
        <f>Input!D54/Input!D$6</f>
        <v>0.17677159599340053</v>
      </c>
      <c r="I34" s="6">
        <f>Input!E54/Input!E$6</f>
        <v>0.17955657442942105</v>
      </c>
      <c r="J34" s="6">
        <f>Input!F54/Input!F$6</f>
        <v>0.17288973849522501</v>
      </c>
      <c r="K34" s="6">
        <f>Input!G54/Input!G$6</f>
        <v>0.1862385954262796</v>
      </c>
      <c r="L34" s="6">
        <f>Input!H54/Input!H$6</f>
        <v>0.22338261182358024</v>
      </c>
      <c r="M34" s="6">
        <f>Input!I54/Input!I$6</f>
        <v>0.25200144465316676</v>
      </c>
      <c r="N34" s="6">
        <f>Input!J54/Input!J$6</f>
        <v>0.21923611719793948</v>
      </c>
      <c r="O34" s="6">
        <f t="shared" si="1"/>
        <v>0.19613635026515425</v>
      </c>
    </row>
    <row r="35" spans="2:15" ht="12" customHeight="1" x14ac:dyDescent="0.2">
      <c r="B35" t="s">
        <v>143</v>
      </c>
      <c r="E35" s="6">
        <f>Input!A55/Input!A$6</f>
        <v>0.92967926329563955</v>
      </c>
      <c r="F35" s="6">
        <f>Input!B55/Input!B$6</f>
        <v>1.0977355677971556</v>
      </c>
      <c r="G35" s="6">
        <f>Input!C55/Input!C$6</f>
        <v>1.0790862780036603</v>
      </c>
      <c r="H35" s="6">
        <f>Input!D55/Input!D$6</f>
        <v>1.0661845908815699</v>
      </c>
      <c r="I35" s="6">
        <f>Input!E55/Input!E$6</f>
        <v>1.0057033296315725</v>
      </c>
      <c r="J35" s="6">
        <f>Input!F55/Input!F$6</f>
        <v>1.0588012152447366</v>
      </c>
      <c r="K35" s="6">
        <f>Input!G55/Input!G$6</f>
        <v>1.1685436450684221</v>
      </c>
      <c r="L35" s="6">
        <f>Input!H55/Input!H$6</f>
        <v>1.232166190118076</v>
      </c>
      <c r="M35" s="6">
        <f>Input!I55/Input!I$6</f>
        <v>1.2638560843377855</v>
      </c>
      <c r="N35" s="6">
        <f>Input!J55/Input!J$6</f>
        <v>1.1971919625056071</v>
      </c>
      <c r="O35" s="6">
        <f t="shared" si="1"/>
        <v>1.1098948126884225</v>
      </c>
    </row>
    <row r="36" spans="2:15" ht="13.5" customHeight="1" x14ac:dyDescent="0.2">
      <c r="B36" s="4" t="s">
        <v>144</v>
      </c>
      <c r="E36" s="8">
        <f>SUM(E32:E35)</f>
        <v>1.952261226733857</v>
      </c>
      <c r="F36" s="8">
        <f t="shared" ref="F36:N36" si="7">SUM(F32:F35)</f>
        <v>2.1854869917686122</v>
      </c>
      <c r="G36" s="8">
        <f t="shared" si="7"/>
        <v>2.0944564531834531</v>
      </c>
      <c r="H36" s="8">
        <f t="shared" si="7"/>
        <v>2.0308293655266865</v>
      </c>
      <c r="I36" s="8">
        <f t="shared" si="7"/>
        <v>1.9562596360430637</v>
      </c>
      <c r="J36" s="8">
        <f t="shared" si="7"/>
        <v>2.0009194966987742</v>
      </c>
      <c r="K36" s="8">
        <f t="shared" si="7"/>
        <v>2.1786862356816887</v>
      </c>
      <c r="L36" s="8">
        <f t="shared" si="7"/>
        <v>2.407877331489777</v>
      </c>
      <c r="M36" s="8">
        <f t="shared" si="7"/>
        <v>2.5502408416326867</v>
      </c>
      <c r="N36" s="8">
        <f t="shared" si="7"/>
        <v>2.2574631091952528</v>
      </c>
      <c r="O36" s="8">
        <f t="shared" si="1"/>
        <v>2.1614480687953854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3.1677000373101669</v>
      </c>
      <c r="F38" s="8">
        <f>Input!B56/Input!B$6</f>
        <v>3.38587762700045</v>
      </c>
      <c r="G38" s="8">
        <f>Input!C56/Input!C$6</f>
        <v>3.3588667345539691</v>
      </c>
      <c r="H38" s="8">
        <f>Input!D56/Input!D$6</f>
        <v>3.6103505825885764</v>
      </c>
      <c r="I38" s="8">
        <f>Input!E56/Input!E$6</f>
        <v>3.2456696431213672</v>
      </c>
      <c r="J38" s="8">
        <f>Input!F56/Input!F$6</f>
        <v>3.0656661646774572</v>
      </c>
      <c r="K38" s="8">
        <f>Input!G56/Input!G$6</f>
        <v>3.6035074947351649</v>
      </c>
      <c r="L38" s="8">
        <f>Input!H56/Input!H$6</f>
        <v>4.4223308220070816</v>
      </c>
      <c r="M38" s="8">
        <f>Input!I56/Input!I$6</f>
        <v>4.8959268150623032</v>
      </c>
      <c r="N38" s="8">
        <f>Input!J56/Input!J$6</f>
        <v>4.1095259840340566</v>
      </c>
      <c r="O38" s="8">
        <f t="shared" si="1"/>
        <v>3.6865421905090594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75.360607033654858</v>
      </c>
      <c r="F40" s="11">
        <f t="shared" ref="F40:N40" si="8">SUM(F10,F15,F19,F26,F30,F36,F38)</f>
        <v>74.286807161445239</v>
      </c>
      <c r="G40" s="11">
        <f t="shared" si="8"/>
        <v>72.08728132776686</v>
      </c>
      <c r="H40" s="11">
        <f t="shared" si="8"/>
        <v>68.767114968784057</v>
      </c>
      <c r="I40" s="11">
        <f t="shared" si="8"/>
        <v>65.845940138568523</v>
      </c>
      <c r="J40" s="11">
        <f t="shared" si="8"/>
        <v>67.462172883450592</v>
      </c>
      <c r="K40" s="11">
        <f t="shared" si="8"/>
        <v>71.096427608381546</v>
      </c>
      <c r="L40" s="11">
        <f t="shared" si="8"/>
        <v>75.004378484509076</v>
      </c>
      <c r="M40" s="11">
        <f t="shared" si="8"/>
        <v>79.79333297682814</v>
      </c>
      <c r="N40" s="11">
        <f t="shared" si="8"/>
        <v>72.456842080323199</v>
      </c>
      <c r="O40" s="11">
        <f t="shared" si="1"/>
        <v>72.216090466371199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3.3253622181316151</v>
      </c>
      <c r="F7" s="6">
        <f>(Input!B37-Input!B57+Input!B77)/Input!B$5</f>
        <v>3.269706297469996</v>
      </c>
      <c r="G7" s="6">
        <f>(Input!C37-Input!C57+Input!C77)/Input!C$5</f>
        <v>3.5113964061544167</v>
      </c>
      <c r="H7" s="6">
        <f>(Input!D37-Input!D57+Input!D77)/Input!D$5</f>
        <v>3.8255029682944128</v>
      </c>
      <c r="I7" s="6">
        <f>(Input!E37-Input!E57+Input!E77)/Input!E$5</f>
        <v>3.8660825652444077</v>
      </c>
      <c r="J7" s="6">
        <f>(Input!F37-Input!F57+Input!F77)/Input!F$5</f>
        <v>3.9592849150417013</v>
      </c>
      <c r="K7" s="6">
        <f>(Input!G37-Input!G57+Input!G77)/Input!G$5</f>
        <v>4.3347928510305005</v>
      </c>
      <c r="L7" s="6">
        <f>(Input!H37-Input!H57+Input!H77)/Input!H$5</f>
        <v>4.6159996028117014</v>
      </c>
      <c r="M7" s="6">
        <f>(Input!I37-Input!I57+Input!I77)/Input!I$5</f>
        <v>4.7742154176144123</v>
      </c>
      <c r="N7" s="6">
        <f>(Input!J37-Input!J57+Input!J77)/Input!J$5</f>
        <v>4.819543096163919</v>
      </c>
      <c r="O7" s="6">
        <f>AVERAGE(E7:N7)</f>
        <v>4.0301886337957082</v>
      </c>
    </row>
    <row r="8" spans="1:15" ht="12" customHeight="1" x14ac:dyDescent="0.2">
      <c r="B8" t="s">
        <v>121</v>
      </c>
      <c r="E8" s="6">
        <f>(Input!A38-Input!A58+Input!A78)/Input!A$5</f>
        <v>3.2575585826046938</v>
      </c>
      <c r="F8" s="6">
        <f>(Input!B38-Input!B58+Input!B78)/Input!B$5</f>
        <v>3.1284016723734607</v>
      </c>
      <c r="G8" s="6">
        <f>(Input!C38-Input!C58+Input!C78)/Input!C$5</f>
        <v>3.310962291733937</v>
      </c>
      <c r="H8" s="6">
        <f>(Input!D38-Input!D58+Input!D78)/Input!D$5</f>
        <v>3.3278426015918461</v>
      </c>
      <c r="I8" s="6">
        <f>(Input!E38-Input!E58+Input!E78)/Input!E$5</f>
        <v>3.7700373472452364</v>
      </c>
      <c r="J8" s="6">
        <f>(Input!F38-Input!F58+Input!F78)/Input!F$5</f>
        <v>3.8951096125211437</v>
      </c>
      <c r="K8" s="6">
        <f>(Input!G38-Input!G58+Input!G78)/Input!G$5</f>
        <v>4.1561596159005569</v>
      </c>
      <c r="L8" s="6">
        <f>(Input!H38-Input!H58+Input!H78)/Input!H$5</f>
        <v>4.3109837152797361</v>
      </c>
      <c r="M8" s="6">
        <f>(Input!I38-Input!I58+Input!I78)/Input!I$5</f>
        <v>4.3816526209390645</v>
      </c>
      <c r="N8" s="6">
        <f>(Input!J38-Input!J58+Input!J78)/Input!J$5</f>
        <v>4.409589474770879</v>
      </c>
      <c r="O8" s="6">
        <f t="shared" ref="O8:O40" si="1">AVERAGE(E8:N8)</f>
        <v>3.7948297534960558</v>
      </c>
    </row>
    <row r="9" spans="1:15" ht="12" customHeight="1" x14ac:dyDescent="0.2">
      <c r="B9" t="s">
        <v>122</v>
      </c>
      <c r="E9" s="6">
        <f>(Input!A39-Input!A59+Input!A79)/Input!A$5</f>
        <v>0.10386978064120264</v>
      </c>
      <c r="F9" s="6">
        <f>(Input!B39-Input!B59+Input!B79)/Input!B$5</f>
        <v>0.12972732127314546</v>
      </c>
      <c r="G9" s="6">
        <f>(Input!C39-Input!C59+Input!C79)/Input!C$5</f>
        <v>0.14249563678425892</v>
      </c>
      <c r="H9" s="6">
        <f>(Input!D39-Input!D59+Input!D79)/Input!D$5</f>
        <v>0.15357068743597152</v>
      </c>
      <c r="I9" s="6">
        <f>(Input!E39-Input!E59+Input!E79)/Input!E$5</f>
        <v>0.15684477268019881</v>
      </c>
      <c r="J9" s="6">
        <f>(Input!F39-Input!F59+Input!F79)/Input!F$5</f>
        <v>8.6072639939589662E-2</v>
      </c>
      <c r="K9" s="6">
        <f>(Input!G39-Input!G59+Input!G79)/Input!G$5</f>
        <v>0.106221716724118</v>
      </c>
      <c r="L9" s="6">
        <f>(Input!H39-Input!H59+Input!H79)/Input!H$5</f>
        <v>0.11370997163290975</v>
      </c>
      <c r="M9" s="6">
        <f>(Input!I39-Input!I59+Input!I79)/Input!I$5</f>
        <v>0.116364533520302</v>
      </c>
      <c r="N9" s="6">
        <f>(Input!J39-Input!J59+Input!J79)/Input!J$5</f>
        <v>0.13202409036627502</v>
      </c>
      <c r="O9" s="6">
        <f t="shared" si="1"/>
        <v>0.12409011509979717</v>
      </c>
    </row>
    <row r="10" spans="1:15" ht="13.5" customHeight="1" x14ac:dyDescent="0.2">
      <c r="B10" s="4" t="s">
        <v>123</v>
      </c>
      <c r="E10" s="8">
        <f>SUM(E7:E9)</f>
        <v>6.6867905813775117</v>
      </c>
      <c r="F10" s="8">
        <f t="shared" ref="F10:N10" si="2">SUM(F7:F9)</f>
        <v>6.5278352911166024</v>
      </c>
      <c r="G10" s="8">
        <f t="shared" si="2"/>
        <v>6.9648543346726122</v>
      </c>
      <c r="H10" s="8">
        <f t="shared" si="2"/>
        <v>7.3069162573222304</v>
      </c>
      <c r="I10" s="8">
        <f t="shared" si="2"/>
        <v>7.7929646851698422</v>
      </c>
      <c r="J10" s="8">
        <f t="shared" si="2"/>
        <v>7.940467167502435</v>
      </c>
      <c r="K10" s="8">
        <f t="shared" si="2"/>
        <v>8.5971741836551754</v>
      </c>
      <c r="L10" s="8">
        <f t="shared" si="2"/>
        <v>9.0406932897243468</v>
      </c>
      <c r="M10" s="8">
        <f t="shared" si="2"/>
        <v>9.2722325720737793</v>
      </c>
      <c r="N10" s="8">
        <f t="shared" si="2"/>
        <v>9.3611566613010737</v>
      </c>
      <c r="O10" s="8">
        <f t="shared" si="1"/>
        <v>7.949108502391562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9.8578859027458208</v>
      </c>
      <c r="F12" s="6">
        <f>(Input!B40-Input!B60+Input!B80)/Input!B$5</f>
        <v>9.8065937934929934</v>
      </c>
      <c r="G12" s="6">
        <f>(Input!C40-Input!C60+Input!C80)/Input!C$5</f>
        <v>9.7019710835625634</v>
      </c>
      <c r="H12" s="6">
        <f>(Input!D40-Input!D60+Input!D80)/Input!D$5</f>
        <v>9.5739806272820402</v>
      </c>
      <c r="I12" s="6">
        <f>(Input!E40-Input!E60+Input!E80)/Input!E$5</f>
        <v>9.4404351827879047</v>
      </c>
      <c r="J12" s="6">
        <f>(Input!F40-Input!F60+Input!F80)/Input!F$5</f>
        <v>10.061584333817166</v>
      </c>
      <c r="K12" s="6">
        <f>(Input!G40-Input!G60+Input!G80)/Input!G$5</f>
        <v>9.9457787969681988</v>
      </c>
      <c r="L12" s="6">
        <f>(Input!H40-Input!H60+Input!H80)/Input!H$5</f>
        <v>10.510498618422179</v>
      </c>
      <c r="M12" s="6">
        <f>(Input!I40-Input!I60+Input!I80)/Input!I$5</f>
        <v>10.624823262997701</v>
      </c>
      <c r="N12" s="6">
        <f>(Input!J40-Input!J60+Input!J80)/Input!J$5</f>
        <v>10.404149527993486</v>
      </c>
      <c r="O12" s="6">
        <f t="shared" si="1"/>
        <v>9.9927701130070048</v>
      </c>
    </row>
    <row r="13" spans="1:15" ht="12" customHeight="1" x14ac:dyDescent="0.2">
      <c r="B13" t="s">
        <v>125</v>
      </c>
      <c r="E13" s="6">
        <f>(Input!A41-Input!A61+Input!A81)/Input!A$5</f>
        <v>2.5609257094646414</v>
      </c>
      <c r="F13" s="6">
        <f>(Input!B41-Input!B61+Input!B81)/Input!B$5</f>
        <v>2.6469811080104897</v>
      </c>
      <c r="G13" s="6">
        <f>(Input!C41-Input!C61+Input!C81)/Input!C$5</f>
        <v>2.7277356102439176</v>
      </c>
      <c r="H13" s="6">
        <f>(Input!D41-Input!D61+Input!D81)/Input!D$5</f>
        <v>2.7284846463001391</v>
      </c>
      <c r="I13" s="6">
        <f>(Input!E41-Input!E61+Input!E81)/Input!E$5</f>
        <v>2.7107540259942002</v>
      </c>
      <c r="J13" s="6">
        <f>(Input!F41-Input!F61+Input!F81)/Input!F$5</f>
        <v>2.8576763395731515</v>
      </c>
      <c r="K13" s="6">
        <f>(Input!G41-Input!G61+Input!G81)/Input!G$5</f>
        <v>2.8049040705029991</v>
      </c>
      <c r="L13" s="6">
        <f>(Input!H41-Input!H61+Input!H81)/Input!H$5</f>
        <v>2.9747720825661306</v>
      </c>
      <c r="M13" s="6">
        <f>(Input!I41-Input!I61+Input!I81)/Input!I$5</f>
        <v>2.981892226995742</v>
      </c>
      <c r="N13" s="6">
        <f>(Input!J41-Input!J61+Input!J81)/Input!J$5</f>
        <v>2.9662265733231878</v>
      </c>
      <c r="O13" s="6">
        <f t="shared" si="1"/>
        <v>2.7960352392974599</v>
      </c>
    </row>
    <row r="14" spans="1:15" ht="12" customHeight="1" x14ac:dyDescent="0.2">
      <c r="B14" t="s">
        <v>126</v>
      </c>
      <c r="E14" s="6">
        <f>(Input!A42-Input!A62+Input!A82)/Input!A$5</f>
        <v>0.66106402822518795</v>
      </c>
      <c r="F14" s="6">
        <f>(Input!B42-Input!B62+Input!B82)/Input!B$5</f>
        <v>0.63718630032923274</v>
      </c>
      <c r="G14" s="6">
        <f>(Input!C42-Input!C62+Input!C82)/Input!C$5</f>
        <v>0.6055023386291396</v>
      </c>
      <c r="H14" s="6">
        <f>(Input!D42-Input!D62+Input!D82)/Input!D$5</f>
        <v>0.61853758963986449</v>
      </c>
      <c r="I14" s="6">
        <f>(Input!E42-Input!E62+Input!E82)/Input!E$5</f>
        <v>0.67088667667771329</v>
      </c>
      <c r="J14" s="6">
        <f>(Input!F42-Input!F62+Input!F82)/Input!F$5</f>
        <v>0.71933511113778237</v>
      </c>
      <c r="K14" s="6">
        <f>(Input!G42-Input!G62+Input!G82)/Input!G$5</f>
        <v>0.70369877540329306</v>
      </c>
      <c r="L14" s="6">
        <f>(Input!H42-Input!H62+Input!H82)/Input!H$5</f>
        <v>0.68258689719933208</v>
      </c>
      <c r="M14" s="6">
        <f>(Input!I42-Input!I62+Input!I82)/Input!I$5</f>
        <v>0.71711901252346022</v>
      </c>
      <c r="N14" s="6">
        <f>(Input!J42-Input!J62+Input!J82)/Input!J$5</f>
        <v>0.67402618307505835</v>
      </c>
      <c r="O14" s="6">
        <f t="shared" si="1"/>
        <v>0.66899429128400645</v>
      </c>
    </row>
    <row r="15" spans="1:15" ht="13.5" customHeight="1" x14ac:dyDescent="0.2">
      <c r="B15" s="4" t="s">
        <v>130</v>
      </c>
      <c r="E15" s="8">
        <f>SUM(E12:E14)</f>
        <v>13.079875640435649</v>
      </c>
      <c r="F15" s="8">
        <f t="shared" ref="F15:N15" si="3">SUM(F12:F14)</f>
        <v>13.090761201832716</v>
      </c>
      <c r="G15" s="8">
        <f t="shared" si="3"/>
        <v>13.03520903243562</v>
      </c>
      <c r="H15" s="8">
        <f t="shared" si="3"/>
        <v>12.921002863222043</v>
      </c>
      <c r="I15" s="8">
        <f t="shared" si="3"/>
        <v>12.822075885459817</v>
      </c>
      <c r="J15" s="8">
        <f t="shared" si="3"/>
        <v>13.6385957845281</v>
      </c>
      <c r="K15" s="8">
        <f t="shared" si="3"/>
        <v>13.454381642874491</v>
      </c>
      <c r="L15" s="8">
        <f t="shared" si="3"/>
        <v>14.167857598187641</v>
      </c>
      <c r="M15" s="8">
        <f t="shared" si="3"/>
        <v>14.323834502516902</v>
      </c>
      <c r="N15" s="8">
        <f t="shared" si="3"/>
        <v>14.044402284391731</v>
      </c>
      <c r="O15" s="8">
        <f t="shared" si="1"/>
        <v>13.457799643588469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1.7998596257094646</v>
      </c>
      <c r="F17" s="6">
        <f>(Input!B43-Input!B63+Input!B83)/Input!B$5</f>
        <v>2.0430290394784976</v>
      </c>
      <c r="G17" s="6">
        <f>(Input!C43-Input!C63+Input!C83)/Input!C$5</f>
        <v>2.0753854821063875</v>
      </c>
      <c r="H17" s="6">
        <f>(Input!D43-Input!D63+Input!D83)/Input!D$5</f>
        <v>1.6912098820562662</v>
      </c>
      <c r="I17" s="6">
        <f>(Input!E43-Input!E63+Input!E83)/Input!E$5</f>
        <v>1.5544655913421708</v>
      </c>
      <c r="J17" s="6">
        <f>(Input!F43-Input!F63+Input!F83)/Input!F$5</f>
        <v>1.6825096172719578</v>
      </c>
      <c r="K17" s="6">
        <f>(Input!G43-Input!G63+Input!G83)/Input!G$5</f>
        <v>1.6893927368483959</v>
      </c>
      <c r="L17" s="6">
        <f>(Input!H43-Input!H63+Input!H83)/Input!H$5</f>
        <v>1.7642848894369978</v>
      </c>
      <c r="M17" s="6">
        <f>(Input!I43-Input!I63+Input!I83)/Input!I$5</f>
        <v>1.6744536516164443</v>
      </c>
      <c r="N17" s="6">
        <f>(Input!J43-Input!J63+Input!J83)/Input!J$5</f>
        <v>1.7469160711622949</v>
      </c>
      <c r="O17" s="6">
        <f t="shared" si="1"/>
        <v>1.7721506587028877</v>
      </c>
    </row>
    <row r="18" spans="2:15" ht="12" customHeight="1" x14ac:dyDescent="0.2">
      <c r="B18" t="s">
        <v>128</v>
      </c>
      <c r="E18" s="6">
        <f>(Input!A44-Input!A64+Input!A84)/Input!A$5</f>
        <v>3.3369555146494858</v>
      </c>
      <c r="F18" s="6">
        <f>(Input!B44-Input!B64+Input!B84)/Input!B$5</f>
        <v>3.7097209160211189</v>
      </c>
      <c r="G18" s="6">
        <f>(Input!C44-Input!C64+Input!C84)/Input!C$5</f>
        <v>3.7464978466627703</v>
      </c>
      <c r="H18" s="6">
        <f>(Input!D44-Input!D64+Input!D84)/Input!D$5</f>
        <v>3.8300298142845888</v>
      </c>
      <c r="I18" s="6">
        <f>(Input!E44-Input!E64+Input!E84)/Input!E$5</f>
        <v>3.847096623860812</v>
      </c>
      <c r="J18" s="6">
        <f>(Input!F44-Input!F64+Input!F84)/Input!F$5</f>
        <v>3.9374784431833949</v>
      </c>
      <c r="K18" s="6">
        <f>(Input!G44-Input!G64+Input!G84)/Input!G$5</f>
        <v>3.5625355547559132</v>
      </c>
      <c r="L18" s="6">
        <f>(Input!H44-Input!H64+Input!H84)/Input!H$5</f>
        <v>3.2471088001726049</v>
      </c>
      <c r="M18" s="6">
        <f>(Input!I44-Input!I64+Input!I84)/Input!I$5</f>
        <v>3.6745057771053173</v>
      </c>
      <c r="N18" s="6">
        <f>(Input!J44-Input!J64+Input!J84)/Input!J$5</f>
        <v>3.5915282381864548</v>
      </c>
      <c r="O18" s="6">
        <f t="shared" si="1"/>
        <v>3.6483457528882459</v>
      </c>
    </row>
    <row r="19" spans="2:15" ht="13.5" customHeight="1" x14ac:dyDescent="0.2">
      <c r="B19" s="4" t="s">
        <v>129</v>
      </c>
      <c r="E19" s="8">
        <f>SUM(E17:E18)</f>
        <v>5.1368151403589506</v>
      </c>
      <c r="F19" s="8">
        <f t="shared" ref="F19:N19" si="4">SUM(F17:F18)</f>
        <v>5.7527499554996169</v>
      </c>
      <c r="G19" s="8">
        <f t="shared" si="4"/>
        <v>5.8218833287691574</v>
      </c>
      <c r="H19" s="8">
        <f t="shared" si="4"/>
        <v>5.5212396963408548</v>
      </c>
      <c r="I19" s="8">
        <f t="shared" si="4"/>
        <v>5.4015622152029827</v>
      </c>
      <c r="J19" s="8">
        <f t="shared" si="4"/>
        <v>5.6199880604553529</v>
      </c>
      <c r="K19" s="8">
        <f t="shared" si="4"/>
        <v>5.2519282916043091</v>
      </c>
      <c r="L19" s="8">
        <f t="shared" si="4"/>
        <v>5.0113936896096032</v>
      </c>
      <c r="M19" s="8">
        <f t="shared" si="4"/>
        <v>5.3489594287217619</v>
      </c>
      <c r="N19" s="8">
        <f t="shared" si="4"/>
        <v>5.3384443093487501</v>
      </c>
      <c r="O19" s="8">
        <f t="shared" si="1"/>
        <v>5.4204964115911345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39.089889461573854</v>
      </c>
      <c r="F21" s="6">
        <f>(Input!B45-Input!B65+Input!B85)/Input!B$5</f>
        <v>36.881059711805705</v>
      </c>
      <c r="G21" s="6">
        <f>(Input!C45-Input!C65+Input!C85)/Input!C$5</f>
        <v>37.136605438590038</v>
      </c>
      <c r="H21" s="6">
        <f>(Input!D45-Input!D65+Input!D85)/Input!D$5</f>
        <v>34.960125508944287</v>
      </c>
      <c r="I21" s="6">
        <f>(Input!E45-Input!E65+Input!E85)/Input!E$5</f>
        <v>35.108086189933722</v>
      </c>
      <c r="J21" s="6">
        <f>(Input!F45-Input!F65+Input!F85)/Input!F$5</f>
        <v>38.425086008478957</v>
      </c>
      <c r="K21" s="6">
        <f>(Input!G45-Input!G65+Input!G85)/Input!G$5</f>
        <v>35.142373334791337</v>
      </c>
      <c r="L21" s="6">
        <f>(Input!H45-Input!H65+Input!H85)/Input!H$5</f>
        <v>34.227666935545166</v>
      </c>
      <c r="M21" s="6">
        <f>(Input!I45-Input!I65+Input!I85)/Input!I$5</f>
        <v>34.968663681713529</v>
      </c>
      <c r="N21" s="6">
        <f>(Input!J45-Input!J65+Input!J85)/Input!J$5</f>
        <v>34.991913643263246</v>
      </c>
      <c r="O21" s="6">
        <f t="shared" si="1"/>
        <v>36.093146991463982</v>
      </c>
    </row>
    <row r="22" spans="2:15" ht="12" customHeight="1" x14ac:dyDescent="0.2">
      <c r="B22" t="s">
        <v>132</v>
      </c>
      <c r="E22" s="6">
        <f>(Input!A46-Input!A66+Input!A86)/Input!A$5</f>
        <v>10.232493158459887</v>
      </c>
      <c r="F22" s="6">
        <f>(Input!B46-Input!B66+Input!B86)/Input!B$5</f>
        <v>7.5215462726899389</v>
      </c>
      <c r="G22" s="6">
        <f>(Input!C46-Input!C66+Input!C86)/Input!C$5</f>
        <v>7.6154352111850914</v>
      </c>
      <c r="H22" s="6">
        <f>(Input!D46-Input!D66+Input!D86)/Input!D$5</f>
        <v>6.5476308807691304</v>
      </c>
      <c r="I22" s="6">
        <f>(Input!E46-Input!E66+Input!E86)/Input!E$5</f>
        <v>5.3765088934341341</v>
      </c>
      <c r="J22" s="6">
        <f>(Input!F46-Input!F66+Input!F86)/Input!F$5</f>
        <v>5.3048740971891437</v>
      </c>
      <c r="K22" s="6">
        <f>(Input!G46-Input!G66+Input!G86)/Input!G$5</f>
        <v>6.3322687399152935</v>
      </c>
      <c r="L22" s="6">
        <f>(Input!H46-Input!H66+Input!H86)/Input!H$5</f>
        <v>5.9875606018628629</v>
      </c>
      <c r="M22" s="6">
        <f>(Input!I46-Input!I66+Input!I86)/Input!I$5</f>
        <v>6.4142263059379747</v>
      </c>
      <c r="N22" s="6">
        <f>(Input!J46-Input!J66+Input!J86)/Input!J$5</f>
        <v>6.6338851992470325</v>
      </c>
      <c r="O22" s="6">
        <f t="shared" si="1"/>
        <v>6.7966429360690483</v>
      </c>
    </row>
    <row r="23" spans="2:15" ht="12" customHeight="1" x14ac:dyDescent="0.2">
      <c r="B23" t="s">
        <v>133</v>
      </c>
      <c r="E23" s="6">
        <f>(Input!A47-Input!A67+Input!A87)/Input!A$5</f>
        <v>0.91267922994324291</v>
      </c>
      <c r="F23" s="6">
        <f>(Input!B47-Input!B67+Input!B87)/Input!B$5</f>
        <v>0.72877404597485274</v>
      </c>
      <c r="G23" s="6">
        <f>(Input!C47-Input!C67+Input!C87)/Input!C$5</f>
        <v>0.8098900646750512</v>
      </c>
      <c r="H23" s="6">
        <f>(Input!D47-Input!D67+Input!D87)/Input!D$5</f>
        <v>0.58733633665186891</v>
      </c>
      <c r="I23" s="6">
        <f>(Input!E47-Input!E67+Input!E87)/Input!E$5</f>
        <v>0.61341355115990059</v>
      </c>
      <c r="J23" s="6">
        <f>(Input!F47-Input!F67+Input!F87)/Input!F$5</f>
        <v>0.60033564497920267</v>
      </c>
      <c r="K23" s="6">
        <f>(Input!G47-Input!G67+Input!G87)/Input!G$5</f>
        <v>0.64810920539173489</v>
      </c>
      <c r="L23" s="6">
        <f>(Input!H47-Input!H67+Input!H87)/Input!H$5</f>
        <v>0.74311975472396641</v>
      </c>
      <c r="M23" s="6">
        <f>(Input!I47-Input!I67+Input!I87)/Input!I$5</f>
        <v>1.0943139663834025</v>
      </c>
      <c r="N23" s="6">
        <f>(Input!J47-Input!J67+Input!J87)/Input!J$5</f>
        <v>0.95455480233333212</v>
      </c>
      <c r="O23" s="6">
        <f t="shared" si="1"/>
        <v>0.76925266022165539</v>
      </c>
    </row>
    <row r="24" spans="2:15" ht="12" customHeight="1" x14ac:dyDescent="0.2">
      <c r="B24" t="s">
        <v>134</v>
      </c>
      <c r="E24" s="6">
        <f>(Input!A48-Input!A68+Input!A88)/Input!A$5</f>
        <v>0.54679944776806255</v>
      </c>
      <c r="F24" s="6">
        <f>(Input!B48-Input!B68+Input!B88)/Input!B$5</f>
        <v>0.5428798265396082</v>
      </c>
      <c r="G24" s="6">
        <f>(Input!C48-Input!C68+Input!C88)/Input!C$5</f>
        <v>0.57651493166679613</v>
      </c>
      <c r="H24" s="6">
        <f>(Input!D48-Input!D68+Input!D88)/Input!D$5</f>
        <v>0.52442157661089084</v>
      </c>
      <c r="I24" s="6">
        <f>(Input!E48-Input!E68+Input!E88)/Input!E$5</f>
        <v>0.43843313742750623</v>
      </c>
      <c r="J24" s="6">
        <f>(Input!F48-Input!F68+Input!F88)/Input!F$5</f>
        <v>0.498989989535708</v>
      </c>
      <c r="K24" s="6">
        <f>(Input!G48-Input!G68+Input!G88)/Input!G$5</f>
        <v>0.46427887898095654</v>
      </c>
      <c r="L24" s="6">
        <f>(Input!H48-Input!H68+Input!H88)/Input!H$5</f>
        <v>0.43708750646656869</v>
      </c>
      <c r="M24" s="6">
        <f>(Input!I48-Input!I68+Input!I88)/Input!I$5</f>
        <v>0.30432441413896016</v>
      </c>
      <c r="N24" s="6">
        <f>(Input!J48-Input!J68+Input!J88)/Input!J$5</f>
        <v>0.31543868503458322</v>
      </c>
      <c r="O24" s="6">
        <f t="shared" si="1"/>
        <v>0.46491683941696405</v>
      </c>
    </row>
    <row r="25" spans="2:15" ht="12" customHeight="1" x14ac:dyDescent="0.2">
      <c r="B25" t="s">
        <v>135</v>
      </c>
      <c r="E25" s="6">
        <f>(Input!A49-Input!A69+Input!A89)/Input!A$5</f>
        <v>0.9961162908421537</v>
      </c>
      <c r="F25" s="6">
        <f>(Input!B49-Input!B69+Input!B89)/Input!B$5</f>
        <v>1.0588857524489228</v>
      </c>
      <c r="G25" s="6">
        <f>(Input!C49-Input!C69+Input!C89)/Input!C$5</f>
        <v>1.1142424762628802</v>
      </c>
      <c r="H25" s="6">
        <f>(Input!D49-Input!D69+Input!D89)/Input!D$5</f>
        <v>1.1546096430166277</v>
      </c>
      <c r="I25" s="6">
        <f>(Input!E49-Input!E69+Input!E89)/Input!E$5</f>
        <v>1.1186070577879039</v>
      </c>
      <c r="J25" s="6">
        <f>(Input!F49-Input!F69+Input!F89)/Input!F$5</f>
        <v>1.0804138333689646</v>
      </c>
      <c r="K25" s="6">
        <f>(Input!G49-Input!G69+Input!G89)/Input!G$5</f>
        <v>1.6002685568170403</v>
      </c>
      <c r="L25" s="6">
        <f>(Input!H49-Input!H69+Input!H89)/Input!H$5</f>
        <v>0.93287021259381131</v>
      </c>
      <c r="M25" s="6">
        <f>(Input!I49-Input!I69+Input!I89)/Input!I$5</f>
        <v>0.99028511043781131</v>
      </c>
      <c r="N25" s="6">
        <f>(Input!J49-Input!J69+Input!J89)/Input!J$5</f>
        <v>0.98055710405809626</v>
      </c>
      <c r="O25" s="6">
        <f t="shared" si="1"/>
        <v>1.1026856037634212</v>
      </c>
    </row>
    <row r="26" spans="2:15" ht="13.5" customHeight="1" x14ac:dyDescent="0.2">
      <c r="B26" s="4" t="s">
        <v>136</v>
      </c>
      <c r="E26" s="8">
        <f>SUM(E21:E25)</f>
        <v>51.777977588587198</v>
      </c>
      <c r="F26" s="8">
        <f t="shared" ref="F26:N26" si="5">SUM(F21:F25)</f>
        <v>46.733145609459029</v>
      </c>
      <c r="G26" s="8">
        <f t="shared" si="5"/>
        <v>47.252688122379858</v>
      </c>
      <c r="H26" s="8">
        <f t="shared" si="5"/>
        <v>43.774123945992805</v>
      </c>
      <c r="I26" s="8">
        <f t="shared" si="5"/>
        <v>42.655048829743173</v>
      </c>
      <c r="J26" s="8">
        <f t="shared" si="5"/>
        <v>45.909699573551976</v>
      </c>
      <c r="K26" s="8">
        <f t="shared" si="5"/>
        <v>44.187298715896361</v>
      </c>
      <c r="L26" s="8">
        <f t="shared" si="5"/>
        <v>42.32830501119237</v>
      </c>
      <c r="M26" s="8">
        <f t="shared" si="5"/>
        <v>43.771813478611676</v>
      </c>
      <c r="N26" s="8">
        <f t="shared" si="5"/>
        <v>43.876349433936291</v>
      </c>
      <c r="O26" s="8">
        <f t="shared" si="1"/>
        <v>45.226645030935074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2.4002286086823132</v>
      </c>
      <c r="F28" s="6">
        <f>(Input!B50-Input!B70+Input!B90)/Input!B$5</f>
        <v>2.5651709165116743</v>
      </c>
      <c r="G28" s="6">
        <f>(Input!C50-Input!C70+Input!C90)/Input!C$5</f>
        <v>2.7212374365954246</v>
      </c>
      <c r="H28" s="6">
        <f>(Input!D50-Input!D70+Input!D90)/Input!D$5</f>
        <v>2.8927301741574509</v>
      </c>
      <c r="I28" s="6">
        <f>(Input!E50-Input!E70+Input!E90)/Input!E$5</f>
        <v>3.0134220044531896</v>
      </c>
      <c r="J28" s="6">
        <f>(Input!F50-Input!F70+Input!F90)/Input!F$5</f>
        <v>2.9693777809449866</v>
      </c>
      <c r="K28" s="6">
        <f>(Input!G50-Input!G70+Input!G90)/Input!G$5</f>
        <v>3.1558175781950326</v>
      </c>
      <c r="L28" s="6">
        <f>(Input!H50-Input!H70+Input!H90)/Input!H$5</f>
        <v>2.9214392068983273</v>
      </c>
      <c r="M28" s="6">
        <f>(Input!I50-Input!I70+Input!I90)/Input!I$5</f>
        <v>2.7113364189877256</v>
      </c>
      <c r="N28" s="6">
        <f>(Input!J50-Input!J70+Input!J90)/Input!J$5</f>
        <v>2.8112897433054349</v>
      </c>
      <c r="O28" s="6">
        <f t="shared" si="1"/>
        <v>2.816204986873156</v>
      </c>
    </row>
    <row r="29" spans="2:15" ht="12" customHeight="1" x14ac:dyDescent="0.2">
      <c r="B29" t="s">
        <v>138</v>
      </c>
      <c r="E29" s="6">
        <f>(Input!A51-Input!A71+Input!A91)/Input!A$5</f>
        <v>0.1849602393005062</v>
      </c>
      <c r="F29" s="6">
        <f>(Input!B51-Input!B71+Input!B91)/Input!B$5</f>
        <v>0.17813357683569339</v>
      </c>
      <c r="G29" s="6">
        <f>(Input!C51-Input!C71+Input!C91)/Input!C$5</f>
        <v>0.14995168785942883</v>
      </c>
      <c r="H29" s="6">
        <f>(Input!D51-Input!D71+Input!D91)/Input!D$5</f>
        <v>0.16254005884052641</v>
      </c>
      <c r="I29" s="6">
        <f>(Input!E51-Input!E71+Input!E91)/Input!E$5</f>
        <v>0.1589189881938691</v>
      </c>
      <c r="J29" s="6">
        <f>(Input!F51-Input!F71+Input!F91)/Input!F$5</f>
        <v>0.1838225546124774</v>
      </c>
      <c r="K29" s="6">
        <f>(Input!G51-Input!G71+Input!G91)/Input!G$5</f>
        <v>0.16080593746940416</v>
      </c>
      <c r="L29" s="6">
        <f>(Input!H51-Input!H71+Input!H91)/Input!H$5</f>
        <v>0.20008121520005298</v>
      </c>
      <c r="M29" s="6">
        <f>(Input!I51-Input!I71+Input!I91)/Input!I$5</f>
        <v>0.20202456103692087</v>
      </c>
      <c r="N29" s="6">
        <f>(Input!J51-Input!J71+Input!J91)/Input!J$5</f>
        <v>0.22155812492273416</v>
      </c>
      <c r="O29" s="6">
        <f t="shared" si="1"/>
        <v>0.18027969442716135</v>
      </c>
    </row>
    <row r="30" spans="2:15" ht="13.5" customHeight="1" x14ac:dyDescent="0.2">
      <c r="B30" s="4" t="s">
        <v>139</v>
      </c>
      <c r="E30" s="8">
        <f>SUM(E28:E29)</f>
        <v>2.5851888479828196</v>
      </c>
      <c r="F30" s="8">
        <f t="shared" ref="F30:N30" si="6">SUM(F28:F29)</f>
        <v>2.7433044933473676</v>
      </c>
      <c r="G30" s="8">
        <f t="shared" si="6"/>
        <v>2.8711891244548533</v>
      </c>
      <c r="H30" s="8">
        <f t="shared" si="6"/>
        <v>3.0552702329979775</v>
      </c>
      <c r="I30" s="8">
        <f t="shared" si="6"/>
        <v>3.1723409926470589</v>
      </c>
      <c r="J30" s="8">
        <f t="shared" si="6"/>
        <v>3.153200335557464</v>
      </c>
      <c r="K30" s="8">
        <f t="shared" si="6"/>
        <v>3.3166235156644368</v>
      </c>
      <c r="L30" s="8">
        <f t="shared" si="6"/>
        <v>3.1215204220983801</v>
      </c>
      <c r="M30" s="8">
        <f t="shared" si="6"/>
        <v>2.9133609800246463</v>
      </c>
      <c r="N30" s="8">
        <f t="shared" si="6"/>
        <v>3.0328478682281692</v>
      </c>
      <c r="O30" s="8">
        <f t="shared" si="1"/>
        <v>2.9964846813003172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8.6444147875441024E-2</v>
      </c>
      <c r="F32" s="6">
        <f>(Input!B52-Input!B72+Input!B92)/Input!B$5</f>
        <v>0.10449823890608947</v>
      </c>
      <c r="G32" s="6">
        <f>(Input!C52-Input!C72+Input!C92)/Input!C$5</f>
        <v>0.10212840456853552</v>
      </c>
      <c r="H32" s="6">
        <f>(Input!D52-Input!D72+Input!D92)/Input!D$5</f>
        <v>0.11911572407996007</v>
      </c>
      <c r="I32" s="6">
        <f>(Input!E52-Input!E72+Input!E92)/Input!E$5</f>
        <v>0.14680873291217897</v>
      </c>
      <c r="J32" s="6">
        <f>(Input!F52-Input!F72+Input!F92)/Input!F$5</f>
        <v>0.18342379882554885</v>
      </c>
      <c r="K32" s="6">
        <f>(Input!G52-Input!G72+Input!G92)/Input!G$5</f>
        <v>0.17713620348318992</v>
      </c>
      <c r="L32" s="6">
        <f>(Input!H52-Input!H72+Input!H92)/Input!H$5</f>
        <v>0.18505944339698974</v>
      </c>
      <c r="M32" s="6">
        <f>(Input!I52-Input!I72+Input!I92)/Input!I$5</f>
        <v>0.21116988428166644</v>
      </c>
      <c r="N32" s="6">
        <f>(Input!J52-Input!J72+Input!J92)/Input!J$5</f>
        <v>0.21628511054268962</v>
      </c>
      <c r="O32" s="6">
        <f t="shared" si="1"/>
        <v>0.15320696888722898</v>
      </c>
    </row>
    <row r="33" spans="2:15" ht="12" customHeight="1" x14ac:dyDescent="0.2">
      <c r="B33" t="s">
        <v>141</v>
      </c>
      <c r="E33" s="6">
        <f>(Input!A53-Input!A73+Input!A93)/Input!A$5</f>
        <v>0.94929121030832964</v>
      </c>
      <c r="F33" s="6">
        <f>(Input!B53-Input!B73+Input!B93)/Input!B$5</f>
        <v>0.92985437512351476</v>
      </c>
      <c r="G33" s="6">
        <f>(Input!C53-Input!C73+Input!C93)/Input!C$5</f>
        <v>0.95065812688953477</v>
      </c>
      <c r="H33" s="6">
        <f>(Input!D53-Input!D73+Input!D93)/Input!D$5</f>
        <v>0.88068362709816395</v>
      </c>
      <c r="I33" s="6">
        <f>(Input!E53-Input!E73+Input!E93)/Input!E$5</f>
        <v>0.881338520091135</v>
      </c>
      <c r="J33" s="6">
        <f>(Input!F53-Input!F73+Input!F93)/Input!F$5</f>
        <v>0.92386489936401606</v>
      </c>
      <c r="K33" s="6">
        <f>(Input!G53-Input!G73+Input!G93)/Input!G$5</f>
        <v>0.89744125279892395</v>
      </c>
      <c r="L33" s="6">
        <f>(Input!H53-Input!H73+Input!H93)/Input!H$5</f>
        <v>0.9100982918451358</v>
      </c>
      <c r="M33" s="6">
        <f>(Input!I53-Input!I73+Input!I93)/Input!I$5</f>
        <v>0.91260619891771322</v>
      </c>
      <c r="N33" s="6">
        <f>(Input!J53-Input!J73+Input!J93)/Input!J$5</f>
        <v>0.87792347721024855</v>
      </c>
      <c r="O33" s="6">
        <f t="shared" si="1"/>
        <v>0.91137599796467161</v>
      </c>
    </row>
    <row r="34" spans="2:15" ht="12" customHeight="1" x14ac:dyDescent="0.2">
      <c r="B34" t="s">
        <v>142</v>
      </c>
      <c r="E34" s="6">
        <f>(Input!A54-Input!A74+Input!A94)/Input!A$5</f>
        <v>0.21953219818990644</v>
      </c>
      <c r="F34" s="6">
        <f>(Input!B54-Input!B74+Input!B94)/Input!B$5</f>
        <v>0.22342787504012041</v>
      </c>
      <c r="G34" s="6">
        <f>(Input!C54-Input!C74+Input!C94)/Input!C$5</f>
        <v>0.22799567288893252</v>
      </c>
      <c r="H34" s="6">
        <f>(Input!D54-Input!D74+Input!D94)/Input!D$5</f>
        <v>0.2259578397121017</v>
      </c>
      <c r="I34" s="6">
        <f>(Input!E54-Input!E74+Input!E94)/Input!E$5</f>
        <v>0.24092714374482185</v>
      </c>
      <c r="J34" s="6">
        <f>(Input!F54-Input!F74+Input!F94)/Input!F$5</f>
        <v>0.25084924543328047</v>
      </c>
      <c r="K34" s="6">
        <f>(Input!G54-Input!G74+Input!G94)/Input!G$5</f>
        <v>0.24572223995280135</v>
      </c>
      <c r="L34" s="6">
        <f>(Input!H54-Input!H74+Input!H94)/Input!H$5</f>
        <v>0.25891990526323533</v>
      </c>
      <c r="M34" s="6">
        <f>(Input!I54-Input!I74+Input!I94)/Input!I$5</f>
        <v>0.27502924742173307</v>
      </c>
      <c r="N34" s="6">
        <f>(Input!J54-Input!J74+Input!J94)/Input!J$5</f>
        <v>0.28796888720656511</v>
      </c>
      <c r="O34" s="6">
        <f t="shared" si="1"/>
        <v>0.24563302548534988</v>
      </c>
    </row>
    <row r="35" spans="2:15" ht="12" customHeight="1" x14ac:dyDescent="0.2">
      <c r="B35" t="s">
        <v>143</v>
      </c>
      <c r="E35" s="6">
        <f>(Input!A55-Input!A75+Input!A95)/Input!A$5</f>
        <v>1.1503940481668966</v>
      </c>
      <c r="F35" s="6">
        <f>(Input!B55-Input!B75+Input!B95)/Input!B$5</f>
        <v>1.2654626708359205</v>
      </c>
      <c r="G35" s="6">
        <f>(Input!C55-Input!C75+Input!C95)/Input!C$5</f>
        <v>1.362528267234532</v>
      </c>
      <c r="H35" s="6">
        <f>(Input!D55-Input!D75+Input!D95)/Input!D$5</f>
        <v>1.360593553810187</v>
      </c>
      <c r="I35" s="6">
        <f>(Input!E55-Input!E75+Input!E95)/Input!E$5</f>
        <v>1.3442547768227009</v>
      </c>
      <c r="J35" s="6">
        <f>(Input!F55-Input!F75+Input!F95)/Input!F$5</f>
        <v>1.5297935271415226</v>
      </c>
      <c r="K35" s="6">
        <f>(Input!G55-Input!G75+Input!G95)/Input!G$5</f>
        <v>1.5378470824438022</v>
      </c>
      <c r="L35" s="6">
        <f>(Input!H55-Input!H75+Input!H95)/Input!H$5</f>
        <v>1.4259512904942051</v>
      </c>
      <c r="M35" s="6">
        <f>(Input!I55-Input!I75+Input!I95)/Input!I$5</f>
        <v>1.3800621956147119</v>
      </c>
      <c r="N35" s="6">
        <f>(Input!J55-Input!J75+Input!J95)/Input!J$5</f>
        <v>1.5713162399044645</v>
      </c>
      <c r="O35" s="6">
        <f t="shared" si="1"/>
        <v>1.3928203652468942</v>
      </c>
    </row>
    <row r="36" spans="2:15" ht="13.5" customHeight="1" x14ac:dyDescent="0.2">
      <c r="B36" s="4" t="s">
        <v>144</v>
      </c>
      <c r="E36" s="8">
        <f>SUM(E32:E35)</f>
        <v>2.4056616045405739</v>
      </c>
      <c r="F36" s="8">
        <f t="shared" ref="F36:N36" si="7">SUM(F32:F35)</f>
        <v>2.5232431599056451</v>
      </c>
      <c r="G36" s="8">
        <f t="shared" si="7"/>
        <v>2.6433104715815348</v>
      </c>
      <c r="H36" s="8">
        <f t="shared" si="7"/>
        <v>2.5863507447004128</v>
      </c>
      <c r="I36" s="8">
        <f t="shared" si="7"/>
        <v>2.613329173570837</v>
      </c>
      <c r="J36" s="8">
        <f t="shared" si="7"/>
        <v>2.887931470764368</v>
      </c>
      <c r="K36" s="8">
        <f t="shared" si="7"/>
        <v>2.8581467786787176</v>
      </c>
      <c r="L36" s="8">
        <f t="shared" si="7"/>
        <v>2.7800289309995661</v>
      </c>
      <c r="M36" s="8">
        <f t="shared" si="7"/>
        <v>2.7788675262358247</v>
      </c>
      <c r="N36" s="8">
        <f t="shared" si="7"/>
        <v>2.9534937148639679</v>
      </c>
      <c r="O36" s="8">
        <f t="shared" si="1"/>
        <v>2.703036357584145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3.8364587513422297</v>
      </c>
      <c r="F38" s="8">
        <f>(Input!B56-Input!B76+Input!B96)/Input!B$5</f>
        <v>3.9117738903987096</v>
      </c>
      <c r="G38" s="8">
        <f>(Input!C56-Input!C76+Input!C96)/Input!C$5</f>
        <v>4.2098919720917678</v>
      </c>
      <c r="H38" s="8">
        <f>(Input!D56-Input!D76+Input!D96)/Input!D$5</f>
        <v>4.5687471039428402</v>
      </c>
      <c r="I38" s="8">
        <f>(Input!E56-Input!E76+Input!E96)/Input!E$5</f>
        <v>4.3000008414457334</v>
      </c>
      <c r="J38" s="8">
        <f>(Input!F56-Input!F76+Input!F96)/Input!F$5</f>
        <v>4.3817934196231105</v>
      </c>
      <c r="K38" s="8">
        <f>(Input!G56-Input!G76+Input!G96)/Input!G$5</f>
        <v>4.6739482213403551</v>
      </c>
      <c r="L38" s="8">
        <f>(Input!H56-Input!H76+Input!H96)/Input!H$5</f>
        <v>5.082484376034345</v>
      </c>
      <c r="M38" s="8">
        <f>(Input!I56-Input!I76+Input!I96)/Input!I$5</f>
        <v>5.3400631900396389</v>
      </c>
      <c r="N38" s="8">
        <f>(Input!J56-Input!J76+Input!J96)/Input!J$5</f>
        <v>5.353383038353158</v>
      </c>
      <c r="O38" s="8">
        <f t="shared" si="1"/>
        <v>4.5658544804611889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85.508768154624931</v>
      </c>
      <c r="F40" s="11">
        <f t="shared" ref="F40:N40" si="8">SUM(F10,F15,F19,F26,F30,F36,F38)</f>
        <v>81.282813601559681</v>
      </c>
      <c r="G40" s="11">
        <f t="shared" si="8"/>
        <v>82.799026386385407</v>
      </c>
      <c r="H40" s="11">
        <f t="shared" si="8"/>
        <v>79.733650844519161</v>
      </c>
      <c r="I40" s="11">
        <f t="shared" si="8"/>
        <v>78.757322623239446</v>
      </c>
      <c r="J40" s="11">
        <f t="shared" si="8"/>
        <v>83.531675811982794</v>
      </c>
      <c r="K40" s="11">
        <f t="shared" si="8"/>
        <v>82.339501349713842</v>
      </c>
      <c r="L40" s="11">
        <f t="shared" si="8"/>
        <v>81.53228331784625</v>
      </c>
      <c r="M40" s="11">
        <f t="shared" si="8"/>
        <v>83.749131678224245</v>
      </c>
      <c r="N40" s="11">
        <f t="shared" si="8"/>
        <v>83.960077310423145</v>
      </c>
      <c r="O40" s="11">
        <f t="shared" si="1"/>
        <v>82.319425107851885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20.453319993928822</v>
      </c>
      <c r="F7" s="6">
        <f>Input!B37/Input!B$7</f>
        <v>19.131974920890741</v>
      </c>
      <c r="G7" s="6">
        <f>Input!C37/Input!C$7</f>
        <v>20.971419658218721</v>
      </c>
      <c r="H7" s="6">
        <f>Input!D37/Input!D$7</f>
        <v>23.0445375281559</v>
      </c>
      <c r="I7" s="6">
        <f>Input!E37/Input!E$7</f>
        <v>23.40129766820052</v>
      </c>
      <c r="J7" s="6">
        <f>Input!F37/Input!F$7</f>
        <v>24.427741125035443</v>
      </c>
      <c r="K7" s="6">
        <f>Input!G37/Input!G$7</f>
        <v>26.869022998649601</v>
      </c>
      <c r="L7" s="6">
        <f>Input!H37/Input!H$7</f>
        <v>27.720800565563433</v>
      </c>
      <c r="M7" s="6">
        <f>Input!I37/Input!I$7</f>
        <v>28.222880413836116</v>
      </c>
      <c r="N7" s="6">
        <f>Input!J37/Input!J$7</f>
        <v>30.801923849894891</v>
      </c>
      <c r="O7" s="6">
        <f>AVERAGE(E7:N7)</f>
        <v>24.504491872237416</v>
      </c>
    </row>
    <row r="8" spans="1:15" ht="12" customHeight="1" x14ac:dyDescent="0.2">
      <c r="B8" t="s">
        <v>121</v>
      </c>
      <c r="E8" s="6">
        <f>Input!A38/Input!A$7</f>
        <v>19.848631255360278</v>
      </c>
      <c r="F8" s="6">
        <f>Input!B38/Input!B$7</f>
        <v>18.34557400892313</v>
      </c>
      <c r="G8" s="6">
        <f>Input!C38/Input!C$7</f>
        <v>19.705258202464687</v>
      </c>
      <c r="H8" s="6">
        <f>Input!D38/Input!D$7</f>
        <v>20.285866340703411</v>
      </c>
      <c r="I8" s="6">
        <f>Input!E38/Input!E$7</f>
        <v>23.060523380776875</v>
      </c>
      <c r="J8" s="6">
        <f>Input!F38/Input!F$7</f>
        <v>24.244053076287958</v>
      </c>
      <c r="K8" s="6">
        <f>Input!G38/Input!G$7</f>
        <v>25.878802339435463</v>
      </c>
      <c r="L8" s="6">
        <f>Input!H38/Input!H$7</f>
        <v>25.944911495364259</v>
      </c>
      <c r="M8" s="6">
        <f>Input!I38/Input!I$7</f>
        <v>25.956773712889195</v>
      </c>
      <c r="N8" s="6">
        <f>Input!J38/Input!J$7</f>
        <v>28.358726068656736</v>
      </c>
      <c r="O8" s="6">
        <f t="shared" ref="O8:O40" si="1">AVERAGE(E8:N8)</f>
        <v>23.162911988086201</v>
      </c>
    </row>
    <row r="9" spans="1:15" ht="12" customHeight="1" x14ac:dyDescent="0.2">
      <c r="B9" t="s">
        <v>122</v>
      </c>
      <c r="E9" s="6">
        <f>Input!A39/Input!A$7</f>
        <v>0.71272554982156988</v>
      </c>
      <c r="F9" s="6">
        <f>Input!B39/Input!B$7</f>
        <v>0.80374779378525529</v>
      </c>
      <c r="G9" s="6">
        <f>Input!C39/Input!C$7</f>
        <v>0.97189772451881029</v>
      </c>
      <c r="H9" s="6">
        <f>Input!D39/Input!D$7</f>
        <v>1.0445606251162713</v>
      </c>
      <c r="I9" s="6">
        <f>Input!E39/Input!E$7</f>
        <v>1.0153528720944831</v>
      </c>
      <c r="J9" s="6">
        <f>Input!F39/Input!F$7</f>
        <v>0.63892950222529421</v>
      </c>
      <c r="K9" s="6">
        <f>Input!G39/Input!G$7</f>
        <v>0.77799530196876443</v>
      </c>
      <c r="L9" s="6">
        <f>Input!H39/Input!H$7</f>
        <v>0.76315210219658147</v>
      </c>
      <c r="M9" s="6">
        <f>Input!I39/Input!I$7</f>
        <v>0.69339339039247616</v>
      </c>
      <c r="N9" s="6">
        <f>Input!J39/Input!J$7</f>
        <v>0.96054506260460581</v>
      </c>
      <c r="O9" s="6">
        <f t="shared" si="1"/>
        <v>0.83822999247241126</v>
      </c>
    </row>
    <row r="10" spans="1:15" ht="13.5" customHeight="1" x14ac:dyDescent="0.2">
      <c r="B10" s="4" t="s">
        <v>123</v>
      </c>
      <c r="E10" s="8">
        <f>SUM(E7:E9)</f>
        <v>41.014676799110674</v>
      </c>
      <c r="F10" s="8">
        <f t="shared" ref="F10:N10" si="2">SUM(F7:F9)</f>
        <v>38.281296723599127</v>
      </c>
      <c r="G10" s="8">
        <f t="shared" si="2"/>
        <v>41.648575585202224</v>
      </c>
      <c r="H10" s="8">
        <f t="shared" si="2"/>
        <v>44.374964493975575</v>
      </c>
      <c r="I10" s="8">
        <f t="shared" si="2"/>
        <v>47.477173921071881</v>
      </c>
      <c r="J10" s="8">
        <f t="shared" si="2"/>
        <v>49.310723703548696</v>
      </c>
      <c r="K10" s="8">
        <f t="shared" si="2"/>
        <v>53.52582064005383</v>
      </c>
      <c r="L10" s="8">
        <f t="shared" si="2"/>
        <v>54.428864163124267</v>
      </c>
      <c r="M10" s="8">
        <f t="shared" si="2"/>
        <v>54.87304751711779</v>
      </c>
      <c r="N10" s="8">
        <f t="shared" si="2"/>
        <v>60.121194981156236</v>
      </c>
      <c r="O10" s="8">
        <f t="shared" si="1"/>
        <v>48.505633852796038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55.969163700669398</v>
      </c>
      <c r="F12" s="6">
        <f>Input!B40/Input!B$7</f>
        <v>55.021965919141493</v>
      </c>
      <c r="G12" s="6">
        <f>Input!C40/Input!C$7</f>
        <v>53.575593631602949</v>
      </c>
      <c r="H12" s="6">
        <f>Input!D40/Input!D$7</f>
        <v>54.106062352465393</v>
      </c>
      <c r="I12" s="6">
        <f>Input!E40/Input!E$7</f>
        <v>54.042389263529536</v>
      </c>
      <c r="J12" s="6">
        <f>Input!F40/Input!F$7</f>
        <v>57.015526892833527</v>
      </c>
      <c r="K12" s="6">
        <f>Input!G40/Input!G$7</f>
        <v>56.601960376463829</v>
      </c>
      <c r="L12" s="6">
        <f>Input!H40/Input!H$7</f>
        <v>59.874984136609818</v>
      </c>
      <c r="M12" s="6">
        <f>Input!I40/Input!I$7</f>
        <v>60.685011302575958</v>
      </c>
      <c r="N12" s="6">
        <f>Input!J40/Input!J$7</f>
        <v>60.117487653274765</v>
      </c>
      <c r="O12" s="6">
        <f t="shared" si="1"/>
        <v>56.701014522916658</v>
      </c>
    </row>
    <row r="13" spans="1:15" ht="12" customHeight="1" x14ac:dyDescent="0.2">
      <c r="B13" t="s">
        <v>125</v>
      </c>
      <c r="E13" s="6">
        <f>Input!A41/Input!A$7</f>
        <v>14.549770976798474</v>
      </c>
      <c r="F13" s="6">
        <f>Input!B41/Input!B$7</f>
        <v>14.866884805125887</v>
      </c>
      <c r="G13" s="6">
        <f>Input!C41/Input!C$7</f>
        <v>15.082258863267921</v>
      </c>
      <c r="H13" s="6">
        <f>Input!D41/Input!D$7</f>
        <v>15.420190785334407</v>
      </c>
      <c r="I13" s="6">
        <f>Input!E41/Input!E$7</f>
        <v>15.5202254245175</v>
      </c>
      <c r="J13" s="6">
        <f>Input!F41/Input!F$7</f>
        <v>16.190429760675226</v>
      </c>
      <c r="K13" s="6">
        <f>Input!G41/Input!G$7</f>
        <v>15.961075829356835</v>
      </c>
      <c r="L13" s="6">
        <f>Input!H41/Input!H$7</f>
        <v>16.943743098683996</v>
      </c>
      <c r="M13" s="6">
        <f>Input!I41/Input!I$7</f>
        <v>17.033885153635307</v>
      </c>
      <c r="N13" s="6">
        <f>Input!J41/Input!J$7</f>
        <v>17.136784266576271</v>
      </c>
      <c r="O13" s="6">
        <f t="shared" si="1"/>
        <v>15.870524896397182</v>
      </c>
    </row>
    <row r="14" spans="1:15" ht="12" customHeight="1" x14ac:dyDescent="0.2">
      <c r="B14" t="s">
        <v>126</v>
      </c>
      <c r="E14" s="6">
        <f>Input!A42/Input!A$7</f>
        <v>3.7526666109938973</v>
      </c>
      <c r="F14" s="6">
        <f>Input!B42/Input!B$7</f>
        <v>3.5741093181862853</v>
      </c>
      <c r="G14" s="6">
        <f>Input!C42/Input!C$7</f>
        <v>3.3448443800867924</v>
      </c>
      <c r="H14" s="6">
        <f>Input!D42/Input!D$7</f>
        <v>3.4863244156117394</v>
      </c>
      <c r="I14" s="6">
        <f>Input!E42/Input!E$7</f>
        <v>3.8278334281219299</v>
      </c>
      <c r="J14" s="6">
        <f>Input!F42/Input!F$7</f>
        <v>4.0596291896158876</v>
      </c>
      <c r="K14" s="6">
        <f>Input!G42/Input!G$7</f>
        <v>3.9984710049051677</v>
      </c>
      <c r="L14" s="6">
        <f>Input!H42/Input!H$7</f>
        <v>3.8847207523562055</v>
      </c>
      <c r="M14" s="6">
        <f>Input!I42/Input!I$7</f>
        <v>4.0957154886808533</v>
      </c>
      <c r="N14" s="6">
        <f>Input!J42/Input!J$7</f>
        <v>3.8904284778571072</v>
      </c>
      <c r="O14" s="6">
        <f t="shared" si="1"/>
        <v>3.7914743066415868</v>
      </c>
    </row>
    <row r="15" spans="1:15" ht="13.5" customHeight="1" x14ac:dyDescent="0.2">
      <c r="B15" s="4" t="s">
        <v>130</v>
      </c>
      <c r="E15" s="8">
        <f>SUM(E12:E14)</f>
        <v>74.271601288461767</v>
      </c>
      <c r="F15" s="8">
        <f t="shared" ref="F15:N15" si="3">SUM(F12:F14)</f>
        <v>73.462960042453673</v>
      </c>
      <c r="G15" s="8">
        <f t="shared" si="3"/>
        <v>72.002696874957664</v>
      </c>
      <c r="H15" s="8">
        <f t="shared" si="3"/>
        <v>73.012577553411532</v>
      </c>
      <c r="I15" s="8">
        <f t="shared" si="3"/>
        <v>73.390448116168969</v>
      </c>
      <c r="J15" s="8">
        <f t="shared" si="3"/>
        <v>77.26558584312464</v>
      </c>
      <c r="K15" s="8">
        <f t="shared" si="3"/>
        <v>76.561507210725836</v>
      </c>
      <c r="L15" s="8">
        <f t="shared" si="3"/>
        <v>80.703447987650009</v>
      </c>
      <c r="M15" s="8">
        <f t="shared" si="3"/>
        <v>81.814611944892121</v>
      </c>
      <c r="N15" s="8">
        <f t="shared" si="3"/>
        <v>81.144700397708149</v>
      </c>
      <c r="O15" s="8">
        <f t="shared" si="1"/>
        <v>76.363013725955426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10.503259600004215</v>
      </c>
      <c r="F17" s="6">
        <f>Input!B43/Input!B$7</f>
        <v>11.410213879989779</v>
      </c>
      <c r="G17" s="6">
        <f>Input!C43/Input!C$7</f>
        <v>11.751828422968256</v>
      </c>
      <c r="H17" s="6">
        <f>Input!D43/Input!D$7</f>
        <v>9.7619668720001247</v>
      </c>
      <c r="I17" s="6">
        <f>Input!E43/Input!E$7</f>
        <v>9.0677955373036223</v>
      </c>
      <c r="J17" s="6">
        <f>Input!F43/Input!F$7</f>
        <v>9.8982798086327506</v>
      </c>
      <c r="K17" s="6">
        <f>Input!G43/Input!G$7</f>
        <v>10.034102594465459</v>
      </c>
      <c r="L17" s="6">
        <f>Input!H43/Input!H$7</f>
        <v>10.200660600752776</v>
      </c>
      <c r="M17" s="6">
        <f>Input!I43/Input!I$7</f>
        <v>9.6394413925688074</v>
      </c>
      <c r="N17" s="6">
        <f>Input!J43/Input!J$7</f>
        <v>10.236729918622252</v>
      </c>
      <c r="O17" s="6">
        <f t="shared" si="1"/>
        <v>10.250427862730806</v>
      </c>
    </row>
    <row r="18" spans="2:15" ht="12" customHeight="1" x14ac:dyDescent="0.2">
      <c r="B18" t="s">
        <v>128</v>
      </c>
      <c r="E18" s="6">
        <f>Input!A44/Input!A$7</f>
        <v>19.204346638399528</v>
      </c>
      <c r="F18" s="6">
        <f>Input!B44/Input!B$7</f>
        <v>20.880224532714873</v>
      </c>
      <c r="G18" s="6">
        <f>Input!C44/Input!C$7</f>
        <v>20.909681896249378</v>
      </c>
      <c r="H18" s="6">
        <f>Input!D44/Input!D$7</f>
        <v>21.791794153374624</v>
      </c>
      <c r="I18" s="6">
        <f>Input!E44/Input!E$7</f>
        <v>22.122313703476649</v>
      </c>
      <c r="J18" s="6">
        <f>Input!F44/Input!F$7</f>
        <v>22.506453063644162</v>
      </c>
      <c r="K18" s="6">
        <f>Input!G44/Input!G$7</f>
        <v>20.409038591321785</v>
      </c>
      <c r="L18" s="6">
        <f>Input!H44/Input!H$7</f>
        <v>18.665847688989228</v>
      </c>
      <c r="M18" s="6">
        <f>Input!I44/Input!I$7</f>
        <v>21.10126443771707</v>
      </c>
      <c r="N18" s="6">
        <f>Input!J44/Input!J$7</f>
        <v>20.879432506726552</v>
      </c>
      <c r="O18" s="6">
        <f t="shared" si="1"/>
        <v>20.847039721261385</v>
      </c>
    </row>
    <row r="19" spans="2:15" ht="13.5" customHeight="1" x14ac:dyDescent="0.2">
      <c r="B19" s="4" t="s">
        <v>129</v>
      </c>
      <c r="E19" s="8">
        <f>SUM(E17:E18)</f>
        <v>29.707606238403741</v>
      </c>
      <c r="F19" s="8">
        <f t="shared" ref="F19:N19" si="4">SUM(F17:F18)</f>
        <v>32.290438412704653</v>
      </c>
      <c r="G19" s="8">
        <f t="shared" si="4"/>
        <v>32.661510319217633</v>
      </c>
      <c r="H19" s="8">
        <f t="shared" si="4"/>
        <v>31.553761025374747</v>
      </c>
      <c r="I19" s="8">
        <f t="shared" si="4"/>
        <v>31.190109240780274</v>
      </c>
      <c r="J19" s="8">
        <f t="shared" si="4"/>
        <v>32.404732872276909</v>
      </c>
      <c r="K19" s="8">
        <f t="shared" si="4"/>
        <v>30.443141185787244</v>
      </c>
      <c r="L19" s="8">
        <f t="shared" si="4"/>
        <v>28.866508289742004</v>
      </c>
      <c r="M19" s="8">
        <f t="shared" si="4"/>
        <v>30.740705830285876</v>
      </c>
      <c r="N19" s="8">
        <f t="shared" si="4"/>
        <v>31.116162425348804</v>
      </c>
      <c r="O19" s="8">
        <f t="shared" si="1"/>
        <v>31.097467583992188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261.52824303096952</v>
      </c>
      <c r="F21" s="6">
        <f>Input!B45/Input!B$7</f>
        <v>230.46846879852197</v>
      </c>
      <c r="G21" s="6">
        <f>Input!C45/Input!C$7</f>
        <v>247.62850026266551</v>
      </c>
      <c r="H21" s="6">
        <f>Input!D45/Input!D$7</f>
        <v>238.74555885057387</v>
      </c>
      <c r="I21" s="6">
        <f>Input!E45/Input!E$7</f>
        <v>250.62735946051748</v>
      </c>
      <c r="J21" s="6">
        <f>Input!F45/Input!F$7</f>
        <v>291.6322337228404</v>
      </c>
      <c r="K21" s="6">
        <f>Input!G45/Input!G$7</f>
        <v>258.59502834922932</v>
      </c>
      <c r="L21" s="6">
        <f>Input!H45/Input!H$7</f>
        <v>221.62709552855071</v>
      </c>
      <c r="M21" s="6">
        <f>Input!I45/Input!I$7</f>
        <v>216.6498688213897</v>
      </c>
      <c r="N21" s="6">
        <f>Input!J45/Input!J$7</f>
        <v>259.61795330372001</v>
      </c>
      <c r="O21" s="6">
        <f t="shared" si="1"/>
        <v>247.71203101289785</v>
      </c>
    </row>
    <row r="22" spans="2:15" ht="12" customHeight="1" x14ac:dyDescent="0.2">
      <c r="B22" t="s">
        <v>132</v>
      </c>
      <c r="E22" s="6">
        <f>Input!A46/Input!A$7</f>
        <v>58.314978416062111</v>
      </c>
      <c r="F22" s="6">
        <f>Input!B46/Input!B$7</f>
        <v>42.157144047642447</v>
      </c>
      <c r="G22" s="6">
        <f>Input!C46/Input!C$7</f>
        <v>42.197636838199543</v>
      </c>
      <c r="H22" s="6">
        <f>Input!D46/Input!D$7</f>
        <v>37.069486464996153</v>
      </c>
      <c r="I22" s="6">
        <f>Input!E46/Input!E$7</f>
        <v>30.746533174777863</v>
      </c>
      <c r="J22" s="6">
        <f>Input!F46/Input!F$7</f>
        <v>30.354882304738364</v>
      </c>
      <c r="K22" s="6">
        <f>Input!G46/Input!G$7</f>
        <v>36.462098615306843</v>
      </c>
      <c r="L22" s="6">
        <f>Input!H46/Input!H$7</f>
        <v>34.26136573969584</v>
      </c>
      <c r="M22" s="6">
        <f>Input!I46/Input!I$7</f>
        <v>36.660416813896475</v>
      </c>
      <c r="N22" s="6">
        <f>Input!J46/Input!J$7</f>
        <v>38.545033032492249</v>
      </c>
      <c r="O22" s="6">
        <f t="shared" si="1"/>
        <v>38.676957544780791</v>
      </c>
    </row>
    <row r="23" spans="2:15" ht="12" customHeight="1" x14ac:dyDescent="0.2">
      <c r="B23" t="s">
        <v>133</v>
      </c>
      <c r="E23" s="6">
        <f>Input!A47/Input!A$7</f>
        <v>5.1840888328407102</v>
      </c>
      <c r="F23" s="6">
        <f>Input!B47/Input!B$7</f>
        <v>4.0878438648558344</v>
      </c>
      <c r="G23" s="6">
        <f>Input!C47/Input!C$7</f>
        <v>4.4738988745271646</v>
      </c>
      <c r="H23" s="6">
        <f>Input!D47/Input!D$7</f>
        <v>3.3551428602520632</v>
      </c>
      <c r="I23" s="6">
        <f>Input!E47/Input!E$7</f>
        <v>3.5000470496125979</v>
      </c>
      <c r="J23" s="6">
        <f>Input!F47/Input!F$7</f>
        <v>3.3880455300862393</v>
      </c>
      <c r="K23" s="6">
        <f>Input!G47/Input!G$7</f>
        <v>3.6826067578216408</v>
      </c>
      <c r="L23" s="6">
        <f>Input!H47/Input!H$7</f>
        <v>4.2292237728363924</v>
      </c>
      <c r="M23" s="6">
        <f>Input!I47/Input!I$7</f>
        <v>6.2500186021787307</v>
      </c>
      <c r="N23" s="6">
        <f>Input!J47/Input!J$7</f>
        <v>5.5096185874122252</v>
      </c>
      <c r="O23" s="6">
        <f t="shared" si="1"/>
        <v>4.3660534732423599</v>
      </c>
    </row>
    <row r="24" spans="2:15" ht="12" customHeight="1" x14ac:dyDescent="0.2">
      <c r="B24" t="s">
        <v>134</v>
      </c>
      <c r="E24" s="6">
        <f>Input!A48/Input!A$7</f>
        <v>3.2016899326884869</v>
      </c>
      <c r="F24" s="6">
        <f>Input!B48/Input!B$7</f>
        <v>3.0456067925863324</v>
      </c>
      <c r="G24" s="6">
        <f>Input!C48/Input!C$7</f>
        <v>3.1972004672285248</v>
      </c>
      <c r="H24" s="6">
        <f>Input!D48/Input!D$7</f>
        <v>2.9841384585784518</v>
      </c>
      <c r="I24" s="6">
        <f>Input!E48/Input!E$7</f>
        <v>2.5141957618418043</v>
      </c>
      <c r="J24" s="6">
        <f>Input!F48/Input!F$7</f>
        <v>2.8307366747294394</v>
      </c>
      <c r="K24" s="6">
        <f>Input!G48/Input!G$7</f>
        <v>2.6568986448131318</v>
      </c>
      <c r="L24" s="6">
        <f>Input!H48/Input!H$7</f>
        <v>2.5204859419490964</v>
      </c>
      <c r="M24" s="6">
        <f>Input!I48/Input!I$7</f>
        <v>1.80883653454962</v>
      </c>
      <c r="N24" s="6">
        <f>Input!J48/Input!J$7</f>
        <v>1.91819867870031</v>
      </c>
      <c r="O24" s="6">
        <f t="shared" si="1"/>
        <v>2.66779878876652</v>
      </c>
    </row>
    <row r="25" spans="2:15" ht="12" customHeight="1" x14ac:dyDescent="0.2">
      <c r="B25" t="s">
        <v>135</v>
      </c>
      <c r="E25" s="6">
        <f>Input!A49/Input!A$7</f>
        <v>5.6547418961942029</v>
      </c>
      <c r="F25" s="6">
        <f>Input!B49/Input!B$7</f>
        <v>5.9400559759429239</v>
      </c>
      <c r="G25" s="6">
        <f>Input!C49/Input!C$7</f>
        <v>6.1563402489376724</v>
      </c>
      <c r="H25" s="6">
        <f>Input!D49/Input!D$7</f>
        <v>6.5098185400633444</v>
      </c>
      <c r="I25" s="6">
        <f>Input!E49/Input!E$7</f>
        <v>6.3826690499228151</v>
      </c>
      <c r="J25" s="6">
        <f>Input!F49/Input!F$7</f>
        <v>6.1033640966127187</v>
      </c>
      <c r="K25" s="6">
        <f>Input!G49/Input!G$7</f>
        <v>9.0978460770182057</v>
      </c>
      <c r="L25" s="6">
        <f>Input!H49/Input!H$7</f>
        <v>5.3069593730467277</v>
      </c>
      <c r="M25" s="6">
        <f>Input!I49/Input!I$7</f>
        <v>5.6577805167214361</v>
      </c>
      <c r="N25" s="6">
        <f>Input!J49/Input!J$7</f>
        <v>5.6603419860454931</v>
      </c>
      <c r="O25" s="6">
        <f t="shared" si="1"/>
        <v>6.2469917760505549</v>
      </c>
    </row>
    <row r="26" spans="2:15" ht="13.5" customHeight="1" x14ac:dyDescent="0.2">
      <c r="B26" s="4" t="s">
        <v>136</v>
      </c>
      <c r="E26" s="8">
        <f>SUM(E21:E25)</f>
        <v>333.88374210875503</v>
      </c>
      <c r="F26" s="8">
        <f t="shared" ref="F26:N26" si="5">SUM(F21:F25)</f>
        <v>285.69911947954949</v>
      </c>
      <c r="G26" s="8">
        <f t="shared" si="5"/>
        <v>303.65357669155838</v>
      </c>
      <c r="H26" s="8">
        <f t="shared" si="5"/>
        <v>288.6641451744639</v>
      </c>
      <c r="I26" s="8">
        <f t="shared" si="5"/>
        <v>293.77080449667255</v>
      </c>
      <c r="J26" s="8">
        <f t="shared" si="5"/>
        <v>334.30926232900714</v>
      </c>
      <c r="K26" s="8">
        <f t="shared" si="5"/>
        <v>310.49447844418916</v>
      </c>
      <c r="L26" s="8">
        <f t="shared" si="5"/>
        <v>267.94513035607878</v>
      </c>
      <c r="M26" s="8">
        <f t="shared" si="5"/>
        <v>267.02692128873599</v>
      </c>
      <c r="N26" s="8">
        <f t="shared" si="5"/>
        <v>311.25114558837026</v>
      </c>
      <c r="O26" s="8">
        <f t="shared" si="1"/>
        <v>299.66983259573806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13.625393871055074</v>
      </c>
      <c r="F28" s="6">
        <f>Input!B50/Input!B$7</f>
        <v>14.388572495528607</v>
      </c>
      <c r="G28" s="6">
        <f>Input!C50/Input!C$7</f>
        <v>15.032337888711101</v>
      </c>
      <c r="H28" s="6">
        <f>Input!D50/Input!D$7</f>
        <v>16.304580356731073</v>
      </c>
      <c r="I28" s="6">
        <f>Input!E50/Input!E$7</f>
        <v>17.193481228164771</v>
      </c>
      <c r="J28" s="6">
        <f>Input!F50/Input!F$7</f>
        <v>16.757937333900234</v>
      </c>
      <c r="K28" s="6">
        <f>Input!G50/Input!G$7</f>
        <v>17.931600173598703</v>
      </c>
      <c r="L28" s="6">
        <f>Input!H50/Input!H$7</f>
        <v>16.626418644058454</v>
      </c>
      <c r="M28" s="6">
        <f>Input!I50/Input!I$7</f>
        <v>15.485383001066669</v>
      </c>
      <c r="N28" s="6">
        <f>Input!J50/Input!J$7</f>
        <v>16.226553139175486</v>
      </c>
      <c r="O28" s="6">
        <f t="shared" si="1"/>
        <v>15.957225813199017</v>
      </c>
    </row>
    <row r="29" spans="2:15" ht="12" customHeight="1" x14ac:dyDescent="0.2">
      <c r="B29" t="s">
        <v>138</v>
      </c>
      <c r="E29" s="6">
        <f>Input!A51/Input!A$7</f>
        <v>1.0946600206500112</v>
      </c>
      <c r="F29" s="6">
        <f>Input!B51/Input!B$7</f>
        <v>0.9530080386800055</v>
      </c>
      <c r="G29" s="6">
        <f>Input!C51/Input!C$7</f>
        <v>0.84825451611592195</v>
      </c>
      <c r="H29" s="6">
        <f>Input!D51/Input!D$7</f>
        <v>0.94560332702830741</v>
      </c>
      <c r="I29" s="6">
        <f>Input!E51/Input!E$7</f>
        <v>0.89948806771598866</v>
      </c>
      <c r="J29" s="6">
        <f>Input!F51/Input!F$7</f>
        <v>1.0578829768634044</v>
      </c>
      <c r="K29" s="6">
        <f>Input!G51/Input!G$7</f>
        <v>0.94818539573070582</v>
      </c>
      <c r="L29" s="6">
        <f>Input!H51/Input!H$7</f>
        <v>1.1584594828956898</v>
      </c>
      <c r="M29" s="6">
        <f>Input!I51/Input!I$7</f>
        <v>1.1653126557146147</v>
      </c>
      <c r="N29" s="6">
        <f>Input!J51/Input!J$7</f>
        <v>1.2324352679674866</v>
      </c>
      <c r="O29" s="6">
        <f t="shared" si="1"/>
        <v>1.0303289749362137</v>
      </c>
    </row>
    <row r="30" spans="2:15" ht="13.5" customHeight="1" x14ac:dyDescent="0.2">
      <c r="B30" s="4" t="s">
        <v>139</v>
      </c>
      <c r="E30" s="8">
        <f>SUM(E28:E29)</f>
        <v>14.720053891705085</v>
      </c>
      <c r="F30" s="8">
        <f t="shared" ref="F30:N30" si="6">SUM(F28:F29)</f>
        <v>15.341580534208612</v>
      </c>
      <c r="G30" s="8">
        <f t="shared" si="6"/>
        <v>15.880592404827024</v>
      </c>
      <c r="H30" s="8">
        <f t="shared" si="6"/>
        <v>17.250183683759381</v>
      </c>
      <c r="I30" s="8">
        <f t="shared" si="6"/>
        <v>18.09296929588076</v>
      </c>
      <c r="J30" s="8">
        <f t="shared" si="6"/>
        <v>17.815820310763637</v>
      </c>
      <c r="K30" s="8">
        <f t="shared" si="6"/>
        <v>18.87978556932941</v>
      </c>
      <c r="L30" s="8">
        <f t="shared" si="6"/>
        <v>17.784878126954144</v>
      </c>
      <c r="M30" s="8">
        <f t="shared" si="6"/>
        <v>16.650695656781284</v>
      </c>
      <c r="N30" s="8">
        <f t="shared" si="6"/>
        <v>17.458988407142972</v>
      </c>
      <c r="O30" s="8">
        <f t="shared" si="1"/>
        <v>16.987554788135235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0.49240123300960981</v>
      </c>
      <c r="F32" s="6">
        <f>Input!B52/Input!B$7</f>
        <v>0.58615302973721961</v>
      </c>
      <c r="G32" s="6">
        <f>Input!C52/Input!C$7</f>
        <v>0.56656629181010409</v>
      </c>
      <c r="H32" s="6">
        <f>Input!D52/Input!D$7</f>
        <v>0.6720632122349337</v>
      </c>
      <c r="I32" s="6">
        <f>Input!E52/Input!E$7</f>
        <v>0.83761169666664204</v>
      </c>
      <c r="J32" s="6">
        <f>Input!F52/Input!F$7</f>
        <v>1.0356914907953583</v>
      </c>
      <c r="K32" s="6">
        <f>Input!G52/Input!G$7</f>
        <v>1.0065171763232692</v>
      </c>
      <c r="L32" s="6">
        <f>Input!H52/Input!H$7</f>
        <v>1.0532452467213276</v>
      </c>
      <c r="M32" s="6">
        <f>Input!I52/Input!I$7</f>
        <v>1.2073972902718479</v>
      </c>
      <c r="N32" s="6">
        <f>Input!J52/Input!J$7</f>
        <v>1.2501559524398023</v>
      </c>
      <c r="O32" s="6">
        <f t="shared" si="1"/>
        <v>0.87078026200101155</v>
      </c>
    </row>
    <row r="33" spans="2:15" ht="12" customHeight="1" x14ac:dyDescent="0.2">
      <c r="B33" t="s">
        <v>141</v>
      </c>
      <c r="E33" s="6">
        <f>Input!A53/Input!A$7</f>
        <v>5.446935854084864</v>
      </c>
      <c r="F33" s="6">
        <f>Input!B53/Input!B$7</f>
        <v>5.2053696810078813</v>
      </c>
      <c r="G33" s="6">
        <f>Input!C53/Input!C$7</f>
        <v>5.2715355622020557</v>
      </c>
      <c r="H33" s="6">
        <f>Input!D53/Input!D$7</f>
        <v>5.0049782833050953</v>
      </c>
      <c r="I33" s="6">
        <f>Input!E53/Input!E$7</f>
        <v>5.0604704222647339</v>
      </c>
      <c r="J33" s="6">
        <f>Input!F53/Input!F$7</f>
        <v>5.2653537814759632</v>
      </c>
      <c r="K33" s="6">
        <f>Input!G53/Input!G$7</f>
        <v>5.1733680164686131</v>
      </c>
      <c r="L33" s="6">
        <f>Input!H53/Input!H$7</f>
        <v>5.2290401447201642</v>
      </c>
      <c r="M33" s="6">
        <f>Input!I53/Input!I$7</f>
        <v>5.2422887229243047</v>
      </c>
      <c r="N33" s="6">
        <f>Input!J53/Input!J$7</f>
        <v>5.1265579795861198</v>
      </c>
      <c r="O33" s="6">
        <f t="shared" si="1"/>
        <v>5.2025898448039793</v>
      </c>
    </row>
    <row r="34" spans="2:15" ht="12" customHeight="1" x14ac:dyDescent="0.2">
      <c r="B34" t="s">
        <v>142</v>
      </c>
      <c r="E34" s="6">
        <f>Input!A54/Input!A$7</f>
        <v>1.2465889471324358</v>
      </c>
      <c r="F34" s="6">
        <f>Input!B54/Input!B$7</f>
        <v>1.2539299121444998</v>
      </c>
      <c r="G34" s="6">
        <f>Input!C54/Input!C$7</f>
        <v>1.2604874289335479</v>
      </c>
      <c r="H34" s="6">
        <f>Input!D54/Input!D$7</f>
        <v>1.2737325154344328</v>
      </c>
      <c r="I34" s="6">
        <f>Input!E54/Input!E$7</f>
        <v>1.3735924631986349</v>
      </c>
      <c r="J34" s="6">
        <f>Input!F54/Input!F$7</f>
        <v>1.4162059888980127</v>
      </c>
      <c r="K34" s="6">
        <f>Input!G54/Input!G$7</f>
        <v>1.3969262740861159</v>
      </c>
      <c r="L34" s="6">
        <f>Input!H54/Input!H$7</f>
        <v>1.4736020978256461</v>
      </c>
      <c r="M34" s="6">
        <f>Input!I54/Input!I$7</f>
        <v>1.5713035709497163</v>
      </c>
      <c r="N34" s="6">
        <f>Input!J54/Input!J$7</f>
        <v>1.6622446793735537</v>
      </c>
      <c r="O34" s="6">
        <f t="shared" si="1"/>
        <v>1.3928613877976594</v>
      </c>
    </row>
    <row r="35" spans="2:15" ht="12" customHeight="1" x14ac:dyDescent="0.2">
      <c r="B35" t="s">
        <v>143</v>
      </c>
      <c r="E35" s="6">
        <f>Input!A55/Input!A$7</f>
        <v>6.5330767219234858</v>
      </c>
      <c r="F35" s="6">
        <f>Input!B55/Input!B$7</f>
        <v>7.1101207177814025</v>
      </c>
      <c r="G35" s="6">
        <f>Input!C55/Input!C$7</f>
        <v>7.544037116369104</v>
      </c>
      <c r="H35" s="6">
        <f>Input!D55/Input!D$7</f>
        <v>7.6824219028475227</v>
      </c>
      <c r="I35" s="6">
        <f>Input!E55/Input!E$7</f>
        <v>7.6935446011123512</v>
      </c>
      <c r="J35" s="6">
        <f>Input!F55/Input!F$7</f>
        <v>8.6730458101971379</v>
      </c>
      <c r="K35" s="6">
        <f>Input!G55/Input!G$7</f>
        <v>8.7649357345942516</v>
      </c>
      <c r="L35" s="6">
        <f>Input!H55/Input!H$7</f>
        <v>8.1283080531882455</v>
      </c>
      <c r="M35" s="6">
        <f>Input!I55/Input!I$7</f>
        <v>7.8805166423538289</v>
      </c>
      <c r="N35" s="6">
        <f>Input!J55/Input!J$7</f>
        <v>9.0770900128057548</v>
      </c>
      <c r="O35" s="6">
        <f t="shared" si="1"/>
        <v>7.9087097313173089</v>
      </c>
    </row>
    <row r="36" spans="2:15" ht="13.5" customHeight="1" x14ac:dyDescent="0.2">
      <c r="B36" s="4" t="s">
        <v>144</v>
      </c>
      <c r="E36" s="8">
        <f>SUM(E32:E35)</f>
        <v>13.719002756150395</v>
      </c>
      <c r="F36" s="8">
        <f t="shared" ref="F36:N36" si="7">SUM(F32:F35)</f>
        <v>14.155573340671003</v>
      </c>
      <c r="G36" s="8">
        <f t="shared" si="7"/>
        <v>14.64262639931481</v>
      </c>
      <c r="H36" s="8">
        <f t="shared" si="7"/>
        <v>14.633195913821986</v>
      </c>
      <c r="I36" s="8">
        <f t="shared" si="7"/>
        <v>14.965219183242361</v>
      </c>
      <c r="J36" s="8">
        <f t="shared" si="7"/>
        <v>16.390297071366472</v>
      </c>
      <c r="K36" s="8">
        <f t="shared" si="7"/>
        <v>16.341747201472252</v>
      </c>
      <c r="L36" s="8">
        <f t="shared" si="7"/>
        <v>15.884195542455384</v>
      </c>
      <c r="M36" s="8">
        <f t="shared" si="7"/>
        <v>15.901506226499698</v>
      </c>
      <c r="N36" s="8">
        <f t="shared" si="7"/>
        <v>17.116048624205231</v>
      </c>
      <c r="O36" s="8">
        <f t="shared" si="1"/>
        <v>15.37494122591996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22.260179604765714</v>
      </c>
      <c r="F38" s="8">
        <f>Input!B56/Input!B$7</f>
        <v>21.930599107686863</v>
      </c>
      <c r="G38" s="8">
        <f>Input!C56/Input!C$7</f>
        <v>23.482288516624692</v>
      </c>
      <c r="H38" s="8">
        <f>Input!D56/Input!D$7</f>
        <v>26.014478758976633</v>
      </c>
      <c r="I38" s="8">
        <f>Input!E56/Input!E$7</f>
        <v>24.829095642925203</v>
      </c>
      <c r="J38" s="8">
        <f>Input!F56/Input!F$7</f>
        <v>25.112044359406134</v>
      </c>
      <c r="K38" s="8">
        <f>Input!G56/Input!G$7</f>
        <v>27.028953299072608</v>
      </c>
      <c r="L38" s="8">
        <f>Input!H56/Input!H$7</f>
        <v>29.173067336751149</v>
      </c>
      <c r="M38" s="8">
        <f>Input!I56/Input!I$7</f>
        <v>30.527552324963207</v>
      </c>
      <c r="N38" s="8">
        <f>Input!J56/Input!J$7</f>
        <v>31.158359256748327</v>
      </c>
      <c r="O38" s="8">
        <f t="shared" si="1"/>
        <v>26.151661820792054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529.57686268735245</v>
      </c>
      <c r="F40" s="11">
        <f t="shared" ref="F40:N40" si="8">SUM(F10,F15,F19,F26,F30,F36,F38)</f>
        <v>481.1615676408735</v>
      </c>
      <c r="G40" s="11">
        <f t="shared" si="8"/>
        <v>503.97186679170244</v>
      </c>
      <c r="H40" s="11">
        <f t="shared" si="8"/>
        <v>495.5033066037837</v>
      </c>
      <c r="I40" s="11">
        <f t="shared" si="8"/>
        <v>503.71581989674206</v>
      </c>
      <c r="J40" s="11">
        <f t="shared" si="8"/>
        <v>552.60846648949359</v>
      </c>
      <c r="K40" s="11">
        <f t="shared" si="8"/>
        <v>533.27543355063028</v>
      </c>
      <c r="L40" s="11">
        <f t="shared" si="8"/>
        <v>494.78609180275572</v>
      </c>
      <c r="M40" s="11">
        <f t="shared" si="8"/>
        <v>497.53504078927597</v>
      </c>
      <c r="N40" s="11">
        <f t="shared" si="8"/>
        <v>549.36659968068</v>
      </c>
      <c r="O40" s="11">
        <f t="shared" si="1"/>
        <v>514.15010559332893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Input!O9</f>
        <v>Größenklasse 2: 1.200 - 5.000 ha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43</v>
      </c>
      <c r="F7" s="20">
        <f>Input!B1</f>
        <v>48</v>
      </c>
      <c r="G7" s="20">
        <f>Input!C1</f>
        <v>49</v>
      </c>
      <c r="H7" s="20">
        <f>Input!D1</f>
        <v>50</v>
      </c>
      <c r="I7" s="20">
        <f>Input!E1</f>
        <v>50</v>
      </c>
      <c r="J7" s="20">
        <f>Input!F1</f>
        <v>53</v>
      </c>
      <c r="K7" s="20">
        <f>Input!G1</f>
        <v>51</v>
      </c>
      <c r="L7" s="20">
        <f>Input!H1</f>
        <v>52</v>
      </c>
      <c r="M7" s="20">
        <f>Input!I1</f>
        <v>51</v>
      </c>
      <c r="N7" s="20">
        <f>Input!J1</f>
        <v>50</v>
      </c>
      <c r="O7" s="6">
        <f>AVERAGE(E7:N7)</f>
        <v>49.7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129655.11</v>
      </c>
      <c r="F9" s="20">
        <f>IF(Input!B123=0,"***",Input!B123)</f>
        <v>142181.51</v>
      </c>
      <c r="G9" s="20">
        <f>IF(Input!C123=0,"***",Input!C123)</f>
        <v>149046.60999999999</v>
      </c>
      <c r="H9" s="20">
        <f>IF(Input!D123=0,"***",Input!D123)</f>
        <v>151297</v>
      </c>
      <c r="I9" s="20">
        <f>IF(Input!E123=0,"***",Input!E123)</f>
        <v>151697</v>
      </c>
      <c r="J9" s="20">
        <f>IF(Input!F123=0,"***",Input!F123)</f>
        <v>159375.69</v>
      </c>
      <c r="K9" s="20">
        <f>IF(Input!G123=0,"***",Input!G123)</f>
        <v>154641.15</v>
      </c>
      <c r="L9" s="20">
        <f>IF(Input!H123=0,"***",Input!H123)</f>
        <v>162278.15</v>
      </c>
      <c r="M9" s="20">
        <f>IF(Input!I123=0,"***",Input!I123)</f>
        <v>157453.06</v>
      </c>
      <c r="N9" s="20">
        <f>IF(Input!J123=0,"***",Input!J123)</f>
        <v>151778.74</v>
      </c>
      <c r="O9" s="20">
        <f>AVERAGE(E9:N9)</f>
        <v>150940.402</v>
      </c>
    </row>
    <row r="10" spans="1:15" ht="12" customHeight="1" x14ac:dyDescent="0.2">
      <c r="B10" t="s">
        <v>262</v>
      </c>
      <c r="E10" s="20">
        <f>IF(Input!A123=0,"***",E9/E7)</f>
        <v>3015.2351162790696</v>
      </c>
      <c r="F10" s="20">
        <f>IF(Input!B123=0,"***",F9/F7)</f>
        <v>2962.1147916666669</v>
      </c>
      <c r="G10" s="20">
        <f>IF(Input!C123=0,"***",G9/G7)</f>
        <v>3041.7675510204081</v>
      </c>
      <c r="H10" s="20">
        <f>IF(Input!D123=0,"***",H9/H7)</f>
        <v>3025.94</v>
      </c>
      <c r="I10" s="20">
        <f>IF(Input!E123=0,"***",I9/I7)</f>
        <v>3033.94</v>
      </c>
      <c r="J10" s="20">
        <f>IF(Input!F123=0,"***",J9/J7)</f>
        <v>3007.0884905660378</v>
      </c>
      <c r="K10" s="20">
        <f>IF(Input!G123=0,"***",K9/K7)</f>
        <v>3032.1794117647059</v>
      </c>
      <c r="L10" s="20">
        <f>IF(Input!H123=0,"***",L9/L7)</f>
        <v>3120.7336538461536</v>
      </c>
      <c r="M10" s="20">
        <f>IF(Input!I123=0,"***",M9/M7)</f>
        <v>3087.3149019607845</v>
      </c>
      <c r="N10" s="20">
        <f>IF(Input!J123=0,"***",N9/N7)</f>
        <v>3035.5747999999999</v>
      </c>
      <c r="O10" s="20">
        <f>AVERAGE(E10:N10)</f>
        <v>3036.188871710382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114837.71</v>
      </c>
      <c r="F12" s="20">
        <f>Input!B7</f>
        <v>127197.5</v>
      </c>
      <c r="G12" s="20">
        <f>Input!C7</f>
        <v>132868.6</v>
      </c>
      <c r="H12" s="20">
        <f>Input!D7</f>
        <v>135082.71</v>
      </c>
      <c r="I12" s="20">
        <f>Input!E7</f>
        <v>135389</v>
      </c>
      <c r="J12" s="20">
        <f>Input!F7</f>
        <v>141729.57999999999</v>
      </c>
      <c r="K12" s="20">
        <f>Input!G7</f>
        <v>138411.17000000001</v>
      </c>
      <c r="L12" s="20">
        <f>Input!H7</f>
        <v>143333.17000000001</v>
      </c>
      <c r="M12" s="20">
        <f>Input!I7</f>
        <v>139096.60999999999</v>
      </c>
      <c r="N12" s="20">
        <f>Input!J7</f>
        <v>135938.88</v>
      </c>
      <c r="O12" s="20">
        <f>AVERAGE(E12:N12)</f>
        <v>134388.49299999996</v>
      </c>
    </row>
    <row r="13" spans="1:15" ht="12" customHeight="1" x14ac:dyDescent="0.2">
      <c r="B13" t="s">
        <v>264</v>
      </c>
      <c r="E13" s="20">
        <f t="shared" ref="E13:N13" si="1">+E12/E7</f>
        <v>2670.6444186046515</v>
      </c>
      <c r="F13" s="20">
        <f t="shared" si="1"/>
        <v>2649.9479166666665</v>
      </c>
      <c r="G13" s="20">
        <f t="shared" si="1"/>
        <v>2711.6040816326531</v>
      </c>
      <c r="H13" s="20">
        <f t="shared" si="1"/>
        <v>2701.6541999999999</v>
      </c>
      <c r="I13" s="20">
        <f t="shared" si="1"/>
        <v>2707.78</v>
      </c>
      <c r="J13" s="20">
        <f t="shared" si="1"/>
        <v>2674.1430188679242</v>
      </c>
      <c r="K13" s="20">
        <f t="shared" si="1"/>
        <v>2713.9445098039218</v>
      </c>
      <c r="L13" s="20">
        <f t="shared" si="1"/>
        <v>2756.4071153846157</v>
      </c>
      <c r="M13" s="20">
        <f t="shared" si="1"/>
        <v>2727.3845098039214</v>
      </c>
      <c r="N13" s="20">
        <f t="shared" si="1"/>
        <v>2718.7775999999999</v>
      </c>
      <c r="O13" s="20">
        <f>AVERAGE(E13:N13)</f>
        <v>2703.2287370764357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651900</v>
      </c>
      <c r="F15" s="20">
        <f>Input!B5</f>
        <v>713477</v>
      </c>
      <c r="G15" s="20">
        <f>Input!C5</f>
        <v>733977</v>
      </c>
      <c r="H15" s="20">
        <f>Input!D5</f>
        <v>761380</v>
      </c>
      <c r="I15" s="20">
        <f>Input!E5</f>
        <v>772480</v>
      </c>
      <c r="J15" s="20">
        <f>Input!F5</f>
        <v>799863</v>
      </c>
      <c r="K15" s="20">
        <f>Input!G5</f>
        <v>786463</v>
      </c>
      <c r="L15" s="20">
        <f>Input!H5</f>
        <v>815734</v>
      </c>
      <c r="M15" s="20">
        <f>Input!I5</f>
        <v>794429</v>
      </c>
      <c r="N15" s="20">
        <f>Input!J5</f>
        <v>784629</v>
      </c>
      <c r="O15" s="20">
        <f>AVERAGE(E15:N15)</f>
        <v>761433.2</v>
      </c>
    </row>
    <row r="16" spans="1:15" ht="12" customHeight="1" x14ac:dyDescent="0.2">
      <c r="B16" t="s">
        <v>266</v>
      </c>
      <c r="E16" s="20">
        <f t="shared" ref="E16:N16" si="2">+E15/E7</f>
        <v>15160.465116279071</v>
      </c>
      <c r="F16" s="20">
        <f t="shared" si="2"/>
        <v>14864.104166666666</v>
      </c>
      <c r="G16" s="20">
        <f t="shared" si="2"/>
        <v>14979.122448979591</v>
      </c>
      <c r="H16" s="20">
        <f t="shared" si="2"/>
        <v>15227.6</v>
      </c>
      <c r="I16" s="20">
        <f t="shared" si="2"/>
        <v>15449.6</v>
      </c>
      <c r="J16" s="20">
        <f t="shared" si="2"/>
        <v>15091.754716981131</v>
      </c>
      <c r="K16" s="20">
        <f t="shared" si="2"/>
        <v>15420.843137254902</v>
      </c>
      <c r="L16" s="20">
        <f t="shared" si="2"/>
        <v>15687.192307692309</v>
      </c>
      <c r="M16" s="20">
        <f t="shared" si="2"/>
        <v>15577.039215686274</v>
      </c>
      <c r="N16" s="20">
        <f t="shared" si="2"/>
        <v>15692.58</v>
      </c>
      <c r="O16" s="20">
        <f>AVERAGE(E16:N16)</f>
        <v>15315.030110953992</v>
      </c>
    </row>
    <row r="17" spans="2:15" ht="12" customHeight="1" x14ac:dyDescent="0.2">
      <c r="B17" t="s">
        <v>267</v>
      </c>
      <c r="E17" s="6">
        <f>+E15/E12</f>
        <v>5.6767067194216949</v>
      </c>
      <c r="F17" s="6">
        <f t="shared" ref="F17:N17" si="3">+F15/F12</f>
        <v>5.6092061557813633</v>
      </c>
      <c r="G17" s="6">
        <f t="shared" si="3"/>
        <v>5.5240816867190592</v>
      </c>
      <c r="H17" s="6">
        <f t="shared" si="3"/>
        <v>5.636398618298375</v>
      </c>
      <c r="I17" s="6">
        <f t="shared" si="3"/>
        <v>5.7056333971002076</v>
      </c>
      <c r="J17" s="6">
        <f t="shared" si="3"/>
        <v>5.64358548159107</v>
      </c>
      <c r="K17" s="6">
        <f t="shared" si="3"/>
        <v>5.6820775375282206</v>
      </c>
      <c r="L17" s="6">
        <f t="shared" si="3"/>
        <v>5.6911739271516844</v>
      </c>
      <c r="M17" s="6">
        <f t="shared" si="3"/>
        <v>5.7113469551846023</v>
      </c>
      <c r="N17" s="6">
        <f t="shared" si="3"/>
        <v>5.7719248532870067</v>
      </c>
      <c r="O17" s="6">
        <f>AVERAGE(E17:N17)</f>
        <v>5.6652135332063285</v>
      </c>
    </row>
    <row r="18" spans="2:15" ht="12" customHeight="1" x14ac:dyDescent="0.2">
      <c r="B18" t="s">
        <v>268</v>
      </c>
      <c r="E18" s="6">
        <f t="shared" ref="E18:M18" si="4">+(E17-F17)/F17*100</f>
        <v>1.2033888890098887</v>
      </c>
      <c r="F18" s="6">
        <f t="shared" si="4"/>
        <v>1.5409704977201817</v>
      </c>
      <c r="G18" s="6">
        <f t="shared" si="4"/>
        <v>-1.9927073861433913</v>
      </c>
      <c r="H18" s="6">
        <f t="shared" si="4"/>
        <v>-1.2134459749380326</v>
      </c>
      <c r="I18" s="6">
        <f t="shared" si="4"/>
        <v>1.0994414049637942</v>
      </c>
      <c r="J18" s="6">
        <f t="shared" si="4"/>
        <v>-0.67742926214792942</v>
      </c>
      <c r="K18" s="6">
        <f t="shared" si="4"/>
        <v>-0.15983327411707243</v>
      </c>
      <c r="L18" s="6">
        <f t="shared" si="4"/>
        <v>-0.35320964023391138</v>
      </c>
      <c r="M18" s="6">
        <f t="shared" si="4"/>
        <v>-1.0495267981166856</v>
      </c>
      <c r="N18" s="6">
        <f>+(N17-(Input!K5/Input!K7))/(Input!K5/Input!K7)*100</f>
        <v>-0.40329106943771997</v>
      </c>
      <c r="O18" s="6">
        <f>AVERAGE(E18:N18)</f>
        <v>-0.20056426134408781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806991.83</v>
      </c>
      <c r="F20" s="20">
        <f>Input!B6</f>
        <v>823868.34</v>
      </c>
      <c r="G20" s="20">
        <f>Input!C6</f>
        <v>928902.23</v>
      </c>
      <c r="H20" s="20">
        <f>Input!D6</f>
        <v>973342.12</v>
      </c>
      <c r="I20" s="20">
        <f>Input!E6</f>
        <v>1035714.29</v>
      </c>
      <c r="J20" s="20">
        <f>Input!F6</f>
        <v>1160961.21</v>
      </c>
      <c r="K20" s="20">
        <f>Input!G6</f>
        <v>1038185.45</v>
      </c>
      <c r="L20" s="20">
        <f>Input!H6</f>
        <v>945534.92</v>
      </c>
      <c r="M20" s="20">
        <f>Input!I6</f>
        <v>867308.52</v>
      </c>
      <c r="N20" s="20">
        <f>Input!J6</f>
        <v>1030686.38</v>
      </c>
      <c r="O20" s="20">
        <f>AVERAGE(E20:N20)</f>
        <v>961149.5290000001</v>
      </c>
    </row>
    <row r="21" spans="2:15" ht="12" customHeight="1" x14ac:dyDescent="0.2">
      <c r="B21" t="s">
        <v>270</v>
      </c>
      <c r="E21" s="20">
        <f t="shared" ref="E21:N21" si="5">+E20/E7</f>
        <v>18767.251860465116</v>
      </c>
      <c r="F21" s="20">
        <f t="shared" si="5"/>
        <v>17163.923749999998</v>
      </c>
      <c r="G21" s="20">
        <f t="shared" si="5"/>
        <v>18957.188367346938</v>
      </c>
      <c r="H21" s="20">
        <f t="shared" si="5"/>
        <v>19466.842400000001</v>
      </c>
      <c r="I21" s="20">
        <f t="shared" si="5"/>
        <v>20714.285800000001</v>
      </c>
      <c r="J21" s="20">
        <f t="shared" si="5"/>
        <v>21904.928490566039</v>
      </c>
      <c r="K21" s="20">
        <f t="shared" si="5"/>
        <v>20356.577450980392</v>
      </c>
      <c r="L21" s="20">
        <f t="shared" si="5"/>
        <v>18183.363846153847</v>
      </c>
      <c r="M21" s="20">
        <f t="shared" si="5"/>
        <v>17006.049411764707</v>
      </c>
      <c r="N21" s="20">
        <f t="shared" si="5"/>
        <v>20613.727599999998</v>
      </c>
      <c r="O21" s="20">
        <f>AVERAGE(E21:N21)</f>
        <v>19313.413897727703</v>
      </c>
    </row>
    <row r="22" spans="2:15" ht="12" customHeight="1" x14ac:dyDescent="0.2">
      <c r="B22" t="s">
        <v>271</v>
      </c>
      <c r="E22" s="6">
        <f>+E20/E12</f>
        <v>7.0272372202475992</v>
      </c>
      <c r="F22" s="6">
        <f t="shared" ref="F22:N22" si="6">+F20/F12</f>
        <v>6.4770796595845042</v>
      </c>
      <c r="G22" s="6">
        <f t="shared" si="6"/>
        <v>6.9911343236852046</v>
      </c>
      <c r="H22" s="6">
        <f t="shared" si="6"/>
        <v>7.205527043394377</v>
      </c>
      <c r="I22" s="6">
        <f t="shared" si="6"/>
        <v>7.6499146164016283</v>
      </c>
      <c r="J22" s="6">
        <f t="shared" si="6"/>
        <v>8.1913825610715847</v>
      </c>
      <c r="K22" s="6">
        <f t="shared" si="6"/>
        <v>7.5007345866666677</v>
      </c>
      <c r="L22" s="6">
        <f t="shared" si="6"/>
        <v>6.5967627730552527</v>
      </c>
      <c r="M22" s="6">
        <f t="shared" si="6"/>
        <v>6.235295885356229</v>
      </c>
      <c r="N22" s="6">
        <f t="shared" si="6"/>
        <v>7.5819837562292696</v>
      </c>
      <c r="O22" s="6">
        <f>AVERAGE(E22:N22)</f>
        <v>7.1457052425692309</v>
      </c>
    </row>
    <row r="23" spans="2:15" ht="12" customHeight="1" x14ac:dyDescent="0.2">
      <c r="B23" t="s">
        <v>272</v>
      </c>
      <c r="E23" s="6">
        <f t="shared" ref="E23:M23" si="7">+(E22-F22)/F22*100</f>
        <v>8.4939137632651409</v>
      </c>
      <c r="F23" s="6">
        <f t="shared" si="7"/>
        <v>-7.3529507559186635</v>
      </c>
      <c r="G23" s="6">
        <f t="shared" si="7"/>
        <v>-2.9753926176117211</v>
      </c>
      <c r="H23" s="6">
        <f t="shared" si="7"/>
        <v>-5.8090527187646259</v>
      </c>
      <c r="I23" s="6">
        <f t="shared" si="7"/>
        <v>-6.6102143396794588</v>
      </c>
      <c r="J23" s="6">
        <f t="shared" si="7"/>
        <v>9.2077378078757164</v>
      </c>
      <c r="K23" s="6">
        <f t="shared" si="7"/>
        <v>13.703263929752405</v>
      </c>
      <c r="L23" s="6">
        <f t="shared" si="7"/>
        <v>5.7971088196141425</v>
      </c>
      <c r="M23" s="6">
        <f t="shared" si="7"/>
        <v>-17.761682353468743</v>
      </c>
      <c r="N23" s="6">
        <f>+(N22-(Input!K6/Input!K7))/(Input!K6/Input!K7)*100</f>
        <v>18.263158140338938</v>
      </c>
      <c r="O23" s="6">
        <f>AVERAGE(E23:N23)</f>
        <v>1.4955889675403131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155091.82999999996</v>
      </c>
      <c r="F25" s="20">
        <f t="shared" ref="F25:N25" si="8">+F20-F15</f>
        <v>110391.33999999997</v>
      </c>
      <c r="G25" s="20">
        <f t="shared" si="8"/>
        <v>194925.22999999998</v>
      </c>
      <c r="H25" s="20">
        <f t="shared" si="8"/>
        <v>211962.12</v>
      </c>
      <c r="I25" s="20">
        <f t="shared" si="8"/>
        <v>263234.29000000004</v>
      </c>
      <c r="J25" s="20">
        <f t="shared" si="8"/>
        <v>361098.20999999996</v>
      </c>
      <c r="K25" s="20">
        <f t="shared" si="8"/>
        <v>251722.44999999995</v>
      </c>
      <c r="L25" s="20">
        <f t="shared" si="8"/>
        <v>129800.92000000004</v>
      </c>
      <c r="M25" s="20">
        <f t="shared" si="8"/>
        <v>72879.520000000019</v>
      </c>
      <c r="N25" s="20">
        <f t="shared" si="8"/>
        <v>246057.38</v>
      </c>
      <c r="O25" s="20">
        <f>AVERAGE(E25:N25)</f>
        <v>199716.329</v>
      </c>
    </row>
    <row r="26" spans="2:15" ht="12" customHeight="1" x14ac:dyDescent="0.2">
      <c r="B26" t="s">
        <v>274</v>
      </c>
      <c r="E26" s="20">
        <f t="shared" ref="E26:N26" si="9">+E25/E7</f>
        <v>3606.7867441860453</v>
      </c>
      <c r="F26" s="20">
        <f t="shared" si="9"/>
        <v>2299.8195833333325</v>
      </c>
      <c r="G26" s="20">
        <f t="shared" si="9"/>
        <v>3978.0659183673465</v>
      </c>
      <c r="H26" s="20">
        <f t="shared" si="9"/>
        <v>4239.2424000000001</v>
      </c>
      <c r="I26" s="20">
        <f t="shared" si="9"/>
        <v>5264.6858000000011</v>
      </c>
      <c r="J26" s="20">
        <f t="shared" si="9"/>
        <v>6813.1737735849047</v>
      </c>
      <c r="K26" s="20">
        <f t="shared" si="9"/>
        <v>4935.7343137254893</v>
      </c>
      <c r="L26" s="20">
        <f t="shared" si="9"/>
        <v>2496.1715384615391</v>
      </c>
      <c r="M26" s="20">
        <f t="shared" si="9"/>
        <v>1429.0101960784318</v>
      </c>
      <c r="N26" s="20">
        <f t="shared" si="9"/>
        <v>4921.1476000000002</v>
      </c>
      <c r="O26" s="20">
        <f>AVERAGE(E26:N26)</f>
        <v>3998.3837867737093</v>
      </c>
    </row>
    <row r="27" spans="2:15" ht="12" customHeight="1" x14ac:dyDescent="0.2">
      <c r="B27" t="s">
        <v>275</v>
      </c>
      <c r="E27" s="6">
        <f>+E25/E12</f>
        <v>1.3505305008259043</v>
      </c>
      <c r="F27" s="6">
        <f t="shared" ref="F27:N27" si="10">+F25/F12</f>
        <v>0.86787350380314054</v>
      </c>
      <c r="G27" s="6">
        <f t="shared" si="10"/>
        <v>1.4670526369661452</v>
      </c>
      <c r="H27" s="6">
        <f t="shared" si="10"/>
        <v>1.5691284250960023</v>
      </c>
      <c r="I27" s="6">
        <f t="shared" si="10"/>
        <v>1.9442812193014207</v>
      </c>
      <c r="J27" s="6">
        <f t="shared" si="10"/>
        <v>2.5477970794805147</v>
      </c>
      <c r="K27" s="6">
        <f t="shared" si="10"/>
        <v>1.8186570491384468</v>
      </c>
      <c r="L27" s="6">
        <f t="shared" si="10"/>
        <v>0.90558884590356881</v>
      </c>
      <c r="M27" s="6">
        <f t="shared" si="10"/>
        <v>0.52394893017162691</v>
      </c>
      <c r="N27" s="6">
        <f t="shared" si="10"/>
        <v>1.8100589029422633</v>
      </c>
      <c r="O27" s="6">
        <f>AVERAGE(E27:N27)</f>
        <v>1.4804917093629033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123.79073937720509</v>
      </c>
      <c r="F29" s="6">
        <f t="shared" ref="F29:N29" si="11">+F20/F15*100</f>
        <v>115.47230534411059</v>
      </c>
      <c r="G29" s="6">
        <f t="shared" si="11"/>
        <v>126.55740302489042</v>
      </c>
      <c r="H29" s="6">
        <f t="shared" si="11"/>
        <v>127.83920250072238</v>
      </c>
      <c r="I29" s="6">
        <f t="shared" si="11"/>
        <v>134.0765184859155</v>
      </c>
      <c r="J29" s="6">
        <f t="shared" si="11"/>
        <v>145.14500733250568</v>
      </c>
      <c r="K29" s="6">
        <f t="shared" si="11"/>
        <v>132.00690305837654</v>
      </c>
      <c r="L29" s="6">
        <f t="shared" si="11"/>
        <v>115.91216254318198</v>
      </c>
      <c r="M29" s="6">
        <f t="shared" si="11"/>
        <v>109.1738242184009</v>
      </c>
      <c r="N29" s="6">
        <f t="shared" si="11"/>
        <v>131.35971013052028</v>
      </c>
      <c r="O29" s="6">
        <f>AVERAGE(E29:N29)</f>
        <v>126.13337760158292</v>
      </c>
    </row>
    <row r="30" spans="2:15" ht="12" customHeight="1" x14ac:dyDescent="0.2">
      <c r="B30" t="s">
        <v>277</v>
      </c>
      <c r="E30" s="6">
        <f>+E25/E20*100</f>
        <v>19.218513030051366</v>
      </c>
      <c r="F30" s="6">
        <f t="shared" ref="F30:N30" si="12">+F25/F20*100</f>
        <v>13.399148218269922</v>
      </c>
      <c r="G30" s="6">
        <f t="shared" si="12"/>
        <v>20.984472176366719</v>
      </c>
      <c r="H30" s="6">
        <f t="shared" si="12"/>
        <v>21.776733549761516</v>
      </c>
      <c r="I30" s="6">
        <f t="shared" si="12"/>
        <v>25.415724446555625</v>
      </c>
      <c r="J30" s="6">
        <f t="shared" si="12"/>
        <v>31.103382859794255</v>
      </c>
      <c r="K30" s="6">
        <f t="shared" si="12"/>
        <v>24.246385845611684</v>
      </c>
      <c r="L30" s="6">
        <f t="shared" si="12"/>
        <v>13.727776442143464</v>
      </c>
      <c r="M30" s="6">
        <f t="shared" si="12"/>
        <v>8.4029521582469879</v>
      </c>
      <c r="N30" s="6">
        <f t="shared" si="12"/>
        <v>23.873157225576222</v>
      </c>
      <c r="O30" s="16">
        <f>AVERAGE(E30:N30)</f>
        <v>20.214824595237779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18.877106048178771</v>
      </c>
      <c r="F7" s="6">
        <f>(Input!B37-Input!B57+Input!B77)/Input!B$7</f>
        <v>18.340456691365791</v>
      </c>
      <c r="G7" s="6">
        <f>(Input!C37-Input!C57+Input!C77)/Input!C$7</f>
        <v>19.397240582048731</v>
      </c>
      <c r="H7" s="6">
        <f>(Input!D37-Input!D57+Input!D77)/Input!D$7</f>
        <v>21.56205964479096</v>
      </c>
      <c r="I7" s="6">
        <f>(Input!E37-Input!E57+Input!E77)/Input!E$7</f>
        <v>22.058449800205334</v>
      </c>
      <c r="J7" s="6">
        <f>(Input!F37-Input!F57+Input!F77)/Input!F$7</f>
        <v>22.344562864011877</v>
      </c>
      <c r="K7" s="6">
        <f>(Input!G37-Input!G57+Input!G77)/Input!G$7</f>
        <v>24.630629088678319</v>
      </c>
      <c r="L7" s="6">
        <f>(Input!H37-Input!H57+Input!H77)/Input!H$7</f>
        <v>26.270456587264484</v>
      </c>
      <c r="M7" s="6">
        <f>(Input!I37-Input!I57+Input!I77)/Input!I$7</f>
        <v>27.267200688787458</v>
      </c>
      <c r="N7" s="6">
        <f>(Input!J37-Input!J57+Input!J77)/Input!J$7</f>
        <v>27.818040578236335</v>
      </c>
      <c r="O7" s="6">
        <f>AVERAGE(E7:N7)</f>
        <v>22.856620257356802</v>
      </c>
    </row>
    <row r="8" spans="1:15" ht="12" customHeight="1" x14ac:dyDescent="0.2">
      <c r="B8" t="s">
        <v>121</v>
      </c>
      <c r="E8" s="6">
        <f>(Input!A38-Input!A58+Input!A78)/Input!A$7</f>
        <v>18.492204694781879</v>
      </c>
      <c r="F8" s="6">
        <f>(Input!B38-Input!B58+Input!B78)/Input!B$7</f>
        <v>17.547849918433929</v>
      </c>
      <c r="G8" s="6">
        <f>(Input!C38-Input!C58+Input!C78)/Input!C$7</f>
        <v>18.290026161184809</v>
      </c>
      <c r="H8" s="6">
        <f>(Input!D38-Input!D58+Input!D78)/Input!D$7</f>
        <v>18.757047441526751</v>
      </c>
      <c r="I8" s="6">
        <f>(Input!E38-Input!E58+Input!E78)/Input!E$7</f>
        <v>21.510450996757491</v>
      </c>
      <c r="J8" s="6">
        <f>(Input!F38-Input!F58+Input!F78)/Input!F$7</f>
        <v>21.982384058430146</v>
      </c>
      <c r="K8" s="6">
        <f>(Input!G38-Input!G58+Input!G78)/Input!G$7</f>
        <v>23.615621195890473</v>
      </c>
      <c r="L8" s="6">
        <f>(Input!H38-Input!H58+Input!H78)/Input!H$7</f>
        <v>24.534558120775532</v>
      </c>
      <c r="M8" s="6">
        <f>(Input!I38-Input!I58+Input!I78)/Input!I$7</f>
        <v>25.025138355276958</v>
      </c>
      <c r="N8" s="6">
        <f>(Input!J38-Input!J58+Input!J78)/Input!J$7</f>
        <v>25.451819082222833</v>
      </c>
      <c r="O8" s="6">
        <f t="shared" ref="O8:O40" si="1">AVERAGE(E8:N8)</f>
        <v>21.52071000252808</v>
      </c>
    </row>
    <row r="9" spans="1:15" ht="12" customHeight="1" x14ac:dyDescent="0.2">
      <c r="B9" t="s">
        <v>122</v>
      </c>
      <c r="E9" s="6">
        <f>(Input!A39-Input!A59+Input!A79)/Input!A$7</f>
        <v>0.58963828171077259</v>
      </c>
      <c r="F9" s="6">
        <f>(Input!B39-Input!B59+Input!B79)/Input!B$7</f>
        <v>0.72766728905835421</v>
      </c>
      <c r="G9" s="6">
        <f>(Input!C39-Input!C59+Input!C79)/Input!C$7</f>
        <v>0.78715753759729534</v>
      </c>
      <c r="H9" s="6">
        <f>(Input!D39-Input!D59+Input!D79)/Input!D$7</f>
        <v>0.86558561047524141</v>
      </c>
      <c r="I9" s="6">
        <f>(Input!E39-Input!E59+Input!E79)/Input!E$7</f>
        <v>0.89489877316473265</v>
      </c>
      <c r="J9" s="6">
        <f>(Input!F39-Input!F59+Input!F79)/Input!F$7</f>
        <v>0.4857583011252839</v>
      </c>
      <c r="K9" s="6">
        <f>(Input!G39-Input!G59+Input!G79)/Input!G$7</f>
        <v>0.60356003059579655</v>
      </c>
      <c r="L9" s="6">
        <f>(Input!H39-Input!H59+Input!H79)/Input!H$7</f>
        <v>0.64714322581437356</v>
      </c>
      <c r="M9" s="6">
        <f>(Input!I39-Input!I59+Input!I79)/Input!I$7</f>
        <v>0.66459822421265347</v>
      </c>
      <c r="N9" s="6">
        <f>(Input!J39-Input!J59+Input!J79)/Input!J$7</f>
        <v>0.76203312841771242</v>
      </c>
      <c r="O9" s="6">
        <f t="shared" si="1"/>
        <v>0.70280404021722165</v>
      </c>
    </row>
    <row r="10" spans="1:15" ht="13.5" customHeight="1" x14ac:dyDescent="0.2">
      <c r="B10" s="4" t="s">
        <v>123</v>
      </c>
      <c r="E10" s="8">
        <f>SUM(E7:E9)</f>
        <v>37.958949024671419</v>
      </c>
      <c r="F10" s="8">
        <f t="shared" ref="F10:N10" si="2">SUM(F7:F9)</f>
        <v>36.615973898858073</v>
      </c>
      <c r="G10" s="8">
        <f t="shared" si="2"/>
        <v>38.474424280830831</v>
      </c>
      <c r="H10" s="8">
        <f t="shared" si="2"/>
        <v>41.184692696792958</v>
      </c>
      <c r="I10" s="8">
        <f t="shared" si="2"/>
        <v>44.463799570127556</v>
      </c>
      <c r="J10" s="8">
        <f t="shared" si="2"/>
        <v>44.812705223567306</v>
      </c>
      <c r="K10" s="8">
        <f t="shared" si="2"/>
        <v>48.849810315164582</v>
      </c>
      <c r="L10" s="8">
        <f t="shared" si="2"/>
        <v>51.452157933854394</v>
      </c>
      <c r="M10" s="8">
        <f t="shared" si="2"/>
        <v>52.956937268277073</v>
      </c>
      <c r="N10" s="8">
        <f t="shared" si="2"/>
        <v>54.031892788876881</v>
      </c>
      <c r="O10" s="8">
        <f t="shared" si="1"/>
        <v>45.080134300102102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55.9603271434096</v>
      </c>
      <c r="F12" s="6">
        <f>(Input!B40-Input!B60+Input!B80)/Input!B$7</f>
        <v>55.007206273708213</v>
      </c>
      <c r="G12" s="6">
        <f>(Input!C40-Input!C60+Input!C80)/Input!C$7</f>
        <v>53.594480787785827</v>
      </c>
      <c r="H12" s="6">
        <f>(Input!D40-Input!D60+Input!D80)/Input!D$7</f>
        <v>53.9627711792279</v>
      </c>
      <c r="I12" s="6">
        <f>(Input!E40-Input!E60+Input!E80)/Input!E$7</f>
        <v>53.86366226207447</v>
      </c>
      <c r="J12" s="6">
        <f>(Input!F40-Input!F60+Input!F80)/Input!F$7</f>
        <v>56.783411268134714</v>
      </c>
      <c r="K12" s="6">
        <f>(Input!G40-Input!G60+Input!G80)/Input!G$7</f>
        <v>56.512686295477451</v>
      </c>
      <c r="L12" s="6">
        <f>(Input!H40-Input!H60+Input!H80)/Input!H$7</f>
        <v>59.8170756985281</v>
      </c>
      <c r="M12" s="6">
        <f>(Input!I40-Input!I60+Input!I80)/Input!I$7</f>
        <v>60.682051992496447</v>
      </c>
      <c r="N12" s="6">
        <f>(Input!J40-Input!J60+Input!J80)/Input!J$7</f>
        <v>60.051969237939872</v>
      </c>
      <c r="O12" s="6">
        <f t="shared" si="1"/>
        <v>56.623564213878254</v>
      </c>
    </row>
    <row r="13" spans="1:15" ht="12" customHeight="1" x14ac:dyDescent="0.2">
      <c r="B13" t="s">
        <v>125</v>
      </c>
      <c r="E13" s="6">
        <f>(Input!A41-Input!A61+Input!A81)/Input!A$7</f>
        <v>14.537624182857702</v>
      </c>
      <c r="F13" s="6">
        <f>(Input!B41-Input!B61+Input!B81)/Input!B$7</f>
        <v>14.847462725289413</v>
      </c>
      <c r="G13" s="6">
        <f>(Input!C41-Input!C61+Input!C81)/Input!C$7</f>
        <v>15.068234330759863</v>
      </c>
      <c r="H13" s="6">
        <f>(Input!D41-Input!D61+Input!D81)/Input!D$7</f>
        <v>15.378827090454434</v>
      </c>
      <c r="I13" s="6">
        <f>(Input!E41-Input!E61+Input!E81)/Input!E$7</f>
        <v>15.466568702036353</v>
      </c>
      <c r="J13" s="6">
        <f>(Input!F41-Input!F61+Input!F81)/Input!F$7</f>
        <v>16.127540701101353</v>
      </c>
      <c r="K13" s="6">
        <f>(Input!G41-Input!G61+Input!G81)/Input!G$7</f>
        <v>15.937682413926563</v>
      </c>
      <c r="L13" s="6">
        <f>(Input!H41-Input!H61+Input!H81)/Input!H$7</f>
        <v>16.929945315519078</v>
      </c>
      <c r="M13" s="6">
        <f>(Input!I41-Input!I61+Input!I81)/Input!I$7</f>
        <v>17.030621091340763</v>
      </c>
      <c r="N13" s="6">
        <f>(Input!J41-Input!J61+Input!J81)/Input!J$7</f>
        <v>17.120836879044461</v>
      </c>
      <c r="O13" s="6">
        <f t="shared" si="1"/>
        <v>15.844534343232999</v>
      </c>
    </row>
    <row r="14" spans="1:15" ht="12" customHeight="1" x14ac:dyDescent="0.2">
      <c r="B14" t="s">
        <v>126</v>
      </c>
      <c r="E14" s="6">
        <f>(Input!A42-Input!A62+Input!A82)/Input!A$7</f>
        <v>3.7526666109938973</v>
      </c>
      <c r="F14" s="6">
        <f>(Input!B42-Input!B62+Input!B82)/Input!B$7</f>
        <v>3.5741093181862853</v>
      </c>
      <c r="G14" s="6">
        <f>(Input!C42-Input!C62+Input!C82)/Input!C$7</f>
        <v>3.3448443800867924</v>
      </c>
      <c r="H14" s="6">
        <f>(Input!D42-Input!D62+Input!D82)/Input!D$7</f>
        <v>3.4863244156117394</v>
      </c>
      <c r="I14" s="6">
        <f>(Input!E42-Input!E62+Input!E82)/Input!E$7</f>
        <v>3.8278334281219299</v>
      </c>
      <c r="J14" s="6">
        <f>(Input!F42-Input!F62+Input!F82)/Input!F$7</f>
        <v>4.0596291896158876</v>
      </c>
      <c r="K14" s="6">
        <f>(Input!G42-Input!G62+Input!G82)/Input!G$7</f>
        <v>3.9984710049051677</v>
      </c>
      <c r="L14" s="6">
        <f>(Input!H42-Input!H62+Input!H82)/Input!H$7</f>
        <v>3.8847207523562055</v>
      </c>
      <c r="M14" s="6">
        <f>(Input!I42-Input!I62+Input!I82)/Input!I$7</f>
        <v>4.0957154886808533</v>
      </c>
      <c r="N14" s="6">
        <f>(Input!J42-Input!J62+Input!J82)/Input!J$7</f>
        <v>3.8904284778571072</v>
      </c>
      <c r="O14" s="6">
        <f t="shared" si="1"/>
        <v>3.7914743066415868</v>
      </c>
    </row>
    <row r="15" spans="1:15" ht="13.5" customHeight="1" x14ac:dyDescent="0.2">
      <c r="B15" s="4" t="s">
        <v>130</v>
      </c>
      <c r="E15" s="8">
        <f>SUM(E12:E14)</f>
        <v>74.250617937261197</v>
      </c>
      <c r="F15" s="8">
        <f t="shared" ref="F15:N15" si="3">SUM(F12:F14)</f>
        <v>73.428778317183912</v>
      </c>
      <c r="G15" s="8">
        <f t="shared" si="3"/>
        <v>72.007559498632489</v>
      </c>
      <c r="H15" s="8">
        <f t="shared" si="3"/>
        <v>72.82792268529407</v>
      </c>
      <c r="I15" s="8">
        <f t="shared" si="3"/>
        <v>73.15806439223276</v>
      </c>
      <c r="J15" s="8">
        <f t="shared" si="3"/>
        <v>76.970581158851957</v>
      </c>
      <c r="K15" s="8">
        <f t="shared" si="3"/>
        <v>76.448839714309187</v>
      </c>
      <c r="L15" s="8">
        <f t="shared" si="3"/>
        <v>80.63174176640338</v>
      </c>
      <c r="M15" s="8">
        <f t="shared" si="3"/>
        <v>81.808388572518069</v>
      </c>
      <c r="N15" s="8">
        <f t="shared" si="3"/>
        <v>81.063234594841447</v>
      </c>
      <c r="O15" s="8">
        <f t="shared" si="1"/>
        <v>76.259572863752851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10.217275231280734</v>
      </c>
      <c r="F17" s="6">
        <f>(Input!B43-Input!B63+Input!B83)/Input!B$7</f>
        <v>11.459771064682874</v>
      </c>
      <c r="G17" s="6">
        <f>(Input!C43-Input!C63+Input!C83)/Input!C$7</f>
        <v>11.464598934586501</v>
      </c>
      <c r="H17" s="6">
        <f>(Input!D43-Input!D63+Input!D83)/Input!D$7</f>
        <v>9.5323330424744963</v>
      </c>
      <c r="I17" s="6">
        <f>(Input!E43-Input!E63+Input!E83)/Input!E$7</f>
        <v>8.8692107926050134</v>
      </c>
      <c r="J17" s="6">
        <f>(Input!F43-Input!F63+Input!F83)/Input!F$7</f>
        <v>9.4953868486733679</v>
      </c>
      <c r="K17" s="6">
        <f>(Input!G43-Input!G63+Input!G83)/Input!G$7</f>
        <v>9.5992605221095939</v>
      </c>
      <c r="L17" s="6">
        <f>(Input!H43-Input!H63+Input!H83)/Input!H$7</f>
        <v>10.040852162831532</v>
      </c>
      <c r="M17" s="6">
        <f>(Input!I43-Input!I63+Input!I83)/Input!I$7</f>
        <v>9.5633857647573173</v>
      </c>
      <c r="N17" s="6">
        <f>(Input!J43-Input!J63+Input!J83)/Input!J$7</f>
        <v>10.083068287748143</v>
      </c>
      <c r="O17" s="6">
        <f t="shared" si="1"/>
        <v>10.032514265174957</v>
      </c>
    </row>
    <row r="18" spans="2:15" ht="12" customHeight="1" x14ac:dyDescent="0.2">
      <c r="B18" t="s">
        <v>128</v>
      </c>
      <c r="E18" s="6">
        <f>(Input!A44-Input!A64+Input!A84)/Input!A$7</f>
        <v>18.942917792422016</v>
      </c>
      <c r="F18" s="6">
        <f>(Input!B44-Input!B64+Input!B84)/Input!B$7</f>
        <v>20.80858939837654</v>
      </c>
      <c r="G18" s="6">
        <f>(Input!C44-Input!C64+Input!C84)/Input!C$7</f>
        <v>20.695960144082196</v>
      </c>
      <c r="H18" s="6">
        <f>(Input!D44-Input!D64+Input!D84)/Input!D$7</f>
        <v>21.587574753275238</v>
      </c>
      <c r="I18" s="6">
        <f>(Input!E44-Input!E64+Input!E84)/Input!E$7</f>
        <v>21.950122978971706</v>
      </c>
      <c r="J18" s="6">
        <f>(Input!F44-Input!F64+Input!F84)/Input!F$7</f>
        <v>22.221496176027618</v>
      </c>
      <c r="K18" s="6">
        <f>(Input!G44-Input!G64+Input!G84)/Input!G$7</f>
        <v>20.242603252324212</v>
      </c>
      <c r="L18" s="6">
        <f>(Input!H44-Input!H64+Input!H84)/Input!H$7</f>
        <v>18.479860942167118</v>
      </c>
      <c r="M18" s="6">
        <f>(Input!I44-Input!I64+Input!I84)/Input!I$7</f>
        <v>20.986377381878686</v>
      </c>
      <c r="N18" s="6">
        <f>(Input!J44-Input!J64+Input!J84)/Input!J$7</f>
        <v>20.730031099270494</v>
      </c>
      <c r="O18" s="6">
        <f t="shared" si="1"/>
        <v>20.664553391879583</v>
      </c>
    </row>
    <row r="19" spans="2:15" ht="13.5" customHeight="1" x14ac:dyDescent="0.2">
      <c r="B19" s="4" t="s">
        <v>129</v>
      </c>
      <c r="E19" s="8">
        <f>SUM(E17:E18)</f>
        <v>29.16019302370275</v>
      </c>
      <c r="F19" s="8">
        <f t="shared" ref="F19:N19" si="4">SUM(F17:F18)</f>
        <v>32.268360463059416</v>
      </c>
      <c r="G19" s="8">
        <f t="shared" si="4"/>
        <v>32.160559078668697</v>
      </c>
      <c r="H19" s="8">
        <f t="shared" si="4"/>
        <v>31.119907795749732</v>
      </c>
      <c r="I19" s="8">
        <f t="shared" si="4"/>
        <v>30.819333771576719</v>
      </c>
      <c r="J19" s="8">
        <f t="shared" si="4"/>
        <v>31.716883024700984</v>
      </c>
      <c r="K19" s="8">
        <f t="shared" si="4"/>
        <v>29.841863774433804</v>
      </c>
      <c r="L19" s="8">
        <f t="shared" si="4"/>
        <v>28.520713104998649</v>
      </c>
      <c r="M19" s="8">
        <f t="shared" si="4"/>
        <v>30.549763146636003</v>
      </c>
      <c r="N19" s="8">
        <f t="shared" si="4"/>
        <v>30.813099387018639</v>
      </c>
      <c r="O19" s="8">
        <f t="shared" si="1"/>
        <v>30.697067657054539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221.90183816796761</v>
      </c>
      <c r="F21" s="6">
        <f>(Input!B45-Input!B65+Input!B85)/Input!B$7</f>
        <v>206.8734671672006</v>
      </c>
      <c r="G21" s="6">
        <f>(Input!C45-Input!C65+Input!C85)/Input!C$7</f>
        <v>205.14564201022662</v>
      </c>
      <c r="H21" s="6">
        <f>(Input!D45-Input!D65+Input!D85)/Input!D$7</f>
        <v>197.04920311415137</v>
      </c>
      <c r="I21" s="6">
        <f>(Input!E45-Input!E65+Input!E85)/Input!E$7</f>
        <v>200.31386907355844</v>
      </c>
      <c r="J21" s="6">
        <f>(Input!F45-Input!F65+Input!F85)/Input!F$7</f>
        <v>216.85525752634001</v>
      </c>
      <c r="K21" s="6">
        <f>(Input!G45-Input!G65+Input!G85)/Input!G$7</f>
        <v>199.68169014104856</v>
      </c>
      <c r="L21" s="6">
        <f>(Input!H45-Input!H65+Input!H85)/Input!H$7</f>
        <v>194.79560565080644</v>
      </c>
      <c r="M21" s="6">
        <f>(Input!I45-Input!I65+Input!I85)/Input!I$7</f>
        <v>199.71817084542897</v>
      </c>
      <c r="N21" s="6">
        <f>(Input!J45-Input!J65+Input!J85)/Input!J$7</f>
        <v>201.97069602162381</v>
      </c>
      <c r="O21" s="6">
        <f t="shared" si="1"/>
        <v>204.43054397183525</v>
      </c>
    </row>
    <row r="22" spans="2:15" ht="12" customHeight="1" x14ac:dyDescent="0.2">
      <c r="B22" t="s">
        <v>132</v>
      </c>
      <c r="E22" s="6">
        <f>(Input!A46-Input!A66+Input!A86)/Input!A$7</f>
        <v>58.086862669065759</v>
      </c>
      <c r="F22" s="6">
        <f>(Input!B46-Input!B66+Input!B86)/Input!B$7</f>
        <v>42.189903653766777</v>
      </c>
      <c r="G22" s="6">
        <f>(Input!C46-Input!C66+Input!C86)/Input!C$7</f>
        <v>42.068286186503052</v>
      </c>
      <c r="H22" s="6">
        <f>(Input!D46-Input!D66+Input!D86)/Input!D$7</f>
        <v>36.905057649494893</v>
      </c>
      <c r="I22" s="6">
        <f>(Input!E46-Input!E66+Input!E86)/Input!E$7</f>
        <v>30.676388702184077</v>
      </c>
      <c r="J22" s="6">
        <f>(Input!F46-Input!F66+Input!F86)/Input!F$7</f>
        <v>29.938510436565185</v>
      </c>
      <c r="K22" s="6">
        <f>(Input!G46-Input!G66+Input!G86)/Input!G$7</f>
        <v>35.98044196866482</v>
      </c>
      <c r="L22" s="6">
        <f>(Input!H46-Input!H66+Input!H86)/Input!H$7</f>
        <v>34.076248784562573</v>
      </c>
      <c r="M22" s="6">
        <f>(Input!I46-Input!I66+Input!I86)/Input!I$7</f>
        <v>36.633871882283835</v>
      </c>
      <c r="N22" s="6">
        <f>(Input!J46-Input!J66+Input!J86)/Input!J$7</f>
        <v>38.290286855386775</v>
      </c>
      <c r="O22" s="6">
        <f t="shared" si="1"/>
        <v>38.484585878847774</v>
      </c>
    </row>
    <row r="23" spans="2:15" ht="12" customHeight="1" x14ac:dyDescent="0.2">
      <c r="B23" t="s">
        <v>133</v>
      </c>
      <c r="E23" s="6">
        <f>(Input!A47-Input!A67+Input!A87)/Input!A$7</f>
        <v>5.1810123172954254</v>
      </c>
      <c r="F23" s="6">
        <f>(Input!B47-Input!B67+Input!B87)/Input!B$7</f>
        <v>4.0878438648558344</v>
      </c>
      <c r="G23" s="6">
        <f>(Input!C47-Input!C67+Input!C87)/Input!C$7</f>
        <v>4.4738988745271646</v>
      </c>
      <c r="H23" s="6">
        <f>(Input!D47-Input!D67+Input!D87)/Input!D$7</f>
        <v>3.310461716381023</v>
      </c>
      <c r="I23" s="6">
        <f>(Input!E47-Input!E67+Input!E87)/Input!E$7</f>
        <v>3.4999128437317655</v>
      </c>
      <c r="J23" s="6">
        <f>(Input!F47-Input!F67+Input!F87)/Input!F$7</f>
        <v>3.3880455300862393</v>
      </c>
      <c r="K23" s="6">
        <f>(Input!G47-Input!G67+Input!G87)/Input!G$7</f>
        <v>3.6826067578216408</v>
      </c>
      <c r="L23" s="6">
        <f>(Input!H47-Input!H67+Input!H87)/Input!H$7</f>
        <v>4.2292237728363924</v>
      </c>
      <c r="M23" s="6">
        <f>(Input!I47-Input!I67+Input!I87)/Input!I$7</f>
        <v>6.2500067399198302</v>
      </c>
      <c r="N23" s="6">
        <f>(Input!J47-Input!J67+Input!J87)/Input!J$7</f>
        <v>5.5096185874122252</v>
      </c>
      <c r="O23" s="6">
        <f t="shared" si="1"/>
        <v>4.3612631004867541</v>
      </c>
    </row>
    <row r="24" spans="2:15" ht="12" customHeight="1" x14ac:dyDescent="0.2">
      <c r="B24" t="s">
        <v>134</v>
      </c>
      <c r="E24" s="6">
        <f>(Input!A48-Input!A68+Input!A88)/Input!A$7</f>
        <v>3.104020099321033</v>
      </c>
      <c r="F24" s="6">
        <f>(Input!B48-Input!B68+Input!B88)/Input!B$7</f>
        <v>3.0451248648754889</v>
      </c>
      <c r="G24" s="6">
        <f>(Input!C48-Input!C68+Input!C88)/Input!C$7</f>
        <v>3.184715576140638</v>
      </c>
      <c r="H24" s="6">
        <f>(Input!D48-Input!D68+Input!D88)/Input!D$7</f>
        <v>2.9558490498154804</v>
      </c>
      <c r="I24" s="6">
        <f>(Input!E48-Input!E68+Input!E88)/Input!E$7</f>
        <v>2.5015387513018044</v>
      </c>
      <c r="J24" s="6">
        <f>(Input!F48-Input!F68+Input!F88)/Input!F$7</f>
        <v>2.8160926604030014</v>
      </c>
      <c r="K24" s="6">
        <f>(Input!G48-Input!G68+Input!G88)/Input!G$7</f>
        <v>2.6380685894064761</v>
      </c>
      <c r="L24" s="6">
        <f>(Input!H48-Input!H68+Input!H88)/Input!H$7</f>
        <v>2.4875410206862787</v>
      </c>
      <c r="M24" s="6">
        <f>(Input!I48-Input!I68+Input!I88)/Input!I$7</f>
        <v>1.7381023160808879</v>
      </c>
      <c r="N24" s="6">
        <f>(Input!J48-Input!J68+Input!J88)/Input!J$7</f>
        <v>1.8206883858392831</v>
      </c>
      <c r="O24" s="6">
        <f t="shared" si="1"/>
        <v>2.6291741313870371</v>
      </c>
    </row>
    <row r="25" spans="2:15" ht="12" customHeight="1" x14ac:dyDescent="0.2">
      <c r="B25" t="s">
        <v>135</v>
      </c>
      <c r="E25" s="6">
        <f>(Input!A49-Input!A69+Input!A89)/Input!A$7</f>
        <v>5.6546600415490689</v>
      </c>
      <c r="F25" s="6">
        <f>(Input!B49-Input!B69+Input!B89)/Input!B$7</f>
        <v>5.9395084809056788</v>
      </c>
      <c r="G25" s="6">
        <f>(Input!C49-Input!C69+Input!C89)/Input!C$7</f>
        <v>6.1551664576882716</v>
      </c>
      <c r="H25" s="6">
        <f>(Input!D49-Input!D69+Input!D89)/Input!D$7</f>
        <v>6.5078401965729009</v>
      </c>
      <c r="I25" s="6">
        <f>(Input!E49-Input!E69+Input!E89)/Input!E$7</f>
        <v>6.3823617871466665</v>
      </c>
      <c r="J25" s="6">
        <f>(Input!F49-Input!F69+Input!F89)/Input!F$7</f>
        <v>6.097407824111241</v>
      </c>
      <c r="K25" s="6">
        <f>(Input!G49-Input!G69+Input!G89)/Input!G$7</f>
        <v>9.0928500207028087</v>
      </c>
      <c r="L25" s="6">
        <f>(Input!H49-Input!H69+Input!H89)/Input!H$7</f>
        <v>5.3091266313303471</v>
      </c>
      <c r="M25" s="6">
        <f>(Input!I49-Input!I69+Input!I89)/Input!I$7</f>
        <v>5.6558618502636406</v>
      </c>
      <c r="N25" s="6">
        <f>(Input!J49-Input!J69+Input!J89)/Input!J$7</f>
        <v>5.6597019189800593</v>
      </c>
      <c r="O25" s="6">
        <f t="shared" si="1"/>
        <v>6.2454485209250681</v>
      </c>
    </row>
    <row r="26" spans="2:15" ht="13.5" customHeight="1" x14ac:dyDescent="0.2">
      <c r="B26" s="4" t="s">
        <v>136</v>
      </c>
      <c r="E26" s="8">
        <f>SUM(E21:E25)</f>
        <v>293.92839329519887</v>
      </c>
      <c r="F26" s="8">
        <f t="shared" ref="F26:N26" si="5">SUM(F21:F25)</f>
        <v>262.13584803160438</v>
      </c>
      <c r="G26" s="8">
        <f t="shared" si="5"/>
        <v>261.02770910508576</v>
      </c>
      <c r="H26" s="8">
        <f t="shared" si="5"/>
        <v>246.72841172641566</v>
      </c>
      <c r="I26" s="8">
        <f t="shared" si="5"/>
        <v>243.37407115792277</v>
      </c>
      <c r="J26" s="8">
        <f t="shared" si="5"/>
        <v>259.09531397750567</v>
      </c>
      <c r="K26" s="8">
        <f t="shared" si="5"/>
        <v>251.07565747764431</v>
      </c>
      <c r="L26" s="8">
        <f t="shared" si="5"/>
        <v>240.89774586022205</v>
      </c>
      <c r="M26" s="8">
        <f t="shared" si="5"/>
        <v>249.99601363397719</v>
      </c>
      <c r="N26" s="8">
        <f t="shared" si="5"/>
        <v>253.25099176924215</v>
      </c>
      <c r="O26" s="8">
        <f t="shared" si="1"/>
        <v>256.15101560348194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13.625393871055074</v>
      </c>
      <c r="F28" s="6">
        <f>(Input!B50-Input!B70+Input!B90)/Input!B$7</f>
        <v>14.388572495528607</v>
      </c>
      <c r="G28" s="6">
        <f>(Input!C50-Input!C70+Input!C90)/Input!C$7</f>
        <v>15.032337888711101</v>
      </c>
      <c r="H28" s="6">
        <f>(Input!D50-Input!D70+Input!D90)/Input!D$7</f>
        <v>16.304580356731073</v>
      </c>
      <c r="I28" s="6">
        <f>(Input!E50-Input!E70+Input!E90)/Input!E$7</f>
        <v>17.193481228164771</v>
      </c>
      <c r="J28" s="6">
        <f>(Input!F50-Input!F70+Input!F90)/Input!F$7</f>
        <v>16.757937333900234</v>
      </c>
      <c r="K28" s="6">
        <f>(Input!G50-Input!G70+Input!G90)/Input!G$7</f>
        <v>17.931600173598703</v>
      </c>
      <c r="L28" s="6">
        <f>(Input!H50-Input!H70+Input!H90)/Input!H$7</f>
        <v>16.626418644058454</v>
      </c>
      <c r="M28" s="6">
        <f>(Input!I50-Input!I70+Input!I90)/Input!I$7</f>
        <v>15.485383001066669</v>
      </c>
      <c r="N28" s="6">
        <f>(Input!J50-Input!J70+Input!J90)/Input!J$7</f>
        <v>16.226553139175486</v>
      </c>
      <c r="O28" s="6">
        <f t="shared" si="1"/>
        <v>15.957225813199017</v>
      </c>
    </row>
    <row r="29" spans="2:15" ht="12" customHeight="1" x14ac:dyDescent="0.2">
      <c r="B29" t="s">
        <v>138</v>
      </c>
      <c r="E29" s="6">
        <f>(Input!A51-Input!A71+Input!A91)/Input!A$7</f>
        <v>1.0499650332630284</v>
      </c>
      <c r="F29" s="6">
        <f>(Input!B51-Input!B71+Input!B91)/Input!B$7</f>
        <v>0.9991879557381238</v>
      </c>
      <c r="G29" s="6">
        <f>(Input!C51-Input!C71+Input!C91)/Input!C$7</f>
        <v>0.82834537279688347</v>
      </c>
      <c r="H29" s="6">
        <f>(Input!D51-Input!D71+Input!D91)/Input!D$7</f>
        <v>0.91614056306687963</v>
      </c>
      <c r="I29" s="6">
        <f>(Input!E51-Input!E71+Input!E91)/Input!E$7</f>
        <v>0.906733486472313</v>
      </c>
      <c r="J29" s="6">
        <f>(Input!F51-Input!F71+Input!F91)/Input!F$7</f>
        <v>1.0374183003999591</v>
      </c>
      <c r="K29" s="6">
        <f>(Input!G51-Input!G71+Input!G91)/Input!G$7</f>
        <v>0.91371180519606909</v>
      </c>
      <c r="L29" s="6">
        <f>(Input!H51-Input!H71+Input!H91)/Input!H$7</f>
        <v>1.1386969952593666</v>
      </c>
      <c r="M29" s="6">
        <f>(Input!I51-Input!I71+Input!I91)/Input!I$7</f>
        <v>1.1538323615507238</v>
      </c>
      <c r="N29" s="6">
        <f>(Input!J51-Input!J71+Input!J91)/Input!J$7</f>
        <v>1.2788168476891968</v>
      </c>
      <c r="O29" s="6">
        <f t="shared" si="1"/>
        <v>1.0222848721432543</v>
      </c>
    </row>
    <row r="30" spans="2:15" ht="14.25" customHeight="1" x14ac:dyDescent="0.2">
      <c r="B30" s="4" t="s">
        <v>139</v>
      </c>
      <c r="E30" s="8">
        <f>SUM(E28:E29)</f>
        <v>14.675358904318102</v>
      </c>
      <c r="F30" s="8">
        <f t="shared" ref="F30:N30" si="6">SUM(F28:F29)</f>
        <v>15.387760451266731</v>
      </c>
      <c r="G30" s="8">
        <f t="shared" si="6"/>
        <v>15.860683261507985</v>
      </c>
      <c r="H30" s="8">
        <f t="shared" si="6"/>
        <v>17.220720919797952</v>
      </c>
      <c r="I30" s="8">
        <f t="shared" si="6"/>
        <v>18.100214714637083</v>
      </c>
      <c r="J30" s="8">
        <f t="shared" si="6"/>
        <v>17.795355634300194</v>
      </c>
      <c r="K30" s="8">
        <f t="shared" si="6"/>
        <v>18.845311978794772</v>
      </c>
      <c r="L30" s="8">
        <f t="shared" si="6"/>
        <v>17.76511563931782</v>
      </c>
      <c r="M30" s="8">
        <f t="shared" si="6"/>
        <v>16.639215362617392</v>
      </c>
      <c r="N30" s="8">
        <f t="shared" si="6"/>
        <v>17.505369986864682</v>
      </c>
      <c r="O30" s="8">
        <f t="shared" si="1"/>
        <v>16.979510685342269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0.49071807509919868</v>
      </c>
      <c r="F32" s="6">
        <f>(Input!B52-Input!B72+Input!B92)/Input!B$7</f>
        <v>0.58615216494034861</v>
      </c>
      <c r="G32" s="6">
        <f>(Input!C52-Input!C72+Input!C92)/Input!C$7</f>
        <v>0.56416564937088209</v>
      </c>
      <c r="H32" s="6">
        <f>(Input!D52-Input!D72+Input!D92)/Input!D$7</f>
        <v>0.67138370262189739</v>
      </c>
      <c r="I32" s="6">
        <f>(Input!E52-Input!E72+Input!E92)/Input!E$7</f>
        <v>0.83763680948969277</v>
      </c>
      <c r="J32" s="6">
        <f>(Input!F52-Input!F72+Input!F92)/Input!F$7</f>
        <v>1.0351678880301487</v>
      </c>
      <c r="K32" s="6">
        <f>(Input!G52-Input!G72+Input!G92)/Input!G$7</f>
        <v>1.0065016428948617</v>
      </c>
      <c r="L32" s="6">
        <f>(Input!H52-Input!H72+Input!H92)/Input!H$7</f>
        <v>1.0532054792341508</v>
      </c>
      <c r="M32" s="6">
        <f>(Input!I52-Input!I72+Input!I92)/Input!I$7</f>
        <v>1.2060644756187804</v>
      </c>
      <c r="N32" s="6">
        <f>(Input!J52-Input!J72+Input!J92)/Input!J$7</f>
        <v>1.2483814049372777</v>
      </c>
      <c r="O32" s="6">
        <f t="shared" si="1"/>
        <v>0.86993772922372392</v>
      </c>
    </row>
    <row r="33" spans="2:15" ht="12" customHeight="1" x14ac:dyDescent="0.2">
      <c r="B33" t="s">
        <v>141</v>
      </c>
      <c r="E33" s="6">
        <f>(Input!A53-Input!A73+Input!A93)/Input!A$7</f>
        <v>5.3888477922452482</v>
      </c>
      <c r="F33" s="6">
        <f>(Input!B53-Input!B73+Input!B93)/Input!B$7</f>
        <v>5.2157448849230521</v>
      </c>
      <c r="G33" s="6">
        <f>(Input!C53-Input!C73+Input!C93)/Input!C$7</f>
        <v>5.2515131490811227</v>
      </c>
      <c r="H33" s="6">
        <f>(Input!D53-Input!D73+Input!D93)/Input!D$7</f>
        <v>4.9638839789340921</v>
      </c>
      <c r="I33" s="6">
        <f>(Input!E53-Input!E73+Input!E93)/Input!E$7</f>
        <v>5.028594494382852</v>
      </c>
      <c r="J33" s="6">
        <f>(Input!F53-Input!F73+Input!F93)/Input!F$7</f>
        <v>5.2139105330023563</v>
      </c>
      <c r="K33" s="6">
        <f>(Input!G53-Input!G73+Input!G93)/Input!G$7</f>
        <v>5.0993307837799504</v>
      </c>
      <c r="L33" s="6">
        <f>(Input!H53-Input!H73+Input!H93)/Input!H$7</f>
        <v>5.1795276696943207</v>
      </c>
      <c r="M33" s="6">
        <f>(Input!I53-Input!I73+Input!I93)/Input!I$7</f>
        <v>5.2122106354712745</v>
      </c>
      <c r="N33" s="6">
        <f>(Input!J53-Input!J73+Input!J93)/Input!J$7</f>
        <v>5.0673083373939827</v>
      </c>
      <c r="O33" s="6">
        <f t="shared" si="1"/>
        <v>5.1620872258908248</v>
      </c>
    </row>
    <row r="34" spans="2:15" ht="12" customHeight="1" x14ac:dyDescent="0.2">
      <c r="B34" t="s">
        <v>142</v>
      </c>
      <c r="E34" s="6">
        <f>(Input!A54-Input!A74+Input!A94)/Input!A$7</f>
        <v>1.2462199045940572</v>
      </c>
      <c r="F34" s="6">
        <f>(Input!B54-Input!B74+Input!B94)/Input!B$7</f>
        <v>1.2532530120481926</v>
      </c>
      <c r="G34" s="6">
        <f>(Input!C54-Input!C74+Input!C94)/Input!C$7</f>
        <v>1.259466721256941</v>
      </c>
      <c r="H34" s="6">
        <f>(Input!D54-Input!D74+Input!D94)/Input!D$7</f>
        <v>1.2735884555469756</v>
      </c>
      <c r="I34" s="6">
        <f>(Input!E54-Input!E74+Input!E94)/Input!E$7</f>
        <v>1.3746419576184179</v>
      </c>
      <c r="J34" s="6">
        <f>(Input!F54-Input!F74+Input!F94)/Input!F$7</f>
        <v>1.4156891595953365</v>
      </c>
      <c r="K34" s="6">
        <f>(Input!G54-Input!G74+Input!G94)/Input!G$7</f>
        <v>1.3962128201069322</v>
      </c>
      <c r="L34" s="6">
        <f>(Input!H54-Input!H74+Input!H94)/Input!H$7</f>
        <v>1.473558214054709</v>
      </c>
      <c r="M34" s="6">
        <f>(Input!I54-Input!I74+Input!I94)/Input!I$7</f>
        <v>1.5707874548488279</v>
      </c>
      <c r="N34" s="6">
        <f>(Input!J54-Input!J74+Input!J94)/Input!J$7</f>
        <v>1.662134777040976</v>
      </c>
      <c r="O34" s="6">
        <f t="shared" si="1"/>
        <v>1.3925552476711365</v>
      </c>
    </row>
    <row r="35" spans="2:15" ht="12" customHeight="1" x14ac:dyDescent="0.2">
      <c r="B35" t="s">
        <v>143</v>
      </c>
      <c r="E35" s="6">
        <f>(Input!A55-Input!A75+Input!A95)/Input!A$7</f>
        <v>6.530449623211747</v>
      </c>
      <c r="F35" s="6">
        <f>(Input!B55-Input!B75+Input!B95)/Input!B$7</f>
        <v>7.0982410031643708</v>
      </c>
      <c r="G35" s="6">
        <f>(Input!C55-Input!C75+Input!C95)/Input!C$7</f>
        <v>7.5267174486673296</v>
      </c>
      <c r="H35" s="6">
        <f>(Input!D55-Input!D75+Input!D95)/Input!D$7</f>
        <v>7.668847626761413</v>
      </c>
      <c r="I35" s="6">
        <f>(Input!E55-Input!E75+Input!E95)/Input!E$7</f>
        <v>7.6698249488510886</v>
      </c>
      <c r="J35" s="6">
        <f>(Input!F55-Input!F75+Input!F95)/Input!F$7</f>
        <v>8.6335205396078916</v>
      </c>
      <c r="K35" s="6">
        <f>(Input!G55-Input!G75+Input!G95)/Input!G$7</f>
        <v>8.7381663633072382</v>
      </c>
      <c r="L35" s="6">
        <f>(Input!H55-Input!H75+Input!H95)/Input!H$7</f>
        <v>8.1153368058489175</v>
      </c>
      <c r="M35" s="6">
        <f>(Input!I55-Input!I75+Input!I95)/Input!I$7</f>
        <v>7.8820140188894614</v>
      </c>
      <c r="N35" s="6">
        <f>(Input!J55-Input!J75+Input!J95)/Input!J$7</f>
        <v>9.069519257478067</v>
      </c>
      <c r="O35" s="6">
        <f t="shared" si="1"/>
        <v>7.8932637635787515</v>
      </c>
    </row>
    <row r="36" spans="2:15" ht="13.5" customHeight="1" x14ac:dyDescent="0.2">
      <c r="B36" s="4" t="s">
        <v>144</v>
      </c>
      <c r="E36" s="8">
        <f>SUM(E32:E35)</f>
        <v>13.656235395150251</v>
      </c>
      <c r="F36" s="8">
        <f t="shared" ref="F36:N36" si="7">SUM(F32:F35)</f>
        <v>14.153391065075965</v>
      </c>
      <c r="G36" s="8">
        <f t="shared" si="7"/>
        <v>14.601862968376276</v>
      </c>
      <c r="H36" s="8">
        <f t="shared" si="7"/>
        <v>14.577703763864378</v>
      </c>
      <c r="I36" s="8">
        <f t="shared" si="7"/>
        <v>14.910698210342051</v>
      </c>
      <c r="J36" s="8">
        <f t="shared" si="7"/>
        <v>16.298288120235732</v>
      </c>
      <c r="K36" s="8">
        <f t="shared" si="7"/>
        <v>16.240211610088984</v>
      </c>
      <c r="L36" s="8">
        <f t="shared" si="7"/>
        <v>15.821628168832097</v>
      </c>
      <c r="M36" s="8">
        <f t="shared" si="7"/>
        <v>15.871076584828344</v>
      </c>
      <c r="N36" s="8">
        <f t="shared" si="7"/>
        <v>17.047343776850305</v>
      </c>
      <c r="O36" s="8">
        <f t="shared" si="1"/>
        <v>15.317843966364439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21.778451172528602</v>
      </c>
      <c r="F38" s="8">
        <f>(Input!B56-Input!B76+Input!B96)/Input!B$7</f>
        <v>21.941946186049254</v>
      </c>
      <c r="G38" s="8">
        <f>(Input!C56-Input!C76+Input!C96)/Input!C$7</f>
        <v>23.255787146097717</v>
      </c>
      <c r="H38" s="8">
        <f>(Input!D56-Input!D76+Input!D96)/Input!D$7</f>
        <v>25.751279864018127</v>
      </c>
      <c r="I38" s="8">
        <f>(Input!E56-Input!E76+Input!E96)/Input!E$7</f>
        <v>24.534228408511769</v>
      </c>
      <c r="J38" s="8">
        <f>(Input!F56-Input!F76+Input!F96)/Input!F$7</f>
        <v>24.729025726316273</v>
      </c>
      <c r="K38" s="8">
        <f>(Input!G56-Input!G76+Input!G96)/Input!G$7</f>
        <v>26.557736200048012</v>
      </c>
      <c r="L38" s="8">
        <f>(Input!H56-Input!H76+Input!H96)/Input!H$7</f>
        <v>28.925302566042461</v>
      </c>
      <c r="M38" s="8">
        <f>(Input!I56-Input!I76+Input!I96)/Input!I$7</f>
        <v>30.498953640926267</v>
      </c>
      <c r="N38" s="8">
        <f>(Input!J56-Input!J76+Input!J96)/Input!J$7</f>
        <v>30.899324608235702</v>
      </c>
      <c r="O38" s="8">
        <f t="shared" si="1"/>
        <v>25.887203551877416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485.4081987528312</v>
      </c>
      <c r="F40" s="11">
        <f t="shared" ref="F40:N40" si="8">SUM(F10,F15,F19,F26,F30,F36,F38)</f>
        <v>455.93205841309776</v>
      </c>
      <c r="G40" s="11">
        <f t="shared" si="8"/>
        <v>457.38858533919972</v>
      </c>
      <c r="H40" s="11">
        <f t="shared" si="8"/>
        <v>449.41063945193287</v>
      </c>
      <c r="I40" s="11">
        <f t="shared" si="8"/>
        <v>449.36041022535068</v>
      </c>
      <c r="J40" s="11">
        <f t="shared" si="8"/>
        <v>471.41815286547813</v>
      </c>
      <c r="K40" s="11">
        <f t="shared" si="8"/>
        <v>467.85943107048365</v>
      </c>
      <c r="L40" s="11">
        <f t="shared" si="8"/>
        <v>464.01440503967081</v>
      </c>
      <c r="M40" s="11">
        <f t="shared" si="8"/>
        <v>478.32034820978032</v>
      </c>
      <c r="N40" s="11">
        <f t="shared" si="8"/>
        <v>484.61125691192984</v>
      </c>
      <c r="O40" s="11">
        <f t="shared" si="1"/>
        <v>466.37234862797538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12.387554699887996</v>
      </c>
      <c r="F9" s="16">
        <f>'Kst-ha-ES'!F13/'Kst-ha-ES'!F31*100</f>
        <v>13.165054211236798</v>
      </c>
      <c r="G9" s="16">
        <f>'Kst-ha-ES'!G13/'Kst-ha-ES'!G31*100</f>
        <v>12.571717326855886</v>
      </c>
      <c r="H9" s="16">
        <f>'Kst-ha-ES'!H13/'Kst-ha-ES'!H31*100</f>
        <v>12.915344056060739</v>
      </c>
      <c r="I9" s="16">
        <f>'Kst-ha-ES'!I13/'Kst-ha-ES'!I31*100</f>
        <v>11.922731914054911</v>
      </c>
      <c r="J9" s="16">
        <f>'Kst-ha-ES'!J13/'Kst-ha-ES'!J31*100</f>
        <v>11.137158440553481</v>
      </c>
      <c r="K9" s="16">
        <f>'Kst-ha-ES'!K13/'Kst-ha-ES'!K31*100</f>
        <v>11.268086887226012</v>
      </c>
      <c r="L9" s="16">
        <f>'Kst-ha-ES'!L13/'Kst-ha-ES'!L31*100</f>
        <v>10.136706294426553</v>
      </c>
      <c r="M9" s="16">
        <f>'Kst-ha-ES'!M13/'Kst-ha-ES'!M31*100</f>
        <v>10.343188174962933</v>
      </c>
      <c r="N9" s="16">
        <f>'Kst-ha-ES'!N13/'Kst-ha-ES'!N31*100</f>
        <v>8.3949903461717419</v>
      </c>
      <c r="O9" s="16">
        <f t="shared" ref="O9:O28" si="1">AVERAGE(E9:N9)</f>
        <v>11.424253235143704</v>
      </c>
    </row>
    <row r="10" spans="1:15" s="13" customFormat="1" ht="13.5" customHeight="1" x14ac:dyDescent="0.2">
      <c r="B10" s="13" t="s">
        <v>60</v>
      </c>
      <c r="E10" s="16">
        <f>'Kst-ha-ES'!E19/'Kst-ha-ES'!E31*100</f>
        <v>46.57279731866732</v>
      </c>
      <c r="F10" s="16">
        <f>'Kst-ha-ES'!F19/'Kst-ha-ES'!F31*100</f>
        <v>44.910110655782553</v>
      </c>
      <c r="G10" s="16">
        <f>'Kst-ha-ES'!G19/'Kst-ha-ES'!G31*100</f>
        <v>47.093018454586016</v>
      </c>
      <c r="H10" s="16">
        <f>'Kst-ha-ES'!H19/'Kst-ha-ES'!H31*100</f>
        <v>47.064561014344484</v>
      </c>
      <c r="I10" s="16">
        <f>'Kst-ha-ES'!I19/'Kst-ha-ES'!I31*100</f>
        <v>49.652349231348758</v>
      </c>
      <c r="J10" s="16">
        <f>'Kst-ha-ES'!J19/'Kst-ha-ES'!J31*100</f>
        <v>52.872411640098235</v>
      </c>
      <c r="K10" s="16">
        <f>'Kst-ha-ES'!K19/'Kst-ha-ES'!K31*100</f>
        <v>49.543104116168621</v>
      </c>
      <c r="L10" s="16">
        <f>'Kst-ha-ES'!L19/'Kst-ha-ES'!L31*100</f>
        <v>47.258453764619631</v>
      </c>
      <c r="M10" s="16">
        <f>'Kst-ha-ES'!M19/'Kst-ha-ES'!M31*100</f>
        <v>46.044812607088907</v>
      </c>
      <c r="N10" s="16">
        <f>'Kst-ha-ES'!N19/'Kst-ha-ES'!N31*100</f>
        <v>50.683511159955707</v>
      </c>
      <c r="O10" s="16">
        <f t="shared" si="1"/>
        <v>48.169512996266022</v>
      </c>
    </row>
    <row r="11" spans="1:15" s="13" customFormat="1" ht="13.5" customHeight="1" x14ac:dyDescent="0.2">
      <c r="B11" s="13" t="s">
        <v>63</v>
      </c>
      <c r="E11" s="16">
        <f>'Kst-ha-ES'!E24/'Kst-ha-ES'!E31*100</f>
        <v>16.747764768002696</v>
      </c>
      <c r="F11" s="16">
        <f>'Kst-ha-ES'!F24/'Kst-ha-ES'!F31*100</f>
        <v>15.441850641980723</v>
      </c>
      <c r="G11" s="16">
        <f>'Kst-ha-ES'!G24/'Kst-ha-ES'!G31*100</f>
        <v>14.992949068972145</v>
      </c>
      <c r="H11" s="16">
        <f>'Kst-ha-ES'!H24/'Kst-ha-ES'!H31*100</f>
        <v>14.024731082925429</v>
      </c>
      <c r="I11" s="16">
        <f>'Kst-ha-ES'!I24/'Kst-ha-ES'!I31*100</f>
        <v>12.569274229330718</v>
      </c>
      <c r="J11" s="16">
        <f>'Kst-ha-ES'!J24/'Kst-ha-ES'!J31*100</f>
        <v>11.707418810935486</v>
      </c>
      <c r="K11" s="16">
        <f>'Kst-ha-ES'!K24/'Kst-ha-ES'!K31*100</f>
        <v>13.436658793552159</v>
      </c>
      <c r="L11" s="16">
        <f>'Kst-ha-ES'!L24/'Kst-ha-ES'!L31*100</f>
        <v>14.93990281468394</v>
      </c>
      <c r="M11" s="16">
        <f>'Kst-ha-ES'!M24/'Kst-ha-ES'!M31*100</f>
        <v>15.774647962950988</v>
      </c>
      <c r="N11" s="16">
        <f>'Kst-ha-ES'!N24/'Kst-ha-ES'!N31*100</f>
        <v>15.319106646502266</v>
      </c>
      <c r="O11" s="16">
        <f t="shared" si="1"/>
        <v>14.495430481983655</v>
      </c>
    </row>
    <row r="12" spans="1:15" s="13" customFormat="1" ht="13.5" customHeight="1" x14ac:dyDescent="0.2">
      <c r="B12" s="13" t="s">
        <v>15</v>
      </c>
      <c r="E12" s="16">
        <f>'Kst-ha-ES'!E29/'Kst-ha-ES'!E31*100</f>
        <v>24.291883213441999</v>
      </c>
      <c r="F12" s="16">
        <f>'Kst-ha-ES'!F29/'Kst-ha-ES'!F31*100</f>
        <v>26.482984490999918</v>
      </c>
      <c r="G12" s="16">
        <f>'Kst-ha-ES'!G29/'Kst-ha-ES'!G31*100</f>
        <v>25.342315149585957</v>
      </c>
      <c r="H12" s="16">
        <f>'Kst-ha-ES'!H29/'Kst-ha-ES'!H31*100</f>
        <v>25.995363846669338</v>
      </c>
      <c r="I12" s="16">
        <f>'Kst-ha-ES'!I29/'Kst-ha-ES'!I31*100</f>
        <v>25.855644625265612</v>
      </c>
      <c r="J12" s="16">
        <f>'Kst-ha-ES'!J29/'Kst-ha-ES'!J31*100</f>
        <v>24.283011108412804</v>
      </c>
      <c r="K12" s="16">
        <f>'Kst-ha-ES'!K29/'Kst-ha-ES'!K31*100</f>
        <v>25.752150203053208</v>
      </c>
      <c r="L12" s="16">
        <f>'Kst-ha-ES'!L29/'Kst-ha-ES'!L31*100</f>
        <v>27.664937126269884</v>
      </c>
      <c r="M12" s="16">
        <f>'Kst-ha-ES'!M29/'Kst-ha-ES'!M31*100</f>
        <v>27.837351254997166</v>
      </c>
      <c r="N12" s="16">
        <f>'Kst-ha-ES'!N29/'Kst-ha-ES'!N31*100</f>
        <v>25.602391847370292</v>
      </c>
      <c r="O12" s="16">
        <f t="shared" si="1"/>
        <v>25.910803286606619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7.7448014988760194</v>
      </c>
      <c r="F16" s="16">
        <f>'KOA-ha-ES'!F10/'KOA-ha-ES'!F40*100</f>
        <v>7.9560171256593986</v>
      </c>
      <c r="G16" s="16">
        <f>'KOA-ha-ES'!G10/'KOA-ha-ES'!G40*100</f>
        <v>8.2640675659810334</v>
      </c>
      <c r="H16" s="16">
        <f>'KOA-ha-ES'!H10/'KOA-ha-ES'!H40*100</f>
        <v>8.9555334752708031</v>
      </c>
      <c r="I16" s="16">
        <f>'KOA-ha-ES'!I10/'KOA-ha-ES'!I40*100</f>
        <v>9.4253886905526105</v>
      </c>
      <c r="J16" s="16">
        <f>'KOA-ha-ES'!J10/'KOA-ha-ES'!J40*100</f>
        <v>8.9232660543188054</v>
      </c>
      <c r="K16" s="16">
        <f>'KOA-ha-ES'!K10/'KOA-ha-ES'!K40*100</f>
        <v>10.037181027385913</v>
      </c>
      <c r="L16" s="16">
        <f>'KOA-ha-ES'!L10/'KOA-ha-ES'!L40*100</f>
        <v>11.000483858552371</v>
      </c>
      <c r="M16" s="16">
        <f>'KOA-ha-ES'!M10/'KOA-ha-ES'!M40*100</f>
        <v>11.028981482403468</v>
      </c>
      <c r="N16" s="16">
        <f>'KOA-ha-ES'!N10/'KOA-ha-ES'!N40*100</f>
        <v>10.943729563483066</v>
      </c>
      <c r="O16" s="16">
        <f t="shared" si="1"/>
        <v>9.4279450342483493</v>
      </c>
    </row>
    <row r="17" spans="1:15" s="13" customFormat="1" ht="13.5" customHeight="1" x14ac:dyDescent="0.2">
      <c r="B17" s="13" t="s">
        <v>130</v>
      </c>
      <c r="E17" s="16">
        <f>'KOA-ha-ES'!E15/'KOA-ha-ES'!E40*100</f>
        <v>14.024706614176546</v>
      </c>
      <c r="F17" s="16">
        <f>'KOA-ha-ES'!F15/'KOA-ha-ES'!F40*100</f>
        <v>15.267836207833732</v>
      </c>
      <c r="G17" s="16">
        <f>'KOA-ha-ES'!G15/'KOA-ha-ES'!G40*100</f>
        <v>14.287046880876236</v>
      </c>
      <c r="H17" s="16">
        <f>'KOA-ha-ES'!H15/'KOA-ha-ES'!H40*100</f>
        <v>14.73503336513436</v>
      </c>
      <c r="I17" s="16">
        <f>'KOA-ha-ES'!I15/'KOA-ha-ES'!I40*100</f>
        <v>14.569812028380099</v>
      </c>
      <c r="J17" s="16">
        <f>'KOA-ha-ES'!J15/'KOA-ha-ES'!J40*100</f>
        <v>13.981976485804285</v>
      </c>
      <c r="K17" s="16">
        <f>'KOA-ha-ES'!K15/'KOA-ha-ES'!K40*100</f>
        <v>14.356841210735602</v>
      </c>
      <c r="L17" s="16">
        <f>'KOA-ha-ES'!L15/'KOA-ha-ES'!L40*100</f>
        <v>16.310775368322616</v>
      </c>
      <c r="M17" s="16">
        <f>'KOA-ha-ES'!M15/'KOA-ha-ES'!M40*100</f>
        <v>16.443989917796277</v>
      </c>
      <c r="N17" s="16">
        <f>'KOA-ha-ES'!N15/'KOA-ha-ES'!N40*100</f>
        <v>14.770592250215723</v>
      </c>
      <c r="O17" s="16">
        <f t="shared" si="1"/>
        <v>14.874861032927546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5.6096873431463132</v>
      </c>
      <c r="F18" s="16">
        <f>'KOA-ha-ES'!F19/'KOA-ha-ES'!F40*100</f>
        <v>6.7109346598532573</v>
      </c>
      <c r="G18" s="16">
        <f>'KOA-ha-ES'!G19/'KOA-ha-ES'!G40*100</f>
        <v>6.4808201551292193</v>
      </c>
      <c r="H18" s="16">
        <f>'KOA-ha-ES'!H19/'KOA-ha-ES'!H40*100</f>
        <v>6.3680222926556356</v>
      </c>
      <c r="I18" s="16">
        <f>'KOA-ha-ES'!I19/'KOA-ha-ES'!I40*100</f>
        <v>6.192005096678125</v>
      </c>
      <c r="J18" s="16">
        <f>'KOA-ha-ES'!J19/'KOA-ha-ES'!J40*100</f>
        <v>5.8639588130329523</v>
      </c>
      <c r="K18" s="16">
        <f>'KOA-ha-ES'!K19/'KOA-ha-ES'!K40*100</f>
        <v>5.7087087216997983</v>
      </c>
      <c r="L18" s="16">
        <f>'KOA-ha-ES'!L19/'KOA-ha-ES'!L40*100</f>
        <v>5.8341389881366172</v>
      </c>
      <c r="M18" s="16">
        <f>'KOA-ha-ES'!M19/'KOA-ha-ES'!M40*100</f>
        <v>6.1786011657630509</v>
      </c>
      <c r="N18" s="16">
        <f>'KOA-ha-ES'!N19/'KOA-ha-ES'!N40*100</f>
        <v>5.6640069570001366</v>
      </c>
      <c r="O18" s="16">
        <f t="shared" si="1"/>
        <v>6.0610884193095105</v>
      </c>
    </row>
    <row r="19" spans="1:15" s="13" customFormat="1" ht="13.5" customHeight="1" x14ac:dyDescent="0.2">
      <c r="B19" s="13" t="s">
        <v>136</v>
      </c>
      <c r="E19" s="16">
        <f>'KOA-ha-ES'!E26/'KOA-ha-ES'!E40*100</f>
        <v>63.047267664688512</v>
      </c>
      <c r="F19" s="16">
        <f>'KOA-ha-ES'!F26/'KOA-ha-ES'!F40*100</f>
        <v>59.376961647275181</v>
      </c>
      <c r="G19" s="16">
        <f>'KOA-ha-ES'!G26/'KOA-ha-ES'!G40*100</f>
        <v>60.25208879706414</v>
      </c>
      <c r="H19" s="16">
        <f>'KOA-ha-ES'!H26/'KOA-ha-ES'!H40*100</f>
        <v>58.256754561940113</v>
      </c>
      <c r="I19" s="16">
        <f>'KOA-ha-ES'!I26/'KOA-ha-ES'!I40*100</f>
        <v>58.320742151178287</v>
      </c>
      <c r="J19" s="16">
        <f>'KOA-ha-ES'!J26/'KOA-ha-ES'!J40*100</f>
        <v>60.496587113973064</v>
      </c>
      <c r="K19" s="16">
        <f>'KOA-ha-ES'!K26/'KOA-ha-ES'!K40*100</f>
        <v>58.224035631431384</v>
      </c>
      <c r="L19" s="16">
        <f>'KOA-ha-ES'!L26/'KOA-ha-ES'!L40*100</f>
        <v>54.153731237638326</v>
      </c>
      <c r="M19" s="16">
        <f>'KOA-ha-ES'!M26/'KOA-ha-ES'!M40*100</f>
        <v>53.669972845557126</v>
      </c>
      <c r="N19" s="16">
        <f>'KOA-ha-ES'!N26/'KOA-ha-ES'!N40*100</f>
        <v>56.656364942696804</v>
      </c>
      <c r="O19" s="16">
        <f t="shared" si="1"/>
        <v>58.245450659344293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2.7795878046876452</v>
      </c>
      <c r="F20" s="16">
        <f>'KOA-ha-ES'!F30/'KOA-ha-ES'!F40*100</f>
        <v>3.1884467850223586</v>
      </c>
      <c r="G20" s="16">
        <f>'KOA-ha-ES'!G30/'KOA-ha-ES'!G40*100</f>
        <v>3.1510870846667047</v>
      </c>
      <c r="H20" s="16">
        <f>'KOA-ha-ES'!H30/'KOA-ha-ES'!H40*100</f>
        <v>3.4813458263262493</v>
      </c>
      <c r="I20" s="16">
        <f>'KOA-ha-ES'!I30/'KOA-ha-ES'!I40*100</f>
        <v>3.5919001510791708</v>
      </c>
      <c r="J20" s="16">
        <f>'KOA-ha-ES'!J30/'KOA-ha-ES'!J40*100</f>
        <v>3.2239499376367879</v>
      </c>
      <c r="K20" s="16">
        <f>'KOA-ha-ES'!K30/'KOA-ha-ES'!K40*100</f>
        <v>3.5403441414176688</v>
      </c>
      <c r="L20" s="16">
        <f>'KOA-ha-ES'!L30/'KOA-ha-ES'!L40*100</f>
        <v>3.5944579731727799</v>
      </c>
      <c r="M20" s="16">
        <f>'KOA-ha-ES'!M30/'KOA-ha-ES'!M40*100</f>
        <v>3.3466377826106632</v>
      </c>
      <c r="N20" s="16">
        <f>'KOA-ha-ES'!N30/'KOA-ha-ES'!N40*100</f>
        <v>3.1780214554891084</v>
      </c>
      <c r="O20" s="16">
        <f t="shared" si="1"/>
        <v>3.307577894210914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2.5905593168351304</v>
      </c>
      <c r="F21" s="16">
        <f>'KOA-ha-ES'!F36/'KOA-ha-ES'!F40*100</f>
        <v>2.9419584382176498</v>
      </c>
      <c r="G21" s="16">
        <f>'KOA-ha-ES'!G36/'KOA-ha-ES'!G40*100</f>
        <v>2.9054451972746294</v>
      </c>
      <c r="H21" s="16">
        <f>'KOA-ha-ES'!H36/'KOA-ha-ES'!H40*100</f>
        <v>2.953198438597513</v>
      </c>
      <c r="I21" s="16">
        <f>'KOA-ha-ES'!I36/'KOA-ha-ES'!I40*100</f>
        <v>2.9709646971798738</v>
      </c>
      <c r="J21" s="16">
        <f>'KOA-ha-ES'!J36/'KOA-ha-ES'!J40*100</f>
        <v>2.9659873247124944</v>
      </c>
      <c r="K21" s="16">
        <f>'KOA-ha-ES'!K36/'KOA-ha-ES'!K40*100</f>
        <v>3.0644102790684307</v>
      </c>
      <c r="L21" s="16">
        <f>'KOA-ha-ES'!L36/'KOA-ha-ES'!L40*100</f>
        <v>3.210315691086068</v>
      </c>
      <c r="M21" s="16">
        <f>'KOA-ha-ES'!M36/'KOA-ha-ES'!M40*100</f>
        <v>3.1960575482832292</v>
      </c>
      <c r="N21" s="16">
        <f>'KOA-ha-ES'!N36/'KOA-ha-ES'!N40*100</f>
        <v>3.1155968772316984</v>
      </c>
      <c r="O21" s="16">
        <f t="shared" si="1"/>
        <v>2.9914493808486715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4.2033897575898269</v>
      </c>
      <c r="F22" s="16">
        <f>'KOA-ha-ES'!F38/'KOA-ha-ES'!F40*100</f>
        <v>4.5578451361384067</v>
      </c>
      <c r="G22" s="16">
        <f>'KOA-ha-ES'!G38/'KOA-ha-ES'!G40*100</f>
        <v>4.6594443190080295</v>
      </c>
      <c r="H22" s="16">
        <f>'KOA-ha-ES'!H38/'KOA-ha-ES'!H40*100</f>
        <v>5.2501120400753321</v>
      </c>
      <c r="I22" s="16">
        <f>'KOA-ha-ES'!I38/'KOA-ha-ES'!I40*100</f>
        <v>4.9291871849518207</v>
      </c>
      <c r="J22" s="16">
        <f>'KOA-ha-ES'!J38/'KOA-ha-ES'!J40*100</f>
        <v>4.5442742705216181</v>
      </c>
      <c r="K22" s="16">
        <f>'KOA-ha-ES'!K38/'KOA-ha-ES'!K40*100</f>
        <v>5.0684789882612176</v>
      </c>
      <c r="L22" s="16">
        <f>'KOA-ha-ES'!L38/'KOA-ha-ES'!L40*100</f>
        <v>5.8960968830912215</v>
      </c>
      <c r="M22" s="16">
        <f>'KOA-ha-ES'!M38/'KOA-ha-ES'!M40*100</f>
        <v>6.1357592575861863</v>
      </c>
      <c r="N22" s="16">
        <f>'KOA-ha-ES'!N38/'KOA-ha-ES'!N40*100</f>
        <v>5.6716879538834659</v>
      </c>
      <c r="O22" s="16">
        <f t="shared" si="1"/>
        <v>5.0916275791107122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92.22554089418378</v>
      </c>
      <c r="F26" s="16">
        <f>'Kst-ha-ES'!F33/'Kst-ha-ES'!F36*100</f>
        <v>92.068071666512097</v>
      </c>
      <c r="G26" s="16">
        <f>'Kst-ha-ES'!G33/'Kst-ha-ES'!G36*100</f>
        <v>93.135600565876942</v>
      </c>
      <c r="H26" s="16">
        <f>'Kst-ha-ES'!H33/'Kst-ha-ES'!H36*100</f>
        <v>92.732874994238671</v>
      </c>
      <c r="I26" s="16">
        <f>'Kst-ha-ES'!I33/'Kst-ha-ES'!I36*100</f>
        <v>92.831158887122669</v>
      </c>
      <c r="J26" s="16">
        <f>'Kst-ha-ES'!J33/'Kst-ha-ES'!J36*100</f>
        <v>94.542268473137852</v>
      </c>
      <c r="K26" s="16">
        <f>'Kst-ha-ES'!K33/'Kst-ha-ES'!K36*100</f>
        <v>95.234442089161348</v>
      </c>
      <c r="L26" s="16">
        <f>'Kst-ha-ES'!L33/'Kst-ha-ES'!L36*100</f>
        <v>94.710374295437617</v>
      </c>
      <c r="M26" s="16">
        <f>'Kst-ha-ES'!M33/'Kst-ha-ES'!M36*100</f>
        <v>94.711731348611053</v>
      </c>
      <c r="N26" s="16">
        <f>'Kst-ha-ES'!N33/'Kst-ha-ES'!N36*100</f>
        <v>95.915283803358079</v>
      </c>
      <c r="O26" s="16">
        <f t="shared" si="1"/>
        <v>93.810734701764005</v>
      </c>
    </row>
    <row r="27" spans="1:15" s="13" customFormat="1" ht="13.5" customHeight="1" x14ac:dyDescent="0.2">
      <c r="B27" s="13" t="s">
        <v>69</v>
      </c>
      <c r="E27" s="16">
        <f>'Kst-ha-ES'!E34/'Kst-ha-ES'!E36*100</f>
        <v>5.2957598078538434E-2</v>
      </c>
      <c r="F27" s="16">
        <f>'Kst-ha-ES'!F34/'Kst-ha-ES'!F36*100</f>
        <v>1.4245964766970688E-2</v>
      </c>
      <c r="G27" s="16">
        <f>'Kst-ha-ES'!G34/'Kst-ha-ES'!G36*100</f>
        <v>5.9963576544634224E-2</v>
      </c>
      <c r="H27" s="16">
        <f>'Kst-ha-ES'!H34/'Kst-ha-ES'!H36*100</f>
        <v>2.2921562453093632E-2</v>
      </c>
      <c r="I27" s="16">
        <f>'Kst-ha-ES'!I34/'Kst-ha-ES'!I36*100</f>
        <v>3.5640894338130308E-2</v>
      </c>
      <c r="J27" s="16">
        <f>'Kst-ha-ES'!J34/'Kst-ha-ES'!J36*100</f>
        <v>7.4918140353159093E-2</v>
      </c>
      <c r="K27" s="16">
        <f>'Kst-ha-ES'!K34/'Kst-ha-ES'!K36*100</f>
        <v>9.1580936166970786E-2</v>
      </c>
      <c r="L27" s="16">
        <f>'Kst-ha-ES'!L34/'Kst-ha-ES'!L36*100</f>
        <v>0.10219321042768063</v>
      </c>
      <c r="M27" s="16">
        <f>'Kst-ha-ES'!M34/'Kst-ha-ES'!M36*100</f>
        <v>0.17130735834225763</v>
      </c>
      <c r="N27" s="16">
        <f>'Kst-ha-ES'!N34/'Kst-ha-ES'!N36*100</f>
        <v>0.11223101518727056</v>
      </c>
      <c r="O27" s="16">
        <f t="shared" si="1"/>
        <v>7.3796025665870596E-2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7.7215015077376838</v>
      </c>
      <c r="F28" s="16">
        <f>'Kst-ha-ES'!F35/'Kst-ha-ES'!F36*100</f>
        <v>7.9176823687209312</v>
      </c>
      <c r="G28" s="16">
        <f>'Kst-ha-ES'!G35/'Kst-ha-ES'!G36*100</f>
        <v>6.8044358575784276</v>
      </c>
      <c r="H28" s="16">
        <f>'Kst-ha-ES'!H35/'Kst-ha-ES'!H36*100</f>
        <v>7.2442034433082361</v>
      </c>
      <c r="I28" s="16">
        <f>'Kst-ha-ES'!I35/'Kst-ha-ES'!I36*100</f>
        <v>7.1332002185391898</v>
      </c>
      <c r="J28" s="16">
        <f>'Kst-ha-ES'!J35/'Kst-ha-ES'!J36*100</f>
        <v>5.3828133865089933</v>
      </c>
      <c r="K28" s="16">
        <f>'Kst-ha-ES'!K35/'Kst-ha-ES'!K36*100</f>
        <v>4.673976974671664</v>
      </c>
      <c r="L28" s="16">
        <f>'Kst-ha-ES'!L35/'Kst-ha-ES'!L36*100</f>
        <v>5.187432494134705</v>
      </c>
      <c r="M28" s="16">
        <f>'Kst-ha-ES'!M35/'Kst-ha-ES'!M36*100</f>
        <v>5.1169612930466846</v>
      </c>
      <c r="N28" s="16">
        <f>'Kst-ha-ES'!N35/'Kst-ha-ES'!N36*100</f>
        <v>3.9724851814546556</v>
      </c>
      <c r="O28" s="16">
        <f t="shared" si="1"/>
        <v>6.1154692725701176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13.514733315932157</v>
      </c>
      <c r="F9" s="16">
        <f>'Kst-ha-HS'!F13/'Kst-ha-HS'!F31*100</f>
        <v>13.893557176800034</v>
      </c>
      <c r="G9" s="16">
        <f>'Kst-ha-HS'!G13/'Kst-ha-HS'!G31*100</f>
        <v>13.852098740432927</v>
      </c>
      <c r="H9" s="16">
        <f>'Kst-ha-HS'!H13/'Kst-ha-HS'!H31*100</f>
        <v>14.239973701246395</v>
      </c>
      <c r="I9" s="16">
        <f>'Kst-ha-HS'!I13/'Kst-ha-HS'!I31*100</f>
        <v>13.364926117054013</v>
      </c>
      <c r="J9" s="16">
        <f>'Kst-ha-HS'!J13/'Kst-ha-HS'!J31*100</f>
        <v>13.055263169900197</v>
      </c>
      <c r="K9" s="16">
        <f>'Kst-ha-HS'!K13/'Kst-ha-HS'!K31*100</f>
        <v>12.843588308981699</v>
      </c>
      <c r="L9" s="16">
        <f>'Kst-ha-HS'!L13/'Kst-ha-HS'!L31*100</f>
        <v>10.808934460439721</v>
      </c>
      <c r="M9" s="16">
        <f>'Kst-ha-HS'!M13/'Kst-ha-HS'!M31*100</f>
        <v>10.758686242469413</v>
      </c>
      <c r="N9" s="16">
        <f>'Kst-ha-HS'!N13/'Kst-ha-HS'!N31*100</f>
        <v>9.5167564398613429</v>
      </c>
      <c r="O9" s="16">
        <f t="shared" ref="O9:O28" si="1">AVERAGE(E9:N9)</f>
        <v>12.584851767311788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41.711305132642899</v>
      </c>
      <c r="F10" s="16">
        <f>'Kst-ha-HS'!F19/'Kst-ha-HS'!F31*100</f>
        <v>41.861650154529315</v>
      </c>
      <c r="G10" s="16">
        <f>'Kst-ha-HS'!G19/'Kst-ha-HS'!G31*100</f>
        <v>41.704644371874004</v>
      </c>
      <c r="H10" s="16">
        <f>'Kst-ha-HS'!H19/'Kst-ha-HS'!H31*100</f>
        <v>41.635371404145069</v>
      </c>
      <c r="I10" s="16">
        <f>'Kst-ha-HS'!I19/'Kst-ha-HS'!I31*100</f>
        <v>43.562210612398864</v>
      </c>
      <c r="J10" s="16">
        <f>'Kst-ha-HS'!J19/'Kst-ha-HS'!J31*100</f>
        <v>44.755830503326642</v>
      </c>
      <c r="K10" s="16">
        <f>'Kst-ha-HS'!K19/'Kst-ha-HS'!K31*100</f>
        <v>42.488232069301993</v>
      </c>
      <c r="L10" s="16">
        <f>'Kst-ha-HS'!L19/'Kst-ha-HS'!L31*100</f>
        <v>43.76083315012059</v>
      </c>
      <c r="M10" s="16">
        <f>'Kst-ha-HS'!M19/'Kst-ha-HS'!M31*100</f>
        <v>43.877369096008742</v>
      </c>
      <c r="N10" s="16">
        <f>'Kst-ha-HS'!N19/'Kst-ha-HS'!N31*100</f>
        <v>44.093680468153785</v>
      </c>
      <c r="O10" s="16">
        <f t="shared" si="1"/>
        <v>42.945112696250192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18.271691222446616</v>
      </c>
      <c r="F11" s="16">
        <f>'Kst-ha-HS'!F24/'Kst-ha-HS'!F31*100</f>
        <v>16.296342678699098</v>
      </c>
      <c r="G11" s="16">
        <f>'Kst-ha-HS'!G24/'Kst-ha-HS'!G31*100</f>
        <v>16.519923691731993</v>
      </c>
      <c r="H11" s="16">
        <f>'Kst-ha-HS'!H24/'Kst-ha-HS'!H31*100</f>
        <v>15.463142206745385</v>
      </c>
      <c r="I11" s="16">
        <f>'Kst-ha-HS'!I24/'Kst-ha-HS'!I31*100</f>
        <v>14.0896753052014</v>
      </c>
      <c r="J11" s="16">
        <f>'Kst-ha-HS'!J24/'Kst-ha-HS'!J31*100</f>
        <v>13.723737022583563</v>
      </c>
      <c r="K11" s="16">
        <f>'Kst-ha-HS'!K24/'Kst-ha-HS'!K31*100</f>
        <v>15.315369460656273</v>
      </c>
      <c r="L11" s="16">
        <f>'Kst-ha-HS'!L24/'Kst-ha-HS'!L31*100</f>
        <v>15.930660875322619</v>
      </c>
      <c r="M11" s="16">
        <f>'Kst-ha-HS'!M24/'Kst-ha-HS'!M31*100</f>
        <v>16.408334175879684</v>
      </c>
      <c r="N11" s="16">
        <f>'Kst-ha-HS'!N24/'Kst-ha-HS'!N31*100</f>
        <v>17.366095828508612</v>
      </c>
      <c r="O11" s="16">
        <f t="shared" si="1"/>
        <v>15.938497246777521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26.502270328978323</v>
      </c>
      <c r="F12" s="16">
        <f>'Kst-ha-HS'!F29/'Kst-ha-HS'!F31*100</f>
        <v>27.94844998997154</v>
      </c>
      <c r="G12" s="16">
        <f>'Kst-ha-HS'!G29/'Kst-ha-HS'!G31*100</f>
        <v>27.923333195961074</v>
      </c>
      <c r="H12" s="16">
        <f>'Kst-ha-HS'!H29/'Kst-ha-HS'!H31*100</f>
        <v>28.661512687863144</v>
      </c>
      <c r="I12" s="16">
        <f>'Kst-ha-HS'!I29/'Kst-ha-HS'!I31*100</f>
        <v>28.983187965345714</v>
      </c>
      <c r="J12" s="16">
        <f>'Kst-ha-HS'!J29/'Kst-ha-HS'!J31*100</f>
        <v>28.465169304189597</v>
      </c>
      <c r="K12" s="16">
        <f>'Kst-ha-HS'!K29/'Kst-ha-HS'!K31*100</f>
        <v>29.352810161060024</v>
      </c>
      <c r="L12" s="16">
        <f>'Kst-ha-HS'!L29/'Kst-ha-HS'!L31*100</f>
        <v>29.499571514117068</v>
      </c>
      <c r="M12" s="16">
        <f>'Kst-ha-HS'!M29/'Kst-ha-HS'!M31*100</f>
        <v>28.955610485642154</v>
      </c>
      <c r="N12" s="16">
        <f>'Kst-ha-HS'!N29/'Kst-ha-HS'!N31*100</f>
        <v>29.02346726347626</v>
      </c>
      <c r="O12" s="16">
        <f t="shared" si="1"/>
        <v>28.531538289660489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7.8200057440727386</v>
      </c>
      <c r="F16" s="16">
        <f>'KOA-ha-HS'!F10/'KOA-ha-HS'!F40*100</f>
        <v>8.0310154162667207</v>
      </c>
      <c r="G16" s="16">
        <f>'KOA-ha-HS'!G10/'KOA-ha-HS'!G40*100</f>
        <v>8.4117587351459964</v>
      </c>
      <c r="H16" s="16">
        <f>'KOA-ha-HS'!H10/'KOA-ha-HS'!H40*100</f>
        <v>9.1641561372509308</v>
      </c>
      <c r="I16" s="16">
        <f>'KOA-ha-HS'!I10/'KOA-ha-HS'!I40*100</f>
        <v>9.8949080867692185</v>
      </c>
      <c r="J16" s="16">
        <f>'KOA-ha-HS'!J10/'KOA-ha-HS'!J40*100</f>
        <v>9.5059354314586333</v>
      </c>
      <c r="K16" s="16">
        <f>'KOA-ha-HS'!K10/'KOA-ha-HS'!K40*100</f>
        <v>10.441129764851377</v>
      </c>
      <c r="L16" s="16">
        <f>'KOA-ha-HS'!L10/'KOA-ha-HS'!L40*100</f>
        <v>11.088482895149667</v>
      </c>
      <c r="M16" s="16">
        <f>'KOA-ha-HS'!M10/'KOA-ha-HS'!M40*100</f>
        <v>11.071437263014237</v>
      </c>
      <c r="N16" s="16">
        <f>'KOA-ha-HS'!N10/'KOA-ha-HS'!N40*100</f>
        <v>11.149533160492863</v>
      </c>
      <c r="O16" s="16">
        <f t="shared" si="1"/>
        <v>9.6578362634472388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15.296531481757986</v>
      </c>
      <c r="F17" s="16">
        <f>'KOA-ha-HS'!F15/'KOA-ha-HS'!F40*100</f>
        <v>16.105201852389524</v>
      </c>
      <c r="G17" s="16">
        <f>'KOA-ha-HS'!G15/'KOA-ha-HS'!G40*100</f>
        <v>15.743191196000581</v>
      </c>
      <c r="H17" s="16">
        <f>'KOA-ha-HS'!H15/'KOA-ha-HS'!H40*100</f>
        <v>16.205206617740401</v>
      </c>
      <c r="I17" s="16">
        <f>'KOA-ha-HS'!I15/'KOA-ha-HS'!I40*100</f>
        <v>16.280487272019485</v>
      </c>
      <c r="J17" s="16">
        <f>'KOA-ha-HS'!J15/'KOA-ha-HS'!J40*100</f>
        <v>16.327453809530315</v>
      </c>
      <c r="K17" s="16">
        <f>'KOA-ha-HS'!K15/'KOA-ha-HS'!K40*100</f>
        <v>16.340130098348293</v>
      </c>
      <c r="L17" s="16">
        <f>'KOA-ha-HS'!L15/'KOA-ha-HS'!L40*100</f>
        <v>17.376991078436411</v>
      </c>
      <c r="M17" s="16">
        <f>'KOA-ha-HS'!M15/'KOA-ha-HS'!M40*100</f>
        <v>17.103263300151049</v>
      </c>
      <c r="N17" s="16">
        <f>'KOA-ha-HS'!N15/'KOA-ha-HS'!N40*100</f>
        <v>16.727476598747966</v>
      </c>
      <c r="O17" s="16">
        <f t="shared" si="1"/>
        <v>16.350593330512201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6.007354861047796</v>
      </c>
      <c r="F18" s="16">
        <f>'KOA-ha-HS'!F19/'KOA-ha-HS'!F40*100</f>
        <v>7.0774493408889958</v>
      </c>
      <c r="G18" s="16">
        <f>'KOA-ha-HS'!G19/'KOA-ha-HS'!G40*100</f>
        <v>7.031342737776983</v>
      </c>
      <c r="H18" s="16">
        <f>'KOA-ha-HS'!H19/'KOA-ha-HS'!H40*100</f>
        <v>6.9246041512727006</v>
      </c>
      <c r="I18" s="16">
        <f>'KOA-ha-HS'!I19/'KOA-ha-HS'!I40*100</f>
        <v>6.8584888811457763</v>
      </c>
      <c r="J18" s="16">
        <f>'KOA-ha-HS'!J19/'KOA-ha-HS'!J40*100</f>
        <v>6.7279723599764685</v>
      </c>
      <c r="K18" s="16">
        <f>'KOA-ha-HS'!K19/'KOA-ha-HS'!K40*100</f>
        <v>6.3783824355435694</v>
      </c>
      <c r="L18" s="16">
        <f>'KOA-ha-HS'!L19/'KOA-ha-HS'!L40*100</f>
        <v>6.1465145898994828</v>
      </c>
      <c r="M18" s="16">
        <f>'KOA-ha-HS'!M19/'KOA-ha-HS'!M40*100</f>
        <v>6.3868834476674987</v>
      </c>
      <c r="N18" s="16">
        <f>'KOA-ha-HS'!N19/'KOA-ha-HS'!N40*100</f>
        <v>6.3583127604933898</v>
      </c>
      <c r="O18" s="16">
        <f t="shared" si="1"/>
        <v>6.5897305565712658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60.552828330958327</v>
      </c>
      <c r="F19" s="16">
        <f>'KOA-ha-HS'!F26/'KOA-ha-HS'!F40*100</f>
        <v>57.494497961820421</v>
      </c>
      <c r="G19" s="16">
        <f>'KOA-ha-HS'!G26/'KOA-ha-HS'!G40*100</f>
        <v>57.069134970105871</v>
      </c>
      <c r="H19" s="16">
        <f>'KOA-ha-HS'!H26/'KOA-ha-HS'!H40*100</f>
        <v>54.900438500367265</v>
      </c>
      <c r="I19" s="16">
        <f>'KOA-ha-HS'!I26/'KOA-ha-HS'!I40*100</f>
        <v>54.160105256240222</v>
      </c>
      <c r="J19" s="16">
        <f>'KOA-ha-HS'!J26/'KOA-ha-HS'!J40*100</f>
        <v>54.960826689132617</v>
      </c>
      <c r="K19" s="16">
        <f>'KOA-ha-HS'!K26/'KOA-ha-HS'!K40*100</f>
        <v>53.664763560108597</v>
      </c>
      <c r="L19" s="16">
        <f>'KOA-ha-HS'!L26/'KOA-ha-HS'!L40*100</f>
        <v>51.916005892021076</v>
      </c>
      <c r="M19" s="16">
        <f>'KOA-ha-HS'!M26/'KOA-ha-HS'!M40*100</f>
        <v>52.265393803471369</v>
      </c>
      <c r="N19" s="16">
        <f>'KOA-ha-HS'!N26/'KOA-ha-HS'!N40*100</f>
        <v>52.258586270369356</v>
      </c>
      <c r="O19" s="16">
        <f t="shared" si="1"/>
        <v>54.924258123459516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3.0233026434295485</v>
      </c>
      <c r="F20" s="16">
        <f>'KOA-ha-HS'!F30/'KOA-ha-HS'!F40*100</f>
        <v>3.3750117297794038</v>
      </c>
      <c r="G20" s="16">
        <f>'KOA-ha-HS'!G30/'KOA-ha-HS'!G40*100</f>
        <v>3.4676604904220967</v>
      </c>
      <c r="H20" s="16">
        <f>'KOA-ha-HS'!H30/'KOA-ha-HS'!H40*100</f>
        <v>3.8318454010788523</v>
      </c>
      <c r="I20" s="16">
        <f>'KOA-ha-HS'!I30/'KOA-ha-HS'!I40*100</f>
        <v>4.027994968573215</v>
      </c>
      <c r="J20" s="16">
        <f>'KOA-ha-HS'!J30/'KOA-ha-HS'!J40*100</f>
        <v>3.7748558315229324</v>
      </c>
      <c r="K20" s="16">
        <f>'KOA-ha-HS'!K30/'KOA-ha-HS'!K40*100</f>
        <v>4.0279859135629348</v>
      </c>
      <c r="L20" s="16">
        <f>'KOA-ha-HS'!L30/'KOA-ha-HS'!L40*100</f>
        <v>3.8285698561015566</v>
      </c>
      <c r="M20" s="16">
        <f>'KOA-ha-HS'!M30/'KOA-ha-HS'!M40*100</f>
        <v>3.4786760431358053</v>
      </c>
      <c r="N20" s="16">
        <f>'KOA-ha-HS'!N30/'KOA-ha-HS'!N40*100</f>
        <v>3.6122499709176163</v>
      </c>
      <c r="O20" s="16">
        <f t="shared" si="1"/>
        <v>3.6448152848523954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2.8133507901674268</v>
      </c>
      <c r="F21" s="16">
        <f>'KOA-ha-HS'!F36/'KOA-ha-HS'!F40*100</f>
        <v>3.1042763508093278</v>
      </c>
      <c r="G21" s="16">
        <f>'KOA-ha-HS'!G36/'KOA-ha-HS'!G40*100</f>
        <v>3.1924414898870999</v>
      </c>
      <c r="H21" s="16">
        <f>'KOA-ha-HS'!H36/'KOA-ha-HS'!H40*100</f>
        <v>3.2437380168930225</v>
      </c>
      <c r="I21" s="16">
        <f>'KOA-ha-HS'!I36/'KOA-ha-HS'!I40*100</f>
        <v>3.3182046907212976</v>
      </c>
      <c r="J21" s="16">
        <f>'KOA-ha-HS'!J36/'KOA-ha-HS'!J40*100</f>
        <v>3.4572890375917584</v>
      </c>
      <c r="K21" s="16">
        <f>'KOA-ha-HS'!K36/'KOA-ha-HS'!K40*100</f>
        <v>3.4711732908601718</v>
      </c>
      <c r="L21" s="16">
        <f>'KOA-ha-HS'!L36/'KOA-ha-HS'!L40*100</f>
        <v>3.4097278009029548</v>
      </c>
      <c r="M21" s="16">
        <f>'KOA-ha-HS'!M36/'KOA-ha-HS'!M40*100</f>
        <v>3.3180851795725101</v>
      </c>
      <c r="N21" s="16">
        <f>'KOA-ha-HS'!N36/'KOA-ha-HS'!N40*100</f>
        <v>3.517735820971319</v>
      </c>
      <c r="O21" s="16">
        <f t="shared" si="1"/>
        <v>3.2846022468376894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4.4866261485661765</v>
      </c>
      <c r="F22" s="16">
        <f>'KOA-ha-HS'!F38/'KOA-ha-HS'!F40*100</f>
        <v>4.8125473480456007</v>
      </c>
      <c r="G22" s="16">
        <f>'KOA-ha-HS'!G38/'KOA-ha-HS'!G40*100</f>
        <v>5.0844703806613811</v>
      </c>
      <c r="H22" s="16">
        <f>'KOA-ha-HS'!H38/'KOA-ha-HS'!H40*100</f>
        <v>5.7300111753968341</v>
      </c>
      <c r="I22" s="16">
        <f>'KOA-ha-HS'!I38/'KOA-ha-HS'!I40*100</f>
        <v>5.4598108445307965</v>
      </c>
      <c r="J22" s="16">
        <f>'KOA-ha-HS'!J38/'KOA-ha-HS'!J40*100</f>
        <v>5.2456668407872789</v>
      </c>
      <c r="K22" s="16">
        <f>'KOA-ha-HS'!K38/'KOA-ha-HS'!K40*100</f>
        <v>5.6764349367250553</v>
      </c>
      <c r="L22" s="16">
        <f>'KOA-ha-HS'!L38/'KOA-ha-HS'!L40*100</f>
        <v>6.2337078874888592</v>
      </c>
      <c r="M22" s="16">
        <f>'KOA-ha-HS'!M38/'KOA-ha-HS'!M40*100</f>
        <v>6.3762609629875344</v>
      </c>
      <c r="N22" s="16">
        <f>'KOA-ha-HS'!N38/'KOA-ha-HS'!N40*100</f>
        <v>6.3761054180074783</v>
      </c>
      <c r="O22" s="16">
        <f t="shared" si="1"/>
        <v>5.5481641943196998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90.533849907731096</v>
      </c>
      <c r="F26" s="16">
        <f>'Kst-ha-HS'!F33/'Kst-ha-HS'!F36*100</f>
        <v>90.988161215230363</v>
      </c>
      <c r="G26" s="16">
        <f>'Kst-ha-HS'!G33/'Kst-ha-HS'!G36*100</f>
        <v>91.438916557598986</v>
      </c>
      <c r="H26" s="16">
        <f>'Kst-ha-HS'!H33/'Kst-ha-HS'!H36*100</f>
        <v>91.104720254857568</v>
      </c>
      <c r="I26" s="16">
        <f>'Kst-ha-HS'!I33/'Kst-ha-HS'!I36*100</f>
        <v>91.065755434433655</v>
      </c>
      <c r="J26" s="16">
        <f>'Kst-ha-HS'!J33/'Kst-ha-HS'!J36*100</f>
        <v>92.572628019291457</v>
      </c>
      <c r="K26" s="16">
        <f>'Kst-ha-HS'!K33/'Kst-ha-HS'!K36*100</f>
        <v>93.874578419798752</v>
      </c>
      <c r="L26" s="16">
        <f>'Kst-ha-HS'!L33/'Kst-ha-HS'!L36*100</f>
        <v>93.944673913759232</v>
      </c>
      <c r="M26" s="16">
        <f>'Kst-ha-HS'!M33/'Kst-ha-HS'!M36*100</f>
        <v>94.246649549754039</v>
      </c>
      <c r="N26" s="16">
        <f>'Kst-ha-HS'!N33/'Kst-ha-HS'!N36*100</f>
        <v>94.651892244689535</v>
      </c>
      <c r="O26" s="16">
        <f t="shared" si="1"/>
        <v>92.442182551714467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6.4480958110958608E-2</v>
      </c>
      <c r="F27" s="16">
        <f>'Kst-ha-HS'!F34/'Kst-ha-HS'!F36*100</f>
        <v>1.6185514091375395E-2</v>
      </c>
      <c r="G27" s="16">
        <f>'Kst-ha-HS'!G34/'Kst-ha-HS'!G36*100</f>
        <v>7.4784864609061918E-2</v>
      </c>
      <c r="H27" s="16">
        <f>'Kst-ha-HS'!H34/'Kst-ha-HS'!H36*100</f>
        <v>2.8056997788585641E-2</v>
      </c>
      <c r="I27" s="16">
        <f>'Kst-ha-HS'!I34/'Kst-ha-HS'!I36*100</f>
        <v>4.4417844047398798E-2</v>
      </c>
      <c r="J27" s="16">
        <f>'Kst-ha-HS'!J34/'Kst-ha-HS'!J36*100</f>
        <v>0.10195534422444631</v>
      </c>
      <c r="K27" s="16">
        <f>'Kst-ha-HS'!K34/'Kst-ha-HS'!K36*100</f>
        <v>0.11771378151891508</v>
      </c>
      <c r="L27" s="16">
        <f>'Kst-ha-HS'!L34/'Kst-ha-HS'!L36*100</f>
        <v>0.11698620044244183</v>
      </c>
      <c r="M27" s="16">
        <f>'Kst-ha-HS'!M34/'Kst-ha-HS'!M36*100</f>
        <v>0.18637314633968358</v>
      </c>
      <c r="N27" s="16">
        <f>'Kst-ha-HS'!N34/'Kst-ha-HS'!N36*100</f>
        <v>0.14694376152812208</v>
      </c>
      <c r="O27" s="16">
        <f t="shared" si="1"/>
        <v>8.9789841270098925E-2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9.4016691341579541</v>
      </c>
      <c r="F28" s="16">
        <f>'Kst-ha-HS'!F35/'Kst-ha-HS'!F36*100</f>
        <v>8.9956532706782628</v>
      </c>
      <c r="G28" s="16">
        <f>'Kst-ha-HS'!G35/'Kst-ha-HS'!G36*100</f>
        <v>8.4862985777919633</v>
      </c>
      <c r="H28" s="16">
        <f>'Kst-ha-HS'!H35/'Kst-ha-HS'!H36*100</f>
        <v>8.8672227473538463</v>
      </c>
      <c r="I28" s="16">
        <f>'Kst-ha-HS'!I35/'Kst-ha-HS'!I36*100</f>
        <v>8.8898267215189648</v>
      </c>
      <c r="J28" s="16">
        <f>'Kst-ha-HS'!J35/'Kst-ha-HS'!J36*100</f>
        <v>7.3254166364840945</v>
      </c>
      <c r="K28" s="16">
        <f>'Kst-ha-HS'!K35/'Kst-ha-HS'!K36*100</f>
        <v>6.0077077986823388</v>
      </c>
      <c r="L28" s="16">
        <f>'Kst-ha-HS'!L35/'Kst-ha-HS'!L36*100</f>
        <v>5.9383398857983387</v>
      </c>
      <c r="M28" s="16">
        <f>'Kst-ha-HS'!M35/'Kst-ha-HS'!M36*100</f>
        <v>5.5669773039062678</v>
      </c>
      <c r="N28" s="16">
        <f>'Kst-ha-HS'!N35/'Kst-ha-HS'!N36*100</f>
        <v>5.2011639937823499</v>
      </c>
      <c r="O28" s="16">
        <f t="shared" si="1"/>
        <v>7.4680276070154381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22.260179604765714</v>
      </c>
      <c r="F7" s="6">
        <f>Input!B56/Input!B$7</f>
        <v>21.930599107686863</v>
      </c>
      <c r="G7" s="6">
        <f>Input!C56/Input!C$7</f>
        <v>23.482288516624692</v>
      </c>
      <c r="H7" s="6">
        <f>Input!D56/Input!D$7</f>
        <v>26.014478758976633</v>
      </c>
      <c r="I7" s="6">
        <f>Input!E56/Input!E$7</f>
        <v>24.829095642925203</v>
      </c>
      <c r="J7" s="6">
        <f>Input!F56/Input!F$7</f>
        <v>25.112044359406134</v>
      </c>
      <c r="K7" s="6">
        <f>Input!G56/Input!G$7</f>
        <v>27.028953299072608</v>
      </c>
      <c r="L7" s="6">
        <f>Input!H56/Input!H$7</f>
        <v>29.173067336751149</v>
      </c>
      <c r="M7" s="6">
        <f>Input!I56/Input!I$7</f>
        <v>30.527552324963207</v>
      </c>
      <c r="N7" s="6">
        <f>Input!J56/Input!J$7</f>
        <v>31.158359256748327</v>
      </c>
      <c r="O7" s="6">
        <f t="shared" ref="O7:O12" si="1">AVERAGE(E7:N7)</f>
        <v>26.151661820792054</v>
      </c>
    </row>
    <row r="8" spans="1:15" ht="12" customHeight="1" x14ac:dyDescent="0.2">
      <c r="B8" t="s">
        <v>84</v>
      </c>
      <c r="E8" s="6">
        <f>Input!A100/Input!A$7</f>
        <v>30.48559022989922</v>
      </c>
      <c r="F8" s="6">
        <f>Input!B100/Input!B$7</f>
        <v>44.88950152322176</v>
      </c>
      <c r="G8" s="6">
        <f>Input!C100/Input!C$7</f>
        <v>31.30170469170293</v>
      </c>
      <c r="H8" s="6">
        <f>Input!D100/Input!D$7</f>
        <v>28.39188523831066</v>
      </c>
      <c r="I8" s="6">
        <f>Input!E100/Input!E$7</f>
        <v>30.986574167768431</v>
      </c>
      <c r="J8" s="6">
        <f>Input!F100/Input!F$7</f>
        <v>25.817471412813049</v>
      </c>
      <c r="K8" s="6">
        <f>Input!G100/Input!G$7</f>
        <v>23.41994471977948</v>
      </c>
      <c r="L8" s="6">
        <f>Input!H100/Input!H$7</f>
        <v>23.504259132760406</v>
      </c>
      <c r="M8" s="6">
        <f>Input!I100/Input!I$7</f>
        <v>25.135734220984972</v>
      </c>
      <c r="N8" s="6">
        <f>Input!J100/Input!J$7</f>
        <v>25.746587216254834</v>
      </c>
      <c r="O8" s="6">
        <f t="shared" si="1"/>
        <v>28.967925255349577</v>
      </c>
    </row>
    <row r="9" spans="1:15" ht="12" customHeight="1" x14ac:dyDescent="0.2">
      <c r="B9" t="s">
        <v>93</v>
      </c>
      <c r="E9" s="6">
        <f t="shared" ref="E9:N9" si="2">+E8-E7</f>
        <v>8.225410625133506</v>
      </c>
      <c r="F9" s="6">
        <f t="shared" si="2"/>
        <v>22.958902415534897</v>
      </c>
      <c r="G9" s="6">
        <f t="shared" si="2"/>
        <v>7.8194161750782385</v>
      </c>
      <c r="H9" s="6">
        <f t="shared" si="2"/>
        <v>2.3774064793340273</v>
      </c>
      <c r="I9" s="6">
        <f t="shared" si="2"/>
        <v>6.1574785248432278</v>
      </c>
      <c r="J9" s="6">
        <f t="shared" si="2"/>
        <v>0.70542705340691469</v>
      </c>
      <c r="K9" s="6">
        <f t="shared" si="2"/>
        <v>-3.6090085792931283</v>
      </c>
      <c r="L9" s="6">
        <f t="shared" si="2"/>
        <v>-5.6688082039907428</v>
      </c>
      <c r="M9" s="6">
        <f t="shared" si="2"/>
        <v>-5.3918181039782347</v>
      </c>
      <c r="N9" s="6">
        <f t="shared" si="2"/>
        <v>-5.4117720404934921</v>
      </c>
      <c r="O9" s="6">
        <f t="shared" si="1"/>
        <v>2.8162634345575226</v>
      </c>
    </row>
    <row r="10" spans="1:15" ht="12" customHeight="1" x14ac:dyDescent="0.2">
      <c r="B10" t="s">
        <v>85</v>
      </c>
      <c r="E10" s="6">
        <f>Input!A101/Input!A$7</f>
        <v>179.90427891674258</v>
      </c>
      <c r="F10" s="6">
        <f>Input!B101/Input!B$7</f>
        <v>193.89320018082114</v>
      </c>
      <c r="G10" s="6">
        <f>Input!C101/Input!C$7</f>
        <v>204.49896717508875</v>
      </c>
      <c r="H10" s="6">
        <f>Input!D101/Input!D$7</f>
        <v>210.1090571102697</v>
      </c>
      <c r="I10" s="6">
        <f>Input!E101/Input!E$7</f>
        <v>208.02768673969081</v>
      </c>
      <c r="J10" s="6">
        <f>Input!F101/Input!F$7</f>
        <v>200.42825527317589</v>
      </c>
      <c r="K10" s="6">
        <f>Input!G101/Input!G$7</f>
        <v>215.71315096895717</v>
      </c>
      <c r="L10" s="6">
        <f>Input!H101/Input!H$7</f>
        <v>236.60786027407329</v>
      </c>
      <c r="M10" s="6">
        <f>Input!I101/Input!I$7</f>
        <v>240.77835448326169</v>
      </c>
      <c r="N10" s="6">
        <f>Input!J101/Input!J$7</f>
        <v>261.46396424628477</v>
      </c>
      <c r="O10" s="6">
        <f t="shared" si="1"/>
        <v>215.14247753683657</v>
      </c>
    </row>
    <row r="11" spans="1:15" ht="12" customHeight="1" x14ac:dyDescent="0.2">
      <c r="B11" t="s">
        <v>94</v>
      </c>
      <c r="E11" s="6">
        <f>Input!A26/Input!A$7/0.04</f>
        <v>286.9930574199015</v>
      </c>
      <c r="F11" s="6">
        <f>Input!B26/Input!B$7/0.04</f>
        <v>302.06559287721848</v>
      </c>
      <c r="G11" s="6">
        <f>Input!C26/Input!C$7/0.04</f>
        <v>321.41787262001708</v>
      </c>
      <c r="H11" s="6">
        <f>Input!D26/Input!D$7/0.04</f>
        <v>350.1026667291469</v>
      </c>
      <c r="I11" s="6">
        <f>Input!E26/Input!E$7/0.04</f>
        <v>356.17532443551545</v>
      </c>
      <c r="J11" s="6">
        <f>Input!F26/Input!F$7/0.04</f>
        <v>345.65419759234453</v>
      </c>
      <c r="K11" s="6">
        <f>Input!G26/Input!G$7/0.04</f>
        <v>344.47156432533586</v>
      </c>
      <c r="L11" s="6">
        <f>Input!H26/Input!H$7/0.04</f>
        <v>336.65431037351647</v>
      </c>
      <c r="M11" s="6">
        <f>Input!I26/Input!I$7/0.04</f>
        <v>324.11993721486095</v>
      </c>
      <c r="N11" s="6">
        <f>Input!J26/Input!J$7/0.04</f>
        <v>337.389556983256</v>
      </c>
      <c r="O11" s="6">
        <f t="shared" si="1"/>
        <v>330.50440805711133</v>
      </c>
    </row>
    <row r="12" spans="1:15" ht="12" customHeight="1" x14ac:dyDescent="0.2">
      <c r="B12" s="19" t="s">
        <v>95</v>
      </c>
      <c r="E12" s="6">
        <f t="shared" ref="E12:N12" si="3">+E10+E11</f>
        <v>466.89733633664412</v>
      </c>
      <c r="F12" s="6">
        <f t="shared" si="3"/>
        <v>495.95879305803965</v>
      </c>
      <c r="G12" s="6">
        <f t="shared" si="3"/>
        <v>525.91683979510583</v>
      </c>
      <c r="H12" s="6">
        <f t="shared" si="3"/>
        <v>560.21172383941666</v>
      </c>
      <c r="I12" s="6">
        <f t="shared" si="3"/>
        <v>564.20301117520626</v>
      </c>
      <c r="J12" s="6">
        <f t="shared" si="3"/>
        <v>546.08245286552039</v>
      </c>
      <c r="K12" s="6">
        <f t="shared" si="3"/>
        <v>560.18471529429303</v>
      </c>
      <c r="L12" s="6">
        <f t="shared" si="3"/>
        <v>573.26217064758976</v>
      </c>
      <c r="M12" s="6">
        <f t="shared" si="3"/>
        <v>564.89829169812265</v>
      </c>
      <c r="N12" s="6">
        <f t="shared" si="3"/>
        <v>598.85352122954077</v>
      </c>
      <c r="O12" s="6">
        <f t="shared" si="1"/>
        <v>545.64688559394779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12.37334639220418</v>
      </c>
      <c r="F15" s="22">
        <f t="shared" ref="F15:N15" si="4">+F7/F$10*100</f>
        <v>11.310659211996501</v>
      </c>
      <c r="G15" s="22">
        <f t="shared" si="4"/>
        <v>11.482839664671525</v>
      </c>
      <c r="H15" s="22">
        <f t="shared" si="4"/>
        <v>12.381417115837934</v>
      </c>
      <c r="I15" s="22">
        <f t="shared" si="4"/>
        <v>11.935476489720498</v>
      </c>
      <c r="J15" s="22">
        <f t="shared" si="4"/>
        <v>12.529193713321208</v>
      </c>
      <c r="K15" s="22">
        <f t="shared" si="4"/>
        <v>12.530044263718668</v>
      </c>
      <c r="L15" s="22">
        <f t="shared" si="4"/>
        <v>12.32971182908239</v>
      </c>
      <c r="M15" s="22">
        <f t="shared" si="4"/>
        <v>12.678694640337948</v>
      </c>
      <c r="N15" s="22">
        <f t="shared" si="4"/>
        <v>11.916884740338004</v>
      </c>
      <c r="O15" s="22">
        <f>AVERAGE(E15:N15)</f>
        <v>12.146826806122885</v>
      </c>
    </row>
    <row r="16" spans="1:15" ht="12" customHeight="1" x14ac:dyDescent="0.2">
      <c r="B16" t="s">
        <v>84</v>
      </c>
      <c r="E16" s="22">
        <f>+E8/E$10*100</f>
        <v>16.945450332511303</v>
      </c>
      <c r="F16" s="22">
        <f t="shared" ref="F16:N16" si="5">+F8/F$10*100</f>
        <v>23.151663638208383</v>
      </c>
      <c r="G16" s="22">
        <f t="shared" si="5"/>
        <v>15.306534367434194</v>
      </c>
      <c r="H16" s="22">
        <f t="shared" si="5"/>
        <v>13.512927823673015</v>
      </c>
      <c r="I16" s="22">
        <f t="shared" si="5"/>
        <v>14.895408709006389</v>
      </c>
      <c r="J16" s="22">
        <f t="shared" si="5"/>
        <v>12.881153596644765</v>
      </c>
      <c r="K16" s="22">
        <f t="shared" si="5"/>
        <v>10.856985127972006</v>
      </c>
      <c r="L16" s="22">
        <f t="shared" si="5"/>
        <v>9.9338454375667773</v>
      </c>
      <c r="M16" s="22">
        <f t="shared" si="5"/>
        <v>10.439366227470561</v>
      </c>
      <c r="N16" s="22">
        <f t="shared" si="5"/>
        <v>9.8470882174810725</v>
      </c>
      <c r="O16" s="22">
        <f>AVERAGE(E16:N16)</f>
        <v>13.777042347796845</v>
      </c>
    </row>
    <row r="17" spans="1:15" ht="12" customHeight="1" x14ac:dyDescent="0.2">
      <c r="B17" t="s">
        <v>93</v>
      </c>
      <c r="E17" s="22">
        <f>+E9/E$10*100</f>
        <v>4.572103940307124</v>
      </c>
      <c r="F17" s="22">
        <f t="shared" ref="F17:N17" si="6">+F9/F$10*100</f>
        <v>11.841004426211883</v>
      </c>
      <c r="G17" s="22">
        <f t="shared" si="6"/>
        <v>3.8236947027626691</v>
      </c>
      <c r="H17" s="22">
        <f t="shared" si="6"/>
        <v>1.131510707835081</v>
      </c>
      <c r="I17" s="22">
        <f t="shared" si="6"/>
        <v>2.9599322192858892</v>
      </c>
      <c r="J17" s="22">
        <f t="shared" si="6"/>
        <v>0.35195988332355893</v>
      </c>
      <c r="K17" s="22">
        <f t="shared" si="6"/>
        <v>-1.6730591357466624</v>
      </c>
      <c r="L17" s="22">
        <f t="shared" si="6"/>
        <v>-2.3958663915156131</v>
      </c>
      <c r="M17" s="22">
        <f t="shared" si="6"/>
        <v>-2.2393284128673869</v>
      </c>
      <c r="N17" s="22">
        <f t="shared" si="6"/>
        <v>-2.0697965228569313</v>
      </c>
      <c r="O17" s="22">
        <f>AVERAGE(E17:N17)</f>
        <v>1.630215541673961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38.53187090941708</v>
      </c>
      <c r="F20" s="22">
        <f t="shared" ref="F20:N20" si="7">+F10/F$12*100</f>
        <v>39.094618926966128</v>
      </c>
      <c r="G20" s="22">
        <f t="shared" si="7"/>
        <v>38.884278216829941</v>
      </c>
      <c r="H20" s="22">
        <f t="shared" si="7"/>
        <v>37.505294546548434</v>
      </c>
      <c r="I20" s="22">
        <f t="shared" si="7"/>
        <v>36.871069919740357</v>
      </c>
      <c r="J20" s="22">
        <f t="shared" si="7"/>
        <v>36.702929057955622</v>
      </c>
      <c r="K20" s="22">
        <f t="shared" si="7"/>
        <v>38.507503878543396</v>
      </c>
      <c r="L20" s="22">
        <f t="shared" si="7"/>
        <v>41.273935799180244</v>
      </c>
      <c r="M20" s="22">
        <f t="shared" si="7"/>
        <v>42.623310783869712</v>
      </c>
      <c r="N20" s="22">
        <f t="shared" si="7"/>
        <v>43.660754254138475</v>
      </c>
      <c r="O20" s="22">
        <f>AVERAGE(E20:N20)</f>
        <v>39.365556629318938</v>
      </c>
    </row>
    <row r="21" spans="1:15" ht="12" customHeight="1" x14ac:dyDescent="0.2">
      <c r="B21" t="s">
        <v>94</v>
      </c>
      <c r="E21" s="22">
        <f>+E11/E$12*100</f>
        <v>61.468129090582913</v>
      </c>
      <c r="F21" s="22">
        <f t="shared" ref="F21:N21" si="8">+F11/F$12*100</f>
        <v>60.905381073033872</v>
      </c>
      <c r="G21" s="22">
        <f t="shared" si="8"/>
        <v>61.115721783170059</v>
      </c>
      <c r="H21" s="22">
        <f t="shared" si="8"/>
        <v>62.494705453451559</v>
      </c>
      <c r="I21" s="22">
        <f t="shared" si="8"/>
        <v>63.128930080259636</v>
      </c>
      <c r="J21" s="22">
        <f t="shared" si="8"/>
        <v>63.297070942044385</v>
      </c>
      <c r="K21" s="22">
        <f t="shared" si="8"/>
        <v>61.492496121456611</v>
      </c>
      <c r="L21" s="22">
        <f t="shared" si="8"/>
        <v>58.726064200819764</v>
      </c>
      <c r="M21" s="22">
        <f t="shared" si="8"/>
        <v>57.376689216130281</v>
      </c>
      <c r="N21" s="22">
        <f t="shared" si="8"/>
        <v>56.339245745861518</v>
      </c>
      <c r="O21" s="22">
        <f>AVERAGE(E21:N21)</f>
        <v>60.634443370681062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4.4492904522989711</v>
      </c>
      <c r="F24" s="22">
        <f>Input!B108/Input!B$56*100</f>
        <v>3.4982965404574755</v>
      </c>
      <c r="G24" s="22">
        <f>Input!C108/Input!C$56*100</f>
        <v>2.877570768858587</v>
      </c>
      <c r="H24" s="22">
        <f>Input!D108/Input!D$56*100</f>
        <v>2.1914357064026087</v>
      </c>
      <c r="I24" s="22">
        <f>Input!E108/Input!E$56*100</f>
        <v>2.6817662397572208</v>
      </c>
      <c r="J24" s="22">
        <f>Input!F108/Input!F$56*100</f>
        <v>2.5796576934267028</v>
      </c>
      <c r="K24" s="22">
        <f>Input!G108/Input!G$56*100</f>
        <v>2.1850389525533882</v>
      </c>
      <c r="L24" s="22">
        <f>Input!H108/Input!H$56*100</f>
        <v>2.3242977080428462</v>
      </c>
      <c r="M24" s="22">
        <f>Input!I108/Input!I$56*100</f>
        <v>2.0268307661665119</v>
      </c>
      <c r="N24" s="22">
        <f>Input!J108/Input!J$56*100</f>
        <v>1.7083151260957143</v>
      </c>
      <c r="O24" s="22">
        <f>AVERAGE(E24:N24)</f>
        <v>2.6522499954060028</v>
      </c>
    </row>
    <row r="25" spans="1:15" ht="12" customHeight="1" x14ac:dyDescent="0.2">
      <c r="B25" t="s">
        <v>60</v>
      </c>
      <c r="E25" s="22">
        <f>Input!A109/Input!A$56*100</f>
        <v>14.039592763477781</v>
      </c>
      <c r="F25" s="22">
        <f>Input!B109/Input!B$56*100</f>
        <v>12.490213988198921</v>
      </c>
      <c r="G25" s="22">
        <f>Input!C109/Input!C$56*100</f>
        <v>12.961117591758207</v>
      </c>
      <c r="H25" s="22">
        <f>Input!D109/Input!D$56*100</f>
        <v>12.657716451712679</v>
      </c>
      <c r="I25" s="22">
        <f>Input!E109/Input!E$56*100</f>
        <v>11.357022880414233</v>
      </c>
      <c r="J25" s="22">
        <f>Input!F109/Input!F$56*100</f>
        <v>13.15348164061364</v>
      </c>
      <c r="K25" s="22">
        <f>Input!G109/Input!G$56*100</f>
        <v>12.155038356874414</v>
      </c>
      <c r="L25" s="22">
        <f>Input!H109/Input!H$56*100</f>
        <v>11.418951307969046</v>
      </c>
      <c r="M25" s="22">
        <f>Input!I109/Input!I$56*100</f>
        <v>10.527848871655877</v>
      </c>
      <c r="N25" s="22">
        <f>Input!J109/Input!J$56*100</f>
        <v>10.101813697026961</v>
      </c>
      <c r="O25" s="22">
        <f>AVERAGE(E25:N25)</f>
        <v>12.086279754970176</v>
      </c>
    </row>
    <row r="26" spans="1:15" ht="12" customHeight="1" x14ac:dyDescent="0.2">
      <c r="B26" t="s">
        <v>99</v>
      </c>
      <c r="E26" s="22">
        <f>Input!A110/Input!A$56*100</f>
        <v>25.607389140757121</v>
      </c>
      <c r="F26" s="22">
        <f>Input!B110/Input!B$56*100</f>
        <v>28.953676926006462</v>
      </c>
      <c r="G26" s="22">
        <f>Input!C110/Input!C$56*100</f>
        <v>32.600774382841756</v>
      </c>
      <c r="H26" s="22">
        <f>Input!D110/Input!D$56*100</f>
        <v>32.133485068830971</v>
      </c>
      <c r="I26" s="22">
        <f>Input!E110/Input!E$56*100</f>
        <v>35.547623566531357</v>
      </c>
      <c r="J26" s="22">
        <f>Input!F110/Input!F$56*100</f>
        <v>34.465141448608286</v>
      </c>
      <c r="K26" s="22">
        <f>Input!G110/Input!G$56*100</f>
        <v>35.208914853738364</v>
      </c>
      <c r="L26" s="22">
        <f>Input!H110/Input!H$56*100</f>
        <v>37.157724948582768</v>
      </c>
      <c r="M26" s="22">
        <f>Input!I110/Input!I$56*100</f>
        <v>38.363333512815963</v>
      </c>
      <c r="N26" s="22">
        <f>Input!J110/Input!J$56*100</f>
        <v>40.25179583216245</v>
      </c>
      <c r="O26" s="22">
        <f>AVERAGE(E26:N26)</f>
        <v>34.028985968087547</v>
      </c>
    </row>
    <row r="27" spans="1:15" ht="12" customHeight="1" x14ac:dyDescent="0.2">
      <c r="B27" t="s">
        <v>255</v>
      </c>
      <c r="E27" s="22">
        <f>Input!A111/Input!A$56*100</f>
        <v>31.327493570268267</v>
      </c>
      <c r="F27" s="22">
        <f>Input!B111/Input!B$56*100</f>
        <v>32.010545135947496</v>
      </c>
      <c r="G27" s="22">
        <f>Input!C111/Input!C$56*100</f>
        <v>29.842262267621365</v>
      </c>
      <c r="H27" s="22">
        <f>Input!D111/Input!D$56*100</f>
        <v>27.907730702135364</v>
      </c>
      <c r="I27" s="22">
        <f>Input!E111/Input!E$56*100</f>
        <v>28.948268035458486</v>
      </c>
      <c r="J27" s="22">
        <f>Input!F111/Input!F$56*100</f>
        <v>27.91341903524172</v>
      </c>
      <c r="K27" s="22">
        <f>Input!G111/Input!G$56*100</f>
        <v>28.034187883403188</v>
      </c>
      <c r="L27" s="22">
        <f>Input!H111/Input!H$56*100</f>
        <v>27.613878887736711</v>
      </c>
      <c r="M27" s="22">
        <f>Input!I111/Input!I$56*100</f>
        <v>27.543920665185489</v>
      </c>
      <c r="N27" s="22">
        <f>Input!J111/Input!J$56*100</f>
        <v>27.714982616787292</v>
      </c>
      <c r="O27" s="22">
        <f>AVERAGE(E27:N27)</f>
        <v>28.885668879978539</v>
      </c>
    </row>
    <row r="28" spans="1:15" ht="12" customHeight="1" x14ac:dyDescent="0.2">
      <c r="B28" t="s">
        <v>15</v>
      </c>
      <c r="E28" s="22">
        <f>Input!A112/Input!A$56*100</f>
        <v>24.57623407319787</v>
      </c>
      <c r="F28" s="22">
        <f>Input!B112/Input!B$56*100</f>
        <v>23.047267409389651</v>
      </c>
      <c r="G28" s="22">
        <f>Input!C112/Input!C$56*100</f>
        <v>21.718274668413301</v>
      </c>
      <c r="H28" s="22">
        <f>Input!D112/Input!D$56*100</f>
        <v>25.10963207091838</v>
      </c>
      <c r="I28" s="22">
        <f>Input!E112/Input!E$56*100</f>
        <v>21.465319277838706</v>
      </c>
      <c r="J28" s="22">
        <f>Input!F112/Input!F$56*100</f>
        <v>21.888300463078018</v>
      </c>
      <c r="K28" s="22">
        <f>Input!G112/Input!G$56*100</f>
        <v>22.416819953430654</v>
      </c>
      <c r="L28" s="22">
        <f>Input!H112/Input!H$56*100</f>
        <v>21.485146908518175</v>
      </c>
      <c r="M28" s="22">
        <f>Input!I112/Input!I$56*100</f>
        <v>21.538066419676461</v>
      </c>
      <c r="N28" s="22">
        <f>Input!J112/Input!J$56*100</f>
        <v>20.223092491835327</v>
      </c>
      <c r="O28" s="22">
        <f>AVERAGE(E28:N28)</f>
        <v>22.346815373629656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3.5950474578164844</v>
      </c>
      <c r="F31" s="22">
        <f>Input!B113/Input!B$100*100</f>
        <v>2.4252253135760617</v>
      </c>
      <c r="G31" s="22">
        <f>Input!C113/Input!C$100*100</f>
        <v>4.5269875140203908</v>
      </c>
      <c r="H31" s="22">
        <f>Input!D113/Input!D$100*100</f>
        <v>3.6741080014334382</v>
      </c>
      <c r="I31" s="22">
        <f>Input!E113/Input!E$100*100</f>
        <v>1.9733015165857122</v>
      </c>
      <c r="J31" s="22">
        <f>Input!F113/Input!F$100*100</f>
        <v>2.0255946150333859</v>
      </c>
      <c r="K31" s="22">
        <f>Input!G113/Input!G$100*100</f>
        <v>1.3407601803804463</v>
      </c>
      <c r="L31" s="22">
        <f>Input!H113/Input!H$100*100</f>
        <v>2.6737445844130017</v>
      </c>
      <c r="M31" s="22">
        <f>Input!I113/Input!I$100*100</f>
        <v>2.2931500450840048</v>
      </c>
      <c r="N31" s="22">
        <f>Input!J113/Input!J$100*100</f>
        <v>1.3692344902819138</v>
      </c>
      <c r="O31" s="22">
        <f>AVERAGE(E31:N31)</f>
        <v>2.5897153718624843</v>
      </c>
    </row>
    <row r="32" spans="1:15" ht="12" customHeight="1" x14ac:dyDescent="0.2">
      <c r="B32" t="s">
        <v>60</v>
      </c>
      <c r="E32" s="22">
        <f>Input!A114/Input!A$100*100</f>
        <v>19.617208097253133</v>
      </c>
      <c r="F32" s="22">
        <f>Input!B114/Input!B$100*100</f>
        <v>9.059072954886064</v>
      </c>
      <c r="G32" s="22">
        <f>Input!C114/Input!C$100*100</f>
        <v>4.1135767555349805</v>
      </c>
      <c r="H32" s="22">
        <f>Input!D114/Input!D$100*100</f>
        <v>18.743899750232892</v>
      </c>
      <c r="I32" s="22">
        <f>Input!E114/Input!E$100*100</f>
        <v>17.426589067538472</v>
      </c>
      <c r="J32" s="22">
        <f>Input!F114/Input!F$100*100</f>
        <v>17.595832830317939</v>
      </c>
      <c r="K32" s="22">
        <f>Input!G114/Input!G$100*100</f>
        <v>10.455393237860298</v>
      </c>
      <c r="L32" s="22">
        <f>Input!H114/Input!H$100*100</f>
        <v>7.5282285305902903</v>
      </c>
      <c r="M32" s="22">
        <f>Input!I114/Input!I$100*100</f>
        <v>11.602189210887676</v>
      </c>
      <c r="N32" s="22">
        <f>Input!J114/Input!J$100*100</f>
        <v>12.164577273166746</v>
      </c>
      <c r="O32" s="22">
        <f>AVERAGE(E32:N32)</f>
        <v>12.830656770826845</v>
      </c>
    </row>
    <row r="33" spans="1:15" ht="12" customHeight="1" x14ac:dyDescent="0.2">
      <c r="B33" t="s">
        <v>99</v>
      </c>
      <c r="E33" s="22">
        <f>Input!A115/Input!A$100*100</f>
        <v>14.188377186491008</v>
      </c>
      <c r="F33" s="22">
        <f>Input!B115/Input!B$100*100</f>
        <v>29.412796404038744</v>
      </c>
      <c r="G33" s="22">
        <f>Input!C115/Input!C$100*100</f>
        <v>17.015622319376455</v>
      </c>
      <c r="H33" s="22">
        <f>Input!D115/Input!D$100*100</f>
        <v>20.760544389668397</v>
      </c>
      <c r="I33" s="22">
        <f>Input!E115/Input!E$100*100</f>
        <v>31.784206624263078</v>
      </c>
      <c r="J33" s="22">
        <f>Input!F115/Input!F$100*100</f>
        <v>47.387044732302407</v>
      </c>
      <c r="K33" s="22">
        <f>Input!G115/Input!G$100*100</f>
        <v>27.756615870840466</v>
      </c>
      <c r="L33" s="22">
        <f>Input!H115/Input!H$100*100</f>
        <v>34.976591167933456</v>
      </c>
      <c r="M33" s="22">
        <f>Input!I115/Input!I$100*100</f>
        <v>35.639589345685216</v>
      </c>
      <c r="N33" s="22">
        <f>Input!J115/Input!J$100*100</f>
        <v>36.726589189506768</v>
      </c>
      <c r="O33" s="22">
        <f>AVERAGE(E33:N33)</f>
        <v>29.564797723010599</v>
      </c>
    </row>
    <row r="34" spans="1:15" ht="12" customHeight="1" x14ac:dyDescent="0.2">
      <c r="B34" t="s">
        <v>255</v>
      </c>
      <c r="E34" s="22">
        <f>Input!A116/Input!A$100*100</f>
        <v>46.225803086482983</v>
      </c>
      <c r="F34" s="22">
        <f>Input!B116/Input!B$100*100</f>
        <v>39.539034488327715</v>
      </c>
      <c r="G34" s="22">
        <f>Input!C116/Input!C$100*100</f>
        <v>60.018143532530999</v>
      </c>
      <c r="H34" s="22">
        <f>Input!D116/Input!D$100*100</f>
        <v>33.464516863138726</v>
      </c>
      <c r="I34" s="22">
        <f>Input!E116/Input!E$100*100</f>
        <v>26.988778039987306</v>
      </c>
      <c r="J34" s="22">
        <f>Input!F116/Input!F$100*100</f>
        <v>14.238502863510638</v>
      </c>
      <c r="K34" s="22">
        <f>Input!G116/Input!G$100*100</f>
        <v>38.87534356489121</v>
      </c>
      <c r="L34" s="22">
        <f>Input!H116/Input!H$100*100</f>
        <v>30.748551153317223</v>
      </c>
      <c r="M34" s="22">
        <f>Input!I116/Input!I$100*100</f>
        <v>26.965926409044688</v>
      </c>
      <c r="N34" s="22">
        <f>Input!J116/Input!J$100*100</f>
        <v>24.509707066181683</v>
      </c>
      <c r="O34" s="22">
        <f>AVERAGE(E34:N34)</f>
        <v>34.157430706741323</v>
      </c>
    </row>
    <row r="35" spans="1:15" ht="12" customHeight="1" x14ac:dyDescent="0.2">
      <c r="B35" t="s">
        <v>15</v>
      </c>
      <c r="E35" s="22">
        <f>Input!A117/Input!A$100*100</f>
        <v>16.373564171956385</v>
      </c>
      <c r="F35" s="22">
        <f>Input!B117/Input!B$100*100</f>
        <v>19.563871014307903</v>
      </c>
      <c r="G35" s="22">
        <f>Input!C117/Input!C$100*100</f>
        <v>14.32566963809554</v>
      </c>
      <c r="H35" s="22">
        <f>Input!D117/Input!D$100*100</f>
        <v>23.356930995526554</v>
      </c>
      <c r="I35" s="22">
        <f>Input!E117/Input!E$100*100</f>
        <v>21.827124751625433</v>
      </c>
      <c r="J35" s="22">
        <f>Input!F117/Input!F$100*100</f>
        <v>18.753024958835635</v>
      </c>
      <c r="K35" s="22">
        <f>Input!G117/Input!G$100*100</f>
        <v>21.571887146027574</v>
      </c>
      <c r="L35" s="22">
        <f>Input!H117/Input!H$100*100</f>
        <v>24.072884266916752</v>
      </c>
      <c r="M35" s="22">
        <f>Input!I117/Input!I$100*100</f>
        <v>23.499144703281395</v>
      </c>
      <c r="N35" s="22">
        <f>Input!J117/Input!J$100*100</f>
        <v>25.229891980862888</v>
      </c>
      <c r="O35" s="22">
        <f>AVERAGE(E35:N35)</f>
        <v>20.857399362743603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1.7632812076332172</v>
      </c>
      <c r="F38" s="22">
        <f>Input!B118/Input!B$101*100</f>
        <v>1.3277695357260146</v>
      </c>
      <c r="G38" s="22">
        <f>Input!C118/Input!C$101*100</f>
        <v>1.2689753905511318</v>
      </c>
      <c r="H38" s="22">
        <f>Input!D118/Input!D$101*100</f>
        <v>0.93595823505500531</v>
      </c>
      <c r="I38" s="22">
        <f>Input!E118/Input!E$101*100</f>
        <v>0.74452660329033737</v>
      </c>
      <c r="J38" s="22">
        <f>Input!F118/Input!F$101*100</f>
        <v>0.74094206215037162</v>
      </c>
      <c r="K38" s="22">
        <f>Input!G118/Input!G$101*100</f>
        <v>0.64263146200775201</v>
      </c>
      <c r="L38" s="22">
        <f>Input!H118/Input!H$101*100</f>
        <v>0.69947005979785548</v>
      </c>
      <c r="M38" s="22">
        <f>Input!I118/Input!I$101*100</f>
        <v>0.62852546533912135</v>
      </c>
      <c r="N38" s="22">
        <f>Input!J118/Input!J$101*100</f>
        <v>0.56360558296380836</v>
      </c>
      <c r="O38" s="25">
        <f>AVERAGE(E38:N38)</f>
        <v>0.93156856045146141</v>
      </c>
    </row>
    <row r="39" spans="1:15" ht="12" customHeight="1" x14ac:dyDescent="0.2">
      <c r="B39" t="s">
        <v>60</v>
      </c>
      <c r="E39" s="22">
        <f>Input!A119/Input!A$101*100</f>
        <v>6.9401522209943316</v>
      </c>
      <c r="F39" s="22">
        <f>Input!B119/Input!B$101*100</f>
        <v>5.7066651225067346</v>
      </c>
      <c r="G39" s="22">
        <f>Input!C119/Input!C$101*100</f>
        <v>5.9416891847196052</v>
      </c>
      <c r="H39" s="22">
        <f>Input!D119/Input!D$101*100</f>
        <v>6.4446790988304734</v>
      </c>
      <c r="I39" s="22">
        <f>Input!E119/Input!E$101*100</f>
        <v>5.6390684032133587</v>
      </c>
      <c r="J39" s="22">
        <f>Input!F119/Input!F$101*100</f>
        <v>5.1442401415745858</v>
      </c>
      <c r="K39" s="22">
        <f>Input!G119/Input!G$101*100</f>
        <v>4.6121405520740222</v>
      </c>
      <c r="L39" s="22">
        <f>Input!H119/Input!H$101*100</f>
        <v>4.5843615535549791</v>
      </c>
      <c r="M39" s="22">
        <f>Input!I119/Input!I$101*100</f>
        <v>4.5554472238695691</v>
      </c>
      <c r="N39" s="22">
        <f>Input!J119/Input!J$101*100</f>
        <v>4.4705439163651821</v>
      </c>
      <c r="O39" s="22">
        <f>AVERAGE(E39:N39)</f>
        <v>5.4038987417702842</v>
      </c>
    </row>
    <row r="40" spans="1:15" ht="12" customHeight="1" x14ac:dyDescent="0.2">
      <c r="B40" t="s">
        <v>99</v>
      </c>
      <c r="E40" s="22">
        <f>Input!A120/Input!A$101*100</f>
        <v>19.894464143679532</v>
      </c>
      <c r="F40" s="22">
        <f>Input!B120/Input!B$101*100</f>
        <v>22.650959302769134</v>
      </c>
      <c r="G40" s="22">
        <f>Input!C120/Input!C$101*100</f>
        <v>24.108404160413947</v>
      </c>
      <c r="H40" s="22">
        <f>Input!D120/Input!D$101*100</f>
        <v>26.021571920403897</v>
      </c>
      <c r="I40" s="22">
        <f>Input!E120/Input!E$101*100</f>
        <v>28.746431599093082</v>
      </c>
      <c r="J40" s="22">
        <f>Input!F120/Input!F$101*100</f>
        <v>28.03647308112463</v>
      </c>
      <c r="K40" s="22">
        <f>Input!G120/Input!G$101*100</f>
        <v>27.629077756532379</v>
      </c>
      <c r="L40" s="22">
        <f>Input!H120/Input!H$101*100</f>
        <v>28.294193893304531</v>
      </c>
      <c r="M40" s="22">
        <f>Input!I120/Input!I$101*100</f>
        <v>27.251399141825281</v>
      </c>
      <c r="N40" s="22">
        <f>Input!J120/Input!J$101*100</f>
        <v>28.018476153710008</v>
      </c>
      <c r="O40" s="22">
        <f>AVERAGE(E40:N40)</f>
        <v>26.065145115285645</v>
      </c>
    </row>
    <row r="41" spans="1:15" ht="12" customHeight="1" x14ac:dyDescent="0.2">
      <c r="B41" t="s">
        <v>255</v>
      </c>
      <c r="E41" s="22">
        <f>Input!A121/Input!A$101*100</f>
        <v>60.432748544822111</v>
      </c>
      <c r="F41" s="22">
        <f>Input!B121/Input!B$101*100</f>
        <v>59.557419934697066</v>
      </c>
      <c r="G41" s="22">
        <f>Input!C121/Input!C$101*100</f>
        <v>60.060533143784767</v>
      </c>
      <c r="H41" s="22">
        <f>Input!D121/Input!D$101*100</f>
        <v>57.075057153195239</v>
      </c>
      <c r="I41" s="22">
        <f>Input!E121/Input!E$101*100</f>
        <v>56.130131272933426</v>
      </c>
      <c r="J41" s="22">
        <f>Input!F121/Input!F$101*100</f>
        <v>56.52262086482002</v>
      </c>
      <c r="K41" s="22">
        <f>Input!G121/Input!G$101*100</f>
        <v>57.317780165392243</v>
      </c>
      <c r="L41" s="22">
        <f>Input!H121/Input!H$101*100</f>
        <v>57.165529663001934</v>
      </c>
      <c r="M41" s="22">
        <f>Input!I121/Input!I$101*100</f>
        <v>57.649523969427008</v>
      </c>
      <c r="N41" s="22">
        <f>Input!J121/Input!J$101*100</f>
        <v>57.03381824195737</v>
      </c>
      <c r="O41" s="22">
        <f>AVERAGE(E41:N41)</f>
        <v>57.894516295403129</v>
      </c>
    </row>
    <row r="42" spans="1:15" ht="12" customHeight="1" x14ac:dyDescent="0.2">
      <c r="B42" t="s">
        <v>15</v>
      </c>
      <c r="E42" s="22">
        <f>Input!A122/Input!A$101*100</f>
        <v>10.969353882870807</v>
      </c>
      <c r="F42" s="22">
        <f>Input!B122/Input!B$101*100</f>
        <v>10.757186104301047</v>
      </c>
      <c r="G42" s="22">
        <f>Input!C122/Input!C$101*100</f>
        <v>8.6203980837272756</v>
      </c>
      <c r="H42" s="22">
        <f>Input!D122/Input!D$101*100</f>
        <v>9.5227336277488668</v>
      </c>
      <c r="I42" s="22">
        <f>Input!E122/Input!E$101*100</f>
        <v>8.7398421214698061</v>
      </c>
      <c r="J42" s="22">
        <f>Input!F122/Input!F$101*100</f>
        <v>9.5557238503303914</v>
      </c>
      <c r="K42" s="22">
        <f>Input!G122/Input!G$101*100</f>
        <v>9.7983700639936124</v>
      </c>
      <c r="L42" s="22">
        <f>Input!H122/Input!H$101*100</f>
        <v>9.2564448303407065</v>
      </c>
      <c r="M42" s="22">
        <f>Input!I122/Input!I$101*100</f>
        <v>9.9151041995390159</v>
      </c>
      <c r="N42" s="22">
        <f>Input!J122/Input!J$101*100</f>
        <v>9.9135561050036234</v>
      </c>
      <c r="O42" s="22">
        <f>AVERAGE(E42:N42)</f>
        <v>9.7048712869325158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104.30883570314367</v>
      </c>
      <c r="F4" s="6">
        <f>IF(Input!B158=0,"***",Input!B159/Input!B158)</f>
        <v>108.96586643702979</v>
      </c>
      <c r="G4" s="6">
        <f>IF(Input!C158=0,"***",Input!C159/Input!C158)</f>
        <v>124.16702541001372</v>
      </c>
      <c r="H4" s="6">
        <f>IF(Input!D158=0,"***",Input!D159/Input!D158)</f>
        <v>115.54900997358159</v>
      </c>
      <c r="I4" s="6">
        <f>IF(Input!E158=0,"***",Input!E159/Input!E158)</f>
        <v>82.689371198160401</v>
      </c>
      <c r="J4" s="6">
        <f>IF(Input!F158=0,"***",Input!F159/Input!F158)</f>
        <v>84.86109045097696</v>
      </c>
      <c r="K4" s="6">
        <f>IF(Input!G158=0,"***",Input!G159/Input!G158)</f>
        <v>102.89455458435881</v>
      </c>
      <c r="L4" s="6">
        <f>IF(Input!H158=0,"***",Input!H159/Input!H158)</f>
        <v>110.45775751434803</v>
      </c>
      <c r="M4" s="6">
        <f>IF(Input!I158=0,"***",Input!I159/Input!I158)</f>
        <v>111.75687327359589</v>
      </c>
      <c r="N4" s="6">
        <f>IF(Input!J158=0,"***",Input!J159/Input!J158)</f>
        <v>119.31513358016269</v>
      </c>
    </row>
    <row r="5" spans="1:15" x14ac:dyDescent="0.2">
      <c r="B5" t="s">
        <v>296</v>
      </c>
      <c r="E5" s="6">
        <f>IF(Input!A160=0,"***",Input!A161/Input!A160)</f>
        <v>118.80708942985171</v>
      </c>
      <c r="F5" s="6">
        <f>IF(Input!B160=0,"***",Input!B161/Input!B160)</f>
        <v>149.81776203437047</v>
      </c>
      <c r="G5" s="6">
        <f>IF(Input!C160=0,"***",Input!C161/Input!C160)</f>
        <v>129.12381785114357</v>
      </c>
      <c r="H5" s="6">
        <f>IF(Input!D160=0,"***",Input!D161/Input!D160)</f>
        <v>125.17659356884067</v>
      </c>
      <c r="I5" s="6">
        <f>IF(Input!E160=0,"***",Input!E161/Input!E160)</f>
        <v>126.717621654534</v>
      </c>
      <c r="J5" s="6">
        <f>IF(Input!F160=0,"***",Input!F161/Input!F160)</f>
        <v>140.6849492219948</v>
      </c>
      <c r="K5" s="6">
        <f>IF(Input!G160=0,"***",Input!G161/Input!G160)</f>
        <v>135.84365529834773</v>
      </c>
      <c r="L5" s="6">
        <f>IF(Input!H160=0,"***",Input!H161/Input!H160)</f>
        <v>133.95889947462226</v>
      </c>
      <c r="M5" s="6">
        <f>IF(Input!I160=0,"***",Input!I161/Input!I160)</f>
        <v>131.99252448602775</v>
      </c>
      <c r="N5" s="6">
        <f>IF(Input!J160=0,"***",Input!J161/Input!J160)</f>
        <v>126.83205941063548</v>
      </c>
    </row>
    <row r="6" spans="1:15" x14ac:dyDescent="0.2">
      <c r="B6" t="s">
        <v>197</v>
      </c>
      <c r="E6" s="6">
        <f>IF(Input!A162=0,"***",Input!A163/Input!A162)</f>
        <v>45.387945927242377</v>
      </c>
      <c r="F6" s="6">
        <f>IF(Input!B162=0,"***",Input!B163/Input!B162)</f>
        <v>55.268915110030889</v>
      </c>
      <c r="G6" s="6">
        <f>IF(Input!C162=0,"***",Input!C163/Input!C162)</f>
        <v>48.263437271135331</v>
      </c>
      <c r="H6" s="6">
        <f>IF(Input!D162=0,"***",Input!D163/Input!D162)</f>
        <v>37.680742052308347</v>
      </c>
      <c r="I6" s="6">
        <f>IF(Input!E162=0,"***",Input!E163/Input!E162)</f>
        <v>39.931364906041786</v>
      </c>
      <c r="J6" s="6">
        <f>IF(Input!F162=0,"***",Input!F163/Input!F162)</f>
        <v>45.464759673390176</v>
      </c>
      <c r="K6" s="6">
        <f>IF(Input!G162=0,"***",Input!G163/Input!G162)</f>
        <v>49.972201473007608</v>
      </c>
      <c r="L6" s="6">
        <f>IF(Input!H162=0,"***",Input!H163/Input!H162)</f>
        <v>51.351325110421016</v>
      </c>
      <c r="M6" s="6">
        <f>IF(Input!I162=0,"***",Input!I163/Input!I162)</f>
        <v>52.241667866555105</v>
      </c>
      <c r="N6" s="6">
        <f>IF(Input!J162=0,"***",Input!J163/Input!J162)</f>
        <v>53.858395251945041</v>
      </c>
    </row>
    <row r="7" spans="1:15" x14ac:dyDescent="0.2">
      <c r="B7" t="s">
        <v>198</v>
      </c>
      <c r="E7" s="6">
        <f>IF(Input!A164=0,"***",Input!A165/Input!A164)</f>
        <v>68.420486776659189</v>
      </c>
      <c r="F7" s="6">
        <f>IF(Input!B164=0,"***",Input!B165/Input!B164)</f>
        <v>79.165983461008352</v>
      </c>
      <c r="G7" s="6">
        <f>IF(Input!C164=0,"***",Input!C165/Input!C164)</f>
        <v>62.042562283017574</v>
      </c>
      <c r="H7" s="6">
        <f>IF(Input!D164=0,"***",Input!D165/Input!D164)</f>
        <v>51.081411766821951</v>
      </c>
      <c r="I7" s="6">
        <f>IF(Input!E164=0,"***",Input!E165/Input!E164)</f>
        <v>54.421457120663511</v>
      </c>
      <c r="J7" s="6">
        <f>IF(Input!F164=0,"***",Input!F165/Input!F164)</f>
        <v>62.543853968612723</v>
      </c>
      <c r="K7" s="6">
        <f>IF(Input!G164=0,"***",Input!G165/Input!G164)</f>
        <v>63.793943957479662</v>
      </c>
      <c r="L7" s="6">
        <f>IF(Input!H164=0,"***",Input!H165/Input!H164)</f>
        <v>61.27877987102444</v>
      </c>
      <c r="M7" s="6">
        <f>IF(Input!I164=0,"***",Input!I165/Input!I164)</f>
        <v>64.106911709322517</v>
      </c>
      <c r="N7" s="6">
        <f>IF(Input!J164=0,"***",Input!J165/Input!J164)</f>
        <v>64.631811071214798</v>
      </c>
    </row>
    <row r="8" spans="1:15" x14ac:dyDescent="0.2">
      <c r="B8" t="s">
        <v>199</v>
      </c>
      <c r="E8" s="6">
        <f>IF(Input!A166=0,"***",Input!A167/Input!A166)</f>
        <v>36.956597244119436</v>
      </c>
      <c r="F8" s="6">
        <f>IF(Input!B166=0,"***",Input!B167/Input!B166)</f>
        <v>30.777867074664304</v>
      </c>
      <c r="G8" s="6">
        <f>IF(Input!C166=0,"***",Input!C167/Input!C166)</f>
        <v>24.311057306020817</v>
      </c>
      <c r="H8" s="6">
        <f>IF(Input!D166=0,"***",Input!D167/Input!D166)</f>
        <v>20.551000431079128</v>
      </c>
      <c r="I8" s="6">
        <f>IF(Input!E166=0,"***",Input!E167/Input!E166)</f>
        <v>24.788201306863069</v>
      </c>
      <c r="J8" s="6">
        <f>IF(Input!F166=0,"***",Input!F167/Input!F166)</f>
        <v>27.612677004414923</v>
      </c>
      <c r="K8" s="6">
        <f>IF(Input!G166=0,"***",Input!G167/Input!G166)</f>
        <v>28.23747461268546</v>
      </c>
      <c r="L8" s="6">
        <f>IF(Input!H166=0,"***",Input!H167/Input!H166)</f>
        <v>29.373291943599654</v>
      </c>
      <c r="M8" s="6">
        <f>IF(Input!I166=0,"***",Input!I167/Input!I166)</f>
        <v>32.295178129029672</v>
      </c>
      <c r="N8" s="6">
        <f>IF(Input!J166=0,"***",Input!J167/Input!J166)</f>
        <v>34.639405782155222</v>
      </c>
    </row>
    <row r="9" spans="1:15" x14ac:dyDescent="0.2">
      <c r="B9" t="s">
        <v>200</v>
      </c>
      <c r="E9" s="6">
        <f>IF(Input!A168=0,"***",Input!A169/Input!A168)</f>
        <v>64.11130702674518</v>
      </c>
      <c r="F9" s="6">
        <f>IF(Input!B168=0,"***",Input!B169/Input!B168)</f>
        <v>65.12720044510462</v>
      </c>
      <c r="G9" s="6">
        <f>IF(Input!C168=0,"***",Input!C169/Input!C168)</f>
        <v>51.551189243842515</v>
      </c>
      <c r="H9" s="6">
        <f>IF(Input!D168=0,"***",Input!D169/Input!D168)</f>
        <v>48.028528817254454</v>
      </c>
      <c r="I9" s="6">
        <f>IF(Input!E168=0,"***",Input!E169/Input!E168)</f>
        <v>57.559092945459525</v>
      </c>
      <c r="J9" s="6">
        <f>IF(Input!F168=0,"***",Input!F169/Input!F168)</f>
        <v>56.883334056079306</v>
      </c>
      <c r="K9" s="6">
        <f>IF(Input!G168=0,"***",Input!G169/Input!G168)</f>
        <v>60.722345618425173</v>
      </c>
      <c r="L9" s="6">
        <f>IF(Input!H168=0,"***",Input!H169/Input!H168)</f>
        <v>55.377252783356049</v>
      </c>
      <c r="M9" s="6">
        <f>IF(Input!I168=0,"***",Input!I169/Input!I168)</f>
        <v>60.674696666290899</v>
      </c>
      <c r="N9" s="6">
        <f>IF(Input!J168=0,"***",Input!J169/Input!J168)</f>
        <v>59.697500611247662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Größenklasse 2: 1.200 - 5.000 ha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31.679066614015397</v>
      </c>
      <c r="F20" s="6">
        <f>Input!B14/(Input!B97 + Input!B98)*2</f>
        <v>30.493170802860472</v>
      </c>
      <c r="G20" s="6">
        <f>Input!C14/(Input!C97 + Input!C98)*2</f>
        <v>30.602859667308312</v>
      </c>
      <c r="H20" s="6">
        <f>Input!D14/(Input!D97 + Input!D98)*2</f>
        <v>29.941551393865183</v>
      </c>
      <c r="I20" s="6">
        <f>Input!E14/(Input!E97 + Input!E98)*2</f>
        <v>30.377672340491401</v>
      </c>
      <c r="J20" s="6">
        <f>Input!F14/(Input!F97 + Input!F98)*2</f>
        <v>32.744684431773095</v>
      </c>
      <c r="K20" s="6">
        <f>Input!G14/(Input!G97 + Input!G98)*2</f>
        <v>31.982034457251686</v>
      </c>
      <c r="L20" s="6">
        <f>Input!H14/(Input!H97 + Input!H98)*2</f>
        <v>32.923215182780318</v>
      </c>
      <c r="M20" s="6">
        <f>Input!I14/(Input!I97 + Input!I98)*2</f>
        <v>34.359637843583087</v>
      </c>
      <c r="N20" s="6">
        <f>Input!J14/(Input!J97 + Input!J98)*2</f>
        <v>34.617198972046012</v>
      </c>
      <c r="O20" s="6">
        <f t="shared" ref="O20:O25" si="1">AVERAGE(E20:N20)</f>
        <v>31.972109170597498</v>
      </c>
    </row>
    <row r="21" spans="2:15" x14ac:dyDescent="0.2">
      <c r="B21" t="s">
        <v>81</v>
      </c>
      <c r="E21" s="6">
        <f>Input!A25/Input!A$6</f>
        <v>1.0006298081109446</v>
      </c>
      <c r="F21" s="6">
        <f>Input!B25/Input!B$6</f>
        <v>1.1303910282558012</v>
      </c>
      <c r="G21" s="6">
        <f>Input!C25/Input!C$6</f>
        <v>1.1479201314868197</v>
      </c>
      <c r="H21" s="6">
        <f>Input!D25/Input!D$6</f>
        <v>1.1595926003900869</v>
      </c>
      <c r="I21" s="6">
        <f>Input!E25/Input!E$6</f>
        <v>1.0716404134966604</v>
      </c>
      <c r="J21" s="6">
        <f>Input!F25/Input!F$6</f>
        <v>0.97700500260469503</v>
      </c>
      <c r="K21" s="6">
        <f>Input!G25/Input!G$6</f>
        <v>1.1599805699453791</v>
      </c>
      <c r="L21" s="6">
        <f>Input!H25/Input!H$6</f>
        <v>1.4518774092447055</v>
      </c>
      <c r="M21" s="6">
        <f>Input!I25/Input!I$6</f>
        <v>1.5619099418047917</v>
      </c>
      <c r="N21" s="6">
        <f>Input!J25/Input!J$6</f>
        <v>1.3936714289365111</v>
      </c>
      <c r="O21" s="6">
        <f t="shared" si="1"/>
        <v>1.2054618334276397</v>
      </c>
    </row>
    <row r="22" spans="2:15" x14ac:dyDescent="0.2">
      <c r="B22" t="s">
        <v>82</v>
      </c>
      <c r="E22" s="6">
        <f>Input!A26/Input!A$6</f>
        <v>1.6336039238464162</v>
      </c>
      <c r="F22" s="6">
        <f>Input!B26/Input!B$6</f>
        <v>1.8654431240797529</v>
      </c>
      <c r="G22" s="6">
        <f>Input!C26/Input!C$6</f>
        <v>1.8390027010700578</v>
      </c>
      <c r="H22" s="6">
        <f>Input!D26/Input!D$6</f>
        <v>1.9435228797044146</v>
      </c>
      <c r="I22" s="6">
        <f>Input!E26/Input!E$6</f>
        <v>1.8623754240177568</v>
      </c>
      <c r="J22" s="6">
        <f>Input!F26/Input!F$6</f>
        <v>1.6878918547158006</v>
      </c>
      <c r="K22" s="6">
        <f>Input!G26/Input!G$6</f>
        <v>1.8370017514693546</v>
      </c>
      <c r="L22" s="6">
        <f>Input!H26/Input!H$6</f>
        <v>2.0413304037464846</v>
      </c>
      <c r="M22" s="6">
        <f>Input!I26/Input!I$6</f>
        <v>2.0792593851147685</v>
      </c>
      <c r="N22" s="6">
        <f>Input!J26/Input!J$6</f>
        <v>1.7799539953171788</v>
      </c>
      <c r="O22" s="6">
        <f t="shared" si="1"/>
        <v>1.8569385443081985</v>
      </c>
    </row>
    <row r="23" spans="2:15" x14ac:dyDescent="0.2">
      <c r="B23" t="s">
        <v>83</v>
      </c>
      <c r="E23" s="6">
        <f>Input!A99/Input!A$6</f>
        <v>0.16562792215628752</v>
      </c>
      <c r="F23" s="6">
        <f>Input!B99/Input!B$6</f>
        <v>0.1750108154417003</v>
      </c>
      <c r="G23" s="6">
        <f>Input!C99/Input!C$6</f>
        <v>0.17471304811056379</v>
      </c>
      <c r="H23" s="6">
        <f>Input!D99/Input!D$6</f>
        <v>0.17590395656565239</v>
      </c>
      <c r="I23" s="6">
        <f>Input!E99/Input!E$6</f>
        <v>0.17303941997362998</v>
      </c>
      <c r="J23" s="6">
        <f>Input!F99/Input!F$6</f>
        <v>0.15895873041270692</v>
      </c>
      <c r="K23" s="6">
        <f>Input!G99/Input!G$6</f>
        <v>0.19897780305050508</v>
      </c>
      <c r="L23" s="6">
        <f>Input!H99/Input!H$6</f>
        <v>0.23796658932490827</v>
      </c>
      <c r="M23" s="6">
        <f>Input!I99/Input!I$6</f>
        <v>0.2545785437458864</v>
      </c>
      <c r="N23" s="6">
        <f>Input!J99/Input!J$6</f>
        <v>0.22705937959517813</v>
      </c>
      <c r="O23" s="6">
        <f t="shared" si="1"/>
        <v>0.19418362083770185</v>
      </c>
    </row>
    <row r="24" spans="2:15" x14ac:dyDescent="0.2">
      <c r="B24" t="s">
        <v>84</v>
      </c>
      <c r="E24" s="6">
        <f>Input!A100/Input!A$6</f>
        <v>4.3382042294034129</v>
      </c>
      <c r="F24" s="6">
        <f>Input!B100/Input!B$6</f>
        <v>6.9305155845653692</v>
      </c>
      <c r="G24" s="6">
        <f>Input!C100/Input!C$6</f>
        <v>4.4773427662026393</v>
      </c>
      <c r="H24" s="6">
        <f>Input!D100/Input!D$6</f>
        <v>3.9402926485910212</v>
      </c>
      <c r="I24" s="6">
        <f>Input!E100/Input!E$6</f>
        <v>4.050577780480368</v>
      </c>
      <c r="J24" s="6">
        <f>Input!F100/Input!F$6</f>
        <v>3.1517843563438266</v>
      </c>
      <c r="K24" s="6">
        <f>Input!G100/Input!G$6</f>
        <v>3.1223534774061803</v>
      </c>
      <c r="L24" s="6">
        <f>Input!H100/Input!H$6</f>
        <v>3.562998995320025</v>
      </c>
      <c r="M24" s="6">
        <f>Input!I100/Input!I$6</f>
        <v>4.0312015152347405</v>
      </c>
      <c r="N24" s="6">
        <f>Input!J100/Input!J$6</f>
        <v>3.3957586884964948</v>
      </c>
      <c r="O24" s="6">
        <f t="shared" si="1"/>
        <v>4.1001030042044073</v>
      </c>
    </row>
    <row r="25" spans="2:15" x14ac:dyDescent="0.2">
      <c r="B25" t="s">
        <v>85</v>
      </c>
      <c r="E25" s="6">
        <f>Input!A101/Input!A$6</f>
        <v>25.60099698902776</v>
      </c>
      <c r="F25" s="6">
        <f>Input!B101/Input!B$6</f>
        <v>29.935281079013183</v>
      </c>
      <c r="G25" s="6">
        <f>Input!C101/Input!C$6</f>
        <v>29.251185531118814</v>
      </c>
      <c r="H25" s="6">
        <f>Input!D101/Input!D$6</f>
        <v>29.159429399808566</v>
      </c>
      <c r="I25" s="6">
        <f>Input!E101/Input!E$6</f>
        <v>27.193465178509797</v>
      </c>
      <c r="J25" s="6">
        <f>Input!F101/Input!F$6</f>
        <v>24.468183945611759</v>
      </c>
      <c r="K25" s="6">
        <f>Input!G101/Input!G$6</f>
        <v>28.75893667167075</v>
      </c>
      <c r="L25" s="6">
        <f>Input!H101/Input!H$6</f>
        <v>35.867268297187792</v>
      </c>
      <c r="M25" s="6">
        <f>Input!I101/Input!I$6</f>
        <v>38.615385526248488</v>
      </c>
      <c r="N25" s="6">
        <f>Input!J101/Input!J$6</f>
        <v>34.484901663297421</v>
      </c>
      <c r="O25" s="6">
        <f t="shared" si="1"/>
        <v>30.333503428149434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1.2386870378892467</v>
      </c>
      <c r="F29" s="6">
        <f>Input!B25/Input!B$5</f>
        <v>1.3052885797299703</v>
      </c>
      <c r="G29" s="6">
        <f>Input!C25/Input!C$5</f>
        <v>1.4527779072096265</v>
      </c>
      <c r="H29" s="6">
        <f>Input!D25/Input!D$5</f>
        <v>1.4824139325960757</v>
      </c>
      <c r="I29" s="6">
        <f>Input!E25/Input!E$5</f>
        <v>1.4368181571043912</v>
      </c>
      <c r="J29" s="6">
        <f>Input!F25/Input!F$5</f>
        <v>1.4180739826695321</v>
      </c>
      <c r="K29" s="6">
        <f>Input!G25/Input!G$5</f>
        <v>1.5312544264638006</v>
      </c>
      <c r="L29" s="6">
        <f>Input!H25/Input!H$5</f>
        <v>1.6829025025314626</v>
      </c>
      <c r="M29" s="6">
        <f>Input!I25/Input!I$5</f>
        <v>1.705196814315691</v>
      </c>
      <c r="N29" s="6">
        <f>Input!J25/Input!J$5</f>
        <v>1.830722749222881</v>
      </c>
      <c r="O29" s="6">
        <f>AVERAGE(E29:N29)</f>
        <v>1.5084136089732678</v>
      </c>
    </row>
    <row r="30" spans="2:15" x14ac:dyDescent="0.2">
      <c r="B30" t="s">
        <v>82</v>
      </c>
      <c r="E30" s="6">
        <f>Input!A26/Input!A$5</f>
        <v>2.0222503758245129</v>
      </c>
      <c r="F30" s="6">
        <f>Input!B26/Input!B$5</f>
        <v>2.1540701802580884</v>
      </c>
      <c r="G30" s="6">
        <f>Input!C26/Input!C$5</f>
        <v>2.3273940600318537</v>
      </c>
      <c r="H30" s="6">
        <f>Input!D26/Input!D$5</f>
        <v>2.4845841498331973</v>
      </c>
      <c r="I30" s="6">
        <f>Input!E26/Input!E$5</f>
        <v>2.497008129660315</v>
      </c>
      <c r="J30" s="6">
        <f>Input!F26/Input!F$5</f>
        <v>2.4498907562920151</v>
      </c>
      <c r="K30" s="6">
        <f>Input!G26/Input!G$5</f>
        <v>2.4249691212428304</v>
      </c>
      <c r="L30" s="6">
        <f>Input!H26/Input!H$5</f>
        <v>2.366150215634018</v>
      </c>
      <c r="M30" s="6">
        <f>Input!I26/Input!I$5</f>
        <v>2.2700069861498005</v>
      </c>
      <c r="N30" s="6">
        <f>Input!J26/Input!J$5</f>
        <v>2.3381424087052607</v>
      </c>
      <c r="O30" s="6">
        <f>AVERAGE(E30:N30)</f>
        <v>2.3334466383631893</v>
      </c>
    </row>
    <row r="31" spans="2:15" x14ac:dyDescent="0.2">
      <c r="B31" t="s">
        <v>83</v>
      </c>
      <c r="E31" s="6">
        <f>(Input!A99-Input!A102+Input!A105)/Input!A$5</f>
        <v>0.19193657002607761</v>
      </c>
      <c r="F31" s="6">
        <f>(Input!B99-Input!B102+Input!B105)/Input!B$5</f>
        <v>0.19575487366796687</v>
      </c>
      <c r="G31" s="6">
        <f>(Input!C99-Input!C102+Input!C105)/Input!C$5</f>
        <v>0.20688505225640585</v>
      </c>
      <c r="H31" s="6">
        <f>(Input!D99-Input!D102+Input!D105)/Input!D$5</f>
        <v>0.2111665922404056</v>
      </c>
      <c r="I31" s="6">
        <f>(Input!E99-Input!E102+Input!E105)/Input!E$5</f>
        <v>0.21607662334299915</v>
      </c>
      <c r="J31" s="6">
        <f>(Input!F99-Input!F102+Input!F105)/Input!F$5</f>
        <v>0.21229933126047837</v>
      </c>
      <c r="K31" s="6">
        <f>(Input!G99-Input!G102+Input!G105)/Input!G$5</f>
        <v>0.24228200182335341</v>
      </c>
      <c r="L31" s="6">
        <f>(Input!H99-Input!H102+Input!H105)/Input!H$5</f>
        <v>0.26210322237396017</v>
      </c>
      <c r="M31" s="6">
        <f>(Input!I99-Input!I102+Input!I105)/Input!I$5</f>
        <v>0.26913281111339094</v>
      </c>
      <c r="N31" s="6">
        <f>(Input!J99-Input!J102+Input!J105)/Input!J$5</f>
        <v>0.274684162833645</v>
      </c>
      <c r="O31" s="6">
        <f>AVERAGE(E31:N31)</f>
        <v>0.22823212409386828</v>
      </c>
    </row>
    <row r="32" spans="2:15" x14ac:dyDescent="0.2">
      <c r="B32" t="s">
        <v>84</v>
      </c>
      <c r="E32" s="6">
        <f>(Input!A100-Input!A103+Input!A106)/Input!A$5</f>
        <v>4.3167931277803344</v>
      </c>
      <c r="F32" s="6">
        <f>(Input!B100-Input!B103+Input!B106)/Input!B$5</f>
        <v>7.2778442612726133</v>
      </c>
      <c r="G32" s="6">
        <f>(Input!C100-Input!C103+Input!C106)/Input!C$5</f>
        <v>5.4333166570614608</v>
      </c>
      <c r="H32" s="6">
        <f>(Input!D100-Input!D103+Input!D106)/Input!D$5</f>
        <v>4.0930637263915521</v>
      </c>
      <c r="I32" s="6">
        <f>(Input!E100-Input!E103+Input!E106)/Input!E$5</f>
        <v>4.4844576299710024</v>
      </c>
      <c r="J32" s="6">
        <f>(Input!F100-Input!F103+Input!F106)/Input!F$5</f>
        <v>3.7697085250849209</v>
      </c>
      <c r="K32" s="6">
        <f>(Input!G100-Input!G103+Input!G106)/Input!G$5</f>
        <v>3.6907798713989091</v>
      </c>
      <c r="L32" s="6">
        <f>(Input!H100-Input!H103+Input!H106)/Input!H$5</f>
        <v>3.8190371738826632</v>
      </c>
      <c r="M32" s="6">
        <f>(Input!I100-Input!I103+Input!I106)/Input!I$5</f>
        <v>3.8904025532804063</v>
      </c>
      <c r="N32" s="6">
        <f>(Input!J100-Input!J103+Input!J106)/Input!J$5</f>
        <v>3.9180384869791967</v>
      </c>
      <c r="O32" s="6">
        <f>AVERAGE(E32:N32)</f>
        <v>4.4693442013103066</v>
      </c>
    </row>
    <row r="33" spans="2:15" x14ac:dyDescent="0.2">
      <c r="B33" t="s">
        <v>85</v>
      </c>
      <c r="E33" s="6">
        <f>(Input!A101-Input!A104+Input!A107)/Input!A$5</f>
        <v>29.492213775118884</v>
      </c>
      <c r="F33" s="6">
        <f>(Input!B101-Input!B104+Input!B107)/Input!B$5</f>
        <v>32.594338570129096</v>
      </c>
      <c r="G33" s="6">
        <f>(Input!C101-Input!C104+Input!C107)/Input!C$5</f>
        <v>34.819954712477362</v>
      </c>
      <c r="H33" s="6">
        <f>(Input!D101-Input!D104+Input!D107)/Input!D$5</f>
        <v>34.87478724158764</v>
      </c>
      <c r="I33" s="6">
        <f>(Input!E101-Input!E104+Input!E107)/Input!E$5</f>
        <v>34.404044130592382</v>
      </c>
      <c r="J33" s="6">
        <f>(Input!F101-Input!F104+Input!F107)/Input!F$5</f>
        <v>33.687404067946638</v>
      </c>
      <c r="K33" s="6">
        <f>(Input!G101-Input!G104+Input!G107)/Input!G$5</f>
        <v>36.212838684083039</v>
      </c>
      <c r="L33" s="6">
        <f>(Input!H101-Input!H104+Input!H107)/Input!H$5</f>
        <v>39.6685997273621</v>
      </c>
      <c r="M33" s="6">
        <f>(Input!I101-Input!I104+Input!I107)/Input!I$5</f>
        <v>40.237412544104004</v>
      </c>
      <c r="N33" s="6">
        <f>(Input!J101-Input!J104+Input!J107)/Input!J$5</f>
        <v>43.274143244769185</v>
      </c>
      <c r="O33" s="6">
        <f>AVERAGE(E33:N33)</f>
        <v>35.926573669817031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81.867645872144564</v>
      </c>
      <c r="F7" s="6">
        <f>Input!B27/Input!B$34</f>
        <v>85.426136008288125</v>
      </c>
      <c r="G7" s="6">
        <f>Input!C27/Input!C$34</f>
        <v>91.558110634393813</v>
      </c>
      <c r="H7" s="6">
        <f>Input!D27/Input!D$34</f>
        <v>82.650832398212216</v>
      </c>
      <c r="I7" s="6">
        <f>Input!E27/Input!E$34</f>
        <v>66.16342006675572</v>
      </c>
      <c r="J7" s="6">
        <f>Input!F27/Input!F$34</f>
        <v>69.910433877224037</v>
      </c>
      <c r="K7" s="6">
        <f>Input!G27/Input!G$34</f>
        <v>81.141691804111645</v>
      </c>
      <c r="L7" s="6">
        <f>Input!H27/Input!H$34</f>
        <v>84.79414457256955</v>
      </c>
      <c r="M7" s="6">
        <f>Input!I27/Input!I$34</f>
        <v>86.515691893916596</v>
      </c>
      <c r="N7" s="6">
        <f>Input!J27/Input!J$34</f>
        <v>92.370648295943525</v>
      </c>
      <c r="O7" s="6">
        <f>AVERAGE(E7:N7)</f>
        <v>82.239875542355975</v>
      </c>
    </row>
    <row r="8" spans="1:15" x14ac:dyDescent="0.2">
      <c r="B8" s="26" t="s">
        <v>302</v>
      </c>
      <c r="E8" s="6">
        <f>Input!A125/Input!A$6-(Input!A203+Input!A207)/Input!A34</f>
        <v>31.235225532911539</v>
      </c>
      <c r="F8" s="6">
        <f>Input!B125/Input!B$6-(Input!B203+Input!B207)/Input!B34</f>
        <v>30.20314832312485</v>
      </c>
      <c r="G8" s="6">
        <f>Input!C125/Input!C$6-(Input!C203+Input!C207)/Input!C34</f>
        <v>30.359017830984961</v>
      </c>
      <c r="H8" s="6">
        <f>Input!D125/Input!D$6-(Input!D203+Input!D207)/Input!D34</f>
        <v>29.384075535470487</v>
      </c>
      <c r="I8" s="6">
        <f>Input!E125/Input!E$6-(Input!E203+Input!E207)/Input!E34</f>
        <v>29.532544665189</v>
      </c>
      <c r="J8" s="6">
        <f>Input!F125/Input!F$6-(Input!F203+Input!F207)/Input!F34</f>
        <v>32.396797868872937</v>
      </c>
      <c r="K8" s="6">
        <f>Input!G125/Input!G$6-(Input!G203+Input!G207)/Input!G34</f>
        <v>32.378632002273157</v>
      </c>
      <c r="L8" s="6">
        <f>Input!H125/Input!H$6-(Input!H203+Input!H207)/Input!H34</f>
        <v>33.030056740620928</v>
      </c>
      <c r="M8" s="6">
        <f>Input!I125/Input!I$6-(Input!I203+Input!I207)/Input!I34</f>
        <v>34.381430781727609</v>
      </c>
      <c r="N8" s="6">
        <f>Input!J125/Input!J$6-(Input!J203+Input!J207)/Input!J34</f>
        <v>33.871099144151643</v>
      </c>
      <c r="O8" s="6">
        <f>AVERAGE(E8:N8)</f>
        <v>31.677202842532711</v>
      </c>
    </row>
    <row r="9" spans="1:15" s="4" customFormat="1" x14ac:dyDescent="0.2">
      <c r="B9" s="27" t="s">
        <v>283</v>
      </c>
      <c r="E9" s="8">
        <f>+E7-E8</f>
        <v>50.632420339233022</v>
      </c>
      <c r="F9" s="8">
        <f t="shared" ref="F9:N9" si="1">+F7-F8</f>
        <v>55.222987685163275</v>
      </c>
      <c r="G9" s="8">
        <f t="shared" si="1"/>
        <v>61.199092803408853</v>
      </c>
      <c r="H9" s="8">
        <f t="shared" si="1"/>
        <v>53.26675686274173</v>
      </c>
      <c r="I9" s="8">
        <f t="shared" si="1"/>
        <v>36.630875401566719</v>
      </c>
      <c r="J9" s="8">
        <f t="shared" si="1"/>
        <v>37.513636008351099</v>
      </c>
      <c r="K9" s="8">
        <f t="shared" si="1"/>
        <v>48.763059801838487</v>
      </c>
      <c r="L9" s="8">
        <f t="shared" si="1"/>
        <v>51.764087831948622</v>
      </c>
      <c r="M9" s="8">
        <f t="shared" si="1"/>
        <v>52.134261112188987</v>
      </c>
      <c r="N9" s="8">
        <f t="shared" si="1"/>
        <v>58.499549151791882</v>
      </c>
      <c r="O9" s="8">
        <f>AVERAGE(E9:N9)</f>
        <v>50.562672699823267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1.0223874259617858</v>
      </c>
      <c r="F11" s="6">
        <f>(Input!B136+Input!B144+Input!B204)/Input!B$34</f>
        <v>0.76131359475233806</v>
      </c>
      <c r="G11" s="6">
        <f>(Input!C136+Input!C144+Input!C204)/Input!C$34</f>
        <v>0.74237685464817715</v>
      </c>
      <c r="H11" s="6">
        <f>(Input!D136+Input!D144+Input!D204)/Input!D$34</f>
        <v>0.9382353370197869</v>
      </c>
      <c r="I11" s="6">
        <f>(Input!E136+Input!E144+Input!E204)/Input!E$34</f>
        <v>0.81390152651732772</v>
      </c>
      <c r="J11" s="6">
        <f>(Input!F136+Input!F144+Input!F204)/Input!F$34</f>
        <v>0.64524029805795258</v>
      </c>
      <c r="K11" s="6">
        <f>(Input!G136+Input!G144+Input!G204)/Input!G$34</f>
        <v>0.73599645475768771</v>
      </c>
      <c r="L11" s="6">
        <f>(Input!H136+Input!H144+Input!H204)/Input!H$34</f>
        <v>0.87546005888798506</v>
      </c>
      <c r="M11" s="6">
        <f>(Input!I136+Input!I144+Input!I204)/Input!I$34</f>
        <v>1.0215166032084704</v>
      </c>
      <c r="N11" s="6">
        <f>(Input!J136+Input!J144+Input!J204)/Input!J$34</f>
        <v>0.95033407667311831</v>
      </c>
      <c r="O11" s="6">
        <f>AVERAGE(E11:N11)</f>
        <v>0.85067622304846291</v>
      </c>
    </row>
    <row r="12" spans="1:15" ht="13.15" customHeight="1" x14ac:dyDescent="0.2">
      <c r="B12" s="26" t="s">
        <v>298</v>
      </c>
      <c r="E12" s="6">
        <f>Input!A18/Input!A$6</f>
        <v>6.282151542971631</v>
      </c>
      <c r="F12" s="6">
        <f>Input!B18/Input!B$6</f>
        <v>6.5343915145470941</v>
      </c>
      <c r="G12" s="6">
        <f>Input!C18/Input!C$6</f>
        <v>6.2749718557570908</v>
      </c>
      <c r="H12" s="6">
        <f>Input!D18/Input!D$6</f>
        <v>5.5087245479523688</v>
      </c>
      <c r="I12" s="6">
        <f>Input!E18/Input!E$6</f>
        <v>4.6270184125778542</v>
      </c>
      <c r="J12" s="6">
        <f>Input!F18/Input!F$6</f>
        <v>4.5072011320688308</v>
      </c>
      <c r="K12" s="6">
        <f>Input!G18/Input!G$6</f>
        <v>5.37738213341364</v>
      </c>
      <c r="L12" s="6">
        <f>Input!H18/Input!H$6</f>
        <v>5.9255926581749092</v>
      </c>
      <c r="M12" s="6">
        <f>Input!I18/Input!I$6</f>
        <v>6.9660713929110258</v>
      </c>
      <c r="N12" s="6">
        <f>Input!J18/Input!J$6</f>
        <v>5.8626033362350247</v>
      </c>
      <c r="O12" s="6">
        <f>AVERAGE(E12:N12)</f>
        <v>5.7866108526609468</v>
      </c>
    </row>
    <row r="13" spans="1:15" ht="13.15" customHeight="1" x14ac:dyDescent="0.2">
      <c r="B13" s="27" t="s">
        <v>313</v>
      </c>
      <c r="E13" s="8">
        <f>+E9+E11-E12</f>
        <v>45.372656222223178</v>
      </c>
      <c r="F13" s="8">
        <f t="shared" ref="F13:N13" si="2">+F9+F11-F12</f>
        <v>49.449909765368517</v>
      </c>
      <c r="G13" s="8">
        <f t="shared" si="2"/>
        <v>55.666497802299943</v>
      </c>
      <c r="H13" s="8">
        <f t="shared" si="2"/>
        <v>48.696267651809151</v>
      </c>
      <c r="I13" s="8">
        <f t="shared" si="2"/>
        <v>32.817758515506192</v>
      </c>
      <c r="J13" s="8">
        <f t="shared" si="2"/>
        <v>33.65167517434022</v>
      </c>
      <c r="K13" s="8">
        <f t="shared" si="2"/>
        <v>44.121674123182537</v>
      </c>
      <c r="L13" s="8">
        <f t="shared" si="2"/>
        <v>46.713955232661704</v>
      </c>
      <c r="M13" s="8">
        <f t="shared" si="2"/>
        <v>46.18970632248643</v>
      </c>
      <c r="N13" s="8">
        <f t="shared" si="2"/>
        <v>53.587279892229972</v>
      </c>
      <c r="O13" s="8">
        <f>AVERAGE(E13:N13)</f>
        <v>45.626738070210777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3.7662571228604906</v>
      </c>
      <c r="F15" s="6">
        <f>(Input!B129+Input!B202)/Input!B$34</f>
        <v>4.2699600886994666</v>
      </c>
      <c r="G15" s="6">
        <f>(Input!C129+Input!C202)/Input!C$34</f>
        <v>4.2334919763943999</v>
      </c>
      <c r="H15" s="6">
        <f>(Input!D129+Input!D202)/Input!D$34</f>
        <v>3.4780882775844133</v>
      </c>
      <c r="I15" s="6">
        <f>(Input!E129+Input!E202)/Input!E$34</f>
        <v>2.1459180750080327</v>
      </c>
      <c r="J15" s="6">
        <f>(Input!F129+Input!F202)/Input!F$34</f>
        <v>2.0176011648412988</v>
      </c>
      <c r="K15" s="6">
        <f>(Input!G129+Input!G202)/Input!G$34</f>
        <v>1.6517402090416016</v>
      </c>
      <c r="L15" s="6">
        <f>(Input!H129+Input!H202)/Input!H$34</f>
        <v>1.4432405504536752</v>
      </c>
      <c r="M15" s="6">
        <f>(Input!I129+Input!I202)/Input!I$34</f>
        <v>1.370767934463796</v>
      </c>
      <c r="N15" s="6">
        <f>(Input!J129+Input!J202)/Input!J$34</f>
        <v>1.2369629318051378</v>
      </c>
      <c r="O15" s="6">
        <f>AVERAGE(E15:N15)</f>
        <v>2.5614028331152316</v>
      </c>
    </row>
    <row r="16" spans="1:15" x14ac:dyDescent="0.2">
      <c r="B16" s="26" t="s">
        <v>285</v>
      </c>
      <c r="E16" s="6">
        <f>Input!A124/Input!A$6</f>
        <v>9.335336418461635</v>
      </c>
      <c r="F16" s="6">
        <f>Input!B124/Input!B$6</f>
        <v>9.7798984361991632</v>
      </c>
      <c r="G16" s="6">
        <f>Input!C124/Input!C$6</f>
        <v>9.0626092263768161</v>
      </c>
      <c r="H16" s="6">
        <f>Input!D124/Input!D$6</f>
        <v>8.8815094943184008</v>
      </c>
      <c r="I16" s="6">
        <f>Input!E124/Input!E$6</f>
        <v>7.8506349178594412</v>
      </c>
      <c r="J16" s="6">
        <f>Input!F124/Input!F$6</f>
        <v>7.5133690814700005</v>
      </c>
      <c r="K16" s="6">
        <f>Input!G124/Input!G$6</f>
        <v>8.0112072366261735</v>
      </c>
      <c r="L16" s="6">
        <f>Input!H124/Input!H$6</f>
        <v>7.6029735527906253</v>
      </c>
      <c r="M16" s="6">
        <f>Input!I124/Input!I$6</f>
        <v>8.2531745912054451</v>
      </c>
      <c r="N16" s="6">
        <f>Input!J124/Input!J$6</f>
        <v>6.0827448985985439</v>
      </c>
      <c r="O16" s="6">
        <f>AVERAGE(E16:N16)</f>
        <v>8.2373457853906267</v>
      </c>
    </row>
    <row r="17" spans="2:15" s="4" customFormat="1" x14ac:dyDescent="0.2">
      <c r="B17" s="27" t="s">
        <v>301</v>
      </c>
      <c r="E17" s="8">
        <f>+E13+E15-E16</f>
        <v>39.803576926622029</v>
      </c>
      <c r="F17" s="8">
        <f t="shared" ref="F17:N17" si="3">+F13+F15-F16</f>
        <v>43.939971417868819</v>
      </c>
      <c r="G17" s="8">
        <f t="shared" si="3"/>
        <v>50.837380552317526</v>
      </c>
      <c r="H17" s="8">
        <f t="shared" si="3"/>
        <v>43.292846435075163</v>
      </c>
      <c r="I17" s="8">
        <f t="shared" si="3"/>
        <v>27.113041672654784</v>
      </c>
      <c r="J17" s="8">
        <f t="shared" si="3"/>
        <v>28.155907257711522</v>
      </c>
      <c r="K17" s="8">
        <f t="shared" si="3"/>
        <v>37.762207095597958</v>
      </c>
      <c r="L17" s="8">
        <f t="shared" si="3"/>
        <v>40.554222230324754</v>
      </c>
      <c r="M17" s="8">
        <f t="shared" si="3"/>
        <v>39.307299665744786</v>
      </c>
      <c r="N17" s="8">
        <f t="shared" si="3"/>
        <v>48.741497925436569</v>
      </c>
      <c r="O17" s="8">
        <f>AVERAGE(E17:N17)</f>
        <v>39.950795117935385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2.093610490461741</v>
      </c>
      <c r="F19" s="6">
        <f>(Input!B137+Input!B139+Input!B205+Input!B208)/Input!B$34</f>
        <v>2.1439524110228021</v>
      </c>
      <c r="G19" s="6">
        <f>(Input!C137+Input!C139+Input!C205+Input!C208)/Input!C$34</f>
        <v>1.5520840145929289</v>
      </c>
      <c r="H19" s="6">
        <f>(Input!D137+Input!D139+Input!D205+Input!D208)/Input!D$34</f>
        <v>1.6581435063706815</v>
      </c>
      <c r="I19" s="6">
        <f>(Input!E137+Input!E139+Input!E205+Input!E208)/Input!E$34</f>
        <v>1.4987207427497764</v>
      </c>
      <c r="J19" s="6">
        <f>(Input!F137+Input!F139+Input!F205+Input!F208)/Input!F$34</f>
        <v>1.2495226146800085</v>
      </c>
      <c r="K19" s="6">
        <f>(Input!G137+Input!G139+Input!G205+Input!G208)/Input!G$34</f>
        <v>1.5212473186238284</v>
      </c>
      <c r="L19" s="6">
        <f>(Input!H137+Input!H139+Input!H205+Input!H208)/Input!H$34</f>
        <v>2.2435223333284275</v>
      </c>
      <c r="M19" s="6">
        <f>(Input!I137+Input!I139+Input!I205+Input!I208)/Input!I$34</f>
        <v>2.1517268345027913</v>
      </c>
      <c r="N19" s="6">
        <f>(Input!J137+Input!J139+Input!J205+Input!J208)/Input!J$34</f>
        <v>1.4661474329296467</v>
      </c>
      <c r="O19" s="6">
        <f>AVERAGE(E19:N19)</f>
        <v>1.757867769926263</v>
      </c>
    </row>
    <row r="20" spans="2:15" ht="13.15" customHeight="1" x14ac:dyDescent="0.2">
      <c r="B20" s="26" t="s">
        <v>300</v>
      </c>
      <c r="E20" s="6">
        <f>(Input!A19+Input!A20)/Input!A$6</f>
        <v>6.3390656507637759</v>
      </c>
      <c r="F20" s="6">
        <f>(Input!B19+Input!B20)/Input!B$6</f>
        <v>4.9368662958938323</v>
      </c>
      <c r="G20" s="6">
        <f>(Input!C19+Input!C20)/Input!C$6</f>
        <v>4.5330375189216632</v>
      </c>
      <c r="H20" s="6">
        <f>(Input!D19+Input!D20)/Input!D$6</f>
        <v>4.1356783984648686</v>
      </c>
      <c r="I20" s="6">
        <f>(Input!E19+Input!E20)/Input!E$6</f>
        <v>3.649338371106186</v>
      </c>
      <c r="J20" s="6">
        <f>(Input!F19+Input!F20)/Input!F$6</f>
        <v>3.3908779863540834</v>
      </c>
      <c r="K20" s="6">
        <f>(Input!G19+Input!G20)/Input!G$6</f>
        <v>4.1756022587294011</v>
      </c>
      <c r="L20" s="6">
        <f>(Input!H19+Input!H20)/Input!H$6</f>
        <v>5.2799885910083573</v>
      </c>
      <c r="M20" s="6">
        <f>(Input!I19+Input!I20)/Input!I$6</f>
        <v>5.6210459802700887</v>
      </c>
      <c r="N20" s="6">
        <f>(Input!J19+Input!J20)/Input!J$6</f>
        <v>5.23713757622372</v>
      </c>
      <c r="O20" s="6">
        <f>AVERAGE(E20:N20)</f>
        <v>4.7298638627735983</v>
      </c>
    </row>
    <row r="21" spans="2:15" ht="13.15" customHeight="1" x14ac:dyDescent="0.2">
      <c r="B21" s="27" t="s">
        <v>314</v>
      </c>
      <c r="E21" s="8">
        <f>+E17+E19-E20</f>
        <v>35.558121766319992</v>
      </c>
      <c r="F21" s="8">
        <f t="shared" ref="F21:N21" si="4">+F17+F19-F20</f>
        <v>41.147057532997792</v>
      </c>
      <c r="G21" s="8">
        <f t="shared" si="4"/>
        <v>47.856427047988788</v>
      </c>
      <c r="H21" s="8">
        <f t="shared" si="4"/>
        <v>40.815311542980979</v>
      </c>
      <c r="I21" s="8">
        <f t="shared" si="4"/>
        <v>24.962424044298373</v>
      </c>
      <c r="J21" s="8">
        <f t="shared" si="4"/>
        <v>26.014551886037445</v>
      </c>
      <c r="K21" s="8">
        <f t="shared" si="4"/>
        <v>35.107852155492388</v>
      </c>
      <c r="L21" s="8">
        <f t="shared" si="4"/>
        <v>37.517755972644828</v>
      </c>
      <c r="M21" s="8">
        <f t="shared" si="4"/>
        <v>35.837980519977485</v>
      </c>
      <c r="N21" s="8">
        <f t="shared" si="4"/>
        <v>44.970507782142491</v>
      </c>
      <c r="O21" s="8">
        <f>AVERAGE(E21:N21)</f>
        <v>36.978799025088058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0.34463770526892662</v>
      </c>
      <c r="F23" s="6">
        <f>(Input!B142+Input!B141+Input!B147-Input!B143-Input!B144-Input!B207-Input!B208-SUM(Input!B136:B139)-SUM(Input!B202:'Input'!B205))/Input!B34</f>
        <v>0.4566493200981136</v>
      </c>
      <c r="G23" s="6">
        <f>(Input!C142+Input!C141+Input!C147-Input!C143-Input!C144-Input!C207-Input!C208-SUM(Input!C136:C139)-SUM(Input!C202:'Input'!C205))/Input!C34</f>
        <v>0.48470582111591715</v>
      </c>
      <c r="H23" s="6">
        <f>(Input!D142+Input!D141+Input!D147-Input!D143-Input!D144-Input!D207-Input!D208-SUM(Input!D136:D139)-SUM(Input!D202:'Input'!D205))/Input!D34</f>
        <v>0.63616544860209712</v>
      </c>
      <c r="I23" s="6">
        <f>(Input!E142+Input!E141+Input!E147-Input!E143-Input!E144-Input!E207-Input!E208-SUM(Input!E136:E139)-SUM(Input!E202:'Input'!E205))/Input!E34</f>
        <v>0.89504378981116695</v>
      </c>
      <c r="J23" s="6">
        <f>(Input!F142+Input!F141+Input!F147-Input!F143-Input!F144-Input!F207-Input!F208-SUM(Input!F136:F139)-SUM(Input!F202:'Input'!F205))/Input!F34</f>
        <v>0.31231255593235963</v>
      </c>
      <c r="K23" s="6">
        <f>(Input!G142+Input!G141+Input!G147-Input!G143-Input!G144-Input!G207-Input!G208-SUM(Input!G136:G139)-SUM(Input!G202:'Input'!G205))/Input!G34</f>
        <v>0.29372062955085665</v>
      </c>
      <c r="L23" s="6">
        <f>(Input!H142+Input!H141+Input!H147-Input!H143-Input!H144-Input!H207-Input!H208-SUM(Input!H136:H139)-SUM(Input!H202:'Input'!H205))/Input!H34</f>
        <v>0.30850264685939721</v>
      </c>
      <c r="M23" s="6">
        <f>(Input!I142+Input!I141+Input!I147-Input!I143-Input!I144-Input!I207-Input!I208-SUM(Input!I136:I139)-SUM(Input!I202:'Input'!I205))/Input!I34</f>
        <v>0.41835827807544568</v>
      </c>
      <c r="N23" s="6">
        <f>(Input!J142+Input!J141+Input!J147-Input!J143-Input!J144-Input!J207-Input!J208-SUM(Input!J136:J139)-SUM(Input!J202:'Input'!J205))/Input!J34</f>
        <v>0.40179907004384691</v>
      </c>
      <c r="O23" s="6">
        <f>AVERAGE(E23:N23)</f>
        <v>0.45518952653581274</v>
      </c>
    </row>
    <row r="24" spans="2:15" x14ac:dyDescent="0.2">
      <c r="B24" s="26" t="s">
        <v>287</v>
      </c>
      <c r="E24" s="6">
        <f>Input!A127/Input!A$6</f>
        <v>18.30651064955639</v>
      </c>
      <c r="F24" s="6">
        <f>Input!B127/Input!B$6</f>
        <v>19.673363622639027</v>
      </c>
      <c r="G24" s="6">
        <f>Input!C127/Input!C$6</f>
        <v>18.268586016851309</v>
      </c>
      <c r="H24" s="6">
        <f>Input!D127/Input!D$6</f>
        <v>17.876261740322096</v>
      </c>
      <c r="I24" s="6">
        <f>Input!E127/Input!E$6</f>
        <v>17.02489228955217</v>
      </c>
      <c r="J24" s="6">
        <f>Input!F127/Input!F$6</f>
        <v>16.381846943878514</v>
      </c>
      <c r="K24" s="6">
        <f>Input!G127/Input!G$6</f>
        <v>18.308858826715401</v>
      </c>
      <c r="L24" s="6">
        <f>Input!H127/Input!H$6</f>
        <v>20.749914143837227</v>
      </c>
      <c r="M24" s="6">
        <f>Input!I127/Input!I$6</f>
        <v>22.212350375619508</v>
      </c>
      <c r="N24" s="6">
        <f>Input!J127/Input!J$6</f>
        <v>18.550684622416377</v>
      </c>
      <c r="O24" s="16">
        <f>AVERAGE(E24:N24)</f>
        <v>18.735326923138803</v>
      </c>
    </row>
    <row r="25" spans="2:15" s="4" customFormat="1" x14ac:dyDescent="0.2">
      <c r="B25" s="27" t="s">
        <v>288</v>
      </c>
      <c r="E25" s="8">
        <f>+E21+E23-E24</f>
        <v>17.596248822032532</v>
      </c>
      <c r="F25" s="8">
        <f t="shared" ref="F25:N25" si="5">+F21+F23-F24</f>
        <v>21.930343230456881</v>
      </c>
      <c r="G25" s="8">
        <f t="shared" si="5"/>
        <v>30.072546852253396</v>
      </c>
      <c r="H25" s="8">
        <f t="shared" si="5"/>
        <v>23.575215251260982</v>
      </c>
      <c r="I25" s="8">
        <f t="shared" si="5"/>
        <v>8.8325755445573719</v>
      </c>
      <c r="J25" s="8">
        <f t="shared" si="5"/>
        <v>9.9450174980912891</v>
      </c>
      <c r="K25" s="8">
        <f t="shared" si="5"/>
        <v>17.092713958327842</v>
      </c>
      <c r="L25" s="8">
        <f t="shared" si="5"/>
        <v>17.076344475666996</v>
      </c>
      <c r="M25" s="8">
        <f t="shared" si="5"/>
        <v>14.043988422433422</v>
      </c>
      <c r="N25" s="8">
        <f t="shared" si="5"/>
        <v>26.821622229769964</v>
      </c>
      <c r="O25" s="8">
        <f>AVERAGE(E25:N25)</f>
        <v>18.698661628485063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81.056251819493525</v>
      </c>
      <c r="F31" s="6">
        <f>Input!B35/Input!B36</f>
        <v>85.538920880908009</v>
      </c>
      <c r="G31" s="6">
        <f>Input!C35/Input!C36</f>
        <v>91.358834086748033</v>
      </c>
      <c r="H31" s="6">
        <f>Input!D35/Input!D36</f>
        <v>85.291492329666085</v>
      </c>
      <c r="I31" s="6">
        <f>Input!E35/Input!E36</f>
        <v>69.59933509339875</v>
      </c>
      <c r="J31" s="6">
        <f>Input!F35/Input!F36</f>
        <v>72.938761053800249</v>
      </c>
      <c r="K31" s="6">
        <f>Input!G35/Input!G36</f>
        <v>82.742166831100775</v>
      </c>
      <c r="L31" s="6">
        <f>Input!H35/Input!H36</f>
        <v>85.296699037362487</v>
      </c>
      <c r="M31" s="6">
        <f>Input!I35/Input!I36</f>
        <v>86.478511776961611</v>
      </c>
      <c r="N31" s="6">
        <f>Input!J35/Input!J36</f>
        <v>91.495658988985468</v>
      </c>
      <c r="O31" s="6">
        <f>AVERAGE(E31:N31)</f>
        <v>83.179663189842501</v>
      </c>
    </row>
    <row r="32" spans="2:15" x14ac:dyDescent="0.2">
      <c r="B32" s="26" t="s">
        <v>302</v>
      </c>
      <c r="E32" s="6">
        <f>Input!A131/Input!A$5-Input!A209/Input!A36</f>
        <v>31.494517606964035</v>
      </c>
      <c r="F32" s="6">
        <f>Input!B131/Input!B$5-Input!B209/Input!B36</f>
        <v>30.615788194923297</v>
      </c>
      <c r="G32" s="6">
        <f>Input!C131/Input!C$5-Input!C209/Input!C36</f>
        <v>30.908949271360456</v>
      </c>
      <c r="H32" s="6">
        <f>Input!D131/Input!D$5-Input!D209/Input!D36</f>
        <v>30.038126232920696</v>
      </c>
      <c r="I32" s="6">
        <f>Input!E131/Input!E$5-Input!E209/Input!E36</f>
        <v>30.880260782916007</v>
      </c>
      <c r="J32" s="6">
        <f>Input!F131/Input!F$5-Input!F209/Input!F36</f>
        <v>34.03467380533553</v>
      </c>
      <c r="K32" s="6">
        <f>Input!G131/Input!G$5-Input!G209/Input!G36</f>
        <v>32.43374303300417</v>
      </c>
      <c r="L32" s="6">
        <f>Input!H131/Input!H$5-Input!H209/Input!H36</f>
        <v>33.188057844302392</v>
      </c>
      <c r="M32" s="6">
        <f>Input!I131/Input!I$5-Input!I209/Input!I36</f>
        <v>34.55820395653604</v>
      </c>
      <c r="N32" s="6">
        <f>Input!J131/Input!J$5-Input!J209/Input!J36</f>
        <v>34.086014588487117</v>
      </c>
      <c r="O32" s="6">
        <f>AVERAGE(E32:N32)</f>
        <v>32.22383353167497</v>
      </c>
    </row>
    <row r="33" spans="2:15" s="4" customFormat="1" x14ac:dyDescent="0.2">
      <c r="B33" s="27" t="s">
        <v>283</v>
      </c>
      <c r="E33" s="8">
        <f>+E31-E32</f>
        <v>49.561734212529487</v>
      </c>
      <c r="F33" s="8">
        <f t="shared" ref="F33:N33" si="7">+F31-F32</f>
        <v>54.923132685984712</v>
      </c>
      <c r="G33" s="8">
        <f t="shared" si="7"/>
        <v>60.449884815387577</v>
      </c>
      <c r="H33" s="8">
        <f t="shared" si="7"/>
        <v>55.253366096745388</v>
      </c>
      <c r="I33" s="8">
        <f t="shared" si="7"/>
        <v>38.719074310482739</v>
      </c>
      <c r="J33" s="8">
        <f t="shared" si="7"/>
        <v>38.90408724846472</v>
      </c>
      <c r="K33" s="8">
        <f t="shared" si="7"/>
        <v>50.308423798096605</v>
      </c>
      <c r="L33" s="8">
        <f t="shared" si="7"/>
        <v>52.108641193060095</v>
      </c>
      <c r="M33" s="8">
        <f t="shared" si="7"/>
        <v>51.92030782042557</v>
      </c>
      <c r="N33" s="8">
        <f t="shared" si="7"/>
        <v>57.409644400498351</v>
      </c>
      <c r="O33" s="8">
        <f>AVERAGE(E33:N33)</f>
        <v>50.955829658167531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1.2656209538976699</v>
      </c>
      <c r="F35" s="6">
        <f>(Input!B136+Input!B144+Input!B204)/Input!B5*Input!B6/Input!B34</f>
        <v>0.87910635875864451</v>
      </c>
      <c r="G35" s="6">
        <f>(Input!C136+Input!C144+Input!C204)/Input!C5*Input!C6/Input!C34</f>
        <v>0.93953286790059853</v>
      </c>
      <c r="H35" s="6">
        <f>(Input!D136+Input!D144+Input!D204)/Input!D5*Input!D6/Input!D34</f>
        <v>1.1994325724260602</v>
      </c>
      <c r="I35" s="6">
        <f>(Input!E136+Input!E144+Input!E204)/Input!E5*Input!E6/Input!E34</f>
        <v>1.0912508306581534</v>
      </c>
      <c r="J35" s="6">
        <f>(Input!F136+Input!F144+Input!F204)/Input!F5*Input!F6/Input!F34</f>
        <v>0.93653407792849686</v>
      </c>
      <c r="K35" s="6">
        <f>(Input!G136+Input!G144+Input!G204)/Input!G5*Input!G6/Input!G34</f>
        <v>0.97156612654506924</v>
      </c>
      <c r="L35" s="6">
        <f>(Input!H136+Input!H144+Input!H204)/Input!H5*Input!H6/Input!H34</f>
        <v>1.014764686458878</v>
      </c>
      <c r="M35" s="6">
        <f>(Input!I136+Input!I144+Input!I204)/Input!I5*Input!I6/Input!I34</f>
        <v>1.1152287407485952</v>
      </c>
      <c r="N35" s="6">
        <f>(Input!J136+Input!J144+Input!J204)/Input!J5*Input!J6/Input!J34</f>
        <v>1.2483560883893647</v>
      </c>
      <c r="O35" s="6">
        <f>AVERAGE(E35:N35)</f>
        <v>1.066139330371153</v>
      </c>
    </row>
    <row r="36" spans="2:15" ht="13.15" customHeight="1" x14ac:dyDescent="0.2">
      <c r="B36" s="26" t="s">
        <v>298</v>
      </c>
      <c r="E36" s="6">
        <f>Input!A18/Input!A5</f>
        <v>7.7767218438410799</v>
      </c>
      <c r="F36" s="6">
        <f>Input!B18/Input!B5</f>
        <v>7.5454125220574735</v>
      </c>
      <c r="G36" s="6">
        <f>Input!C18/Input!C5</f>
        <v>7.941441421188947</v>
      </c>
      <c r="H36" s="6">
        <f>Input!D18/Input!D5</f>
        <v>7.0423095300638314</v>
      </c>
      <c r="I36" s="6">
        <f>Input!E18/Input!E5</f>
        <v>6.2037451972866613</v>
      </c>
      <c r="J36" s="6">
        <f>Input!F18/Input!F5</f>
        <v>6.5419774136320843</v>
      </c>
      <c r="K36" s="6">
        <f>Input!G18/Input!G5</f>
        <v>7.0985156199338046</v>
      </c>
      <c r="L36" s="6">
        <f>Input!H18/Input!H5</f>
        <v>6.8684825935905582</v>
      </c>
      <c r="M36" s="6">
        <f>Input!I18/Input!I5</f>
        <v>7.6051265374249937</v>
      </c>
      <c r="N36" s="6">
        <f>Input!J18/Input!J5</f>
        <v>7.7010987485805398</v>
      </c>
      <c r="O36" s="6">
        <f>AVERAGE(E36:N36)</f>
        <v>7.2324831427599978</v>
      </c>
    </row>
    <row r="37" spans="2:15" ht="13.15" customHeight="1" x14ac:dyDescent="0.2">
      <c r="B37" s="27" t="s">
        <v>313</v>
      </c>
      <c r="E37" s="8">
        <f>+E33+E35-E36</f>
        <v>43.050633322586073</v>
      </c>
      <c r="F37" s="8">
        <f t="shared" ref="F37:N37" si="8">+F33+F35-F36</f>
        <v>48.256826522685884</v>
      </c>
      <c r="G37" s="8">
        <f t="shared" si="8"/>
        <v>53.447976262099225</v>
      </c>
      <c r="H37" s="8">
        <f t="shared" si="8"/>
        <v>49.410489139107618</v>
      </c>
      <c r="I37" s="8">
        <f t="shared" si="8"/>
        <v>33.606579943854229</v>
      </c>
      <c r="J37" s="8">
        <f t="shared" si="8"/>
        <v>33.298643912761136</v>
      </c>
      <c r="K37" s="8">
        <f t="shared" si="8"/>
        <v>44.181474304707869</v>
      </c>
      <c r="L37" s="8">
        <f t="shared" si="8"/>
        <v>46.254923285928413</v>
      </c>
      <c r="M37" s="8">
        <f t="shared" si="8"/>
        <v>45.430410023749175</v>
      </c>
      <c r="N37" s="8">
        <f t="shared" si="8"/>
        <v>50.956901740307174</v>
      </c>
      <c r="O37" s="8">
        <f>AVERAGE(E37:N37)</f>
        <v>44.789485845778678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4.6622775392356521</v>
      </c>
      <c r="F39" s="6">
        <f>(Input!B129+Input!B202)/Input!B5*Input!B6/Input!B34</f>
        <v>4.9306213516947039</v>
      </c>
      <c r="G39" s="6">
        <f>(Input!C129+Input!C202)/Input!C5*Input!C6/Input!C34</f>
        <v>5.3577975025918594</v>
      </c>
      <c r="H39" s="6">
        <f>(Input!D129+Input!D202)/Input!D5*Input!D6/Input!D34</f>
        <v>4.4463603163350252</v>
      </c>
      <c r="I39" s="6">
        <f>(Input!E129+Input!E202)/Input!E5*Input!E6/Input!E34</f>
        <v>2.877172244530747</v>
      </c>
      <c r="J39" s="6">
        <f>(Input!F129+Input!F202)/Input!F5*Input!F6/Input!F34</f>
        <v>2.9284473586496236</v>
      </c>
      <c r="K39" s="6">
        <f>(Input!G129+Input!G202)/Input!G5*Input!G6/Input!G34</f>
        <v>2.180411096525773</v>
      </c>
      <c r="L39" s="6">
        <f>(Input!H129+Input!H202)/Input!H5*Input!H6/Input!H34</f>
        <v>1.6728913327309785</v>
      </c>
      <c r="M39" s="6">
        <f>(Input!I129+Input!I202)/Input!I5*Input!I6/Input!I34</f>
        <v>1.4965197752137094</v>
      </c>
      <c r="N39" s="6">
        <f>(Input!J129+Input!J202)/Input!J5*Input!J6/Input!J34</f>
        <v>1.6248709216412143</v>
      </c>
      <c r="O39" s="6">
        <f>AVERAGE(E39:N39)</f>
        <v>3.2177369439149288</v>
      </c>
    </row>
    <row r="40" spans="2:15" x14ac:dyDescent="0.2">
      <c r="B40" s="26" t="s">
        <v>285</v>
      </c>
      <c r="E40" s="6">
        <f>Input!A124/Input!A5</f>
        <v>11.556281975763154</v>
      </c>
      <c r="F40" s="6">
        <f>Input!B124/Input!B5</f>
        <v>11.293074184591795</v>
      </c>
      <c r="G40" s="6">
        <f>Input!C124/Input!C5</f>
        <v>11.469402883196611</v>
      </c>
      <c r="H40" s="6">
        <f>Input!D124/Input!D5</f>
        <v>11.354050907562582</v>
      </c>
      <c r="I40" s="6">
        <f>Input!E124/Input!E5</f>
        <v>10.52585797690555</v>
      </c>
      <c r="J40" s="6">
        <f>Input!F124/Input!F5</f>
        <v>10.905280104217848</v>
      </c>
      <c r="K40" s="6">
        <f>Input!G124/Input!G5</f>
        <v>10.575346570658759</v>
      </c>
      <c r="L40" s="6">
        <f>Input!H124/Input!H5</f>
        <v>8.8127710626258065</v>
      </c>
      <c r="M40" s="6">
        <f>Input!I124/Input!I5</f>
        <v>9.0103063206403586</v>
      </c>
      <c r="N40" s="6">
        <f>Input!J124/Input!J5</f>
        <v>7.9902760667780575</v>
      </c>
      <c r="O40" s="6">
        <f>AVERAGE(E40:N40)</f>
        <v>10.349264805294052</v>
      </c>
    </row>
    <row r="41" spans="2:15" s="4" customFormat="1" x14ac:dyDescent="0.2">
      <c r="B41" s="27" t="s">
        <v>301</v>
      </c>
      <c r="E41" s="8">
        <f>+E37+E39-E40</f>
        <v>36.15662888605857</v>
      </c>
      <c r="F41" s="8">
        <f t="shared" ref="F41:N41" si="9">+F37+F39-F40</f>
        <v>41.894373689788793</v>
      </c>
      <c r="G41" s="8">
        <f t="shared" si="9"/>
        <v>47.336370881494474</v>
      </c>
      <c r="H41" s="8">
        <f t="shared" si="9"/>
        <v>42.502798547880062</v>
      </c>
      <c r="I41" s="8">
        <f t="shared" si="9"/>
        <v>25.957894211479427</v>
      </c>
      <c r="J41" s="8">
        <f t="shared" si="9"/>
        <v>25.321811167192909</v>
      </c>
      <c r="K41" s="8">
        <f t="shared" si="9"/>
        <v>35.786538830574884</v>
      </c>
      <c r="L41" s="8">
        <f t="shared" si="9"/>
        <v>39.115043556033584</v>
      </c>
      <c r="M41" s="8">
        <f t="shared" si="9"/>
        <v>37.916623478322528</v>
      </c>
      <c r="N41" s="8">
        <f t="shared" si="9"/>
        <v>44.591496595170327</v>
      </c>
      <c r="O41" s="8">
        <f>AVERAGE(E41:N41)</f>
        <v>37.657957984399559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2.5916959058213189</v>
      </c>
      <c r="F43" s="6">
        <f>(Input!B137+Input!B139+Input!B205+Input!B208)/Input!B5*Input!B6/Input!B34</f>
        <v>2.4756712744886711</v>
      </c>
      <c r="G43" s="6">
        <f>(Input!C137+Input!C139+Input!C205+Input!C208)/Input!C5*Input!C6/Input!C34</f>
        <v>1.964277221633272</v>
      </c>
      <c r="H43" s="6">
        <f>(Input!D137+Input!D139+Input!D205+Input!D208)/Input!D5*Input!D6/Input!D34</f>
        <v>2.119757434861794</v>
      </c>
      <c r="I43" s="6">
        <f>(Input!E137+Input!E139+Input!E205+Input!E208)/Input!E5*Input!E6/Input!E34</f>
        <v>2.0094325937051543</v>
      </c>
      <c r="J43" s="6">
        <f>(Input!F137+Input!F139+Input!F205+Input!F208)/Input!F5*Input!F6/Input!F34</f>
        <v>1.8136196906986153</v>
      </c>
      <c r="K43" s="6">
        <f>(Input!G137+Input!G139+Input!G205+Input!G208)/Input!G5*Input!G6/Input!G34</f>
        <v>2.0081514731739096</v>
      </c>
      <c r="L43" s="6">
        <f>(Input!H137+Input!H139+Input!H205+Input!H208)/Input!H5*Input!H6/Input!H34</f>
        <v>2.6005152537002361</v>
      </c>
      <c r="M43" s="6">
        <f>(Input!I137+Input!I139+Input!I205+Input!I208)/Input!I5*Input!I6/Input!I34</f>
        <v>2.3491224719602397</v>
      </c>
      <c r="N43" s="6">
        <f>(Input!J137+Input!J139+Input!J205+Input!J208)/Input!J5*Input!J6/Input!J34</f>
        <v>1.9259270179824484</v>
      </c>
      <c r="O43" s="6">
        <f>AVERAGE(E43:N43)</f>
        <v>2.1858170338025662</v>
      </c>
    </row>
    <row r="44" spans="2:15" ht="13.15" customHeight="1" x14ac:dyDescent="0.2">
      <c r="B44" s="26" t="s">
        <v>300</v>
      </c>
      <c r="E44" s="6">
        <f>(Input!A19+Input!A20)/Input!A5</f>
        <v>7.8471762386869157</v>
      </c>
      <c r="F44" s="6">
        <f>(Input!B19+Input!B20)/Input!B5</f>
        <v>5.7007133236250089</v>
      </c>
      <c r="G44" s="6">
        <f>(Input!C19+Input!C20)/Input!C5</f>
        <v>5.7368945620911829</v>
      </c>
      <c r="H44" s="6">
        <f>(Input!D19+Input!D20)/Input!D5</f>
        <v>5.2870182825921352</v>
      </c>
      <c r="I44" s="6">
        <f>(Input!E19+Input!E20)/Input!E5</f>
        <v>4.8929058357497928</v>
      </c>
      <c r="J44" s="6">
        <f>(Input!F19+Input!F20)/Input!F5</f>
        <v>4.9216901019299559</v>
      </c>
      <c r="K44" s="6">
        <f>(Input!G19+Input!G20)/Input!G5</f>
        <v>5.512083225784302</v>
      </c>
      <c r="L44" s="6">
        <f>(Input!H19+Input!H20)/Input!H5</f>
        <v>6.1201489578710708</v>
      </c>
      <c r="M44" s="6">
        <f>(Input!I19+Input!I20)/Input!I5</f>
        <v>6.1367108577355562</v>
      </c>
      <c r="N44" s="6">
        <f>(Input!J19+Input!J20)/Input!J5</f>
        <v>6.8794887392640343</v>
      </c>
      <c r="O44" s="6">
        <f>AVERAGE(E44:N44)</f>
        <v>5.9034830125329965</v>
      </c>
    </row>
    <row r="45" spans="2:15" ht="13.15" customHeight="1" x14ac:dyDescent="0.2">
      <c r="B45" s="27" t="s">
        <v>314</v>
      </c>
      <c r="E45" s="8">
        <f>+E41+E43-E44</f>
        <v>30.901148553192971</v>
      </c>
      <c r="F45" s="8">
        <f t="shared" ref="F45:N45" si="10">+F41+F43-F44</f>
        <v>38.669331640652452</v>
      </c>
      <c r="G45" s="8">
        <f t="shared" si="10"/>
        <v>43.563753541036569</v>
      </c>
      <c r="H45" s="8">
        <f t="shared" si="10"/>
        <v>39.335537700149722</v>
      </c>
      <c r="I45" s="8">
        <f t="shared" si="10"/>
        <v>23.074420969434787</v>
      </c>
      <c r="J45" s="8">
        <f t="shared" si="10"/>
        <v>22.213740755961567</v>
      </c>
      <c r="K45" s="8">
        <f t="shared" si="10"/>
        <v>32.282607077964492</v>
      </c>
      <c r="L45" s="8">
        <f t="shared" si="10"/>
        <v>35.595409851862748</v>
      </c>
      <c r="M45" s="8">
        <f t="shared" si="10"/>
        <v>34.129035092547213</v>
      </c>
      <c r="N45" s="8">
        <f t="shared" si="10"/>
        <v>39.637934873888739</v>
      </c>
      <c r="O45" s="8">
        <f>AVERAGE(E45:N45)</f>
        <v>33.940292005669129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0.42662956352503717</v>
      </c>
      <c r="F47" s="6">
        <f>(Input!B142+Input!B141+Input!B147-Input!B143-Input!B144-Input!B207-Input!B208-SUM(Input!B136:B139)-SUM(Input!B202:'Input'!B205))/Input!B5*Input!B6/Input!B34</f>
        <v>0.52730349725549874</v>
      </c>
      <c r="G47" s="6">
        <f>(Input!C142+Input!C141+Input!C147-Input!C143-Input!C144-Input!C207-Input!C208-SUM(Input!C136:C139)-SUM(Input!C202:'Input'!C205))/Input!C5*Input!C6/Input!C34</f>
        <v>0.61343109951477559</v>
      </c>
      <c r="H47" s="6">
        <f>(Input!D142+Input!D141+Input!D147-Input!D143-Input!D144-Input!D207-Input!D208-SUM(Input!D136:D139)-SUM(Input!D202:'Input'!D205))/Input!D5*Input!D6/Input!D34</f>
        <v>0.81326883607806388</v>
      </c>
      <c r="I47" s="6">
        <f>(Input!E142+Input!E141+Input!E147-Input!E143-Input!E144-Input!E207-Input!E208-SUM(Input!E136:E139)-SUM(Input!E202:'Input'!E205))/Input!E5*Input!E6/Input!E34</f>
        <v>1.2000435523032078</v>
      </c>
      <c r="J47" s="6">
        <f>(Input!F142+Input!F141+Input!F147-Input!F143-Input!F144-Input!F207-Input!F208-SUM(Input!F136:F139)-SUM(Input!F202:'Input'!F205))/Input!F5*Input!F6/Input!F34</f>
        <v>0.45330608220835927</v>
      </c>
      <c r="K47" s="6">
        <f>(Input!G142+Input!G141+Input!G147-Input!G143-Input!G144-Input!G207-Input!G208-SUM(Input!G136:G139)-SUM(Input!G202:'Input'!G205))/Input!G5*Input!G6/Input!G34</f>
        <v>0.38773150671365264</v>
      </c>
      <c r="L47" s="6">
        <f>(Input!H142+Input!H141+Input!H147-Input!H143-Input!H144-Input!H207-Input!H208-SUM(Input!H136:H139)-SUM(Input!H202:'Input'!H205))/Input!H5*Input!H6/Input!H34</f>
        <v>0.35759208947768317</v>
      </c>
      <c r="M47" s="6">
        <f>(Input!I142+Input!I141+Input!I147-Input!I143-Input!I144-Input!I207-Input!I208-SUM(Input!I136:I139)-SUM(Input!I202:'Input'!I205))/Input!I5*Input!I6/Input!I34</f>
        <v>0.45673773110921589</v>
      </c>
      <c r="N47" s="6">
        <f>(Input!J142+Input!J141+Input!J147-Input!J143-Input!J144-Input!J207-Input!J208-SUM(Input!J136:J139)-SUM(Input!J202:'Input'!J205))/Input!J5*Input!J6/Input!J34</f>
        <v>0.52780209371672349</v>
      </c>
      <c r="O47" s="6">
        <f>AVERAGE(E47:N47)</f>
        <v>0.57638460519022183</v>
      </c>
    </row>
    <row r="48" spans="2:15" x14ac:dyDescent="0.2">
      <c r="B48" s="26" t="s">
        <v>287</v>
      </c>
      <c r="E48" s="6">
        <f>Input!A127/Input!A5</f>
        <v>22.661764887252644</v>
      </c>
      <c r="F48" s="6">
        <f>Input!B127/Input!B5</f>
        <v>22.717286513790913</v>
      </c>
      <c r="G48" s="6">
        <f>Input!C127/Input!C5</f>
        <v>23.12024803229529</v>
      </c>
      <c r="H48" s="6">
        <f>Input!D127/Input!D5</f>
        <v>22.852870445769526</v>
      </c>
      <c r="I48" s="6">
        <f>Input!E127/Input!E5</f>
        <v>22.826382857808618</v>
      </c>
      <c r="J48" s="6">
        <f>Input!F127/Input!F5</f>
        <v>23.777432947892329</v>
      </c>
      <c r="K48" s="6">
        <f>Input!G127/Input!G5</f>
        <v>24.168957522477218</v>
      </c>
      <c r="L48" s="6">
        <f>Input!H127/Input!H5</f>
        <v>24.05167420997531</v>
      </c>
      <c r="M48" s="6">
        <f>Input!I127/Input!I5</f>
        <v>24.250072353854151</v>
      </c>
      <c r="N48" s="6">
        <f>Input!J127/Input!J5</f>
        <v>24.368125547233152</v>
      </c>
      <c r="O48" s="16">
        <f>AVERAGE(E48:N48)</f>
        <v>23.479481531834914</v>
      </c>
    </row>
    <row r="49" spans="2:15" s="4" customFormat="1" x14ac:dyDescent="0.2">
      <c r="B49" s="27" t="s">
        <v>288</v>
      </c>
      <c r="E49" s="8">
        <f>+E45+E47-E48</f>
        <v>8.6660132294653636</v>
      </c>
      <c r="F49" s="8">
        <f t="shared" ref="F49:N49" si="11">+F45+F47-F48</f>
        <v>16.479348624117033</v>
      </c>
      <c r="G49" s="8">
        <f t="shared" si="11"/>
        <v>21.056936608256056</v>
      </c>
      <c r="H49" s="8">
        <f t="shared" si="11"/>
        <v>17.295936090458262</v>
      </c>
      <c r="I49" s="8">
        <f t="shared" si="11"/>
        <v>1.4480816639293757</v>
      </c>
      <c r="J49" s="8">
        <f t="shared" si="11"/>
        <v>-1.1103861097224019</v>
      </c>
      <c r="K49" s="8">
        <f t="shared" si="11"/>
        <v>8.5013810622009238</v>
      </c>
      <c r="L49" s="8">
        <f t="shared" si="11"/>
        <v>11.901327731365122</v>
      </c>
      <c r="M49" s="8">
        <f t="shared" si="11"/>
        <v>10.335700469802276</v>
      </c>
      <c r="N49" s="8">
        <f t="shared" si="11"/>
        <v>15.797611420372309</v>
      </c>
      <c r="O49" s="8">
        <f>AVERAGE(E49:N49)</f>
        <v>11.037195079024432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597.04052423197913</v>
      </c>
      <c r="F7" s="6">
        <f>Input!B27/Input!B$7</f>
        <v>574.61943190707359</v>
      </c>
      <c r="G7" s="6">
        <f>Input!C27/Input!C$7</f>
        <v>665.37112922089943</v>
      </c>
      <c r="H7" s="6">
        <f>Input!D27/Input!D$7</f>
        <v>616.18538153402471</v>
      </c>
      <c r="I7" s="6">
        <f>Input!E27/Input!E$7</f>
        <v>518.76044545716422</v>
      </c>
      <c r="J7" s="6">
        <f>Input!F27/Input!F$7</f>
        <v>590.94331352707036</v>
      </c>
      <c r="K7" s="6">
        <f>Input!G27/Input!G$7</f>
        <v>631.89504243046269</v>
      </c>
      <c r="L7" s="6">
        <f>Input!H27/Input!H$7</f>
        <v>581.67651102672176</v>
      </c>
      <c r="M7" s="6">
        <f>Input!I27/Input!I$7</f>
        <v>562.00734733937804</v>
      </c>
      <c r="N7" s="6">
        <f>Input!J27/Input!J$7</f>
        <v>731.74343955165739</v>
      </c>
      <c r="O7" s="6">
        <f>AVERAGE(E7:N7)</f>
        <v>607.02425662264318</v>
      </c>
    </row>
    <row r="8" spans="1:15" x14ac:dyDescent="0.2">
      <c r="B8" s="26" t="s">
        <v>302</v>
      </c>
      <c r="E8" s="6">
        <f>(Input!A125-Input!A203-Input!A207)/Input!A$7</f>
        <v>218.47183307643454</v>
      </c>
      <c r="F8" s="6">
        <f>(Input!B125-Input!B203-Input!B207)/Input!B$7</f>
        <v>194.84022461133279</v>
      </c>
      <c r="G8" s="6">
        <f>(Input!C125-Input!C203-Input!C207)/Input!C$7</f>
        <v>211.25315454516718</v>
      </c>
      <c r="H8" s="6">
        <f>(Input!D125-Input!D203-Input!D207)/Input!D$7</f>
        <v>210.98326077408427</v>
      </c>
      <c r="I8" s="6">
        <f>(Input!E125-Input!E203-Input!E207)/Input!E$7</f>
        <v>225.31861332900016</v>
      </c>
      <c r="J8" s="6">
        <f>(Input!F125-Input!F203-Input!F207)/Input!F$7</f>
        <v>264.51898051204279</v>
      </c>
      <c r="K8" s="6">
        <f>(Input!G125-Input!G203-Input!G207)/Input!G$7</f>
        <v>242.0476060566499</v>
      </c>
      <c r="L8" s="6">
        <f>(Input!H125-Input!H203-Input!H207)/Input!H$7</f>
        <v>217.25582884966539</v>
      </c>
      <c r="M8" s="6">
        <f>(Input!I125-Input!I203-Input!I207)/Input!I$7</f>
        <v>213.76328661065145</v>
      </c>
      <c r="N8" s="6">
        <f>(Input!J125-Input!J203-Input!J207)/Input!J$7</f>
        <v>255.84072246291859</v>
      </c>
      <c r="O8" s="6">
        <f>AVERAGE(E8:N8)</f>
        <v>225.42935108279471</v>
      </c>
    </row>
    <row r="9" spans="1:15" s="4" customFormat="1" x14ac:dyDescent="0.2">
      <c r="B9" s="27" t="s">
        <v>283</v>
      </c>
      <c r="E9" s="8">
        <f t="shared" ref="E9:N9" si="1">+E7-E8</f>
        <v>378.56869115554457</v>
      </c>
      <c r="F9" s="8">
        <f t="shared" si="1"/>
        <v>379.77920729574078</v>
      </c>
      <c r="G9" s="8">
        <f t="shared" si="1"/>
        <v>454.11797467573228</v>
      </c>
      <c r="H9" s="8">
        <f t="shared" si="1"/>
        <v>405.20212075994044</v>
      </c>
      <c r="I9" s="8">
        <f t="shared" si="1"/>
        <v>293.44183212816404</v>
      </c>
      <c r="J9" s="8">
        <f t="shared" si="1"/>
        <v>326.42433301502757</v>
      </c>
      <c r="K9" s="8">
        <f t="shared" si="1"/>
        <v>389.8474363738128</v>
      </c>
      <c r="L9" s="8">
        <f t="shared" si="1"/>
        <v>364.42068217705639</v>
      </c>
      <c r="M9" s="8">
        <f t="shared" si="1"/>
        <v>348.24406072872659</v>
      </c>
      <c r="N9" s="8">
        <f t="shared" si="1"/>
        <v>475.90271708873877</v>
      </c>
      <c r="O9" s="8">
        <f>AVERAGE(E9:N9)</f>
        <v>381.59490553984841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7.4560190202329863</v>
      </c>
      <c r="F11" s="6">
        <f>(Input!B136+Input!B144+Input!B204)/Input!B$7</f>
        <v>5.1209806010338248</v>
      </c>
      <c r="G11" s="6">
        <f>(Input!C136+Input!C144+Input!C204)/Input!C$7</f>
        <v>5.3950013020382546</v>
      </c>
      <c r="H11" s="6">
        <f>(Input!D136+Input!D144+Input!D204)/Input!D$7</f>
        <v>6.9948103647017446</v>
      </c>
      <c r="I11" s="6">
        <f>(Input!E136+Input!E144+Input!E204)/Input!E$7</f>
        <v>6.3814705773733467</v>
      </c>
      <c r="J11" s="6">
        <f>(Input!F136+Input!F144+Input!F204)/Input!F$7</f>
        <v>5.4541277833462853</v>
      </c>
      <c r="K11" s="6">
        <f>(Input!G136+Input!G144+Input!G204)/Input!G$7</f>
        <v>5.7316097393006649</v>
      </c>
      <c r="L11" s="6">
        <f>(Input!H136+Input!H144+Input!H204)/Input!H$7</f>
        <v>6.0055391225910926</v>
      </c>
      <c r="M11" s="6">
        <f>(Input!I136+Input!I144+Input!I204)/Input!I$7</f>
        <v>6.6357885357522379</v>
      </c>
      <c r="N11" s="6">
        <f>(Input!J136+Input!J144+Input!J204)/Input!J$7</f>
        <v>7.5283733395478905</v>
      </c>
      <c r="O11" s="6">
        <f>AVERAGE(E11:N11)</f>
        <v>6.2703720385918338</v>
      </c>
    </row>
    <row r="12" spans="1:15" ht="13.15" customHeight="1" x14ac:dyDescent="0.2">
      <c r="B12" s="26" t="s">
        <v>298</v>
      </c>
      <c r="E12" s="6">
        <f>Input!A18/Input!A$7</f>
        <v>44.14616914600613</v>
      </c>
      <c r="F12" s="6">
        <f>Input!B18/Input!B$7</f>
        <v>42.323774366634566</v>
      </c>
      <c r="G12" s="6">
        <f>Input!C18/Input!C$7</f>
        <v>43.869171120942042</v>
      </c>
      <c r="H12" s="6">
        <f>Input!D18/Input!D$7</f>
        <v>39.693263704881254</v>
      </c>
      <c r="I12" s="6">
        <f>Input!E18/Input!E$7</f>
        <v>35.39629578473879</v>
      </c>
      <c r="J12" s="6">
        <f>Input!F18/Input!F$7</f>
        <v>36.920208752470728</v>
      </c>
      <c r="K12" s="6">
        <f>Input!G18/Input!G$7</f>
        <v>40.334316153819081</v>
      </c>
      <c r="L12" s="6">
        <f>Input!H18/Input!H$7</f>
        <v>39.089729055737763</v>
      </c>
      <c r="M12" s="6">
        <f>Input!I18/Input!I$7</f>
        <v>43.435516293315857</v>
      </c>
      <c r="N12" s="6">
        <f>Input!J18/Input!J$7</f>
        <v>44.450163264549481</v>
      </c>
      <c r="O12" s="6">
        <f>AVERAGE(E12:N12)</f>
        <v>40.965860764309568</v>
      </c>
    </row>
    <row r="13" spans="1:15" ht="13.15" customHeight="1" x14ac:dyDescent="0.2">
      <c r="B13" s="27" t="s">
        <v>313</v>
      </c>
      <c r="E13" s="8">
        <f t="shared" ref="E13:N13" si="2">+E9+E11-E12</f>
        <v>341.87854102977144</v>
      </c>
      <c r="F13" s="8">
        <f t="shared" si="2"/>
        <v>342.57641353014003</v>
      </c>
      <c r="G13" s="8">
        <f t="shared" si="2"/>
        <v>415.64380485682852</v>
      </c>
      <c r="H13" s="8">
        <f t="shared" si="2"/>
        <v>372.50366741976092</v>
      </c>
      <c r="I13" s="8">
        <f t="shared" si="2"/>
        <v>264.42700692079859</v>
      </c>
      <c r="J13" s="8">
        <f t="shared" si="2"/>
        <v>294.95825204590312</v>
      </c>
      <c r="K13" s="8">
        <f t="shared" si="2"/>
        <v>355.24472995929438</v>
      </c>
      <c r="L13" s="8">
        <f t="shared" si="2"/>
        <v>331.33649224390967</v>
      </c>
      <c r="M13" s="8">
        <f t="shared" si="2"/>
        <v>311.44433297116296</v>
      </c>
      <c r="N13" s="8">
        <f t="shared" si="2"/>
        <v>438.98092716373719</v>
      </c>
      <c r="O13" s="8">
        <f>AVERAGE(E13:N13)</f>
        <v>346.89941681413069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27.466383124498041</v>
      </c>
      <c r="F15" s="6">
        <f>(Input!B129+Input!B202)/Input!B$7</f>
        <v>28.72191293067867</v>
      </c>
      <c r="G15" s="6">
        <f>(Input!C129+Input!C202)/Input!C$7</f>
        <v>30.765634167892184</v>
      </c>
      <c r="H15" s="6">
        <f>(Input!D129+Input!D202)/Input!D$7</f>
        <v>25.930133915732075</v>
      </c>
      <c r="I15" s="6">
        <f>(Input!E129+Input!E202)/Input!E$7</f>
        <v>16.825270147500905</v>
      </c>
      <c r="J15" s="6">
        <f>(Input!F129+Input!F202)/Input!F$7</f>
        <v>17.054506053006016</v>
      </c>
      <c r="K15" s="6">
        <f>(Input!G129+Input!G202)/Input!G$7</f>
        <v>12.863010694873829</v>
      </c>
      <c r="L15" s="6">
        <f>(Input!H129+Input!H202)/Input!H$7</f>
        <v>9.900437491196211</v>
      </c>
      <c r="M15" s="6">
        <f>(Input!I129+Input!I202)/Input!I$7</f>
        <v>8.9045308868418864</v>
      </c>
      <c r="N15" s="6">
        <f>(Input!J129+Input!J202)/Input!J$7</f>
        <v>9.7989948865254739</v>
      </c>
      <c r="O15" s="6">
        <f>AVERAGE(E15:N15)</f>
        <v>18.823081429874527</v>
      </c>
    </row>
    <row r="16" spans="1:15" x14ac:dyDescent="0.2">
      <c r="B16" s="26" t="s">
        <v>285</v>
      </c>
      <c r="E16" s="6">
        <f>Input!A124/Input!A$7</f>
        <v>65.60162354334652</v>
      </c>
      <c r="F16" s="6">
        <f>Input!B124/Input!B$7</f>
        <v>63.345181233907901</v>
      </c>
      <c r="G16" s="6">
        <f>Input!C124/Input!C$7</f>
        <v>63.35791842466918</v>
      </c>
      <c r="H16" s="6">
        <f>Input!D124/Input!D$7</f>
        <v>63.995956847475149</v>
      </c>
      <c r="I16" s="6">
        <f>Input!E124/Input!E$7</f>
        <v>60.056686806165935</v>
      </c>
      <c r="J16" s="6">
        <f>Input!F124/Input!F$7</f>
        <v>61.544880468847794</v>
      </c>
      <c r="K16" s="6">
        <f>Input!G124/Input!G$7</f>
        <v>60.089939200716238</v>
      </c>
      <c r="L16" s="6">
        <f>Input!H124/Input!H$7</f>
        <v>50.155012897572831</v>
      </c>
      <c r="M16" s="6">
        <f>Input!I124/Input!I$7</f>
        <v>51.460985569669887</v>
      </c>
      <c r="N16" s="6">
        <f>Input!J124/Input!J$7</f>
        <v>46.119273014460617</v>
      </c>
      <c r="O16" s="6">
        <f>AVERAGE(E16:N16)</f>
        <v>58.572745800683208</v>
      </c>
    </row>
    <row r="17" spans="2:15" s="4" customFormat="1" x14ac:dyDescent="0.2">
      <c r="B17" s="27" t="s">
        <v>301</v>
      </c>
      <c r="E17" s="8">
        <f t="shared" ref="E17:N17" si="3">+E13+E15-E16</f>
        <v>303.74330061092297</v>
      </c>
      <c r="F17" s="8">
        <f t="shared" si="3"/>
        <v>307.95314522691081</v>
      </c>
      <c r="G17" s="8">
        <f t="shared" si="3"/>
        <v>383.0515206000515</v>
      </c>
      <c r="H17" s="8">
        <f t="shared" si="3"/>
        <v>334.43784448801784</v>
      </c>
      <c r="I17" s="8">
        <f t="shared" si="3"/>
        <v>221.19559026213358</v>
      </c>
      <c r="J17" s="8">
        <f t="shared" si="3"/>
        <v>250.46787763006137</v>
      </c>
      <c r="K17" s="8">
        <f t="shared" si="3"/>
        <v>308.01780145345197</v>
      </c>
      <c r="L17" s="8">
        <f t="shared" si="3"/>
        <v>291.08191683753307</v>
      </c>
      <c r="M17" s="8">
        <f t="shared" si="3"/>
        <v>268.88787828833495</v>
      </c>
      <c r="N17" s="8">
        <f t="shared" si="3"/>
        <v>402.66064903580207</v>
      </c>
      <c r="O17" s="8">
        <f>AVERAGE(E17:N17)</f>
        <v>307.14975244332203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15.268184292424499</v>
      </c>
      <c r="F19" s="6">
        <f>(Input!B137+Input!B139+Input!B205+Input!B208)/Input!B$7</f>
        <v>14.42130914522691</v>
      </c>
      <c r="G19" s="6">
        <f>(Input!C137+Input!C139+Input!C205+Input!C208)/Input!C$7</f>
        <v>11.279305419038057</v>
      </c>
      <c r="H19" s="6">
        <f>(Input!D137+Input!D139+Input!D205+Input!D208)/Input!D$7</f>
        <v>12.361929813223323</v>
      </c>
      <c r="I19" s="6">
        <f>(Input!E137+Input!E139+Input!E205+Input!E208)/Input!E$7</f>
        <v>11.750859301715796</v>
      </c>
      <c r="J19" s="6">
        <f>(Input!F137+Input!F139+Input!F205+Input!F208)/Input!F$7</f>
        <v>10.562043364553825</v>
      </c>
      <c r="K19" s="6">
        <f>(Input!G137+Input!G139+Input!G205+Input!G208)/Input!G$7</f>
        <v>11.846790688930668</v>
      </c>
      <c r="L19" s="6">
        <f>(Input!H137+Input!H139+Input!H205+Input!H208)/Input!H$7</f>
        <v>15.390263677277211</v>
      </c>
      <c r="M19" s="6">
        <f>(Input!I137+Input!I139+Input!I205+Input!I208)/Input!I$7</f>
        <v>13.977652654511136</v>
      </c>
      <c r="N19" s="6">
        <f>(Input!J137+Input!J139+Input!J205+Input!J208)/Input!J$7</f>
        <v>11.614552731345144</v>
      </c>
      <c r="O19" s="6">
        <f>AVERAGE(E19:N19)</f>
        <v>12.847289108824658</v>
      </c>
    </row>
    <row r="20" spans="2:15" ht="13.15" customHeight="1" x14ac:dyDescent="0.2">
      <c r="B20" s="26" t="s">
        <v>300</v>
      </c>
      <c r="E20" s="6">
        <f>(Input!A19+Input!A20)/Input!A$7</f>
        <v>44.546118082640277</v>
      </c>
      <c r="F20" s="6">
        <f>(Input!B19+Input!B20)/Input!B$7</f>
        <v>31.976476267222235</v>
      </c>
      <c r="G20" s="6">
        <f>(Input!C19+Input!C20)/Input!C$7</f>
        <v>31.691074189086059</v>
      </c>
      <c r="H20" s="6">
        <f>(Input!D19+Input!D20)/Input!D$7</f>
        <v>29.799742542920558</v>
      </c>
      <c r="I20" s="6">
        <f>(Input!E19+Input!E20)/Input!E$7</f>
        <v>27.917126945320518</v>
      </c>
      <c r="J20" s="6">
        <f>(Input!F19+Input!F20)/Input!F$7</f>
        <v>27.775978804142369</v>
      </c>
      <c r="K20" s="6">
        <f>(Input!G19+Input!G20)/Input!G$7</f>
        <v>31.320084282215081</v>
      </c>
      <c r="L20" s="6">
        <f>(Input!H19+Input!H20)/Input!H$7</f>
        <v>34.830832179320389</v>
      </c>
      <c r="M20" s="6">
        <f>(Input!I19+Input!I20)/Input!I$7</f>
        <v>35.048884872176259</v>
      </c>
      <c r="N20" s="6">
        <f>(Input!J19+Input!J20)/Input!J$7</f>
        <v>39.707892032066177</v>
      </c>
      <c r="O20" s="6">
        <f>AVERAGE(E20:N20)</f>
        <v>33.46142101971099</v>
      </c>
    </row>
    <row r="21" spans="2:15" ht="13.15" customHeight="1" x14ac:dyDescent="0.2">
      <c r="B21" s="27" t="s">
        <v>314</v>
      </c>
      <c r="E21" s="8">
        <f t="shared" ref="E21:N21" si="4">+E17+E19-E20</f>
        <v>274.46536682070723</v>
      </c>
      <c r="F21" s="8">
        <f t="shared" si="4"/>
        <v>290.39797810491552</v>
      </c>
      <c r="G21" s="8">
        <f t="shared" si="4"/>
        <v>362.63975183000349</v>
      </c>
      <c r="H21" s="8">
        <f t="shared" si="4"/>
        <v>317.00003175832057</v>
      </c>
      <c r="I21" s="8">
        <f t="shared" si="4"/>
        <v>205.02932261852885</v>
      </c>
      <c r="J21" s="8">
        <f t="shared" si="4"/>
        <v>233.2539421904728</v>
      </c>
      <c r="K21" s="8">
        <f t="shared" si="4"/>
        <v>288.54450786016758</v>
      </c>
      <c r="L21" s="8">
        <f t="shared" si="4"/>
        <v>271.64134833548991</v>
      </c>
      <c r="M21" s="8">
        <f t="shared" si="4"/>
        <v>247.81664607066983</v>
      </c>
      <c r="N21" s="8">
        <f t="shared" si="4"/>
        <v>374.56730973508104</v>
      </c>
      <c r="O21" s="8">
        <f>AVERAGE(E21:N21)</f>
        <v>286.5356205324357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2.513357676672574</v>
      </c>
      <c r="F23" s="6">
        <f>(Input!B142+Input!B141+Input!B147-Input!B143-Input!B144-Input!B207-Input!B208-SUM(Input!B136:B139)-SUM(Input!B202:'Input'!B205))/Input!B7</f>
        <v>3.0716544743410985</v>
      </c>
      <c r="G23" s="6">
        <f>(Input!C142+Input!C141+Input!C147-Input!C143-Input!C144-Input!C207-Input!C208-SUM(Input!C136:C139)-SUM(Input!C202:'Input'!C205))/Input!C7</f>
        <v>3.5224542894257853</v>
      </c>
      <c r="H23" s="6">
        <f>(Input!D142+Input!D141+Input!D147-Input!D143-Input!D144-Input!D207-Input!D208-SUM(Input!D136:D139)-SUM(Input!D202:'Input'!D205))/Input!D7</f>
        <v>4.7427937298563281</v>
      </c>
      <c r="I23" s="6">
        <f>(Input!E142+Input!E141+Input!E147-Input!E143-Input!E144-Input!E207-Input!E208-SUM(Input!E136:E139)-SUM(Input!E202:'Input'!E205))/Input!E7</f>
        <v>7.0176740355568006</v>
      </c>
      <c r="J23" s="6">
        <f>(Input!F142+Input!F141+Input!F147-Input!F143-Input!F144-Input!F207-Input!F208-SUM(Input!F136:F139)-SUM(Input!F202:'Input'!F205))/Input!F7</f>
        <v>2.6399352202976978</v>
      </c>
      <c r="K23" s="6">
        <f>(Input!G142+Input!G141+Input!G147-Input!G143-Input!G144-Input!G207-Input!G208-SUM(Input!G136:G139)-SUM(Input!G202:'Input'!G205))/Input!G7</f>
        <v>2.2873643073749168</v>
      </c>
      <c r="L23" s="6">
        <f>(Input!H142+Input!H141+Input!H147-Input!H143-Input!H144-Input!H207-Input!H208-SUM(Input!H136:H139)-SUM(Input!H202:'Input'!H205))/Input!H7</f>
        <v>2.1162869697223616</v>
      </c>
      <c r="M23" s="6">
        <f>(Input!I142+Input!I141+Input!I147-Input!I143-Input!I144-Input!I207-Input!I208-SUM(Input!I136:I139)-SUM(Input!I202:'Input'!I205))/Input!I7</f>
        <v>2.7176622061457936</v>
      </c>
      <c r="N23" s="6">
        <f>(Input!J142+Input!J141+Input!J147-Input!J143-Input!J144-Input!J207-Input!J208-SUM(Input!J136:J139)-SUM(Input!J202:'Input'!J205))/Input!J7</f>
        <v>3.1829789976201073</v>
      </c>
      <c r="O23" s="6">
        <f>AVERAGE(E23:N23)</f>
        <v>3.381216190701346</v>
      </c>
    </row>
    <row r="24" spans="2:15" x14ac:dyDescent="0.2">
      <c r="B24" s="26" t="s">
        <v>287</v>
      </c>
      <c r="E24" s="6">
        <f>Input!A127/Input!A$7</f>
        <v>128.64419300942171</v>
      </c>
      <c r="F24" s="6">
        <f>Input!B127/Input!B$7</f>
        <v>127.42594335580495</v>
      </c>
      <c r="G24" s="6">
        <f>Input!C127/Input!C$7</f>
        <v>127.71813874760477</v>
      </c>
      <c r="H24" s="6">
        <f>Input!D127/Input!D$7</f>
        <v>128.80788740468711</v>
      </c>
      <c r="I24" s="6">
        <f>Input!E127/Input!E$7</f>
        <v>130.23897236850851</v>
      </c>
      <c r="J24" s="6">
        <f>Input!F127/Input!F$7</f>
        <v>134.1899753742303</v>
      </c>
      <c r="K24" s="6">
        <f>Input!G127/Input!G$7</f>
        <v>137.32989064394152</v>
      </c>
      <c r="L24" s="6">
        <f>Input!H127/Input!H$7</f>
        <v>136.88226116815807</v>
      </c>
      <c r="M24" s="6">
        <f>Input!I127/Input!I$7</f>
        <v>138.50057690119121</v>
      </c>
      <c r="N24" s="6">
        <f>Input!J127/Input!J$7</f>
        <v>140.65098947409305</v>
      </c>
      <c r="O24" s="16">
        <f>AVERAGE(E24:N24)</f>
        <v>133.03888284476409</v>
      </c>
    </row>
    <row r="25" spans="2:15" s="4" customFormat="1" x14ac:dyDescent="0.2">
      <c r="B25" s="27" t="s">
        <v>288</v>
      </c>
      <c r="E25" s="8">
        <f t="shared" ref="E25:N25" si="5">+E21+E23-E24</f>
        <v>148.33453148795809</v>
      </c>
      <c r="F25" s="8">
        <f t="shared" si="5"/>
        <v>166.04368922345165</v>
      </c>
      <c r="G25" s="8">
        <f t="shared" si="5"/>
        <v>238.44406737182453</v>
      </c>
      <c r="H25" s="8">
        <f t="shared" si="5"/>
        <v>192.93493808348978</v>
      </c>
      <c r="I25" s="8">
        <f t="shared" si="5"/>
        <v>81.808024285577147</v>
      </c>
      <c r="J25" s="8">
        <f t="shared" si="5"/>
        <v>101.7039020365402</v>
      </c>
      <c r="K25" s="8">
        <f t="shared" si="5"/>
        <v>153.50198152360096</v>
      </c>
      <c r="L25" s="8">
        <f t="shared" si="5"/>
        <v>136.87537413705419</v>
      </c>
      <c r="M25" s="8">
        <f t="shared" si="5"/>
        <v>112.03373137562443</v>
      </c>
      <c r="N25" s="8">
        <f t="shared" si="5"/>
        <v>237.09929925860811</v>
      </c>
      <c r="O25" s="8">
        <f>AVERAGE(E25:N25)</f>
        <v>156.87795387837292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479.38241549748773</v>
      </c>
      <c r="F31" s="6">
        <f>Input!B35/Input!B7</f>
        <v>498.4398363175377</v>
      </c>
      <c r="G31" s="6">
        <f>Input!C35/Input!C7</f>
        <v>523.55984386077671</v>
      </c>
      <c r="H31" s="6">
        <f>Input!D35/Input!D7</f>
        <v>494.0978839556891</v>
      </c>
      <c r="I31" s="6">
        <f>Input!E35/Input!E7</f>
        <v>407.76451137093858</v>
      </c>
      <c r="J31" s="6">
        <f>Input!F35/Input!F7</f>
        <v>425.53863752365601</v>
      </c>
      <c r="K31" s="6">
        <f>Input!G35/Input!G7</f>
        <v>486.58101315088942</v>
      </c>
      <c r="L31" s="6">
        <f>Input!H35/Input!H7</f>
        <v>503.66500545547126</v>
      </c>
      <c r="M31" s="6">
        <f>Input!I35/Input!I7</f>
        <v>515.0227452703557</v>
      </c>
      <c r="N31" s="6">
        <f>Input!J35/Input!J7</f>
        <v>550.88134520455071</v>
      </c>
      <c r="O31" s="6">
        <f>AVERAGE(E31:N31)</f>
        <v>488.49332376073528</v>
      </c>
    </row>
    <row r="32" spans="2:15" x14ac:dyDescent="0.2">
      <c r="B32" s="26" t="s">
        <v>302</v>
      </c>
      <c r="E32" s="6">
        <f>(Input!A131-Input!A209)/Input!A$7</f>
        <v>177.79426932146245</v>
      </c>
      <c r="F32" s="6">
        <f>(Input!B131-Input!B209)/Input!B$7</f>
        <v>170.98729204583424</v>
      </c>
      <c r="G32" s="6">
        <f>(Input!C131-Input!C209)/Input!C$7</f>
        <v>169.99478296602808</v>
      </c>
      <c r="H32" s="6">
        <f>(Input!D131-Input!D209)/Input!D$7</f>
        <v>168.81194817604714</v>
      </c>
      <c r="I32" s="6">
        <f>(Input!E131-Input!E209)/Input!E$7</f>
        <v>175.66656670778278</v>
      </c>
      <c r="J32" s="6">
        <f>(Input!F131-Input!F209)/Input!F$7</f>
        <v>191.43894520819154</v>
      </c>
      <c r="K32" s="6">
        <f>(Input!G131-Input!G209)/Input!G$7</f>
        <v>183.78441169162863</v>
      </c>
      <c r="L32" s="6">
        <f>(Input!H131-Input!H209)/Input!H$7</f>
        <v>188.34668751134157</v>
      </c>
      <c r="M32" s="6">
        <f>(Input!I131-Input!I209)/Input!I$7</f>
        <v>196.83951312688356</v>
      </c>
      <c r="N32" s="6">
        <f>(Input!J131-Input!J209)/Input!J$7</f>
        <v>196.01131052425913</v>
      </c>
      <c r="O32" s="6">
        <f>AVERAGE(E32:N32)</f>
        <v>181.96757272794594</v>
      </c>
    </row>
    <row r="33" spans="2:15" s="4" customFormat="1" x14ac:dyDescent="0.2">
      <c r="B33" s="27" t="s">
        <v>283</v>
      </c>
      <c r="E33" s="8">
        <f t="shared" ref="E33:N33" si="7">+E31-E32</f>
        <v>301.58814617602525</v>
      </c>
      <c r="F33" s="8">
        <f t="shared" si="7"/>
        <v>327.45254427170346</v>
      </c>
      <c r="G33" s="8">
        <f t="shared" si="7"/>
        <v>353.56506089474863</v>
      </c>
      <c r="H33" s="8">
        <f t="shared" si="7"/>
        <v>325.28593577964193</v>
      </c>
      <c r="I33" s="8">
        <f t="shared" si="7"/>
        <v>232.0979446631558</v>
      </c>
      <c r="J33" s="8">
        <f t="shared" si="7"/>
        <v>234.09969231546447</v>
      </c>
      <c r="K33" s="8">
        <f t="shared" si="7"/>
        <v>302.79660145926078</v>
      </c>
      <c r="L33" s="8">
        <f t="shared" si="7"/>
        <v>315.31831794412972</v>
      </c>
      <c r="M33" s="8">
        <f t="shared" si="7"/>
        <v>318.18323214347214</v>
      </c>
      <c r="N33" s="8">
        <f t="shared" si="7"/>
        <v>354.87003468029161</v>
      </c>
      <c r="O33" s="8">
        <f>AVERAGE(E33:N33)</f>
        <v>306.5257510327894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7.4560190202329863</v>
      </c>
      <c r="F35" s="6">
        <f>(Input!B136+Input!B144+Input!B204)/Input!B7</f>
        <v>5.1209806010338248</v>
      </c>
      <c r="G35" s="6">
        <f>(Input!C136+Input!C144+Input!C204)/Input!C7</f>
        <v>5.3950013020382546</v>
      </c>
      <c r="H35" s="6">
        <f>(Input!D136+Input!D144+Input!D204)/Input!D7</f>
        <v>6.9948103647017446</v>
      </c>
      <c r="I35" s="6">
        <f>(Input!E136+Input!E144+Input!E204)/Input!E7</f>
        <v>6.3814705773733467</v>
      </c>
      <c r="J35" s="6">
        <f>(Input!F136+Input!F144+Input!F204)/Input!F7</f>
        <v>5.4541277833462853</v>
      </c>
      <c r="K35" s="6">
        <f>(Input!G136+Input!G144+Input!G204)/Input!G7</f>
        <v>5.7316097393006649</v>
      </c>
      <c r="L35" s="6">
        <f>(Input!H136+Input!H144+Input!H204)/Input!H7</f>
        <v>6.0055391225910926</v>
      </c>
      <c r="M35" s="6">
        <f>(Input!I136+Input!I144+Input!I204)/Input!I7</f>
        <v>6.6357885357522379</v>
      </c>
      <c r="N35" s="6">
        <f>(Input!J136+Input!J144+Input!J204)/Input!J7</f>
        <v>7.5283733395478905</v>
      </c>
      <c r="O35" s="6">
        <f>AVERAGE(E35:N35)</f>
        <v>6.2703720385918338</v>
      </c>
    </row>
    <row r="36" spans="2:15" ht="13.15" customHeight="1" x14ac:dyDescent="0.2">
      <c r="B36" s="26" t="s">
        <v>298</v>
      </c>
      <c r="E36" s="6">
        <f>Input!A18/Input!A7</f>
        <v>44.14616914600613</v>
      </c>
      <c r="F36" s="6">
        <f>Input!B18/Input!B7</f>
        <v>42.323774366634566</v>
      </c>
      <c r="G36" s="6">
        <f>Input!C18/Input!C7</f>
        <v>43.869171120942042</v>
      </c>
      <c r="H36" s="6">
        <f>Input!D18/Input!D7</f>
        <v>39.693263704881254</v>
      </c>
      <c r="I36" s="6">
        <f>Input!E18/Input!E7</f>
        <v>35.39629578473879</v>
      </c>
      <c r="J36" s="6">
        <f>Input!F18/Input!F7</f>
        <v>36.920208752470728</v>
      </c>
      <c r="K36" s="6">
        <f>Input!G18/Input!G7</f>
        <v>40.334316153819081</v>
      </c>
      <c r="L36" s="6">
        <f>Input!H18/Input!H7</f>
        <v>39.089729055737763</v>
      </c>
      <c r="M36" s="6">
        <f>Input!I18/Input!I7</f>
        <v>43.435516293315857</v>
      </c>
      <c r="N36" s="6">
        <f>Input!J18/Input!J7</f>
        <v>44.450163264549481</v>
      </c>
      <c r="O36" s="6">
        <f>AVERAGE(E36:N36)</f>
        <v>40.965860764309568</v>
      </c>
    </row>
    <row r="37" spans="2:15" ht="13.15" customHeight="1" x14ac:dyDescent="0.2">
      <c r="B37" s="27" t="s">
        <v>313</v>
      </c>
      <c r="E37" s="8">
        <f t="shared" ref="E37:N37" si="8">+E33+E35-E36</f>
        <v>264.89799605025212</v>
      </c>
      <c r="F37" s="8">
        <f t="shared" si="8"/>
        <v>290.24975050610271</v>
      </c>
      <c r="G37" s="8">
        <f t="shared" si="8"/>
        <v>315.09089107584487</v>
      </c>
      <c r="H37" s="8">
        <f t="shared" si="8"/>
        <v>292.58748243946241</v>
      </c>
      <c r="I37" s="8">
        <f t="shared" si="8"/>
        <v>203.08311945579035</v>
      </c>
      <c r="J37" s="8">
        <f t="shared" si="8"/>
        <v>202.63361134634002</v>
      </c>
      <c r="K37" s="8">
        <f t="shared" si="8"/>
        <v>268.19389504474236</v>
      </c>
      <c r="L37" s="8">
        <f t="shared" si="8"/>
        <v>282.234128010983</v>
      </c>
      <c r="M37" s="8">
        <f t="shared" si="8"/>
        <v>281.38350438590851</v>
      </c>
      <c r="N37" s="8">
        <f t="shared" si="8"/>
        <v>317.94824475529003</v>
      </c>
      <c r="O37" s="8">
        <f>AVERAGE(E37:N37)</f>
        <v>271.83026230707162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27.466383124498041</v>
      </c>
      <c r="F39" s="6">
        <f>(Input!B129+Input!B202)/Input!B7</f>
        <v>28.72191293067867</v>
      </c>
      <c r="G39" s="6">
        <f>(Input!C129+Input!C202)/Input!C7</f>
        <v>30.765634167892184</v>
      </c>
      <c r="H39" s="6">
        <f>(Input!D129+Input!D202)/Input!D7</f>
        <v>25.930133915732075</v>
      </c>
      <c r="I39" s="6">
        <f>(Input!E129+Input!E202)/Input!E7</f>
        <v>16.825270147500905</v>
      </c>
      <c r="J39" s="6">
        <f>(Input!F129+Input!F202)/Input!F7</f>
        <v>17.054506053006016</v>
      </c>
      <c r="K39" s="6">
        <f>(Input!G129+Input!G202)/Input!G7</f>
        <v>12.863010694873829</v>
      </c>
      <c r="L39" s="6">
        <f>(Input!H129+Input!H202)/Input!H7</f>
        <v>9.900437491196211</v>
      </c>
      <c r="M39" s="6">
        <f>(Input!I129+Input!I202)/Input!I7</f>
        <v>8.9045308868418864</v>
      </c>
      <c r="N39" s="6">
        <f>(Input!J129+Input!J202)/Input!J7</f>
        <v>9.7989948865254739</v>
      </c>
      <c r="O39" s="6">
        <f>AVERAGE(E39:N39)</f>
        <v>18.823081429874527</v>
      </c>
    </row>
    <row r="40" spans="2:15" x14ac:dyDescent="0.2">
      <c r="B40" s="26" t="s">
        <v>285</v>
      </c>
      <c r="E40" s="6">
        <f>Input!A124/Input!A7</f>
        <v>65.60162354334652</v>
      </c>
      <c r="F40" s="6">
        <f>Input!B124/Input!B7</f>
        <v>63.345181233907901</v>
      </c>
      <c r="G40" s="6">
        <f>Input!C124/Input!C7</f>
        <v>63.35791842466918</v>
      </c>
      <c r="H40" s="6">
        <f>Input!D124/Input!D7</f>
        <v>63.995956847475149</v>
      </c>
      <c r="I40" s="6">
        <f>Input!E124/Input!E7</f>
        <v>60.056686806165935</v>
      </c>
      <c r="J40" s="6">
        <f>Input!F124/Input!F7</f>
        <v>61.544880468847794</v>
      </c>
      <c r="K40" s="6">
        <f>Input!G124/Input!G7</f>
        <v>60.089939200716238</v>
      </c>
      <c r="L40" s="6">
        <f>Input!H124/Input!H7</f>
        <v>50.155012897572831</v>
      </c>
      <c r="M40" s="6">
        <f>Input!I124/Input!I7</f>
        <v>51.460985569669887</v>
      </c>
      <c r="N40" s="6">
        <f>Input!J124/Input!J7</f>
        <v>46.119273014460617</v>
      </c>
      <c r="O40" s="6">
        <f>AVERAGE(E40:N40)</f>
        <v>58.572745800683208</v>
      </c>
    </row>
    <row r="41" spans="2:15" s="4" customFormat="1" x14ac:dyDescent="0.2">
      <c r="B41" s="27" t="s">
        <v>301</v>
      </c>
      <c r="E41" s="8">
        <f t="shared" ref="E41:N41" si="9">+E37+E39-E40</f>
        <v>226.76275563140365</v>
      </c>
      <c r="F41" s="8">
        <f t="shared" si="9"/>
        <v>255.62648220287349</v>
      </c>
      <c r="G41" s="8">
        <f t="shared" si="9"/>
        <v>282.49860681906785</v>
      </c>
      <c r="H41" s="8">
        <f t="shared" si="9"/>
        <v>254.52165950771933</v>
      </c>
      <c r="I41" s="8">
        <f t="shared" si="9"/>
        <v>159.85170279712531</v>
      </c>
      <c r="J41" s="8">
        <f t="shared" si="9"/>
        <v>158.14323693049823</v>
      </c>
      <c r="K41" s="8">
        <f t="shared" si="9"/>
        <v>220.96696653889995</v>
      </c>
      <c r="L41" s="8">
        <f t="shared" si="9"/>
        <v>241.9795526046064</v>
      </c>
      <c r="M41" s="8">
        <f t="shared" si="9"/>
        <v>238.82704970308049</v>
      </c>
      <c r="N41" s="8">
        <f t="shared" si="9"/>
        <v>281.62796662735491</v>
      </c>
      <c r="O41" s="8">
        <f>AVERAGE(E41:N41)</f>
        <v>232.08059793626299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15.268184292424499</v>
      </c>
      <c r="F43" s="6">
        <f>(Input!B137+Input!B139+Input!B205+Input!B208)/Input!B7</f>
        <v>14.42130914522691</v>
      </c>
      <c r="G43" s="6">
        <f>(Input!C137+Input!C139+Input!C205+Input!C208)/Input!C7</f>
        <v>11.279305419038057</v>
      </c>
      <c r="H43" s="6">
        <f>(Input!D137+Input!D139+Input!D205+Input!D208)/Input!D7</f>
        <v>12.361929813223323</v>
      </c>
      <c r="I43" s="6">
        <f>(Input!E137+Input!E139+Input!E205+Input!E208)/Input!E7</f>
        <v>11.750859301715796</v>
      </c>
      <c r="J43" s="6">
        <f>(Input!F137+Input!F139+Input!F205+Input!F208)/Input!F7</f>
        <v>10.562043364553825</v>
      </c>
      <c r="K43" s="6">
        <f>(Input!G137+Input!G139+Input!G205+Input!G208)/Input!G7</f>
        <v>11.846790688930668</v>
      </c>
      <c r="L43" s="6">
        <f>(Input!H137+Input!H139+Input!H205+Input!H208)/Input!H7</f>
        <v>15.390263677277211</v>
      </c>
      <c r="M43" s="6">
        <f>(Input!I137+Input!I139+Input!I205+Input!I208)/Input!I7</f>
        <v>13.977652654511136</v>
      </c>
      <c r="N43" s="6">
        <f>(Input!J137+Input!J139+Input!J205+Input!J208)/Input!J7</f>
        <v>11.614552731345144</v>
      </c>
      <c r="O43" s="6">
        <f>AVERAGE(E43:N43)</f>
        <v>12.847289108824658</v>
      </c>
    </row>
    <row r="44" spans="2:15" ht="13.15" customHeight="1" x14ac:dyDescent="0.2">
      <c r="B44" s="26" t="s">
        <v>300</v>
      </c>
      <c r="E44" s="6">
        <f>(Input!A19+Input!A20)/Input!A7</f>
        <v>44.546118082640277</v>
      </c>
      <c r="F44" s="6">
        <f>(Input!B19+Input!B20)/Input!B7</f>
        <v>31.976476267222235</v>
      </c>
      <c r="G44" s="6">
        <f>(Input!C19+Input!C20)/Input!C7</f>
        <v>31.691074189086059</v>
      </c>
      <c r="H44" s="6">
        <f>(Input!D19+Input!D20)/Input!D7</f>
        <v>29.799742542920558</v>
      </c>
      <c r="I44" s="6">
        <f>(Input!E19+Input!E20)/Input!E7</f>
        <v>27.917126945320518</v>
      </c>
      <c r="J44" s="6">
        <f>(Input!F19+Input!F20)/Input!F7</f>
        <v>27.775978804142369</v>
      </c>
      <c r="K44" s="6">
        <f>(Input!G19+Input!G20)/Input!G7</f>
        <v>31.320084282215081</v>
      </c>
      <c r="L44" s="6">
        <f>(Input!H19+Input!H20)/Input!H7</f>
        <v>34.830832179320389</v>
      </c>
      <c r="M44" s="6">
        <f>(Input!I19+Input!I20)/Input!I7</f>
        <v>35.048884872176259</v>
      </c>
      <c r="N44" s="6">
        <f>(Input!J19+Input!J20)/Input!J7</f>
        <v>39.707892032066177</v>
      </c>
      <c r="O44" s="6">
        <f>AVERAGE(E44:N44)</f>
        <v>33.46142101971099</v>
      </c>
    </row>
    <row r="45" spans="2:15" ht="13.15" customHeight="1" x14ac:dyDescent="0.2">
      <c r="B45" s="27" t="s">
        <v>314</v>
      </c>
      <c r="E45" s="8">
        <f t="shared" ref="E45:N45" si="10">+E41+E43-E44</f>
        <v>197.48482184118788</v>
      </c>
      <c r="F45" s="8">
        <f t="shared" si="10"/>
        <v>238.07131508087818</v>
      </c>
      <c r="G45" s="8">
        <f t="shared" si="10"/>
        <v>262.08683804901983</v>
      </c>
      <c r="H45" s="8">
        <f t="shared" si="10"/>
        <v>237.08384677802206</v>
      </c>
      <c r="I45" s="8">
        <f t="shared" si="10"/>
        <v>143.68543515352059</v>
      </c>
      <c r="J45" s="8">
        <f t="shared" si="10"/>
        <v>140.92930149090969</v>
      </c>
      <c r="K45" s="8">
        <f t="shared" si="10"/>
        <v>201.49367294561554</v>
      </c>
      <c r="L45" s="8">
        <f t="shared" si="10"/>
        <v>222.53898410256323</v>
      </c>
      <c r="M45" s="8">
        <f t="shared" si="10"/>
        <v>217.75581748541538</v>
      </c>
      <c r="N45" s="8">
        <f t="shared" si="10"/>
        <v>253.53462732663388</v>
      </c>
      <c r="O45" s="8">
        <f>AVERAGE(E45:N45)</f>
        <v>211.46646602537666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2.513357676672574</v>
      </c>
      <c r="F47" s="6">
        <f>(Input!B142+Input!B141+Input!B147-Input!B143-Input!B144-Input!B207-Input!B208-SUM(Input!B136:B139)-SUM(Input!B202:'Input'!B205))/Input!B7</f>
        <v>3.0716544743410985</v>
      </c>
      <c r="G47" s="6">
        <f>(Input!C142+Input!C141+Input!C147-Input!C143-Input!C144-Input!C207-Input!C208-SUM(Input!C136:C139)-SUM(Input!C202:'Input'!C205))/Input!C7</f>
        <v>3.5224542894257853</v>
      </c>
      <c r="H47" s="6">
        <f>(Input!D142+Input!D141+Input!D147-Input!D143-Input!D144-Input!D207-Input!D208-SUM(Input!D136:D139)-SUM(Input!D202:'Input'!D205))/Input!D7</f>
        <v>4.7427937298563281</v>
      </c>
      <c r="I47" s="6">
        <f>(Input!E142+Input!E141+Input!E147-Input!E143-Input!E144-Input!E207-Input!E208-SUM(Input!E136:E139)-SUM(Input!E202:'Input'!E205))/Input!E7</f>
        <v>7.0176740355568006</v>
      </c>
      <c r="J47" s="6">
        <f>(Input!F142+Input!F141+Input!F147-Input!F143-Input!F144-Input!F207-Input!F208-SUM(Input!F136:F139)-SUM(Input!F202:'Input'!F205))/Input!F7</f>
        <v>2.6399352202976978</v>
      </c>
      <c r="K47" s="6">
        <f>(Input!G142+Input!G141+Input!G147-Input!G143-Input!G144-Input!G207-Input!G208-SUM(Input!G136:G139)-SUM(Input!G202:'Input'!G205))/Input!G7</f>
        <v>2.2873643073749168</v>
      </c>
      <c r="L47" s="6">
        <f>(Input!H142+Input!H141+Input!H147-Input!H143-Input!H144-Input!H207-Input!H208-SUM(Input!H136:H139)-SUM(Input!H202:'Input'!H205))/Input!H7</f>
        <v>2.1162869697223616</v>
      </c>
      <c r="M47" s="6">
        <f>(Input!I142+Input!I141+Input!I147-Input!I143-Input!I144-Input!I207-Input!I208-SUM(Input!I136:I139)-SUM(Input!I202:'Input'!I205))/Input!I7</f>
        <v>2.7176622061457936</v>
      </c>
      <c r="N47" s="6">
        <f>(Input!J142+Input!J141+Input!J147-Input!J143-Input!J144-Input!J207-Input!J208-SUM(Input!J136:J139)-SUM(Input!J202:'Input'!J205))/Input!J7</f>
        <v>3.1829789976201073</v>
      </c>
      <c r="O47" s="6">
        <f>AVERAGE(E47:N47)</f>
        <v>3.381216190701346</v>
      </c>
    </row>
    <row r="48" spans="2:15" x14ac:dyDescent="0.2">
      <c r="B48" s="26" t="s">
        <v>287</v>
      </c>
      <c r="E48" s="6">
        <f>Input!A127/Input!A7</f>
        <v>128.64419300942171</v>
      </c>
      <c r="F48" s="6">
        <f>Input!B127/Input!B7</f>
        <v>127.42594335580495</v>
      </c>
      <c r="G48" s="6">
        <f>Input!C127/Input!C7</f>
        <v>127.71813874760477</v>
      </c>
      <c r="H48" s="6">
        <f>Input!D127/Input!D7</f>
        <v>128.80788740468711</v>
      </c>
      <c r="I48" s="6">
        <f>Input!E127/Input!E7</f>
        <v>130.23897236850851</v>
      </c>
      <c r="J48" s="6">
        <f>Input!F127/Input!F7</f>
        <v>134.1899753742303</v>
      </c>
      <c r="K48" s="6">
        <f>Input!G127/Input!G7</f>
        <v>137.32989064394152</v>
      </c>
      <c r="L48" s="6">
        <f>Input!H127/Input!H7</f>
        <v>136.88226116815807</v>
      </c>
      <c r="M48" s="6">
        <f>Input!I127/Input!I7</f>
        <v>138.50057690119121</v>
      </c>
      <c r="N48" s="6">
        <f>Input!J127/Input!J7</f>
        <v>140.65098947409305</v>
      </c>
      <c r="O48" s="16">
        <f>AVERAGE(E48:N48)</f>
        <v>133.03888284476409</v>
      </c>
    </row>
    <row r="49" spans="2:15" s="4" customFormat="1" x14ac:dyDescent="0.2">
      <c r="B49" s="27" t="s">
        <v>288</v>
      </c>
      <c r="E49" s="8">
        <f t="shared" ref="E49:N49" si="11">+E45+E47-E48</f>
        <v>71.353986508438737</v>
      </c>
      <c r="F49" s="8">
        <f t="shared" si="11"/>
        <v>113.71702619941433</v>
      </c>
      <c r="G49" s="8">
        <f t="shared" si="11"/>
        <v>137.89115359084087</v>
      </c>
      <c r="H49" s="8">
        <f t="shared" si="11"/>
        <v>113.01875310319127</v>
      </c>
      <c r="I49" s="8">
        <f t="shared" si="11"/>
        <v>20.464136820568882</v>
      </c>
      <c r="J49" s="8">
        <f t="shared" si="11"/>
        <v>9.3792613369770947</v>
      </c>
      <c r="K49" s="8">
        <f t="shared" si="11"/>
        <v>66.451146609048948</v>
      </c>
      <c r="L49" s="8">
        <f t="shared" si="11"/>
        <v>87.77300990412752</v>
      </c>
      <c r="M49" s="8">
        <f t="shared" si="11"/>
        <v>81.972902790369972</v>
      </c>
      <c r="N49" s="8">
        <f t="shared" si="11"/>
        <v>116.06661685016095</v>
      </c>
      <c r="O49" s="8">
        <f>AVERAGE(E49:N49)</f>
        <v>81.808799371313867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80.378195303436925</v>
      </c>
      <c r="F7" s="6">
        <f>Input!B132/Input!B$34</f>
        <v>85.082094716404129</v>
      </c>
      <c r="G7" s="6">
        <f>Input!C132/Input!C$34</f>
        <v>91.395546397148181</v>
      </c>
      <c r="H7" s="6">
        <f>Input!D132/Input!D$34</f>
        <v>82.302951357712047</v>
      </c>
      <c r="I7" s="6">
        <f>Input!E132/Input!E$34</f>
        <v>66.097918576096063</v>
      </c>
      <c r="J7" s="6">
        <f>Input!F132/Input!F$34</f>
        <v>69.448384802963886</v>
      </c>
      <c r="K7" s="6">
        <f>Input!G132/Input!G$34</f>
        <v>80.81705172525939</v>
      </c>
      <c r="L7" s="6">
        <f>Input!H132/Input!H$34</f>
        <v>85.236261254185507</v>
      </c>
      <c r="M7" s="6">
        <f>Input!I132/Input!I$34</f>
        <v>86.355927797157932</v>
      </c>
      <c r="N7" s="6">
        <f>Input!J132/Input!J$34</f>
        <v>92.343262703285433</v>
      </c>
      <c r="O7" s="6">
        <f>AVERAGE(E7:N7)</f>
        <v>81.945759463364951</v>
      </c>
    </row>
    <row r="8" spans="1:15" ht="12" customHeight="1" x14ac:dyDescent="0.2">
      <c r="B8" t="s">
        <v>180</v>
      </c>
      <c r="E8" s="6">
        <f>Input!A133/Input!A$34</f>
        <v>1.3551927247340381</v>
      </c>
      <c r="F8" s="6">
        <f>Input!B133/Input!B$34</f>
        <v>-6.0484240687913506E-2</v>
      </c>
      <c r="G8" s="6">
        <f>Input!C133/Input!C$34</f>
        <v>-0.14322934296888265</v>
      </c>
      <c r="H8" s="6">
        <f>Input!D133/Input!D$34</f>
        <v>8.5380445835334856E-2</v>
      </c>
      <c r="I8" s="6">
        <f>Input!E133/Input!E$34</f>
        <v>-5.4907263858496175E-2</v>
      </c>
      <c r="J8" s="6">
        <f>Input!F133/Input!F$34</f>
        <v>0.28083574615333651</v>
      </c>
      <c r="K8" s="6">
        <f>Input!G133/Input!G$34</f>
        <v>7.4878353562365205E-2</v>
      </c>
      <c r="L8" s="6">
        <f>Input!H133/Input!H$34</f>
        <v>-0.26074923578922599</v>
      </c>
      <c r="M8" s="6">
        <f>Input!I133/Input!I$34</f>
        <v>0.14996501946133126</v>
      </c>
      <c r="N8" s="6">
        <f>Input!J133/Input!J$34</f>
        <v>-0.11021072548612823</v>
      </c>
      <c r="O8" s="6">
        <f>AVERAGE(E8:N8)</f>
        <v>0.13166714809557592</v>
      </c>
    </row>
    <row r="9" spans="1:15" ht="12" customHeight="1" x14ac:dyDescent="0.2">
      <c r="B9" t="s">
        <v>181</v>
      </c>
      <c r="E9" s="6">
        <f>Input!A134/Input!A$34</f>
        <v>0.30831633776568562</v>
      </c>
      <c r="F9" s="6">
        <f>Input!B134/Input!B$34</f>
        <v>0.51544707315123017</v>
      </c>
      <c r="G9" s="6">
        <f>Input!C134/Input!C$34</f>
        <v>0.45185284123712527</v>
      </c>
      <c r="H9" s="6">
        <f>Input!D134/Input!D$34</f>
        <v>0.52179135460643544</v>
      </c>
      <c r="I9" s="6">
        <f>Input!E134/Input!E$34</f>
        <v>0.23069673091870296</v>
      </c>
      <c r="J9" s="6">
        <f>Input!F134/Input!F$34</f>
        <v>0.33021534327232122</v>
      </c>
      <c r="K9" s="6">
        <f>Input!G134/Input!G$34</f>
        <v>0.45265916877271423</v>
      </c>
      <c r="L9" s="6">
        <f>Input!H134/Input!H$34</f>
        <v>0.45103962291609079</v>
      </c>
      <c r="M9" s="6">
        <f>Input!I134/Input!I$34</f>
        <v>0.34348629057824104</v>
      </c>
      <c r="N9" s="6">
        <f>Input!J134/Input!J$34</f>
        <v>0.33944528775794708</v>
      </c>
      <c r="O9" s="6">
        <f>AVERAGE(E9:N9)</f>
        <v>0.3944950050976494</v>
      </c>
    </row>
    <row r="10" spans="1:15" ht="12" customHeight="1" x14ac:dyDescent="0.2">
      <c r="B10" t="s">
        <v>182</v>
      </c>
      <c r="E10" s="6">
        <f>Input!A135/Input!A$34</f>
        <v>-0.17405849379210131</v>
      </c>
      <c r="F10" s="6">
        <f>Input!B135/Input!B$34</f>
        <v>-0.11092154057930952</v>
      </c>
      <c r="G10" s="6">
        <f>Input!C135/Input!C$34</f>
        <v>-0.14605926102261585</v>
      </c>
      <c r="H10" s="6">
        <f>Input!D135/Input!D$34</f>
        <v>-0.25929075994159712</v>
      </c>
      <c r="I10" s="6">
        <f>Input!E135/Input!E$34</f>
        <v>-0.11028797640055481</v>
      </c>
      <c r="J10" s="6">
        <f>Input!F135/Input!F$34</f>
        <v>-0.14900201516549744</v>
      </c>
      <c r="K10" s="6">
        <f>Input!G135/Input!G$34</f>
        <v>-0.20289744348281036</v>
      </c>
      <c r="L10" s="6">
        <f>Input!H135/Input!H$34</f>
        <v>-0.63240706874281893</v>
      </c>
      <c r="M10" s="6">
        <f>Input!I135/Input!I$34</f>
        <v>-0.33368721328090667</v>
      </c>
      <c r="N10" s="6">
        <f>Input!J135/Input!J$34</f>
        <v>-0.20184896961371934</v>
      </c>
      <c r="O10" s="6">
        <f>AVERAGE(E10:N10)</f>
        <v>-0.23204607420219317</v>
      </c>
    </row>
    <row r="11" spans="1:15" ht="12.75" customHeight="1" x14ac:dyDescent="0.2">
      <c r="B11" s="28" t="s">
        <v>68</v>
      </c>
      <c r="E11" s="8">
        <f>Input!A27/Input!A$34</f>
        <v>81.867645872144564</v>
      </c>
      <c r="F11" s="8">
        <f>Input!B27/Input!B$34</f>
        <v>85.426136008288125</v>
      </c>
      <c r="G11" s="8">
        <f>Input!C27/Input!C$34</f>
        <v>91.558110634393813</v>
      </c>
      <c r="H11" s="8">
        <f>Input!D27/Input!D$34</f>
        <v>82.650832398212216</v>
      </c>
      <c r="I11" s="8">
        <f>Input!E27/Input!E$34</f>
        <v>66.16342006675572</v>
      </c>
      <c r="J11" s="8">
        <f>Input!F27/Input!F$34</f>
        <v>69.910433877224037</v>
      </c>
      <c r="K11" s="8">
        <f>Input!G27/Input!G$34</f>
        <v>81.141691804111645</v>
      </c>
      <c r="L11" s="8">
        <f>Input!H27/Input!H$34</f>
        <v>84.79414457256955</v>
      </c>
      <c r="M11" s="8">
        <f>Input!I27/Input!I$34</f>
        <v>86.515691893916596</v>
      </c>
      <c r="N11" s="8">
        <f>Input!J27/Input!J$34</f>
        <v>92.370648295943525</v>
      </c>
      <c r="O11" s="8">
        <f>AVERAGE(E11:N11)</f>
        <v>82.239875542355975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4.9227718110501237E-2</v>
      </c>
      <c r="F13" s="8">
        <f>Input!B28/Input!B34</f>
        <v>1.3707061346342732E-2</v>
      </c>
      <c r="G13" s="8">
        <f>Input!C28/Input!C34</f>
        <v>6.1258686762137929E-2</v>
      </c>
      <c r="H13" s="8">
        <f>Input!D28/Input!D34</f>
        <v>2.116630488967464E-2</v>
      </c>
      <c r="I13" s="8">
        <f>Input!E28/Input!E34</f>
        <v>2.6616090864465782E-2</v>
      </c>
      <c r="J13" s="8">
        <f>Input!F28/Input!F34</f>
        <v>5.7992027533480615E-2</v>
      </c>
      <c r="K13" s="8">
        <f>Input!G28/Input!G34</f>
        <v>8.0764441435586379E-2</v>
      </c>
      <c r="L13" s="8">
        <f>Input!H28/Input!H34</f>
        <v>9.4100246956406369E-2</v>
      </c>
      <c r="M13" s="8">
        <f>Input!I28/Input!I34</f>
        <v>0.16075023640845737</v>
      </c>
      <c r="N13" s="8">
        <f>Input!J28/Input!J34</f>
        <v>0.11142122835754965</v>
      </c>
      <c r="O13" s="8">
        <f>AVERAGE(E13:N13)</f>
        <v>6.7700404266460276E-2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0.45952673956175299</v>
      </c>
      <c r="F15" s="16">
        <f>Input!B136/Input!B$34</f>
        <v>0.45358344114235294</v>
      </c>
      <c r="G15" s="16">
        <f>Input!C136/Input!C$34</f>
        <v>0.3897188384883396</v>
      </c>
      <c r="H15" s="16">
        <f>Input!D136/Input!D$34</f>
        <v>0.64752495454953429</v>
      </c>
      <c r="I15" s="16">
        <f>Input!E136/Input!E$34</f>
        <v>0.39022205155871048</v>
      </c>
      <c r="J15" s="16">
        <f>Input!F136/Input!F$34</f>
        <v>0.34204638248699393</v>
      </c>
      <c r="K15" s="16">
        <f>Input!G136/Input!G$34</f>
        <v>0.45901495467958559</v>
      </c>
      <c r="L15" s="16">
        <f>Input!H136/Input!H$34</f>
        <v>0.50379853408262121</v>
      </c>
      <c r="M15" s="16">
        <f>Input!I136/Input!I$34</f>
        <v>0.4669154491356739</v>
      </c>
      <c r="N15" s="16">
        <f>Input!J136/Input!J$34</f>
        <v>0.43992747290297629</v>
      </c>
      <c r="O15" s="6">
        <f t="shared" ref="O15:O26" si="1">AVERAGE(E15:N15)</f>
        <v>0.4552278818588541</v>
      </c>
    </row>
    <row r="16" spans="1:15" ht="12" customHeight="1" x14ac:dyDescent="0.2">
      <c r="B16" t="s">
        <v>184</v>
      </c>
      <c r="E16" s="16">
        <f>Input!A137/Input!A$34</f>
        <v>0.63812719985046618</v>
      </c>
      <c r="F16" s="16">
        <f>Input!B137/Input!B$34</f>
        <v>0.78368552907353561</v>
      </c>
      <c r="G16" s="16">
        <f>Input!C137/Input!C$34</f>
        <v>0.69700465748802287</v>
      </c>
      <c r="H16" s="16">
        <f>Input!D137/Input!D$34</f>
        <v>0.72604038394610382</v>
      </c>
      <c r="I16" s="16">
        <f>Input!E137/Input!E$34</f>
        <v>0.67523541773721263</v>
      </c>
      <c r="J16" s="16">
        <f>Input!F137/Input!F$34</f>
        <v>0.6197501043199829</v>
      </c>
      <c r="K16" s="16">
        <f>Input!G137/Input!G$34</f>
        <v>0.6639482387348894</v>
      </c>
      <c r="L16" s="16">
        <f>Input!H137/Input!H$34</f>
        <v>0.8316763749994267</v>
      </c>
      <c r="M16" s="16">
        <f>Input!I137/Input!I$34</f>
        <v>0.93831442775817386</v>
      </c>
      <c r="N16" s="16">
        <f>Input!J137/Input!J$34</f>
        <v>0.64193251332041135</v>
      </c>
      <c r="O16" s="6">
        <f t="shared" si="1"/>
        <v>0.72157148472282251</v>
      </c>
    </row>
    <row r="17" spans="2:15" ht="12" customHeight="1" x14ac:dyDescent="0.2">
      <c r="B17" t="s">
        <v>185</v>
      </c>
      <c r="E17" s="16">
        <f>Input!A138/Input!A$34</f>
        <v>0.93683555820221598</v>
      </c>
      <c r="F17" s="16">
        <f>Input!B138/Input!B$34</f>
        <v>0.83186227283740877</v>
      </c>
      <c r="G17" s="16">
        <f>Input!C138/Input!C$34</f>
        <v>0.72048057446097857</v>
      </c>
      <c r="H17" s="16">
        <f>Input!D138/Input!D$34</f>
        <v>0.68307672194705427</v>
      </c>
      <c r="I17" s="16">
        <f>Input!E138/Input!E$34</f>
        <v>0.65970614453831189</v>
      </c>
      <c r="J17" s="16">
        <f>Input!F138/Input!F$34</f>
        <v>0.59591704387147026</v>
      </c>
      <c r="K17" s="16">
        <f>Input!G138/Input!G$34</f>
        <v>0.67833928624657858</v>
      </c>
      <c r="L17" s="16">
        <f>Input!H138/Input!H$34</f>
        <v>0.63100393115089015</v>
      </c>
      <c r="M17" s="16">
        <f>Input!I138/Input!I$34</f>
        <v>0.71370733006494158</v>
      </c>
      <c r="N17" s="16">
        <f>Input!J138/Input!J$34</f>
        <v>0.57710633623783636</v>
      </c>
      <c r="O17" s="6">
        <f t="shared" si="1"/>
        <v>0.70280351995576873</v>
      </c>
    </row>
    <row r="18" spans="2:15" ht="12" customHeight="1" x14ac:dyDescent="0.2">
      <c r="B18" t="s">
        <v>186</v>
      </c>
      <c r="E18" s="16">
        <f>Input!A139/Input!A$34</f>
        <v>1.0675750265324768</v>
      </c>
      <c r="F18" s="16">
        <f>Input!B139/Input!B$34</f>
        <v>0.93864907565996458</v>
      </c>
      <c r="G18" s="16">
        <f>Input!C139/Input!C$34</f>
        <v>0.60575446497474128</v>
      </c>
      <c r="H18" s="16">
        <f>Input!D139/Input!D$34</f>
        <v>0.64943930118592674</v>
      </c>
      <c r="I18" s="16">
        <f>Input!E139/Input!E$34</f>
        <v>0.5543415615445042</v>
      </c>
      <c r="J18" s="16">
        <f>Input!F139/Input!F$34</f>
        <v>0.40359203807086108</v>
      </c>
      <c r="K18" s="16">
        <f>Input!G139/Input!G$34</f>
        <v>0.56909430356982471</v>
      </c>
      <c r="L18" s="16">
        <f>Input!H139/Input!H$34</f>
        <v>1.044303390845841</v>
      </c>
      <c r="M18" s="16">
        <f>Input!I139/Input!I$34</f>
        <v>0.80469719215535063</v>
      </c>
      <c r="N18" s="16">
        <f>Input!J139/Input!J$34</f>
        <v>0.45261531328987514</v>
      </c>
      <c r="O18" s="6">
        <f t="shared" si="1"/>
        <v>0.70900616678293671</v>
      </c>
    </row>
    <row r="19" spans="2:15" ht="12" customHeight="1" x14ac:dyDescent="0.2">
      <c r="B19" t="s">
        <v>311</v>
      </c>
      <c r="E19" s="16">
        <f>E20-SUM(E15:E18)</f>
        <v>3.9724146778561398E-3</v>
      </c>
      <c r="F19" s="16">
        <f t="shared" ref="F19:N19" si="2">F20-SUM(F15:F18)</f>
        <v>8.0362576316361789E-3</v>
      </c>
      <c r="G19" s="16">
        <f t="shared" si="2"/>
        <v>6.2234128814626644E-3</v>
      </c>
      <c r="H19" s="16">
        <f t="shared" si="2"/>
        <v>7.9110704911409258E-3</v>
      </c>
      <c r="I19" s="16">
        <f t="shared" si="2"/>
        <v>4.838864475281035E-3</v>
      </c>
      <c r="J19" s="16">
        <f t="shared" si="2"/>
        <v>5.0997782834656391E-3</v>
      </c>
      <c r="K19" s="16">
        <f t="shared" si="2"/>
        <v>7.1403972306818275E-3</v>
      </c>
      <c r="L19" s="16">
        <f t="shared" si="2"/>
        <v>8.7793252151309176E-3</v>
      </c>
      <c r="M19" s="16">
        <f t="shared" si="2"/>
        <v>1.0183860455899474E-2</v>
      </c>
      <c r="N19" s="16">
        <f t="shared" si="2"/>
        <v>9.8641539555139879E-3</v>
      </c>
      <c r="O19" s="6">
        <f t="shared" si="1"/>
        <v>7.204953529806879E-3</v>
      </c>
    </row>
    <row r="20" spans="2:15" ht="12.75" customHeight="1" x14ac:dyDescent="0.2">
      <c r="B20" s="28" t="s">
        <v>187</v>
      </c>
      <c r="E20" s="8">
        <f>Input!A141/Input!A$34</f>
        <v>3.1060369388247682</v>
      </c>
      <c r="F20" s="8">
        <f>Input!B141/Input!B$34</f>
        <v>3.0158165763448976</v>
      </c>
      <c r="G20" s="8">
        <f>Input!C141/Input!C$34</f>
        <v>2.419181948293545</v>
      </c>
      <c r="H20" s="8">
        <f>Input!D141/Input!D$34</f>
        <v>2.7139924321197597</v>
      </c>
      <c r="I20" s="8">
        <f>Input!E141/Input!E$34</f>
        <v>2.2843440398540205</v>
      </c>
      <c r="J20" s="8">
        <f>Input!F141/Input!F$34</f>
        <v>1.9664053470327738</v>
      </c>
      <c r="K20" s="8">
        <f>Input!G141/Input!G$34</f>
        <v>2.3775371804615602</v>
      </c>
      <c r="L20" s="8">
        <f>Input!H141/Input!H$34</f>
        <v>3.01956155629391</v>
      </c>
      <c r="M20" s="8">
        <f>Input!I141/Input!I$34</f>
        <v>2.9338182595700397</v>
      </c>
      <c r="N20" s="8">
        <f>Input!J141/Input!J$34</f>
        <v>2.121445789706613</v>
      </c>
      <c r="O20" s="8">
        <f t="shared" si="1"/>
        <v>2.5958140068501883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6.2604215540789557E-2</v>
      </c>
      <c r="F22" s="16">
        <f>Input!B202/Input!B$34</f>
        <v>0.14365540125964071</v>
      </c>
      <c r="G22" s="16">
        <f>Input!C202/Input!C$34</f>
        <v>9.9129610572053203E-2</v>
      </c>
      <c r="H22" s="16">
        <f>Input!D202/Input!D$34</f>
        <v>0.13021270834829202</v>
      </c>
      <c r="I22" s="16">
        <f>Input!E202/Input!E$34</f>
        <v>0.14414138482600078</v>
      </c>
      <c r="J22" s="16">
        <f>Input!F202/Input!F$34</f>
        <v>5.6559706718258648E-2</v>
      </c>
      <c r="K22" s="16">
        <f>Input!G202/Input!G$34</f>
        <v>6.5886866621205367E-2</v>
      </c>
      <c r="L22" s="16">
        <f>Input!H202/Input!H$34</f>
        <v>0.10271208617990275</v>
      </c>
      <c r="M22" s="16">
        <f>Input!I202/Input!I$34</f>
        <v>4.0945076044420721E-2</v>
      </c>
      <c r="N22" s="16">
        <f>Input!J202/Input!J$34</f>
        <v>0.30521579488535538</v>
      </c>
      <c r="O22" s="6">
        <f t="shared" si="1"/>
        <v>0.11510628509959191</v>
      </c>
    </row>
    <row r="23" spans="2:15" ht="12" customHeight="1" x14ac:dyDescent="0.2">
      <c r="B23" t="s">
        <v>305</v>
      </c>
      <c r="E23" s="16">
        <f>Input!A203/Input!A$34</f>
        <v>3.2339532933358677</v>
      </c>
      <c r="F23" s="16">
        <f>Input!B203/Input!B$34</f>
        <v>2.5551327645445987</v>
      </c>
      <c r="G23" s="16">
        <f>Input!C203/Input!C$34</f>
        <v>3.0639443603139007</v>
      </c>
      <c r="H23" s="16">
        <f>Input!D203/Input!D$34</f>
        <v>2.0121416683238507</v>
      </c>
      <c r="I23" s="16">
        <f>Input!E203/Input!E$34</f>
        <v>1.8893062225540032</v>
      </c>
      <c r="J23" s="16">
        <f>Input!F203/Input!F$34</f>
        <v>2.3422851513142877</v>
      </c>
      <c r="K23" s="16">
        <f>Input!G203/Input!G$34</f>
        <v>2.4494783812592229</v>
      </c>
      <c r="L23" s="16">
        <f>Input!H203/Input!H$34</f>
        <v>2.1160403219778856</v>
      </c>
      <c r="M23" s="16">
        <f>Input!I203/Input!I$34</f>
        <v>2.266814616204309</v>
      </c>
      <c r="N23" s="16">
        <f>Input!J203/Input!J$34</f>
        <v>2.3303757790667383</v>
      </c>
      <c r="O23" s="6">
        <f t="shared" si="1"/>
        <v>2.4259472558894659</v>
      </c>
    </row>
    <row r="24" spans="2:15" ht="12" customHeight="1" x14ac:dyDescent="0.2">
      <c r="B24" t="s">
        <v>306</v>
      </c>
      <c r="E24" s="16">
        <f>Input!A204/Input!A$34</f>
        <v>8.7119338270555582E-2</v>
      </c>
      <c r="F24" s="16">
        <f>Input!B204/Input!B$34</f>
        <v>8.5283445573188815E-2</v>
      </c>
      <c r="G24" s="16">
        <f>Input!C204/Input!C$34</f>
        <v>0.10578070301650901</v>
      </c>
      <c r="H24" s="16">
        <f>Input!D204/Input!D$34</f>
        <v>6.2924590818708534E-2</v>
      </c>
      <c r="I24" s="16">
        <f>Input!E204/Input!E$34</f>
        <v>0.15171301228554965</v>
      </c>
      <c r="J24" s="16">
        <f>Input!F204/Input!F$34</f>
        <v>4.3280770997690017E-2</v>
      </c>
      <c r="K24" s="16">
        <f>Input!G204/Input!G$34</f>
        <v>4.326128745522443E-2</v>
      </c>
      <c r="L24" s="16">
        <f>Input!H204/Input!H$34</f>
        <v>9.3491955897403181E-2</v>
      </c>
      <c r="M24" s="16">
        <f>Input!I204/Input!I$34</f>
        <v>0.14251209239842433</v>
      </c>
      <c r="N24" s="16">
        <f>Input!J204/Input!J$34</f>
        <v>0.11917504169417546</v>
      </c>
      <c r="O24" s="6">
        <f t="shared" si="1"/>
        <v>9.3454223840742895E-2</v>
      </c>
    </row>
    <row r="25" spans="2:15" ht="12" customHeight="1" x14ac:dyDescent="0.2">
      <c r="B25" t="s">
        <v>307</v>
      </c>
      <c r="E25" s="16">
        <f>Input!A205/Input!A$34</f>
        <v>0.34369312496899934</v>
      </c>
      <c r="F25" s="16">
        <f>Input!B205/Input!B$34</f>
        <v>0.37127348265581384</v>
      </c>
      <c r="G25" s="16">
        <f>Input!C205/Input!C$34</f>
        <v>0.22769108556860787</v>
      </c>
      <c r="H25" s="16">
        <f>Input!D205/Input!D$34</f>
        <v>0.23957065610753087</v>
      </c>
      <c r="I25" s="16">
        <f>Input!E205/Input!E$34</f>
        <v>0.21344752523442481</v>
      </c>
      <c r="J25" s="16">
        <f>Input!F205/Input!F$34</f>
        <v>0.19726330941307352</v>
      </c>
      <c r="K25" s="16">
        <f>Input!G205/Input!G$34</f>
        <v>0.24657522287578976</v>
      </c>
      <c r="L25" s="16">
        <f>Input!H205/Input!H$34</f>
        <v>0.33169738194111487</v>
      </c>
      <c r="M25" s="16">
        <f>Input!I205/Input!I$34</f>
        <v>0.30859111294555502</v>
      </c>
      <c r="N25" s="16">
        <f>Input!J205/Input!J$34</f>
        <v>0.30674143876145954</v>
      </c>
      <c r="O25" s="6">
        <f t="shared" si="1"/>
        <v>0.27865443404723694</v>
      </c>
    </row>
    <row r="26" spans="2:15" ht="12" customHeight="1" x14ac:dyDescent="0.2">
      <c r="B26" t="s">
        <v>308</v>
      </c>
      <c r="E26" s="16">
        <f>E27-SUM(E22:E25)</f>
        <v>0.30446323296378086</v>
      </c>
      <c r="F26" s="16">
        <f t="shared" ref="F26:N26" si="3">F27-SUM(F22:F25)</f>
        <v>0.38618943404714789</v>
      </c>
      <c r="G26" s="16">
        <f t="shared" si="3"/>
        <v>0.19203715459989601</v>
      </c>
      <c r="H26" s="16">
        <f t="shared" si="3"/>
        <v>0.2885652795628757</v>
      </c>
      <c r="I26" s="16">
        <f t="shared" si="3"/>
        <v>0.21145532537166822</v>
      </c>
      <c r="J26" s="16">
        <f t="shared" si="3"/>
        <v>0.19889521776297192</v>
      </c>
      <c r="K26" s="16">
        <f t="shared" si="3"/>
        <v>0.20579212414515746</v>
      </c>
      <c r="L26" s="16">
        <f t="shared" si="3"/>
        <v>0.21164771911041047</v>
      </c>
      <c r="M26" s="16">
        <f t="shared" si="3"/>
        <v>0.29952718308525617</v>
      </c>
      <c r="N26" s="16">
        <f t="shared" si="3"/>
        <v>0.33050965618800765</v>
      </c>
      <c r="O26" s="6">
        <f t="shared" si="1"/>
        <v>0.26290823268371721</v>
      </c>
    </row>
    <row r="27" spans="2:15" ht="12.75" customHeight="1" x14ac:dyDescent="0.2">
      <c r="B27" s="28" t="s">
        <v>188</v>
      </c>
      <c r="E27" s="8">
        <f>Input!A142/Input!A$34</f>
        <v>4.0318332050799928</v>
      </c>
      <c r="F27" s="8">
        <f>Input!B142/Input!B$34</f>
        <v>3.54153452808039</v>
      </c>
      <c r="G27" s="8">
        <f>Input!C142/Input!C$34</f>
        <v>3.6885829140709672</v>
      </c>
      <c r="H27" s="8">
        <f>Input!D142/Input!D$34</f>
        <v>2.7334149031612576</v>
      </c>
      <c r="I27" s="8">
        <f>Input!E142/Input!E$34</f>
        <v>2.6100634702716463</v>
      </c>
      <c r="J27" s="8">
        <f>Input!F142/Input!F$34</f>
        <v>2.8382841562062815</v>
      </c>
      <c r="K27" s="8">
        <f>Input!G142/Input!G$34</f>
        <v>3.0109938823565998</v>
      </c>
      <c r="L27" s="8">
        <f>Input!H142/Input!H$34</f>
        <v>2.8555894651067169</v>
      </c>
      <c r="M27" s="8">
        <f>Input!I142/Input!I$34</f>
        <v>3.0583900806779654</v>
      </c>
      <c r="N27" s="8">
        <f>Input!J142/Input!J$34</f>
        <v>3.3920177105957365</v>
      </c>
      <c r="O27" s="8">
        <f>AVERAGE(E27:N27)</f>
        <v>3.1760704315607557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2.7175896310069838</v>
      </c>
      <c r="F29" s="16">
        <f>Input!B143/Input!B$34</f>
        <v>3.2807353532560746</v>
      </c>
      <c r="G29" s="16">
        <f>Input!C143/Input!C$34</f>
        <v>3.3526231045992301</v>
      </c>
      <c r="H29" s="16">
        <f>Input!D143/Input!D$34</f>
        <v>2.6436325423993918</v>
      </c>
      <c r="I29" s="16">
        <f>Input!E143/Input!E$34</f>
        <v>1.3154544547792542</v>
      </c>
      <c r="J29" s="16">
        <f>Input!F143/Input!F$34</f>
        <v>1.3071323867180893</v>
      </c>
      <c r="K29" s="16">
        <f>Input!G143/Input!G$34</f>
        <v>0.82674961473823139</v>
      </c>
      <c r="L29" s="16">
        <f>Input!H143/Input!H$34</f>
        <v>0.61542428616647571</v>
      </c>
      <c r="M29" s="16">
        <f>Input!I143/Input!I$34</f>
        <v>0.45536529194597652</v>
      </c>
      <c r="N29" s="16">
        <f>Input!J143/Input!J$34</f>
        <v>0.24321957232439625</v>
      </c>
      <c r="O29" s="16">
        <f t="shared" ref="O29:O35" si="4">AVERAGE(E29:N29)</f>
        <v>1.6757926237934104</v>
      </c>
    </row>
    <row r="30" spans="2:15" ht="12" customHeight="1" x14ac:dyDescent="0.2">
      <c r="B30" t="s">
        <v>309</v>
      </c>
      <c r="E30" s="16">
        <f>Input!A207/Input!A$34</f>
        <v>0.62836394565401721</v>
      </c>
      <c r="F30" s="16">
        <f>Input!B207/Input!B$34</f>
        <v>0.60400621663454068</v>
      </c>
      <c r="G30" s="16">
        <f>Input!C207/Input!C$34</f>
        <v>0.52511450779572244</v>
      </c>
      <c r="H30" s="16">
        <f>Input!D207/Input!D$34</f>
        <v>0.96872357365809381</v>
      </c>
      <c r="I30" s="16">
        <f>Input!E207/Input!E$34</f>
        <v>1.2722052500746941</v>
      </c>
      <c r="J30" s="16">
        <f>Input!F207/Input!F$34</f>
        <v>0.9297947194919528</v>
      </c>
      <c r="K30" s="16">
        <f>Input!G207/Input!G$34</f>
        <v>0.39526675973233888</v>
      </c>
      <c r="L30" s="16">
        <f>Input!H207/Input!H$34</f>
        <v>0.29981245494707681</v>
      </c>
      <c r="M30" s="16">
        <f>Input!I207/Input!I$34</f>
        <v>9.2445227360220747E-2</v>
      </c>
      <c r="N30" s="16">
        <f>Input!J207/Input!J$34</f>
        <v>0.52219672363116354</v>
      </c>
      <c r="O30" s="16">
        <f t="shared" si="4"/>
        <v>0.62379293789798207</v>
      </c>
    </row>
    <row r="31" spans="2:15" ht="12" customHeight="1" x14ac:dyDescent="0.2">
      <c r="B31" t="s">
        <v>190</v>
      </c>
      <c r="E31" s="16">
        <f>Input!A144/Input!A$34</f>
        <v>0.47574134812947738</v>
      </c>
      <c r="F31" s="16">
        <f>Input!B144/Input!B$34</f>
        <v>0.22244670803679642</v>
      </c>
      <c r="G31" s="16">
        <f>Input!C144/Input!C$34</f>
        <v>0.2468773131433285</v>
      </c>
      <c r="H31" s="16">
        <f>Input!D144/Input!D$34</f>
        <v>0.22778579165154414</v>
      </c>
      <c r="I31" s="16">
        <f>Input!E144/Input!E$34</f>
        <v>0.27196646267306762</v>
      </c>
      <c r="J31" s="16">
        <f>Input!F144/Input!F$34</f>
        <v>0.2599131445732687</v>
      </c>
      <c r="K31" s="16">
        <f>Input!G144/Input!G$34</f>
        <v>0.23372021262287768</v>
      </c>
      <c r="L31" s="16">
        <f>Input!H144/Input!H$34</f>
        <v>0.27816956890796068</v>
      </c>
      <c r="M31" s="16">
        <f>Input!I144/Input!I$34</f>
        <v>0.41208906167437231</v>
      </c>
      <c r="N31" s="16">
        <f>Input!J144/Input!J$34</f>
        <v>0.3912315620759666</v>
      </c>
      <c r="O31" s="16">
        <f t="shared" si="4"/>
        <v>0.301994117348866</v>
      </c>
    </row>
    <row r="32" spans="2:15" ht="12" customHeight="1" x14ac:dyDescent="0.2">
      <c r="B32" t="s">
        <v>310</v>
      </c>
      <c r="E32" s="16">
        <f>Input!A208/Input!A$34</f>
        <v>4.421513910979883E-2</v>
      </c>
      <c r="F32" s="16">
        <f>Input!B208/Input!B$34</f>
        <v>5.0344323633488314E-2</v>
      </c>
      <c r="G32" s="16">
        <f>Input!C208/Input!C$34</f>
        <v>2.1633806561556876E-2</v>
      </c>
      <c r="H32" s="16">
        <f>Input!D208/Input!D$34</f>
        <v>4.309316513111984E-2</v>
      </c>
      <c r="I32" s="16">
        <f>Input!E208/Input!E$34</f>
        <v>5.5696238233634912E-2</v>
      </c>
      <c r="J32" s="16">
        <f>Input!F208/Input!F$34</f>
        <v>2.8917162876090849E-2</v>
      </c>
      <c r="K32" s="16">
        <f>Input!G208/Input!G$34</f>
        <v>4.1629553443324578E-2</v>
      </c>
      <c r="L32" s="16">
        <f>Input!H208/Input!H$34</f>
        <v>3.5845185542045355E-2</v>
      </c>
      <c r="M32" s="16">
        <f>Input!I208/Input!I$34</f>
        <v>0.10012410164371181</v>
      </c>
      <c r="N32" s="16">
        <f>Input!J208/Input!J$34</f>
        <v>6.4858167557900887E-2</v>
      </c>
      <c r="O32" s="16">
        <f t="shared" si="4"/>
        <v>4.8635684373267228E-2</v>
      </c>
    </row>
    <row r="33" spans="2:15" ht="12" customHeight="1" x14ac:dyDescent="0.2">
      <c r="B33" t="s">
        <v>191</v>
      </c>
      <c r="E33" s="16">
        <f>Input!A145/Input!A$34</f>
        <v>1.0484641922190042E-2</v>
      </c>
      <c r="F33" s="16">
        <f>Input!B145/Input!B$34</f>
        <v>1.8305196045085688E-2</v>
      </c>
      <c r="G33" s="16">
        <f>Input!C145/Input!C$34</f>
        <v>2.9368855841073297E-2</v>
      </c>
      <c r="H33" s="16">
        <f>Input!D145/Input!D$34</f>
        <v>5.0747999744091804E-2</v>
      </c>
      <c r="I33" s="16">
        <f>Input!E145/Input!E$34</f>
        <v>7.2960930997298959E-2</v>
      </c>
      <c r="J33" s="16">
        <f>Input!F145/Input!F$34</f>
        <v>5.9608952836883763E-2</v>
      </c>
      <c r="K33" s="16">
        <f>Input!G145/Input!G$34</f>
        <v>4.4719904509948158E-2</v>
      </c>
      <c r="L33" s="16">
        <f>Input!H145/Input!H$34</f>
        <v>4.4566122545008836E-2</v>
      </c>
      <c r="M33" s="16">
        <f>Input!I145/Input!I$34</f>
        <v>5.7761332955795476E-2</v>
      </c>
      <c r="N33" s="16">
        <f>Input!J145/Input!J$34</f>
        <v>2.0654378776866787E-2</v>
      </c>
      <c r="O33" s="16">
        <f t="shared" si="4"/>
        <v>4.091783161742428E-2</v>
      </c>
    </row>
    <row r="34" spans="2:15" ht="12" customHeight="1" x14ac:dyDescent="0.2">
      <c r="B34" t="s">
        <v>192</v>
      </c>
      <c r="E34" s="16">
        <f>E35-SUM(E29:E33)</f>
        <v>2.5717415705101221E-2</v>
      </c>
      <c r="F34" s="16">
        <f t="shared" ref="F34:N34" si="5">F35-SUM(F29:F33)</f>
        <v>4.4118432374242289E-2</v>
      </c>
      <c r="G34" s="16">
        <f t="shared" si="5"/>
        <v>0.25707639779348579</v>
      </c>
      <c r="H34" s="16">
        <f t="shared" si="5"/>
        <v>0.28894109880398844</v>
      </c>
      <c r="I34" s="16">
        <f t="shared" si="5"/>
        <v>0.60578866896691874</v>
      </c>
      <c r="J34" s="16">
        <f t="shared" si="5"/>
        <v>4.8708607049038566E-2</v>
      </c>
      <c r="K34" s="16">
        <f t="shared" si="5"/>
        <v>3.6068203665067688E-2</v>
      </c>
      <c r="L34" s="16">
        <f t="shared" si="5"/>
        <v>4.3509479988846245E-2</v>
      </c>
      <c r="M34" s="16">
        <f t="shared" si="5"/>
        <v>5.088590157849282E-2</v>
      </c>
      <c r="N34" s="16">
        <f t="shared" si="5"/>
        <v>4.0770881123458613E-2</v>
      </c>
      <c r="O34" s="16">
        <f t="shared" si="4"/>
        <v>0.14415850870486405</v>
      </c>
    </row>
    <row r="35" spans="2:15" ht="12.75" customHeight="1" x14ac:dyDescent="0.2">
      <c r="B35" s="28" t="s">
        <v>193</v>
      </c>
      <c r="E35" s="8">
        <f>Input!A147/Input!A$34</f>
        <v>3.9021121215275683</v>
      </c>
      <c r="F35" s="8">
        <f>Input!B147/Input!B$34</f>
        <v>4.2199562299802276</v>
      </c>
      <c r="G35" s="8">
        <f>Input!C147/Input!C$34</f>
        <v>4.4326939857343968</v>
      </c>
      <c r="H35" s="8">
        <f>Input!D147/Input!D$34</f>
        <v>4.2229241713882297</v>
      </c>
      <c r="I35" s="8">
        <f>Input!E147/Input!E$34</f>
        <v>3.5940720057248683</v>
      </c>
      <c r="J35" s="8">
        <f>Input!F147/Input!F$34</f>
        <v>2.6340749735453239</v>
      </c>
      <c r="K35" s="8">
        <f>Input!G147/Input!G$34</f>
        <v>1.5781542487117886</v>
      </c>
      <c r="L35" s="8">
        <f>Input!H147/Input!H$34</f>
        <v>1.3173270980974137</v>
      </c>
      <c r="M35" s="8">
        <f>Input!I147/Input!I$34</f>
        <v>1.1686709171585699</v>
      </c>
      <c r="N35" s="8">
        <f>Input!J147/Input!J$34</f>
        <v>1.2829312854897528</v>
      </c>
      <c r="O35" s="8">
        <f t="shared" si="4"/>
        <v>2.8352917037358134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92.956855855687394</v>
      </c>
      <c r="F37" s="30">
        <f t="shared" ref="F37:N37" si="6">+F11+F13+F20+F27+F35</f>
        <v>96.217150404039984</v>
      </c>
      <c r="G37" s="30">
        <f t="shared" si="6"/>
        <v>102.15982816925487</v>
      </c>
      <c r="H37" s="30">
        <f t="shared" si="6"/>
        <v>92.342330209771134</v>
      </c>
      <c r="I37" s="30">
        <f t="shared" si="6"/>
        <v>74.678515673470713</v>
      </c>
      <c r="J37" s="30">
        <f t="shared" si="6"/>
        <v>77.407190381541909</v>
      </c>
      <c r="K37" s="30">
        <f t="shared" si="6"/>
        <v>88.189141557077178</v>
      </c>
      <c r="L37" s="30">
        <f t="shared" si="6"/>
        <v>92.080722939023985</v>
      </c>
      <c r="M37" s="30">
        <f t="shared" si="6"/>
        <v>93.837321387731635</v>
      </c>
      <c r="N37" s="30">
        <f t="shared" si="6"/>
        <v>99.27846431009317</v>
      </c>
      <c r="O37" s="7">
        <f>AVERAGE(E37:N37)</f>
        <v>90.914752088769205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75.360607033654858</v>
      </c>
      <c r="F39" s="30">
        <f>Input!B24/Input!B$6</f>
        <v>74.286807173583099</v>
      </c>
      <c r="G39" s="30">
        <f>Input!C24/Input!C$6</f>
        <v>72.087281327766874</v>
      </c>
      <c r="H39" s="30">
        <f>Input!D24/Input!D$6</f>
        <v>68.767114948236298</v>
      </c>
      <c r="I39" s="30">
        <f>Input!E24/Input!E$6</f>
        <v>65.845940128913341</v>
      </c>
      <c r="J39" s="30">
        <f>Input!F24/Input!F$6</f>
        <v>67.462172883450606</v>
      </c>
      <c r="K39" s="30">
        <f>Input!G24/Input!G$6</f>
        <v>71.096427598749344</v>
      </c>
      <c r="L39" s="30">
        <f>Input!H24/Input!H$6</f>
        <v>75.004378473933031</v>
      </c>
      <c r="M39" s="30">
        <f>Input!I24/Input!I$6</f>
        <v>79.793332953768285</v>
      </c>
      <c r="N39" s="30">
        <f>Input!J24/Input!J$6</f>
        <v>72.456842070620951</v>
      </c>
      <c r="O39" s="7">
        <f>AVERAGE(E39:N39)</f>
        <v>72.216090459267676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17.596248822032535</v>
      </c>
      <c r="F41" s="11">
        <f t="shared" ref="F41:N41" si="7">+F37-F39</f>
        <v>21.930343230456884</v>
      </c>
      <c r="G41" s="11">
        <f t="shared" si="7"/>
        <v>30.072546841487991</v>
      </c>
      <c r="H41" s="11">
        <f t="shared" si="7"/>
        <v>23.575215261534836</v>
      </c>
      <c r="I41" s="11">
        <f t="shared" si="7"/>
        <v>8.8325755445573719</v>
      </c>
      <c r="J41" s="11">
        <f t="shared" si="7"/>
        <v>9.9450174980913033</v>
      </c>
      <c r="K41" s="11">
        <f t="shared" si="7"/>
        <v>17.092713958327835</v>
      </c>
      <c r="L41" s="11">
        <f t="shared" si="7"/>
        <v>17.076344465090955</v>
      </c>
      <c r="M41" s="11">
        <f t="shared" si="7"/>
        <v>14.043988433963349</v>
      </c>
      <c r="N41" s="11">
        <f t="shared" si="7"/>
        <v>26.821622239472219</v>
      </c>
      <c r="O41" s="11">
        <f>AVERAGE(E41:N41)</f>
        <v>18.698661629501526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2.634233731957361</v>
      </c>
      <c r="F43" s="8">
        <f>(Input!B25+Input!B26)/Input!B$6</f>
        <v>2.9958341523355543</v>
      </c>
      <c r="G43" s="8">
        <f>(Input!C25+Input!C26)/Input!C$6</f>
        <v>2.9869228325568775</v>
      </c>
      <c r="H43" s="8">
        <f>(Input!D25+Input!D26)/Input!D$6</f>
        <v>3.1031154800945018</v>
      </c>
      <c r="I43" s="8">
        <f>(Input!E25+Input!E26)/Input!E$6</f>
        <v>2.934015837514417</v>
      </c>
      <c r="J43" s="8">
        <f>(Input!F25+Input!F26)/Input!F$6</f>
        <v>2.6648968573204956</v>
      </c>
      <c r="K43" s="8">
        <f>(Input!G25+Input!G26)/Input!G$6</f>
        <v>2.996982321414734</v>
      </c>
      <c r="L43" s="8">
        <f>(Input!H25+Input!H26)/Input!H$6</f>
        <v>3.4932078129911899</v>
      </c>
      <c r="M43" s="8">
        <f>(Input!I25+Input!I26)/Input!I$6</f>
        <v>3.64116932691956</v>
      </c>
      <c r="N43" s="8">
        <f>(Input!J25+Input!J26)/Input!J$6</f>
        <v>3.1736254242536899</v>
      </c>
      <c r="O43" s="8">
        <f>AVERAGE(E43:N43)</f>
        <v>3.062400377735838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14.962015090075175</v>
      </c>
      <c r="F45" s="11">
        <f t="shared" ref="F45:N45" si="8">+F41-F43</f>
        <v>18.93450907812133</v>
      </c>
      <c r="G45" s="11">
        <f t="shared" si="8"/>
        <v>27.085624008931113</v>
      </c>
      <c r="H45" s="11">
        <f t="shared" si="8"/>
        <v>20.472099781440335</v>
      </c>
      <c r="I45" s="11">
        <f t="shared" si="8"/>
        <v>5.8985597070429545</v>
      </c>
      <c r="J45" s="11">
        <f t="shared" si="8"/>
        <v>7.2801206407708072</v>
      </c>
      <c r="K45" s="11">
        <f t="shared" si="8"/>
        <v>14.095731636913101</v>
      </c>
      <c r="L45" s="11">
        <f t="shared" si="8"/>
        <v>13.583136652099764</v>
      </c>
      <c r="M45" s="11">
        <f t="shared" si="8"/>
        <v>10.40281910704379</v>
      </c>
      <c r="N45" s="11">
        <f t="shared" si="8"/>
        <v>23.64799681521853</v>
      </c>
      <c r="O45" s="11">
        <f>AVERAGE(E45:N45)</f>
        <v>15.636261251765688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79.989872307994332</v>
      </c>
      <c r="F7" s="6">
        <f>Input!B149/Input!B$153</f>
        <v>85.062097588678711</v>
      </c>
      <c r="G7" s="6">
        <f>Input!C149/Input!C$153</f>
        <v>91.344810600791007</v>
      </c>
      <c r="H7" s="6">
        <f>Input!D149/Input!D$153</f>
        <v>85.12689534983916</v>
      </c>
      <c r="I7" s="6">
        <f>Input!E149/Input!E$153</f>
        <v>69.469617118390303</v>
      </c>
      <c r="J7" s="6">
        <f>Input!F149/Input!F$153</f>
        <v>72.743777079211227</v>
      </c>
      <c r="K7" s="6">
        <f>Input!G149/Input!G$153</f>
        <v>82.497675431347915</v>
      </c>
      <c r="L7" s="6">
        <f>Input!H149/Input!H$153</f>
        <v>85.863476027166627</v>
      </c>
      <c r="M7" s="6">
        <f>Input!I149/Input!I$153</f>
        <v>86.229720320071536</v>
      </c>
      <c r="N7" s="6">
        <f>Input!J149/Input!J$153</f>
        <v>91.602461525732295</v>
      </c>
      <c r="O7" s="6">
        <f>AVERAGE(E7:N7)</f>
        <v>82.993040334922313</v>
      </c>
    </row>
    <row r="8" spans="1:15" ht="12" customHeight="1" x14ac:dyDescent="0.2">
      <c r="B8" t="s">
        <v>180</v>
      </c>
      <c r="E8" s="6">
        <f>Input!A150/Input!A$153</f>
        <v>0.85635115001930806</v>
      </c>
      <c r="F8" s="6">
        <f>Input!B150/Input!B$153</f>
        <v>-1.6831186867533585E-2</v>
      </c>
      <c r="G8" s="6">
        <f>Input!C150/Input!C$153</f>
        <v>-0.20263379471572909</v>
      </c>
      <c r="H8" s="6">
        <f>Input!D150/Input!D$153</f>
        <v>3.8798956563151604E-2</v>
      </c>
      <c r="I8" s="6">
        <f>Input!E150/Input!E$153</f>
        <v>7.3869293188696915E-3</v>
      </c>
      <c r="J8" s="6">
        <f>Input!F150/Input!F$153</f>
        <v>0.18645881706839268</v>
      </c>
      <c r="K8" s="6">
        <f>Input!G150/Input!G$153</f>
        <v>0.12340450892776189</v>
      </c>
      <c r="L8" s="6">
        <f>Input!H150/Input!H$153</f>
        <v>-0.25906966308277946</v>
      </c>
      <c r="M8" s="6">
        <f>Input!I150/Input!I$153</f>
        <v>0.27240211069716214</v>
      </c>
      <c r="N8" s="6">
        <f>Input!J150/Input!J$153</f>
        <v>-0.14308087641438325</v>
      </c>
      <c r="O8" s="6">
        <f>AVERAGE(E8:N8)</f>
        <v>8.631869515142207E-2</v>
      </c>
    </row>
    <row r="9" spans="1:15" ht="12" customHeight="1" x14ac:dyDescent="0.2">
      <c r="B9" t="s">
        <v>181</v>
      </c>
      <c r="E9" s="6">
        <f>Input!A151/Input!A$153</f>
        <v>0.38108500592875877</v>
      </c>
      <c r="F9" s="6">
        <f>Input!B151/Input!B$153</f>
        <v>0.62915187119076188</v>
      </c>
      <c r="G9" s="6">
        <f>Input!C151/Input!C$153</f>
        <v>0.38012879760044427</v>
      </c>
      <c r="H9" s="6">
        <f>Input!D151/Input!D$153</f>
        <v>0.40906300755734315</v>
      </c>
      <c r="I9" s="6">
        <f>Input!E151/Input!E$153</f>
        <v>0.24433852982736606</v>
      </c>
      <c r="J9" s="6">
        <f>Input!F151/Input!F$153</f>
        <v>0.24034124333717721</v>
      </c>
      <c r="K9" s="6">
        <f>Input!G151/Input!G$153</f>
        <v>0.40661653061215464</v>
      </c>
      <c r="L9" s="6">
        <f>Input!H151/Input!H$153</f>
        <v>0.44166216307864409</v>
      </c>
      <c r="M9" s="6">
        <f>Input!I151/Input!I$153</f>
        <v>0.35061887531690994</v>
      </c>
      <c r="N9" s="6">
        <f>Input!J151/Input!J$153</f>
        <v>0.31873635200297645</v>
      </c>
      <c r="O9" s="6">
        <f>AVERAGE(E9:N9)</f>
        <v>0.3801742376452536</v>
      </c>
    </row>
    <row r="10" spans="1:15" ht="12" customHeight="1" x14ac:dyDescent="0.2">
      <c r="B10" t="s">
        <v>182</v>
      </c>
      <c r="E10" s="6">
        <f>Input!A152/Input!A$153</f>
        <v>-0.17105545099285599</v>
      </c>
      <c r="F10" s="6">
        <f>Input!B152/Input!B$153</f>
        <v>-0.13549739209393954</v>
      </c>
      <c r="G10" s="6">
        <f>Input!C152/Input!C$153</f>
        <v>-0.16347271673748534</v>
      </c>
      <c r="H10" s="6">
        <f>Input!D152/Input!D$153</f>
        <v>-0.28326389436339866</v>
      </c>
      <c r="I10" s="6">
        <f>Input!E152/Input!E$153</f>
        <v>-0.12200836157767012</v>
      </c>
      <c r="J10" s="6">
        <f>Input!F152/Input!F$153</f>
        <v>-0.23181608581654412</v>
      </c>
      <c r="K10" s="6">
        <f>Input!G152/Input!G$153</f>
        <v>-0.28553065633408192</v>
      </c>
      <c r="L10" s="6">
        <f>Input!H152/Input!H$153</f>
        <v>-0.74936948979999352</v>
      </c>
      <c r="M10" s="6">
        <f>Input!I152/Input!I$153</f>
        <v>-0.37422848518897744</v>
      </c>
      <c r="N10" s="6">
        <f>Input!J152/Input!J$153</f>
        <v>-0.2824580123354245</v>
      </c>
      <c r="O10" s="6">
        <f>AVERAGE(E10:N10)</f>
        <v>-0.27987005452403713</v>
      </c>
    </row>
    <row r="11" spans="1:15" ht="12.75" customHeight="1" x14ac:dyDescent="0.2">
      <c r="B11" s="28" t="s">
        <v>68</v>
      </c>
      <c r="E11" s="8">
        <f>Input!A35/Input!A$153</f>
        <v>81.05625301294954</v>
      </c>
      <c r="F11" s="8">
        <f>Input!B35/Input!B$153</f>
        <v>85.538920880908009</v>
      </c>
      <c r="G11" s="8">
        <f>Input!C35/Input!C$153</f>
        <v>91.358832886938231</v>
      </c>
      <c r="H11" s="8">
        <f>Input!D35/Input!D$153</f>
        <v>85.291493419596264</v>
      </c>
      <c r="I11" s="8">
        <f>Input!E35/Input!E$153</f>
        <v>69.599334215958876</v>
      </c>
      <c r="J11" s="8">
        <f>Input!F35/Input!F$153</f>
        <v>72.938761053800249</v>
      </c>
      <c r="K11" s="8">
        <f>Input!G35/Input!G$153</f>
        <v>82.742165814553744</v>
      </c>
      <c r="L11" s="8">
        <f>Input!H35/Input!H$153</f>
        <v>85.296699037362487</v>
      </c>
      <c r="M11" s="8">
        <f>Input!I35/Input!I$153</f>
        <v>86.478512820896626</v>
      </c>
      <c r="N11" s="8">
        <f>Input!J35/Input!J$153</f>
        <v>91.495658988985468</v>
      </c>
      <c r="O11" s="8">
        <f>AVERAGE(E11:N11)</f>
        <v>83.179663213194956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6.093935622751577E-2</v>
      </c>
      <c r="F13" s="8">
        <f>Input!B28/Input!B$34/Input!B$5*Input!B$6</f>
        <v>1.5827859731553436E-2</v>
      </c>
      <c r="G13" s="8">
        <f>Input!C28/Input!C$34/Input!C$5*Input!C$6</f>
        <v>7.7527403093314101E-2</v>
      </c>
      <c r="H13" s="8">
        <f>Input!D28/Input!D$34/Input!D$5*Input!D$6</f>
        <v>2.7058835369831464E-2</v>
      </c>
      <c r="I13" s="8">
        <f>Input!E28/Input!E$34/Input!E$5*Input!E$6</f>
        <v>3.5685927988123534E-2</v>
      </c>
      <c r="J13" s="8">
        <f>Input!F28/Input!F$34/Input!F$5*Input!F$6</f>
        <v>8.4172532615739148E-2</v>
      </c>
      <c r="K13" s="8">
        <f>Input!G28/Input!G$34/Input!G$5*Input!G$6</f>
        <v>0.10661463791151381</v>
      </c>
      <c r="L13" s="8">
        <f>Input!H28/Input!H$34/Input!H$5*Input!H$6</f>
        <v>0.10907363120564541</v>
      </c>
      <c r="M13" s="8">
        <f>Input!I28/Input!I$34/Input!I$5*Input!I$6</f>
        <v>0.17549718052723312</v>
      </c>
      <c r="N13" s="8">
        <f>Input!J28/Input!J$34/Input!J$5*Input!J$6</f>
        <v>0.14636260259434228</v>
      </c>
      <c r="O13" s="8">
        <f>AVERAGE(E13:N13)</f>
        <v>8.3875996726481203E-2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0.56885154853945763</v>
      </c>
      <c r="F15" s="16">
        <f>Input!B136/Input!B$34/Input!B$5*Input!B$6</f>
        <v>0.52376325614622199</v>
      </c>
      <c r="G15" s="16">
        <f>Input!C136/Input!C$34/Input!C$5*Input!C$6</f>
        <v>0.49321804108960976</v>
      </c>
      <c r="H15" s="16">
        <f>Input!D136/Input!D$34/Input!D$5*Input!D$6</f>
        <v>0.82779073788928959</v>
      </c>
      <c r="I15" s="16">
        <f>Input!E136/Input!E$34/Input!E$5*Input!E$6</f>
        <v>0.52319614109423318</v>
      </c>
      <c r="J15" s="16">
        <f>Input!F136/Input!F$34/Input!F$5*Input!F$6</f>
        <v>0.49646324694131777</v>
      </c>
      <c r="K15" s="16">
        <f>Input!G136/Input!G$34/Input!G$5*Input!G$6</f>
        <v>0.60593142624733154</v>
      </c>
      <c r="L15" s="16">
        <f>Input!H136/Input!H$34/Input!H$5*Input!H$6</f>
        <v>0.58396377571601599</v>
      </c>
      <c r="M15" s="16">
        <f>Input!I136/Input!I$34/Input!I$5*Input!I$6</f>
        <v>0.50974945168793773</v>
      </c>
      <c r="N15" s="16">
        <f>Input!J136/Input!J$34/Input!J$5*Input!J$6</f>
        <v>0.57788745318987289</v>
      </c>
      <c r="O15" s="6">
        <f t="shared" ref="O15:O26" si="1">AVERAGE(E15:N15)</f>
        <v>0.5710815078541287</v>
      </c>
    </row>
    <row r="16" spans="1:15" ht="12" customHeight="1" x14ac:dyDescent="0.2">
      <c r="B16" t="s">
        <v>184</v>
      </c>
      <c r="E16" s="16">
        <f>Input!A137/Input!A$34/Input!A$5*Input!A$6</f>
        <v>0.78994237886194729</v>
      </c>
      <c r="F16" s="16">
        <f>Input!B137/Input!B$34/Input!B$5*Input!B$6</f>
        <v>0.90493974706940172</v>
      </c>
      <c r="G16" s="16">
        <f>Input!C137/Input!C$34/Input!C$5*Input!C$6</f>
        <v>0.88211099347937427</v>
      </c>
      <c r="H16" s="16">
        <f>Input!D137/Input!D$34/Input!D$5*Input!D$6</f>
        <v>0.92816423666988179</v>
      </c>
      <c r="I16" s="16">
        <f>Input!E137/Input!E$34/Input!E$5*Input!E$6</f>
        <v>0.90533213968588255</v>
      </c>
      <c r="J16" s="16">
        <f>Input!F137/Input!F$34/Input!F$5*Input!F$6</f>
        <v>0.89953633435845082</v>
      </c>
      <c r="K16" s="16">
        <f>Input!G137/Input!G$34/Input!G$5*Input!G$6</f>
        <v>0.876457507864564</v>
      </c>
      <c r="L16" s="16">
        <f>Input!H137/Input!H$34/Input!H$5*Input!H$6</f>
        <v>0.96401407162257913</v>
      </c>
      <c r="M16" s="16">
        <f>Input!I137/Input!I$34/Input!I$5*Input!I$6</f>
        <v>1.0243937439766029</v>
      </c>
      <c r="N16" s="16">
        <f>Input!J137/Input!J$34/Input!J$5*Input!J$6</f>
        <v>0.84324068873125579</v>
      </c>
      <c r="O16" s="6">
        <f t="shared" si="1"/>
        <v>0.90181318423199386</v>
      </c>
    </row>
    <row r="17" spans="2:15" ht="12" customHeight="1" x14ac:dyDescent="0.2">
      <c r="B17" t="s">
        <v>185</v>
      </c>
      <c r="E17" s="16">
        <f>Input!A138/Input!A$34/Input!A$5*Input!A$6</f>
        <v>1.1597156642470896</v>
      </c>
      <c r="F17" s="16">
        <f>Input!B138/Input!B$34/Input!B$5*Input!B$6</f>
        <v>0.960570543733271</v>
      </c>
      <c r="G17" s="16">
        <f>Input!C138/Input!C$34/Input!C$5*Input!C$6</f>
        <v>0.91182150433662645</v>
      </c>
      <c r="H17" s="16">
        <f>Input!D138/Input!D$34/Input!D$5*Input!D$6</f>
        <v>0.87323983380519099</v>
      </c>
      <c r="I17" s="16">
        <f>Input!E138/Input!E$34/Input!E$5*Input!E$6</f>
        <v>0.88451103083463012</v>
      </c>
      <c r="J17" s="16">
        <f>Input!F138/Input!F$34/Input!F$5*Input!F$6</f>
        <v>0.86494383702289657</v>
      </c>
      <c r="K17" s="16">
        <f>Input!G138/Input!G$34/Input!G$5*Input!G$6</f>
        <v>0.89545468400240447</v>
      </c>
      <c r="L17" s="16">
        <f>Input!H138/Input!H$34/Input!H$5*Input!H$6</f>
        <v>0.73141030232948778</v>
      </c>
      <c r="M17" s="16">
        <f>Input!I138/Input!I$34/Input!I$5*Input!I$6</f>
        <v>0.7791815859589416</v>
      </c>
      <c r="N17" s="16">
        <f>Input!J138/Input!J$34/Input!J$5*Input!J$6</f>
        <v>0.75808521042688759</v>
      </c>
      <c r="O17" s="6">
        <f t="shared" si="1"/>
        <v>0.88189341966974266</v>
      </c>
    </row>
    <row r="18" spans="2:15" ht="12" customHeight="1" x14ac:dyDescent="0.2">
      <c r="B18" t="s">
        <v>186</v>
      </c>
      <c r="E18" s="16">
        <f>Input!A139/Input!A$34/Input!A$5*Input!A$6</f>
        <v>1.3215590187509465</v>
      </c>
      <c r="F18" s="16">
        <f>Input!B139/Input!B$34/Input!B$5*Input!B$6</f>
        <v>1.0838797267557461</v>
      </c>
      <c r="G18" s="16">
        <f>Input!C139/Input!C$34/Input!C$5*Input!C$6</f>
        <v>0.76662711957935192</v>
      </c>
      <c r="H18" s="16">
        <f>Input!D139/Input!D$34/Input!D$5*Input!D$6</f>
        <v>0.83023802336235319</v>
      </c>
      <c r="I18" s="16">
        <f>Input!E139/Input!E$34/Input!E$5*Input!E$6</f>
        <v>0.74324186623932986</v>
      </c>
      <c r="J18" s="16">
        <f>Input!F139/Input!F$34/Input!F$5*Input!F$6</f>
        <v>0.58579369325136044</v>
      </c>
      <c r="K18" s="16">
        <f>Input!G139/Input!G$34/Input!G$5*Input!G$6</f>
        <v>0.75124376562416162</v>
      </c>
      <c r="L18" s="16">
        <f>Input!H139/Input!H$34/Input!H$5*Input!H$6</f>
        <v>1.2104746438411922</v>
      </c>
      <c r="M18" s="16">
        <f>Input!I139/Input!I$34/Input!I$5*Input!I$6</f>
        <v>0.87851869805409011</v>
      </c>
      <c r="N18" s="16">
        <f>Input!J139/Input!J$34/Input!J$5*Input!J$6</f>
        <v>0.59455416354392621</v>
      </c>
      <c r="O18" s="6">
        <f t="shared" si="1"/>
        <v>0.87661307190024584</v>
      </c>
    </row>
    <row r="19" spans="2:15" ht="12" customHeight="1" x14ac:dyDescent="0.2">
      <c r="B19" t="s">
        <v>311</v>
      </c>
      <c r="E19" s="16">
        <f>E20-SUM(E15:E18)</f>
        <v>4.9174815008465877E-3</v>
      </c>
      <c r="F19" s="16">
        <f t="shared" ref="F19:N19" si="2">F20-SUM(F15:F18)</f>
        <v>9.2796519506417319E-3</v>
      </c>
      <c r="G19" s="16">
        <f t="shared" si="2"/>
        <v>7.8761897222956456E-3</v>
      </c>
      <c r="H19" s="16">
        <f t="shared" si="2"/>
        <v>1.011344942514425E-2</v>
      </c>
      <c r="I19" s="16">
        <f t="shared" si="2"/>
        <v>6.4877810227086385E-3</v>
      </c>
      <c r="J19" s="16">
        <f t="shared" si="2"/>
        <v>7.4020735634778845E-3</v>
      </c>
      <c r="K19" s="16">
        <f t="shared" si="2"/>
        <v>9.4258172502890147E-3</v>
      </c>
      <c r="L19" s="16">
        <f t="shared" si="2"/>
        <v>1.0176305713556655E-2</v>
      </c>
      <c r="M19" s="16">
        <f t="shared" si="2"/>
        <v>1.1118109912771068E-2</v>
      </c>
      <c r="N19" s="16">
        <f t="shared" si="2"/>
        <v>1.2957524042791047E-2</v>
      </c>
      <c r="O19" s="6">
        <f t="shared" si="1"/>
        <v>8.9754384104522526E-3</v>
      </c>
    </row>
    <row r="20" spans="2:15" ht="12.75" customHeight="1" x14ac:dyDescent="0.2">
      <c r="B20" s="28" t="s">
        <v>187</v>
      </c>
      <c r="E20" s="8">
        <f>Input!A141/Input!A$34/Input!A$5*Input!A$6</f>
        <v>3.8449860919002874</v>
      </c>
      <c r="F20" s="8">
        <f>Input!B141/Input!B$34/Input!B$5*Input!B$6</f>
        <v>3.4824329256552828</v>
      </c>
      <c r="G20" s="8">
        <f>Input!C141/Input!C$34/Input!C$5*Input!C$6</f>
        <v>3.0616538482072579</v>
      </c>
      <c r="H20" s="8">
        <f>Input!D141/Input!D$34/Input!D$5*Input!D$6</f>
        <v>3.4695462811518598</v>
      </c>
      <c r="I20" s="8">
        <f>Input!E141/Input!E$34/Input!E$5*Input!E$6</f>
        <v>3.0627689588767844</v>
      </c>
      <c r="J20" s="8">
        <f>Input!F141/Input!F$34/Input!F$5*Input!F$6</f>
        <v>2.8541391851375035</v>
      </c>
      <c r="K20" s="8">
        <f>Input!G141/Input!G$34/Input!G$5*Input!G$6</f>
        <v>3.1385132009887506</v>
      </c>
      <c r="L20" s="8">
        <f>Input!H141/Input!H$34/Input!H$5*Input!H$6</f>
        <v>3.5000390992228323</v>
      </c>
      <c r="M20" s="8">
        <f>Input!I141/Input!I$34/Input!I$5*Input!I$6</f>
        <v>3.2029615895903434</v>
      </c>
      <c r="N20" s="8">
        <f>Input!J141/Input!J$34/Input!J$5*Input!J$6</f>
        <v>2.7867250399347339</v>
      </c>
      <c r="O20" s="8">
        <f t="shared" si="1"/>
        <v>3.240376622066564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7.7498221299242526E-2</v>
      </c>
      <c r="F22" s="16">
        <f>Input!B202/Input!B$34/Input!B$5*Input!B$6</f>
        <v>0.16588220358583963</v>
      </c>
      <c r="G22" s="16">
        <f>Input!C202/Input!C$34/Input!C$5*Input!C$6</f>
        <v>0.12545586076867776</v>
      </c>
      <c r="H22" s="16">
        <f>Input!D202/Input!D$34/Input!D$5*Input!D$6</f>
        <v>0.16646288790704805</v>
      </c>
      <c r="I22" s="16">
        <f>Input!E202/Input!E$34/Input!E$5*Input!E$6</f>
        <v>0.19325975047208752</v>
      </c>
      <c r="J22" s="16">
        <f>Input!F202/Input!F$34/Input!F$5*Input!F$6</f>
        <v>8.2093590463460223E-2</v>
      </c>
      <c r="K22" s="16">
        <f>Input!G202/Input!G$34/Input!G$5*Input!G$6</f>
        <v>8.6975212148856423E-2</v>
      </c>
      <c r="L22" s="16">
        <f>Input!H202/Input!H$34/Input!H$5*Input!H$6</f>
        <v>0.11905580028434203</v>
      </c>
      <c r="M22" s="16">
        <f>Input!I202/Input!I$34/Input!I$5*Input!I$6</f>
        <v>4.4701305346826453E-2</v>
      </c>
      <c r="N22" s="16">
        <f>Input!J202/Input!J$34/Input!J$5*Input!J$6</f>
        <v>0.4009305834339662</v>
      </c>
      <c r="O22" s="6">
        <f t="shared" si="1"/>
        <v>0.14623154157103466</v>
      </c>
    </row>
    <row r="23" spans="2:15" ht="12" customHeight="1" x14ac:dyDescent="0.2">
      <c r="B23" t="s">
        <v>305</v>
      </c>
      <c r="E23" s="16">
        <f>Input!A210/Input!A$36</f>
        <v>3.4961724894287531</v>
      </c>
      <c r="F23" s="16">
        <f>Input!B210/Input!B$36</f>
        <v>2.812509451904682</v>
      </c>
      <c r="G23" s="16">
        <f>Input!C210/Input!C$36</f>
        <v>3.0783314551044638</v>
      </c>
      <c r="H23" s="16">
        <f>Input!D210/Input!D$36</f>
        <v>2.3255291959819608</v>
      </c>
      <c r="I23" s="16">
        <f>Input!E210/Input!E$36</f>
        <v>2.2100512204126743</v>
      </c>
      <c r="J23" s="16">
        <f>Input!F210/Input!F$36</f>
        <v>2.4395039632175695</v>
      </c>
      <c r="K23" s="16">
        <f>Input!G210/Input!G$36</f>
        <v>2.1746562563213865</v>
      </c>
      <c r="L23" s="16">
        <f>Input!H210/Input!H$36</f>
        <v>2.1669885540729488</v>
      </c>
      <c r="M23" s="16">
        <f>Input!I210/Input!I$36</f>
        <v>2.1155832662886089</v>
      </c>
      <c r="N23" s="16">
        <f>Input!J210/Input!J$36</f>
        <v>2.4557103249480368</v>
      </c>
      <c r="O23" s="6">
        <f t="shared" si="1"/>
        <v>2.5275036177681085</v>
      </c>
    </row>
    <row r="24" spans="2:15" ht="12" customHeight="1" x14ac:dyDescent="0.2">
      <c r="B24" t="s">
        <v>306</v>
      </c>
      <c r="E24" s="16">
        <f>Input!A204/Input!A$34/Input!A$5*Input!A$6</f>
        <v>0.10784567298564915</v>
      </c>
      <c r="F24" s="16">
        <f>Input!B204/Input!B$34/Input!B$5*Input!B$6</f>
        <v>9.8478760680250951E-2</v>
      </c>
      <c r="G24" s="16">
        <f>Input!C204/Input!C$34/Input!C$5*Input!C$6</f>
        <v>0.13387331063916572</v>
      </c>
      <c r="H24" s="16">
        <f>Input!D204/Input!D$34/Input!D$5*Input!D$6</f>
        <v>8.0442295079479753E-2</v>
      </c>
      <c r="I24" s="16">
        <f>Input!E204/Input!E$34/Input!E$5*Input!E$6</f>
        <v>0.20341152496257422</v>
      </c>
      <c r="J24" s="16">
        <f>Input!F204/Input!F$34/Input!F$5*Input!F$6</f>
        <v>6.2819878238162166E-2</v>
      </c>
      <c r="K24" s="16">
        <f>Input!G204/Input!G$34/Input!G$5*Input!G$6</f>
        <v>5.7107885792823727E-2</v>
      </c>
      <c r="L24" s="16">
        <f>Input!H204/Input!H$34/Input!H$5*Input!H$6</f>
        <v>0.10836854788459799</v>
      </c>
      <c r="M24" s="16">
        <f>Input!I204/Input!I$34/Input!I$5*Input!I$6</f>
        <v>0.15558590124502084</v>
      </c>
      <c r="N24" s="16">
        <f>Input!J204/Input!J$34/Input!J$5*Input!J$6</f>
        <v>0.15654798931739558</v>
      </c>
      <c r="O24" s="6">
        <f t="shared" si="1"/>
        <v>0.11644817668251202</v>
      </c>
    </row>
    <row r="25" spans="2:15" ht="12" customHeight="1" x14ac:dyDescent="0.2">
      <c r="B25" t="s">
        <v>307</v>
      </c>
      <c r="E25" s="16">
        <f>Input!A205/Input!A$34/Input!A$5*Input!A$6</f>
        <v>0.42546026058774578</v>
      </c>
      <c r="F25" s="16">
        <f>Input!B205/Input!B$34/Input!B$5*Input!B$6</f>
        <v>0.42871804955403481</v>
      </c>
      <c r="G25" s="16">
        <f>Input!C205/Input!C$34/Input!C$5*Input!C$6</f>
        <v>0.28815992481481117</v>
      </c>
      <c r="H25" s="16">
        <f>Input!D205/Input!D$34/Input!D$5*Input!D$6</f>
        <v>0.30626521619361557</v>
      </c>
      <c r="I25" s="16">
        <f>Input!E205/Input!E$34/Input!E$5*Input!E$6</f>
        <v>0.28618301062866275</v>
      </c>
      <c r="J25" s="16">
        <f>Input!F205/Input!F$34/Input!F$5*Input!F$6</f>
        <v>0.28631784491194895</v>
      </c>
      <c r="K25" s="16">
        <f>Input!G205/Input!G$34/Input!G$5*Input!G$6</f>
        <v>0.3254963154276197</v>
      </c>
      <c r="L25" s="16">
        <f>Input!H205/Input!H$34/Input!H$5*Input!H$6</f>
        <v>0.38447760850706419</v>
      </c>
      <c r="M25" s="16">
        <f>Input!I205/Input!I$34/Input!I$5*Input!I$6</f>
        <v>0.33690071920078718</v>
      </c>
      <c r="N25" s="16">
        <f>Input!J205/Input!J$34/Input!J$5*Input!J$6</f>
        <v>0.40293466480724066</v>
      </c>
      <c r="O25" s="6">
        <f t="shared" si="1"/>
        <v>0.34709136146335307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0.37689728721760563</v>
      </c>
      <c r="F26" s="16">
        <f>(Input!B142-SUM(Input!B202:'Input'!B205))/Input!B$34/Input!B$5*Input!B$6</f>
        <v>0.44594184248961588</v>
      </c>
      <c r="G26" s="16">
        <f>(Input!C142-SUM(Input!C202:'Input'!C205))/Input!C$34/Input!C$5*Input!C$6</f>
        <v>0.2430372357045231</v>
      </c>
      <c r="H26" s="16">
        <f>(Input!D142-SUM(Input!D202:'Input'!D205))/Input!D$34/Input!D$5*Input!D$6</f>
        <v>0.3688995520871608</v>
      </c>
      <c r="I26" s="16">
        <f>(Input!E142-SUM(Input!E202:'Input'!E205))/Input!E$34/Input!E$5*Input!E$6</f>
        <v>0.2835119384113971</v>
      </c>
      <c r="J26" s="16">
        <f>(Input!F142-SUM(Input!F202:'Input'!F205))/Input!F$34/Input!F$5*Input!F$6</f>
        <v>0.28868647840606887</v>
      </c>
      <c r="K26" s="16">
        <f>(Input!G142-SUM(Input!G202:'Input'!G205))/Input!G$34/Input!G$5*Input!G$6</f>
        <v>0.27165980982207177</v>
      </c>
      <c r="L26" s="16">
        <f>(Input!H142-SUM(Input!H202:'Input'!H205))/Input!H$34/Input!H$5*Input!H$6</f>
        <v>0.24532544819419722</v>
      </c>
      <c r="M26" s="16">
        <f>(Input!I142-SUM(Input!I202:'Input'!I205))/Input!I$34/Input!I$5*Input!I$6</f>
        <v>0.32700528034782589</v>
      </c>
      <c r="N26" s="16">
        <f>(Input!J142-SUM(Input!J202:'Input'!J205))/Input!J$34/Input!J$5*Input!J$6</f>
        <v>0.4341565263219464</v>
      </c>
      <c r="O26" s="6">
        <f t="shared" si="1"/>
        <v>0.32851213990024125</v>
      </c>
    </row>
    <row r="27" spans="2:15" ht="12.75" customHeight="1" x14ac:dyDescent="0.2">
      <c r="B27" s="28" t="s">
        <v>188</v>
      </c>
      <c r="E27" s="8">
        <f>SUM(E22:E26)</f>
        <v>4.4838739315189962</v>
      </c>
      <c r="F27" s="8">
        <f t="shared" ref="F27:N27" si="3">SUM(F22:F26)</f>
        <v>3.9515303082144233</v>
      </c>
      <c r="G27" s="8">
        <f t="shared" si="3"/>
        <v>3.8688577870316418</v>
      </c>
      <c r="H27" s="8">
        <f t="shared" si="3"/>
        <v>3.2475991472492649</v>
      </c>
      <c r="I27" s="8">
        <f t="shared" si="3"/>
        <v>3.1764174448873961</v>
      </c>
      <c r="J27" s="8">
        <f t="shared" si="3"/>
        <v>3.1594217552372097</v>
      </c>
      <c r="K27" s="8">
        <f t="shared" si="3"/>
        <v>2.9158954795127583</v>
      </c>
      <c r="L27" s="8">
        <f t="shared" si="3"/>
        <v>3.0242159589431501</v>
      </c>
      <c r="M27" s="8">
        <f t="shared" si="3"/>
        <v>2.9797764724290694</v>
      </c>
      <c r="N27" s="8">
        <f t="shared" si="3"/>
        <v>3.8502800888285855</v>
      </c>
      <c r="O27" s="8">
        <f>AVERAGE(E27:N27)</f>
        <v>3.4657868373852496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3.3641242974618049</v>
      </c>
      <c r="F29" s="16">
        <f>Input!B143/Input!B$34/Input!B$5*Input!B$6</f>
        <v>3.78834074464404</v>
      </c>
      <c r="G29" s="16">
        <f>Input!C143/Input!C$34/Input!C$5*Input!C$6</f>
        <v>4.2429927343932414</v>
      </c>
      <c r="H29" s="16">
        <f>Input!D143/Input!D$34/Input!D$5*Input!D$6</f>
        <v>3.3795987592529539</v>
      </c>
      <c r="I29" s="16">
        <f>Input!E143/Input!E$34/Input!E$5*Input!E$6</f>
        <v>1.7637155352359055</v>
      </c>
      <c r="J29" s="16">
        <f>Input!F143/Input!F$34/Input!F$5*Input!F$6</f>
        <v>1.8972373985475275</v>
      </c>
      <c r="K29" s="16">
        <f>Input!G143/Input!G$34/Input!G$5*Input!G$6</f>
        <v>1.0913665624629987</v>
      </c>
      <c r="L29" s="16">
        <f>Input!H143/Input!H$34/Input!H$5*Input!H$6</f>
        <v>0.71335159891150268</v>
      </c>
      <c r="M29" s="16">
        <f>Input!I143/Input!I$34/Input!I$5*Input!I$6</f>
        <v>0.4971397033807084</v>
      </c>
      <c r="N29" s="16">
        <f>Input!J143/Input!J$34/Input!J$5*Input!J$6</f>
        <v>0.31949252518601806</v>
      </c>
      <c r="O29" s="16">
        <f t="shared" ref="O29:O35" si="4">AVERAGE(E29:N29)</f>
        <v>2.1057359859476699</v>
      </c>
    </row>
    <row r="30" spans="2:15" ht="11.25" customHeight="1" x14ac:dyDescent="0.2">
      <c r="B30" t="s">
        <v>309</v>
      </c>
      <c r="E30" s="16">
        <f>Input!A211/Input!A$36</f>
        <v>0.67613311268836385</v>
      </c>
      <c r="F30" s="16">
        <f>Input!B211/Input!B$36</f>
        <v>0.59802942468238673</v>
      </c>
      <c r="G30" s="16">
        <f>Input!C211/Input!C$36</f>
        <v>0.54375878839726033</v>
      </c>
      <c r="H30" s="16">
        <f>Input!D211/Input!D$36</f>
        <v>0.8337462233603381</v>
      </c>
      <c r="I30" s="16">
        <f>Input!E211/Input!E$36</f>
        <v>1.2181187521601331</v>
      </c>
      <c r="J30" s="16">
        <f>Input!F211/Input!F$36</f>
        <v>0.91111746325534437</v>
      </c>
      <c r="K30" s="16">
        <f>Input!G211/Input!G$36</f>
        <v>0.37619912153420626</v>
      </c>
      <c r="L30" s="16">
        <f>Input!H211/Input!H$36</f>
        <v>0.32416004637258139</v>
      </c>
      <c r="M30" s="16">
        <f>Input!I211/Input!I$36</f>
        <v>7.3128398332181307E-2</v>
      </c>
      <c r="N30" s="16">
        <f>Input!J211/Input!J$36</f>
        <v>0.47936330787708931</v>
      </c>
      <c r="O30" s="6">
        <f t="shared" si="4"/>
        <v>0.60337546386598839</v>
      </c>
    </row>
    <row r="31" spans="2:15" ht="11.25" customHeight="1" x14ac:dyDescent="0.2">
      <c r="B31" t="s">
        <v>190</v>
      </c>
      <c r="E31" s="16">
        <f>Input!A144/Input!A$34/Input!A$5*Input!A$6</f>
        <v>0.58892373237256324</v>
      </c>
      <c r="F31" s="16">
        <f>Input!B144/Input!B$34/Input!B$5*Input!B$6</f>
        <v>0.25686434193217178</v>
      </c>
      <c r="G31" s="16">
        <f>Input!C144/Input!C$34/Input!C$5*Input!C$6</f>
        <v>0.31244151617182303</v>
      </c>
      <c r="H31" s="16">
        <f>Input!D144/Input!D$34/Input!D$5*Input!D$6</f>
        <v>0.29119953945729105</v>
      </c>
      <c r="I31" s="16">
        <f>Input!E144/Input!E$34/Input!E$5*Input!E$6</f>
        <v>0.36464316460134599</v>
      </c>
      <c r="J31" s="16">
        <f>Input!F144/Input!F$34/Input!F$5*Input!F$6</f>
        <v>0.37725095274901699</v>
      </c>
      <c r="K31" s="16">
        <f>Input!G144/Input!G$34/Input!G$5*Input!G$6</f>
        <v>0.3085268145049137</v>
      </c>
      <c r="L31" s="16">
        <f>Input!H144/Input!H$34/Input!H$5*Input!H$6</f>
        <v>0.32243236285826399</v>
      </c>
      <c r="M31" s="16">
        <f>Input!I144/Input!I$34/Input!I$5*Input!I$6</f>
        <v>0.44989338781563692</v>
      </c>
      <c r="N31" s="16">
        <f>Input!J144/Input!J$34/Input!J$5*Input!J$6</f>
        <v>0.51392064588209629</v>
      </c>
      <c r="O31" s="6">
        <f t="shared" si="4"/>
        <v>0.37860964583451229</v>
      </c>
    </row>
    <row r="32" spans="2:15" ht="11.25" customHeight="1" x14ac:dyDescent="0.2">
      <c r="B32" t="s">
        <v>310</v>
      </c>
      <c r="E32" s="16">
        <f>Input!A208/Input!A$34/Input!A$5*Input!A$6</f>
        <v>5.473424762067975E-2</v>
      </c>
      <c r="F32" s="16">
        <f>Input!B208/Input!B$34/Input!B$5*Input!B$6</f>
        <v>5.813375110948886E-2</v>
      </c>
      <c r="G32" s="16">
        <f>Input!C208/Input!C$34/Input!C$5*Input!C$6</f>
        <v>2.7379183759734724E-2</v>
      </c>
      <c r="H32" s="16">
        <f>Input!D208/Input!D$34/Input!D$5*Input!D$6</f>
        <v>5.5089958635942973E-2</v>
      </c>
      <c r="I32" s="16">
        <f>Input!E208/Input!E$34/Input!E$5*Input!E$6</f>
        <v>7.4675577151279038E-2</v>
      </c>
      <c r="J32" s="16">
        <f>Input!F208/Input!F$34/Input!F$5*Input!F$6</f>
        <v>4.1971818176854678E-2</v>
      </c>
      <c r="K32" s="16">
        <f>Input!G208/Input!G$34/Input!G$5*Input!G$6</f>
        <v>5.4953884257564534E-2</v>
      </c>
      <c r="L32" s="16">
        <f>Input!H208/Input!H$34/Input!H$5*Input!H$6</f>
        <v>4.1548929729400774E-2</v>
      </c>
      <c r="M32" s="16">
        <f>Input!I208/Input!I$34/Input!I$5*Input!I$6</f>
        <v>0.10930931072875898</v>
      </c>
      <c r="N32" s="16">
        <f>Input!J208/Input!J$34/Input!J$5*Input!J$6</f>
        <v>8.5197500900025758E-2</v>
      </c>
      <c r="O32" s="6">
        <f t="shared" si="4"/>
        <v>6.029941620697301E-2</v>
      </c>
    </row>
    <row r="33" spans="2:15" ht="11.25" customHeight="1" x14ac:dyDescent="0.2">
      <c r="B33" t="s">
        <v>191</v>
      </c>
      <c r="E33" s="16">
        <f>Input!A145/Input!A$34/Input!A$5*Input!A$6</f>
        <v>1.2979015756531461E-2</v>
      </c>
      <c r="F33" s="16">
        <f>Input!B145/Input!B$34/Input!B$5*Input!B$6</f>
        <v>2.1137431871019401E-2</v>
      </c>
      <c r="G33" s="16">
        <f>Input!C145/Input!C$34/Input!C$5*Input!C$6</f>
        <v>3.7168461250586204E-2</v>
      </c>
      <c r="H33" s="16">
        <f>Input!D145/Input!D$34/Input!D$5*Input!D$6</f>
        <v>6.4875838157915602E-2</v>
      </c>
      <c r="I33" s="16">
        <f>Input!E145/Input!E$34/Input!E$5*Input!E$6</f>
        <v>9.782347613608959E-2</v>
      </c>
      <c r="J33" s="16">
        <f>Input!F145/Input!F$34/Input!F$5*Input!F$6</f>
        <v>8.6519418965924785E-2</v>
      </c>
      <c r="K33" s="16">
        <f>Input!G145/Input!G$34/Input!G$5*Input!G$6</f>
        <v>5.9033360994245831E-2</v>
      </c>
      <c r="L33" s="16">
        <f>Input!H145/Input!H$34/Input!H$5*Input!H$6</f>
        <v>5.1657556403564307E-2</v>
      </c>
      <c r="M33" s="16">
        <f>Input!I145/Input!I$34/Input!I$5*Input!I$6</f>
        <v>6.3060256107365417E-2</v>
      </c>
      <c r="N33" s="16">
        <f>Input!J145/Input!J$34/Input!J$5*Input!J$6</f>
        <v>2.7131532090551913E-2</v>
      </c>
      <c r="O33" s="6">
        <f t="shared" si="4"/>
        <v>5.2138634773379454E-2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3.1835779050053858E-2</v>
      </c>
      <c r="F34" s="16">
        <f>(Input!B147-Input!B143-Input!B144-Input!B145-Input!B207-Input!B208)/Input!B$34/Input!B$5*Input!B$6</f>
        <v>5.0944570944219829E-2</v>
      </c>
      <c r="G34" s="16">
        <f>(Input!C147-Input!C143-Input!C144-Input!C145-Input!C207-Input!C208)/Input!C$34/Input!C$5*Input!C$6</f>
        <v>0.32534921283737178</v>
      </c>
      <c r="H34" s="16">
        <f>(Input!D147-Input!D143-Input!D144-Input!D145-Input!D207-Input!D208)/Input!D$34/Input!D$5*Input!D$6</f>
        <v>0.36937999640784308</v>
      </c>
      <c r="I34" s="16">
        <f>(Input!E147-Input!E143-Input!E144-Input!E145-Input!E207-Input!E208)/Input!E$34/Input!E$5*Input!E$6</f>
        <v>0.81222035673301241</v>
      </c>
      <c r="J34" s="16">
        <f>(Input!F147-Input!F143-Input!F144-Input!F145-Input!F207-Input!F208)/Input!F$34/Input!F$5*Input!F$6</f>
        <v>7.0698111272888206E-2</v>
      </c>
      <c r="K34" s="16">
        <f>(Input!G147-Input!G143-Input!G144-Input!G145-Input!G207-Input!G208)/Input!G$34/Input!G$5*Input!G$6</f>
        <v>4.7612518647043939E-2</v>
      </c>
      <c r="L34" s="16">
        <f>(Input!H147-Input!H143-Input!H144-Input!H145-Input!H207-Input!H208)/Input!H$34/Input!H$5*Input!H$6</f>
        <v>5.0432779166364732E-2</v>
      </c>
      <c r="M34" s="16">
        <f>(Input!I147-Input!I143-Input!I144-Input!I145-Input!I207-Input!I208)/Input!I$34/Input!I$5*Input!I$6</f>
        <v>5.5554084741252473E-2</v>
      </c>
      <c r="N34" s="16">
        <f>(Input!J147-Input!J143-Input!J144-Input!J145-Input!J207-Input!J208)/Input!J$34/Input!J$5*Input!J$6</f>
        <v>5.3556511261434209E-2</v>
      </c>
      <c r="O34" s="6">
        <f t="shared" si="4"/>
        <v>0.18675839210614847</v>
      </c>
    </row>
    <row r="35" spans="2:15" ht="12.75" customHeight="1" x14ac:dyDescent="0.2">
      <c r="B35" s="28" t="s">
        <v>193</v>
      </c>
      <c r="E35" s="8">
        <f>SUM(E29:E34)</f>
        <v>4.7287301849499963</v>
      </c>
      <c r="F35" s="8">
        <f t="shared" ref="F35:N35" si="5">SUM(F29:F34)</f>
        <v>4.7734502651833273</v>
      </c>
      <c r="G35" s="8">
        <f t="shared" si="5"/>
        <v>5.4890898968100172</v>
      </c>
      <c r="H35" s="8">
        <f t="shared" si="5"/>
        <v>4.9938903152722842</v>
      </c>
      <c r="I35" s="8">
        <f t="shared" si="5"/>
        <v>4.3311968620177659</v>
      </c>
      <c r="J35" s="8">
        <f t="shared" si="5"/>
        <v>3.3847951629675563</v>
      </c>
      <c r="K35" s="8">
        <f t="shared" si="5"/>
        <v>1.9376922624009727</v>
      </c>
      <c r="L35" s="8">
        <f t="shared" si="5"/>
        <v>1.5035832734416779</v>
      </c>
      <c r="M35" s="8">
        <f t="shared" si="5"/>
        <v>1.2480851411059035</v>
      </c>
      <c r="N35" s="8">
        <f t="shared" si="5"/>
        <v>1.4786620231972154</v>
      </c>
      <c r="O35" s="8">
        <f t="shared" si="4"/>
        <v>3.3869175387346715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94.174782577546338</v>
      </c>
      <c r="F37" s="30">
        <f t="shared" ref="F37:N37" si="6">+F11+F13+F20+F27+F35</f>
        <v>97.762162239692614</v>
      </c>
      <c r="G37" s="30">
        <f t="shared" si="6"/>
        <v>103.85596182208046</v>
      </c>
      <c r="H37" s="30">
        <f t="shared" si="6"/>
        <v>97.029587998639499</v>
      </c>
      <c r="I37" s="30">
        <f t="shared" si="6"/>
        <v>80.205403409728945</v>
      </c>
      <c r="J37" s="30">
        <f t="shared" si="6"/>
        <v>82.421289689758254</v>
      </c>
      <c r="K37" s="30">
        <f t="shared" si="6"/>
        <v>90.840881395367745</v>
      </c>
      <c r="L37" s="30">
        <f t="shared" si="6"/>
        <v>93.433611000175787</v>
      </c>
      <c r="M37" s="30">
        <f t="shared" si="6"/>
        <v>94.08483320454917</v>
      </c>
      <c r="N37" s="30">
        <f t="shared" si="6"/>
        <v>99.757688743540342</v>
      </c>
      <c r="O37" s="7">
        <f>AVERAGE(E37:N37)</f>
        <v>93.356620208107927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85.508768154624946</v>
      </c>
      <c r="F39" s="30">
        <f>(Input!B24-Input!B125)/Input!B$5+Input!B131/Input!B5</f>
        <v>81.282813615575549</v>
      </c>
      <c r="G39" s="30">
        <f>(Input!C24-Input!C125)/Input!C$5+Input!C131/Input!C5</f>
        <v>82.799026427258624</v>
      </c>
      <c r="H39" s="30">
        <f>(Input!D24-Input!D125)/Input!D$5+Input!D131/Input!D5</f>
        <v>79.733650805117037</v>
      </c>
      <c r="I39" s="30">
        <f>(Input!E24-Input!E125)/Input!E$5+Input!E131/Input!E5</f>
        <v>78.757322623239432</v>
      </c>
      <c r="J39" s="30">
        <f>(Input!F24-Input!F125)/Input!F$5+Input!F131/Input!F5</f>
        <v>83.531675799480652</v>
      </c>
      <c r="K39" s="30">
        <f>(Input!G24-Input!G125)/Input!G$5+Input!G131/Input!G5</f>
        <v>82.339501349713856</v>
      </c>
      <c r="L39" s="30">
        <f>(Input!H24-Input!H125)/Input!H$5+Input!H131/Input!H5</f>
        <v>81.532283281069567</v>
      </c>
      <c r="M39" s="30">
        <f>(Input!I24-Input!I125)/Input!I$5+Input!I131/Input!I5</f>
        <v>83.749131678224231</v>
      </c>
      <c r="N39" s="30">
        <f>(Input!J24-Input!J125)/Input!J$5+Input!J131/Input!J5</f>
        <v>83.960077310423145</v>
      </c>
      <c r="O39" s="7">
        <f>AVERAGE(E39:N39)</f>
        <v>82.319425104472685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8.6660144229213927</v>
      </c>
      <c r="F41" s="11">
        <f t="shared" ref="F41:N41" si="7">+F37-F39</f>
        <v>16.479348624117065</v>
      </c>
      <c r="G41" s="11">
        <f t="shared" si="7"/>
        <v>21.056935394821835</v>
      </c>
      <c r="H41" s="11">
        <f t="shared" si="7"/>
        <v>17.295937193522462</v>
      </c>
      <c r="I41" s="11">
        <f t="shared" si="7"/>
        <v>1.4480807864895127</v>
      </c>
      <c r="J41" s="11">
        <f t="shared" si="7"/>
        <v>-1.1103861097223984</v>
      </c>
      <c r="K41" s="11">
        <f t="shared" si="7"/>
        <v>8.5013800456538888</v>
      </c>
      <c r="L41" s="11">
        <f t="shared" si="7"/>
        <v>11.90132771910622</v>
      </c>
      <c r="M41" s="11">
        <f t="shared" si="7"/>
        <v>10.335701526324939</v>
      </c>
      <c r="N41" s="11">
        <f t="shared" si="7"/>
        <v>15.797611433117197</v>
      </c>
      <c r="O41" s="11">
        <f>AVERAGE(E41:N41)</f>
        <v>11.037195103635211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3.2609374137137599</v>
      </c>
      <c r="F43" s="8">
        <f>(Input!B25+Input!B26)/Input!B$5</f>
        <v>3.4593587599880586</v>
      </c>
      <c r="G43" s="8">
        <f>(Input!C25+Input!C26)/Input!C$5</f>
        <v>3.7801719672414809</v>
      </c>
      <c r="H43" s="8">
        <f>(Input!D25+Input!D26)/Input!D$5</f>
        <v>3.966998082429273</v>
      </c>
      <c r="I43" s="8">
        <f>(Input!E25+Input!E26)/Input!E$5</f>
        <v>3.9338262867647056</v>
      </c>
      <c r="J43" s="8">
        <f>(Input!F25+Input!F26)/Input!F$5</f>
        <v>3.8679647389615472</v>
      </c>
      <c r="K43" s="8">
        <f>(Input!G25+Input!G26)/Input!G$5</f>
        <v>3.9562235477066308</v>
      </c>
      <c r="L43" s="8">
        <f>(Input!H25+Input!H26)/Input!H$5</f>
        <v>4.0490527181654805</v>
      </c>
      <c r="M43" s="8">
        <f>(Input!I25+Input!I26)/Input!I$5</f>
        <v>3.9752038004654913</v>
      </c>
      <c r="N43" s="8">
        <f>(Input!J25+Input!J26)/Input!J$5</f>
        <v>4.1688651579281419</v>
      </c>
      <c r="O43" s="8">
        <f>AVERAGE(E43:N43)</f>
        <v>3.8418602473364571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5.4050770092076323</v>
      </c>
      <c r="F45" s="11">
        <f t="shared" ref="F45:N45" si="8">+F41-F43</f>
        <v>13.019989864129007</v>
      </c>
      <c r="G45" s="11">
        <f t="shared" si="8"/>
        <v>17.276763427580356</v>
      </c>
      <c r="H45" s="11">
        <f t="shared" si="8"/>
        <v>13.32893911109319</v>
      </c>
      <c r="I45" s="11">
        <f t="shared" si="8"/>
        <v>-2.4857455002751929</v>
      </c>
      <c r="J45" s="11">
        <f t="shared" si="8"/>
        <v>-4.9783508486839452</v>
      </c>
      <c r="K45" s="11">
        <f t="shared" si="8"/>
        <v>4.5451564979472581</v>
      </c>
      <c r="L45" s="11">
        <f t="shared" si="8"/>
        <v>7.8522750009407396</v>
      </c>
      <c r="M45" s="11">
        <f t="shared" si="8"/>
        <v>6.3604977258594477</v>
      </c>
      <c r="N45" s="11">
        <f t="shared" si="8"/>
        <v>11.628746275189055</v>
      </c>
      <c r="O45" s="11">
        <f>AVERAGE(E45:N45)</f>
        <v>7.1953348562987554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586.17832905236435</v>
      </c>
      <c r="F7" s="6">
        <f>Input!B132/Input!B$7</f>
        <v>572.30523603058236</v>
      </c>
      <c r="G7" s="6">
        <f>Input!C132/Input!C$7</f>
        <v>664.18974234695031</v>
      </c>
      <c r="H7" s="6">
        <f>Input!D132/Input!D$7</f>
        <v>613.59182977599437</v>
      </c>
      <c r="I7" s="6">
        <f>Input!E132/Input!E$7</f>
        <v>518.2468749307551</v>
      </c>
      <c r="J7" s="6">
        <f>Input!F132/Input!F$7</f>
        <v>587.0376760447607</v>
      </c>
      <c r="K7" s="6">
        <f>Input!G132/Input!G$7</f>
        <v>629.3668913426568</v>
      </c>
      <c r="L7" s="6">
        <f>Input!H132/Input!H$7</f>
        <v>584.70937243626156</v>
      </c>
      <c r="M7" s="6">
        <f>Input!I132/Input!I$7</f>
        <v>560.96951715789487</v>
      </c>
      <c r="N7" s="6">
        <f>Input!J132/Input!J$7</f>
        <v>731.52649587814767</v>
      </c>
      <c r="O7" s="6">
        <f>AVERAGE(E7:N7)</f>
        <v>604.8121964996368</v>
      </c>
    </row>
    <row r="8" spans="1:15" ht="12" customHeight="1" x14ac:dyDescent="0.2">
      <c r="B8" t="s">
        <v>180</v>
      </c>
      <c r="E8" s="6">
        <f>Input!A133/Input!A$7</f>
        <v>9.883085878323417</v>
      </c>
      <c r="F8" s="6">
        <f>Input!B133/Input!B$7</f>
        <v>-0.40684761886043358</v>
      </c>
      <c r="G8" s="6">
        <f>Input!C133/Input!C$7</f>
        <v>-1.0408763244287964</v>
      </c>
      <c r="H8" s="6">
        <f>Input!D133/Input!D$7</f>
        <v>0.63653542337135516</v>
      </c>
      <c r="I8" s="6">
        <f>Input!E133/Input!E$7</f>
        <v>-0.43050550635576007</v>
      </c>
      <c r="J8" s="6">
        <f>Input!F133/Input!F$7</f>
        <v>2.3738660623985481</v>
      </c>
      <c r="K8" s="6">
        <f>Input!G133/Input!G$7</f>
        <v>0.58311897804201773</v>
      </c>
      <c r="L8" s="6">
        <f>Input!H133/Input!H$7</f>
        <v>-1.7887049452684258</v>
      </c>
      <c r="M8" s="6">
        <f>Input!I133/Input!I$7</f>
        <v>0.97417521534133733</v>
      </c>
      <c r="N8" s="6">
        <f>Input!J133/Input!J$7</f>
        <v>-0.87306927937025813</v>
      </c>
      <c r="O8" s="6">
        <f>AVERAGE(E8:N8)</f>
        <v>0.99107778831930027</v>
      </c>
    </row>
    <row r="9" spans="1:15" ht="12" customHeight="1" x14ac:dyDescent="0.2">
      <c r="B9" t="s">
        <v>181</v>
      </c>
      <c r="E9" s="6">
        <f>Input!A134/Input!A$7</f>
        <v>2.2484749129880766</v>
      </c>
      <c r="F9" s="6">
        <f>Input!B134/Input!B$7</f>
        <v>3.4671579237013308</v>
      </c>
      <c r="G9" s="6">
        <f>Input!C134/Input!C$7</f>
        <v>3.2837051041404814</v>
      </c>
      <c r="H9" s="6">
        <f>Input!D134/Input!D$7</f>
        <v>3.8901024416818406</v>
      </c>
      <c r="I9" s="6">
        <f>Input!E134/Input!E$7</f>
        <v>1.808799163890715</v>
      </c>
      <c r="J9" s="6">
        <f>Input!F134/Input!F$7</f>
        <v>2.7912650273852506</v>
      </c>
      <c r="K9" s="6">
        <f>Input!G134/Input!G$7</f>
        <v>3.525106246844095</v>
      </c>
      <c r="L9" s="6">
        <f>Input!H134/Input!H$7</f>
        <v>3.0940715955699578</v>
      </c>
      <c r="M9" s="6">
        <f>Input!I134/Input!I$7</f>
        <v>2.2312925527085095</v>
      </c>
      <c r="N9" s="6">
        <f>Input!J134/Input!J$7</f>
        <v>2.6890236994743519</v>
      </c>
      <c r="O9" s="6">
        <f>AVERAGE(E9:N9)</f>
        <v>2.9028998668384611</v>
      </c>
    </row>
    <row r="10" spans="1:15" ht="12" customHeight="1" x14ac:dyDescent="0.2">
      <c r="B10" t="s">
        <v>182</v>
      </c>
      <c r="E10" s="6">
        <f>Input!A135/Input!A$7</f>
        <v>-1.2693656116967154</v>
      </c>
      <c r="F10" s="6">
        <f>Input!B135/Input!B$7</f>
        <v>-0.74611442834961383</v>
      </c>
      <c r="G10" s="6">
        <f>Input!C135/Input!C$7</f>
        <v>-1.0614419057625353</v>
      </c>
      <c r="H10" s="6">
        <f>Input!D135/Input!D$7</f>
        <v>-1.9330861070228753</v>
      </c>
      <c r="I10" s="6">
        <f>Input!E135/Input!E$7</f>
        <v>-0.86472313112586696</v>
      </c>
      <c r="J10" s="6">
        <f>Input!F135/Input!F$7</f>
        <v>-1.2594936074741774</v>
      </c>
      <c r="K10" s="6">
        <f>Input!G135/Input!G$7</f>
        <v>-1.5800741370801215</v>
      </c>
      <c r="L10" s="6">
        <f>Input!H135/Input!H$7</f>
        <v>-4.3382280598412768</v>
      </c>
      <c r="M10" s="6">
        <f>Input!I135/Input!I$7</f>
        <v>-2.1676375865666317</v>
      </c>
      <c r="N10" s="6">
        <f>Input!J135/Input!J$7</f>
        <v>-1.5990107465943519</v>
      </c>
      <c r="O10" s="6">
        <f>AVERAGE(E10:N10)</f>
        <v>-1.6819175321514166</v>
      </c>
    </row>
    <row r="11" spans="1:15" ht="12.75" customHeight="1" x14ac:dyDescent="0.2">
      <c r="B11" s="28" t="s">
        <v>68</v>
      </c>
      <c r="E11" s="8">
        <f>Input!A27/Input!A$7</f>
        <v>597.04052423197913</v>
      </c>
      <c r="F11" s="8">
        <f>Input!B27/Input!B$7</f>
        <v>574.61943190707359</v>
      </c>
      <c r="G11" s="8">
        <f>Input!C27/Input!C$7</f>
        <v>665.37112922089943</v>
      </c>
      <c r="H11" s="8">
        <f>Input!D27/Input!D$7</f>
        <v>616.18538153402471</v>
      </c>
      <c r="I11" s="8">
        <f>Input!E27/Input!E$7</f>
        <v>518.76044545716422</v>
      </c>
      <c r="J11" s="8">
        <f>Input!F27/Input!F$7</f>
        <v>590.94331352707036</v>
      </c>
      <c r="K11" s="8">
        <f>Input!G27/Input!G$7</f>
        <v>631.89504243046269</v>
      </c>
      <c r="L11" s="8">
        <f>Input!H27/Input!H$7</f>
        <v>581.67651102672176</v>
      </c>
      <c r="M11" s="8">
        <f>Input!I27/Input!I$7</f>
        <v>562.00734733937804</v>
      </c>
      <c r="N11" s="8">
        <f>Input!J27/Input!J$7</f>
        <v>731.74343955165739</v>
      </c>
      <c r="O11" s="8">
        <f>AVERAGE(E11:N11)</f>
        <v>607.02425662264318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0.35900559145597727</v>
      </c>
      <c r="F13" s="8">
        <f>Input!B28/Input!B$7</f>
        <v>9.220063287407379E-2</v>
      </c>
      <c r="G13" s="8">
        <f>Input!C28/Input!C$7</f>
        <v>0.44517914691657773</v>
      </c>
      <c r="H13" s="8">
        <f>Input!D28/Input!D$7</f>
        <v>0.15780080219000642</v>
      </c>
      <c r="I13" s="8">
        <f>Input!E28/Input!E$7</f>
        <v>0.20868593460325432</v>
      </c>
      <c r="J13" s="8">
        <f>Input!F28/Input!F$7</f>
        <v>0.49019865860041356</v>
      </c>
      <c r="K13" s="8">
        <f>Input!G28/Input!G$7</f>
        <v>0.62895718604213802</v>
      </c>
      <c r="L13" s="8">
        <f>Input!H28/Input!H$7</f>
        <v>0.64551513093584678</v>
      </c>
      <c r="M13" s="8">
        <f>Input!I28/Input!I$7</f>
        <v>1.0442361607518689</v>
      </c>
      <c r="N13" s="8">
        <f>Input!J28/Input!J$7</f>
        <v>0.88265866248125624</v>
      </c>
      <c r="O13" s="8">
        <f>AVERAGE(E13:N13)</f>
        <v>0.49544379068514122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3.3512150320656859</v>
      </c>
      <c r="F15" s="16">
        <f>Input!B136/Input!B$7</f>
        <v>3.0510318205939582</v>
      </c>
      <c r="G15" s="16">
        <f>Input!C136/Input!C$7</f>
        <v>2.8321648606216971</v>
      </c>
      <c r="H15" s="16">
        <f>Input!D136/Input!D$7</f>
        <v>4.8274820663577156</v>
      </c>
      <c r="I15" s="16">
        <f>Input!E136/Input!E$7</f>
        <v>3.0595722695344527</v>
      </c>
      <c r="J15" s="16">
        <f>Input!F136/Input!F$7</f>
        <v>2.8912711799470516</v>
      </c>
      <c r="K15" s="16">
        <f>Input!G136/Input!G$7</f>
        <v>3.5746022521159238</v>
      </c>
      <c r="L15" s="16">
        <f>Input!H136/Input!H$7</f>
        <v>3.4559906824079865</v>
      </c>
      <c r="M15" s="16">
        <f>Input!I136/Input!I$7</f>
        <v>3.0330903822889721</v>
      </c>
      <c r="N15" s="16">
        <f>Input!J136/Input!J$7</f>
        <v>3.4850252554677512</v>
      </c>
      <c r="O15" s="6">
        <f t="shared" ref="O15:O26" si="1">AVERAGE(E15:N15)</f>
        <v>3.3561445801401191</v>
      </c>
    </row>
    <row r="16" spans="1:15" ht="12" customHeight="1" x14ac:dyDescent="0.2">
      <c r="B16" t="s">
        <v>184</v>
      </c>
      <c r="E16" s="16">
        <f>Input!A137/Input!A$7</f>
        <v>4.6537040837892008</v>
      </c>
      <c r="F16" s="16">
        <f>Input!B137/Input!B$7</f>
        <v>5.2714655555337169</v>
      </c>
      <c r="G16" s="16">
        <f>Input!C137/Input!C$7</f>
        <v>5.0652724571493941</v>
      </c>
      <c r="H16" s="16">
        <f>Input!D137/Input!D$7</f>
        <v>5.4128368464032155</v>
      </c>
      <c r="I16" s="16">
        <f>Input!E137/Input!E$7</f>
        <v>5.29424606134915</v>
      </c>
      <c r="J16" s="16">
        <f>Input!F137/Input!F$7</f>
        <v>5.2386626701356205</v>
      </c>
      <c r="K16" s="16">
        <f>Input!G137/Input!G$7</f>
        <v>5.1705306009623344</v>
      </c>
      <c r="L16" s="16">
        <f>Input!H137/Input!H$7</f>
        <v>5.7051888966106032</v>
      </c>
      <c r="M16" s="16">
        <f>Input!I137/Input!I$7</f>
        <v>6.0953058453401567</v>
      </c>
      <c r="N16" s="16">
        <f>Input!J137/Input!J$7</f>
        <v>5.085272366522366</v>
      </c>
      <c r="O16" s="6">
        <f t="shared" si="1"/>
        <v>5.299248538379576</v>
      </c>
    </row>
    <row r="17" spans="2:15" ht="12" customHeight="1" x14ac:dyDescent="0.2">
      <c r="B17" t="s">
        <v>185</v>
      </c>
      <c r="E17" s="16">
        <f>Input!A138/Input!A$7</f>
        <v>6.8321103755900392</v>
      </c>
      <c r="F17" s="16">
        <f>Input!B138/Input!B$7</f>
        <v>5.5955267202578671</v>
      </c>
      <c r="G17" s="16">
        <f>Input!C138/Input!C$7</f>
        <v>5.2358766480568013</v>
      </c>
      <c r="H17" s="16">
        <f>Input!D138/Input!D$7</f>
        <v>5.0925305688640687</v>
      </c>
      <c r="I17" s="16">
        <f>Input!E138/Input!E$7</f>
        <v>5.1724873512619194</v>
      </c>
      <c r="J17" s="16">
        <f>Input!F138/Input!F$7</f>
        <v>5.0372050774439607</v>
      </c>
      <c r="K17" s="16">
        <f>Input!G138/Input!G$7</f>
        <v>5.28260161372814</v>
      </c>
      <c r="L17" s="16">
        <f>Input!H138/Input!H$7</f>
        <v>4.3286027232914748</v>
      </c>
      <c r="M17" s="16">
        <f>Input!I138/Input!I$7</f>
        <v>4.6362544709033537</v>
      </c>
      <c r="N17" s="16">
        <f>Input!J138/Input!J$7</f>
        <v>4.5717312074367538</v>
      </c>
      <c r="O17" s="6">
        <f t="shared" si="1"/>
        <v>5.1784926756834384</v>
      </c>
    </row>
    <row r="18" spans="2:15" ht="12" customHeight="1" x14ac:dyDescent="0.2">
      <c r="B18" t="s">
        <v>186</v>
      </c>
      <c r="E18" s="16">
        <f>Input!A139/Input!A$7</f>
        <v>7.7855610321731419</v>
      </c>
      <c r="F18" s="16">
        <f>Input!B139/Input!B$7</f>
        <v>6.3138288095284887</v>
      </c>
      <c r="G18" s="16">
        <f>Input!C139/Input!C$7</f>
        <v>4.4021390305911252</v>
      </c>
      <c r="H18" s="16">
        <f>Input!D139/Input!D$7</f>
        <v>4.8417540631217726</v>
      </c>
      <c r="I18" s="16">
        <f>Input!E139/Input!E$7</f>
        <v>4.346366543810797</v>
      </c>
      <c r="J18" s="16">
        <f>Input!F139/Input!F$7</f>
        <v>3.4115081692897138</v>
      </c>
      <c r="K18" s="16">
        <f>Input!G139/Input!G$7</f>
        <v>4.4318507675355967</v>
      </c>
      <c r="L18" s="16">
        <f>Input!H139/Input!H$7</f>
        <v>7.1637818377979077</v>
      </c>
      <c r="M18" s="16">
        <f>Input!I139/Input!I$7</f>
        <v>5.2273261009020997</v>
      </c>
      <c r="N18" s="16">
        <f>Input!J139/Input!J$7</f>
        <v>3.5855360144205983</v>
      </c>
      <c r="O18" s="6">
        <f t="shared" si="1"/>
        <v>5.1509652369171235</v>
      </c>
    </row>
    <row r="19" spans="2:15" ht="13.5" customHeight="1" x14ac:dyDescent="0.2">
      <c r="B19" t="s">
        <v>311</v>
      </c>
      <c r="E19" s="16">
        <f>E20-SUM(E15:E18)</f>
        <v>2.8969839262732222E-2</v>
      </c>
      <c r="F19" s="16">
        <f t="shared" ref="F19:N19" si="2">F20-SUM(F15:F18)</f>
        <v>5.4055936633975676E-2</v>
      </c>
      <c r="G19" s="16">
        <f t="shared" si="2"/>
        <v>4.5226787969468774E-2</v>
      </c>
      <c r="H19" s="16">
        <f t="shared" si="2"/>
        <v>5.8979272772955227E-2</v>
      </c>
      <c r="I19" s="16">
        <f t="shared" si="2"/>
        <v>3.7939566729939145E-2</v>
      </c>
      <c r="J19" s="16">
        <f t="shared" si="2"/>
        <v>4.3107726700384319E-2</v>
      </c>
      <c r="K19" s="16">
        <f t="shared" si="2"/>
        <v>5.5606205770821759E-2</v>
      </c>
      <c r="L19" s="16">
        <f t="shared" si="2"/>
        <v>6.0224998861041712E-2</v>
      </c>
      <c r="M19" s="16">
        <f t="shared" si="2"/>
        <v>6.6154523823406919E-2</v>
      </c>
      <c r="N19" s="16">
        <f t="shared" si="2"/>
        <v>7.8142029712175542E-2</v>
      </c>
      <c r="O19" s="6">
        <f t="shared" si="1"/>
        <v>5.2840688823690127E-2</v>
      </c>
    </row>
    <row r="20" spans="2:15" ht="12.75" customHeight="1" x14ac:dyDescent="0.2">
      <c r="B20" s="28" t="s">
        <v>187</v>
      </c>
      <c r="E20" s="8">
        <f>Input!A141/Input!A$7</f>
        <v>22.651560362880797</v>
      </c>
      <c r="F20" s="8">
        <f>Input!B141/Input!B$7</f>
        <v>20.285908842548007</v>
      </c>
      <c r="G20" s="8">
        <f>Input!C141/Input!C$7</f>
        <v>17.580679784388487</v>
      </c>
      <c r="H20" s="8">
        <f>Input!D141/Input!D$7</f>
        <v>20.233582817519729</v>
      </c>
      <c r="I20" s="8">
        <f>Input!E141/Input!E$7</f>
        <v>17.910611792686257</v>
      </c>
      <c r="J20" s="8">
        <f>Input!F141/Input!F$7</f>
        <v>16.621754823516731</v>
      </c>
      <c r="K20" s="8">
        <f>Input!G141/Input!G$7</f>
        <v>18.515191440112815</v>
      </c>
      <c r="L20" s="8">
        <f>Input!H141/Input!H$7</f>
        <v>20.713789138969016</v>
      </c>
      <c r="M20" s="8">
        <f>Input!I141/Input!I$7</f>
        <v>19.058131323257989</v>
      </c>
      <c r="N20" s="8">
        <f>Input!J141/Input!J$7</f>
        <v>16.805706873559647</v>
      </c>
      <c r="O20" s="8">
        <f t="shared" si="1"/>
        <v>19.037691719943943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0.45655708390562644</v>
      </c>
      <c r="F22" s="6">
        <f>Input!B202/Input!B$7</f>
        <v>0.96629894455472787</v>
      </c>
      <c r="G22" s="6">
        <f>Input!C202/Input!C$7</f>
        <v>0.72039473585181146</v>
      </c>
      <c r="H22" s="6">
        <f>Input!D202/Input!D$7</f>
        <v>0.97077264736545499</v>
      </c>
      <c r="I22" s="6">
        <f>Input!E202/Input!E$7</f>
        <v>1.1301539268330514</v>
      </c>
      <c r="J22" s="6">
        <f>Input!F202/Input!F$7</f>
        <v>0.47809144710652501</v>
      </c>
      <c r="K22" s="6">
        <f>Input!G202/Input!G$7</f>
        <v>0.51309731721796725</v>
      </c>
      <c r="L22" s="6">
        <f>Input!H202/Input!H$7</f>
        <v>0.70459119825508632</v>
      </c>
      <c r="M22" s="6">
        <f>Input!I202/Input!I$7</f>
        <v>0.26597988261539951</v>
      </c>
      <c r="N22" s="6">
        <f>Input!J202/Input!J$7</f>
        <v>2.4178638958920362</v>
      </c>
      <c r="O22" s="6">
        <f t="shared" si="1"/>
        <v>0.86238010795976872</v>
      </c>
    </row>
    <row r="23" spans="2:15" ht="12" customHeight="1" x14ac:dyDescent="0.2">
      <c r="B23" t="s">
        <v>305</v>
      </c>
      <c r="E23" s="6">
        <f>Input!A203/Input!A$7</f>
        <v>23.584422747545208</v>
      </c>
      <c r="F23" s="6">
        <f>Input!B203/Input!B$7</f>
        <v>17.187116334833625</v>
      </c>
      <c r="G23" s="6">
        <f>Input!C203/Input!C$7</f>
        <v>22.266297379516303</v>
      </c>
      <c r="H23" s="6">
        <f>Input!D203/Input!D$7</f>
        <v>15.00108644548218</v>
      </c>
      <c r="I23" s="6">
        <f>Input!E203/Input!E$7</f>
        <v>14.813281064192807</v>
      </c>
      <c r="J23" s="6">
        <f>Input!F203/Input!F$7</f>
        <v>19.799015279661454</v>
      </c>
      <c r="K23" s="6">
        <f>Input!G203/Input!G$7</f>
        <v>19.075437191954954</v>
      </c>
      <c r="L23" s="6">
        <f>Input!H203/Input!H$7</f>
        <v>14.515754099347694</v>
      </c>
      <c r="M23" s="6">
        <f>Input!I203/Input!I$7</f>
        <v>14.725264763821349</v>
      </c>
      <c r="N23" s="6">
        <f>Input!J203/Input!J$7</f>
        <v>18.460812167939</v>
      </c>
      <c r="O23" s="6">
        <f t="shared" si="1"/>
        <v>17.942848747429458</v>
      </c>
    </row>
    <row r="24" spans="2:15" ht="12" customHeight="1" x14ac:dyDescent="0.2">
      <c r="B24" t="s">
        <v>306</v>
      </c>
      <c r="E24" s="6">
        <f>Input!A204/Input!A$7</f>
        <v>0.63533981999466893</v>
      </c>
      <c r="F24" s="6">
        <f>Input!B204/Input!B$7</f>
        <v>0.57365962381336122</v>
      </c>
      <c r="G24" s="6">
        <f>Input!C204/Input!C$7</f>
        <v>0.76872955687047206</v>
      </c>
      <c r="H24" s="6">
        <f>Input!D204/Input!D$7</f>
        <v>0.46912065948336396</v>
      </c>
      <c r="I24" s="6">
        <f>Input!E204/Input!E$7</f>
        <v>1.189519975773512</v>
      </c>
      <c r="J24" s="6">
        <f>Input!F204/Input!F$7</f>
        <v>0.36584642387284294</v>
      </c>
      <c r="K24" s="6">
        <f>Input!G204/Input!G$7</f>
        <v>0.33689947133602005</v>
      </c>
      <c r="L24" s="6">
        <f>Input!H204/Input!H$7</f>
        <v>0.64134233548312647</v>
      </c>
      <c r="M24" s="6">
        <f>Input!I204/Input!I$7</f>
        <v>0.92576087943480445</v>
      </c>
      <c r="N24" s="6">
        <f>Input!J204/Input!J$7</f>
        <v>0.94408295845897805</v>
      </c>
      <c r="O24" s="6">
        <f t="shared" si="1"/>
        <v>0.68503017045211501</v>
      </c>
    </row>
    <row r="25" spans="2:15" ht="12" customHeight="1" x14ac:dyDescent="0.2">
      <c r="B25" t="s">
        <v>307</v>
      </c>
      <c r="E25" s="6">
        <f>Input!A205/Input!A$7</f>
        <v>2.5064690858081371</v>
      </c>
      <c r="F25" s="6">
        <f>Input!B205/Input!B$7</f>
        <v>2.4973733760490577</v>
      </c>
      <c r="G25" s="6">
        <f>Input!C205/Input!C$7</f>
        <v>1.6546767257275232</v>
      </c>
      <c r="H25" s="6">
        <f>Input!D205/Input!D$7</f>
        <v>1.7860671436040929</v>
      </c>
      <c r="I25" s="6">
        <f>Input!E205/Input!E$7</f>
        <v>1.6735551632702803</v>
      </c>
      <c r="J25" s="6">
        <f>Input!F205/Input!F$7</f>
        <v>1.6674397115972546</v>
      </c>
      <c r="K25" s="6">
        <f>Input!G205/Input!G$7</f>
        <v>1.9202170605161417</v>
      </c>
      <c r="L25" s="6">
        <f>Input!H205/Input!H$7</f>
        <v>2.2753997556880936</v>
      </c>
      <c r="M25" s="6">
        <f>Input!I205/Input!I$7</f>
        <v>2.0046129089702474</v>
      </c>
      <c r="N25" s="6">
        <f>Input!J205/Input!J$7</f>
        <v>2.4299497686018894</v>
      </c>
      <c r="O25" s="6">
        <f t="shared" si="1"/>
        <v>2.0415760699832721</v>
      </c>
    </row>
    <row r="26" spans="2:15" ht="12" customHeight="1" x14ac:dyDescent="0.2">
      <c r="B26" t="s">
        <v>308</v>
      </c>
      <c r="E26" s="16">
        <f>E27-SUM(E22:E25)</f>
        <v>2.2203751711872322</v>
      </c>
      <c r="F26" s="16">
        <f t="shared" ref="F26:N26" si="3">F27-SUM(F22:F25)</f>
        <v>2.5977056152833136</v>
      </c>
      <c r="G26" s="16">
        <f t="shared" si="3"/>
        <v>1.3955724678366437</v>
      </c>
      <c r="H26" s="16">
        <f t="shared" si="3"/>
        <v>2.1513359481757526</v>
      </c>
      <c r="I26" s="16">
        <f t="shared" si="3"/>
        <v>1.6579351350552827</v>
      </c>
      <c r="J26" s="16">
        <f t="shared" si="3"/>
        <v>1.6812340091602636</v>
      </c>
      <c r="K26" s="16">
        <f t="shared" si="3"/>
        <v>1.6026166096276775</v>
      </c>
      <c r="L26" s="16">
        <f t="shared" si="3"/>
        <v>1.4518750963227838</v>
      </c>
      <c r="M26" s="16">
        <f t="shared" si="3"/>
        <v>1.9457334725842692</v>
      </c>
      <c r="N26" s="16">
        <f t="shared" si="3"/>
        <v>2.6182372548604214</v>
      </c>
      <c r="O26" s="6">
        <f t="shared" si="1"/>
        <v>1.932262078009364</v>
      </c>
    </row>
    <row r="27" spans="2:15" ht="12.75" customHeight="1" x14ac:dyDescent="0.2">
      <c r="B27" s="28" t="s">
        <v>188</v>
      </c>
      <c r="E27" s="8">
        <f>Input!A142/Input!A$7</f>
        <v>29.403163908440874</v>
      </c>
      <c r="F27" s="8">
        <f>Input!B142/Input!B$7</f>
        <v>23.82215389453409</v>
      </c>
      <c r="G27" s="8">
        <f>Input!C142/Input!C$7</f>
        <v>26.805670865802753</v>
      </c>
      <c r="H27" s="8">
        <f>Input!D142/Input!D$7</f>
        <v>20.378382844110845</v>
      </c>
      <c r="I27" s="8">
        <f>Input!E142/Input!E$7</f>
        <v>20.464445265124933</v>
      </c>
      <c r="J27" s="8">
        <f>Input!F142/Input!F$7</f>
        <v>23.991626871398338</v>
      </c>
      <c r="K27" s="8">
        <f>Input!G142/Input!G$7</f>
        <v>23.44826765065276</v>
      </c>
      <c r="L27" s="8">
        <f>Input!H142/Input!H$7</f>
        <v>19.588962485096783</v>
      </c>
      <c r="M27" s="8">
        <f>Input!I142/Input!I$7</f>
        <v>19.86735190742607</v>
      </c>
      <c r="N27" s="8">
        <f>Input!J142/Input!J$7</f>
        <v>26.870946045752326</v>
      </c>
      <c r="O27" s="8">
        <f>AVERAGE(E27:N27)</f>
        <v>23.464097173833977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19.818710073546395</v>
      </c>
      <c r="F29" s="16">
        <f>Input!B143/Input!B$7</f>
        <v>22.067886632992</v>
      </c>
      <c r="G29" s="16">
        <f>Input!C143/Input!C$7</f>
        <v>24.364183637066997</v>
      </c>
      <c r="H29" s="16">
        <f>Input!D143/Input!D$7</f>
        <v>19.709029897312544</v>
      </c>
      <c r="I29" s="16">
        <f>Input!E143/Input!E$7</f>
        <v>10.313942934802679</v>
      </c>
      <c r="J29" s="16">
        <f>Input!F143/Input!F$7</f>
        <v>11.049010869855115</v>
      </c>
      <c r="K29" s="16">
        <f>Input!G143/Input!G$7</f>
        <v>6.4383545778855842</v>
      </c>
      <c r="L29" s="16">
        <f>Input!H143/Input!H$7</f>
        <v>4.2217284387138019</v>
      </c>
      <c r="M29" s="16">
        <f>Input!I143/Input!I$7</f>
        <v>2.9580603725712655</v>
      </c>
      <c r="N29" s="16">
        <f>Input!J143/Input!J$7</f>
        <v>1.9267411207154272</v>
      </c>
      <c r="O29" s="16">
        <f t="shared" ref="O29:O35" si="4">AVERAGE(E29:N29)</f>
        <v>12.286764855546183</v>
      </c>
    </row>
    <row r="30" spans="2:15" ht="12" customHeight="1" x14ac:dyDescent="0.2">
      <c r="B30" t="s">
        <v>309</v>
      </c>
      <c r="E30" s="16">
        <f>Input!A207/Input!A$7</f>
        <v>4.5825030819580084</v>
      </c>
      <c r="F30" s="16">
        <f>Input!B207/Input!B$7</f>
        <v>4.0628515497553019</v>
      </c>
      <c r="G30" s="16">
        <f>Input!C207/Input!C$7</f>
        <v>3.8161123094546037</v>
      </c>
      <c r="H30" s="16">
        <f>Input!D207/Input!D$7</f>
        <v>7.2221088102244924</v>
      </c>
      <c r="I30" s="16">
        <f>Input!E207/Input!E$7</f>
        <v>9.9748435249540215</v>
      </c>
      <c r="J30" s="16">
        <f>Input!F207/Input!F$7</f>
        <v>7.8594272980982529</v>
      </c>
      <c r="K30" s="16">
        <f>Input!G207/Input!G$7</f>
        <v>3.0781599490850335</v>
      </c>
      <c r="L30" s="16">
        <f>Input!H207/Input!H$7</f>
        <v>2.0566734134185407</v>
      </c>
      <c r="M30" s="16">
        <f>Input!I207/Input!I$7</f>
        <v>0.60052570655747828</v>
      </c>
      <c r="N30" s="16">
        <f>Input!J207/Input!J$7</f>
        <v>4.1367472646530556</v>
      </c>
      <c r="O30" s="6">
        <f t="shared" si="4"/>
        <v>4.7389952908158781</v>
      </c>
    </row>
    <row r="31" spans="2:15" ht="12" customHeight="1" x14ac:dyDescent="0.2">
      <c r="B31" t="s">
        <v>190</v>
      </c>
      <c r="E31" s="16">
        <f>Input!A144/Input!A$7</f>
        <v>3.4694641681726321</v>
      </c>
      <c r="F31" s="16">
        <f>Input!B144/Input!B$7</f>
        <v>1.496289156626506</v>
      </c>
      <c r="G31" s="16">
        <f>Input!C144/Input!C$7</f>
        <v>1.7941068845460852</v>
      </c>
      <c r="H31" s="16">
        <f>Input!D144/Input!D$7</f>
        <v>1.6982076388606655</v>
      </c>
      <c r="I31" s="16">
        <f>Input!E144/Input!E$7</f>
        <v>2.132378332065382</v>
      </c>
      <c r="J31" s="16">
        <f>Input!F144/Input!F$7</f>
        <v>2.1970101795263912</v>
      </c>
      <c r="K31" s="16">
        <f>Input!G144/Input!G$7</f>
        <v>1.8201080158487206</v>
      </c>
      <c r="L31" s="16">
        <f>Input!H144/Input!H$7</f>
        <v>1.9082061046999794</v>
      </c>
      <c r="M31" s="16">
        <f>Input!I144/Input!I$7</f>
        <v>2.6769372740284618</v>
      </c>
      <c r="N31" s="16">
        <f>Input!J144/Input!J$7</f>
        <v>3.0992651256211614</v>
      </c>
      <c r="O31" s="6">
        <f t="shared" si="4"/>
        <v>2.2291972879995985</v>
      </c>
    </row>
    <row r="32" spans="2:15" ht="12" customHeight="1" x14ac:dyDescent="0.2">
      <c r="B32" t="s">
        <v>310</v>
      </c>
      <c r="E32" s="16">
        <f>Input!A208/Input!A$7</f>
        <v>0.32245009065401947</v>
      </c>
      <c r="F32" s="16">
        <f>Input!B208/Input!B$7</f>
        <v>0.33864140411564692</v>
      </c>
      <c r="G32" s="16">
        <f>Input!C208/Input!C$7</f>
        <v>0.15721720557001428</v>
      </c>
      <c r="H32" s="16">
        <f>Input!D208/Input!D$7</f>
        <v>0.32127176009424158</v>
      </c>
      <c r="I32" s="16">
        <f>Input!E208/Input!E$7</f>
        <v>0.43669153328556976</v>
      </c>
      <c r="J32" s="16">
        <f>Input!F208/Input!F$7</f>
        <v>0.24443281353123325</v>
      </c>
      <c r="K32" s="16">
        <f>Input!G208/Input!G$7</f>
        <v>0.32419225991659484</v>
      </c>
      <c r="L32" s="16">
        <f>Input!H208/Input!H$7</f>
        <v>0.24589318718060862</v>
      </c>
      <c r="M32" s="16">
        <f>Input!I208/Input!I$7</f>
        <v>0.65040779929863146</v>
      </c>
      <c r="N32" s="16">
        <f>Input!J208/Input!J$7</f>
        <v>0.51379458180029147</v>
      </c>
      <c r="O32" s="6">
        <f t="shared" si="4"/>
        <v>0.3554992635446852</v>
      </c>
    </row>
    <row r="33" spans="2:15" ht="12" customHeight="1" x14ac:dyDescent="0.2">
      <c r="B33" t="s">
        <v>191</v>
      </c>
      <c r="E33" s="16">
        <f>Input!A145/Input!A$7</f>
        <v>7.6461904369218084E-2</v>
      </c>
      <c r="F33" s="16">
        <f>Input!B145/Input!B$7</f>
        <v>0.12313001434776627</v>
      </c>
      <c r="G33" s="16">
        <f>Input!C145/Input!C$7</f>
        <v>0.21342935802740451</v>
      </c>
      <c r="H33" s="16">
        <f>Input!D145/Input!D$7</f>
        <v>0.37834072176964767</v>
      </c>
      <c r="I33" s="16">
        <f>Input!E145/Input!E$7</f>
        <v>0.57205696179157839</v>
      </c>
      <c r="J33" s="16">
        <f>Input!F145/Input!F$7</f>
        <v>0.50386630652542685</v>
      </c>
      <c r="K33" s="16">
        <f>Input!G145/Input!G$7</f>
        <v>0.34825852566667848</v>
      </c>
      <c r="L33" s="16">
        <f>Input!H145/Input!H$7</f>
        <v>0.30571765070150891</v>
      </c>
      <c r="M33" s="16">
        <f>Input!I145/Input!I$7</f>
        <v>0.37521856212024146</v>
      </c>
      <c r="N33" s="16">
        <f>Input!J145/Input!J$7</f>
        <v>0.16362022403009352</v>
      </c>
      <c r="O33" s="6">
        <f t="shared" si="4"/>
        <v>0.30601002293495638</v>
      </c>
    </row>
    <row r="34" spans="2:15" ht="12" customHeight="1" x14ac:dyDescent="0.2">
      <c r="B34" t="s">
        <v>192</v>
      </c>
      <c r="E34" s="16">
        <f>E35-SUM(E29:E33)</f>
        <v>0.18755076185340158</v>
      </c>
      <c r="F34" s="16">
        <f t="shared" ref="F34:N34" si="5">F35-SUM(F29:F33)</f>
        <v>0.29676290807602257</v>
      </c>
      <c r="G34" s="16">
        <f t="shared" si="5"/>
        <v>1.8682256755922779</v>
      </c>
      <c r="H34" s="16">
        <f t="shared" si="5"/>
        <v>2.1541377871379659</v>
      </c>
      <c r="I34" s="16">
        <f t="shared" si="5"/>
        <v>4.7497423719799983</v>
      </c>
      <c r="J34" s="16">
        <f t="shared" si="5"/>
        <v>0.41172717791162583</v>
      </c>
      <c r="K34" s="16">
        <f t="shared" si="5"/>
        <v>0.2808829663097292</v>
      </c>
      <c r="L34" s="16">
        <f t="shared" si="5"/>
        <v>0.29846922383702079</v>
      </c>
      <c r="M34" s="16">
        <f t="shared" si="5"/>
        <v>0.33055564761786815</v>
      </c>
      <c r="N34" s="16">
        <f t="shared" si="5"/>
        <v>0.32297948901741513</v>
      </c>
      <c r="O34" s="6">
        <f t="shared" si="4"/>
        <v>1.0901034009333324</v>
      </c>
    </row>
    <row r="35" spans="2:15" ht="12.75" customHeight="1" x14ac:dyDescent="0.2">
      <c r="B35" s="28" t="s">
        <v>193</v>
      </c>
      <c r="E35" s="8">
        <f>Input!A147/Input!A$7</f>
        <v>28.457140080553675</v>
      </c>
      <c r="F35" s="8">
        <f>Input!B147/Input!B$7</f>
        <v>28.385561665913244</v>
      </c>
      <c r="G35" s="8">
        <f>Input!C147/Input!C$7</f>
        <v>32.213275070257382</v>
      </c>
      <c r="H35" s="8">
        <f>Input!D147/Input!D$7</f>
        <v>31.483096615399557</v>
      </c>
      <c r="I35" s="8">
        <f>Input!E147/Input!E$7</f>
        <v>28.179655658879227</v>
      </c>
      <c r="J35" s="8">
        <f>Input!F147/Input!F$7</f>
        <v>22.265474645448045</v>
      </c>
      <c r="K35" s="8">
        <f>Input!G147/Input!G$7</f>
        <v>12.28995629471234</v>
      </c>
      <c r="L35" s="8">
        <f>Input!H147/Input!H$7</f>
        <v>9.0366880185514606</v>
      </c>
      <c r="M35" s="8">
        <f>Input!I147/Input!I$7</f>
        <v>7.5917053621939461</v>
      </c>
      <c r="N35" s="8">
        <f>Input!J147/Input!J$7</f>
        <v>10.163147805837447</v>
      </c>
      <c r="O35" s="8">
        <f t="shared" si="4"/>
        <v>21.006570121774633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677.91139417531053</v>
      </c>
      <c r="F37" s="30">
        <f t="shared" ref="F37:N37" si="6">+F11+F13+F20+F27+F35</f>
        <v>647.20525694294292</v>
      </c>
      <c r="G37" s="30">
        <f t="shared" si="6"/>
        <v>742.41593408826463</v>
      </c>
      <c r="H37" s="30">
        <f t="shared" si="6"/>
        <v>688.43824461324482</v>
      </c>
      <c r="I37" s="30">
        <f t="shared" si="6"/>
        <v>585.52384410845798</v>
      </c>
      <c r="J37" s="30">
        <f t="shared" si="6"/>
        <v>654.31236852603399</v>
      </c>
      <c r="K37" s="30">
        <f t="shared" si="6"/>
        <v>686.77741500198272</v>
      </c>
      <c r="L37" s="30">
        <f t="shared" si="6"/>
        <v>631.66146580027475</v>
      </c>
      <c r="M37" s="30">
        <f t="shared" si="6"/>
        <v>609.56877209300785</v>
      </c>
      <c r="N37" s="30">
        <f t="shared" si="6"/>
        <v>786.46589893928808</v>
      </c>
      <c r="O37" s="7">
        <f>AVERAGE(E37:N37)</f>
        <v>671.02805942888085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529.57686268735245</v>
      </c>
      <c r="F39" s="30">
        <f>Input!B24/Input!B$7</f>
        <v>481.1615677194913</v>
      </c>
      <c r="G39" s="30">
        <f>Input!C24/Input!C$7</f>
        <v>503.9718667917025</v>
      </c>
      <c r="H39" s="30">
        <f>Input!D24/Input!D$7</f>
        <v>495.50330645572632</v>
      </c>
      <c r="I39" s="30">
        <f>Input!E24/Input!E$7</f>
        <v>503.71581982288069</v>
      </c>
      <c r="J39" s="30">
        <f>Input!F24/Input!F$7</f>
        <v>552.60846648949359</v>
      </c>
      <c r="K39" s="30">
        <f>Input!G24/Input!G$7</f>
        <v>533.27543347838184</v>
      </c>
      <c r="L39" s="30">
        <f>Input!H24/Input!H$7</f>
        <v>494.78609173298821</v>
      </c>
      <c r="M39" s="30">
        <f>Input!I24/Input!I$7</f>
        <v>497.53504064549099</v>
      </c>
      <c r="N39" s="30">
        <f>Input!J24/Input!J$7</f>
        <v>549.36659960711756</v>
      </c>
      <c r="O39" s="7">
        <f>AVERAGE(E39:N39)</f>
        <v>514.15010554306252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148.33453148795809</v>
      </c>
      <c r="F41" s="11">
        <f t="shared" ref="F41:N41" si="7">+F37-F39</f>
        <v>166.04368922345162</v>
      </c>
      <c r="G41" s="11">
        <f t="shared" si="7"/>
        <v>238.44406729656214</v>
      </c>
      <c r="H41" s="11">
        <f t="shared" si="7"/>
        <v>192.9349381575185</v>
      </c>
      <c r="I41" s="11">
        <f t="shared" si="7"/>
        <v>81.808024285577289</v>
      </c>
      <c r="J41" s="11">
        <f t="shared" si="7"/>
        <v>101.7039020365404</v>
      </c>
      <c r="K41" s="11">
        <f t="shared" si="7"/>
        <v>153.50198152360088</v>
      </c>
      <c r="L41" s="11">
        <f t="shared" si="7"/>
        <v>136.87537406728654</v>
      </c>
      <c r="M41" s="11">
        <f t="shared" si="7"/>
        <v>112.03373144751686</v>
      </c>
      <c r="N41" s="11">
        <f t="shared" si="7"/>
        <v>237.09929933217052</v>
      </c>
      <c r="O41" s="11">
        <f>AVERAGE(E41:N41)</f>
        <v>156.87795388581827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18.511385328042504</v>
      </c>
      <c r="F43" s="8">
        <f>(Input!B25+Input!B26)/Input!B$7</f>
        <v>19.404256451581205</v>
      </c>
      <c r="G43" s="8">
        <f>(Input!C25+Input!C26)/Input!C$7</f>
        <v>20.881978736887422</v>
      </c>
      <c r="H43" s="8">
        <f>(Input!D25+Input!D26)/Input!D$7</f>
        <v>22.359582510596656</v>
      </c>
      <c r="I43" s="8">
        <f>(Input!E25+Input!E26)/Input!E$7</f>
        <v>22.444970640155404</v>
      </c>
      <c r="J43" s="8">
        <f>(Input!F25+Input!F26)/Input!F$7</f>
        <v>21.829189644109579</v>
      </c>
      <c r="K43" s="8">
        <f>(Input!G25+Input!G26)/Input!G$7</f>
        <v>22.479568953864053</v>
      </c>
      <c r="L43" s="8">
        <f>(Input!H25+Input!H26)/Input!H$7</f>
        <v>23.043863259286034</v>
      </c>
      <c r="M43" s="8">
        <f>(Input!I25+Input!I26)/Input!I$7</f>
        <v>22.70376812202684</v>
      </c>
      <c r="N43" s="8">
        <f>(Input!J25+Input!J26)/Input!J$7</f>
        <v>24.062376415047702</v>
      </c>
      <c r="O43" s="8">
        <f>AVERAGE(E43:N43)</f>
        <v>21.77209400615974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129.82314615991558</v>
      </c>
      <c r="F45" s="11">
        <f t="shared" ref="F45:N45" si="8">+F41-F43</f>
        <v>146.63943277187042</v>
      </c>
      <c r="G45" s="11">
        <f t="shared" si="8"/>
        <v>217.56208855967472</v>
      </c>
      <c r="H45" s="11">
        <f t="shared" si="8"/>
        <v>170.57535564692185</v>
      </c>
      <c r="I45" s="11">
        <f t="shared" si="8"/>
        <v>59.363053645421886</v>
      </c>
      <c r="J45" s="11">
        <f t="shared" si="8"/>
        <v>79.874712392430823</v>
      </c>
      <c r="K45" s="11">
        <f t="shared" si="8"/>
        <v>131.02241256973682</v>
      </c>
      <c r="L45" s="11">
        <f t="shared" si="8"/>
        <v>113.8315108080005</v>
      </c>
      <c r="M45" s="11">
        <f t="shared" si="8"/>
        <v>89.329963325490013</v>
      </c>
      <c r="N45" s="11">
        <f t="shared" si="8"/>
        <v>213.03692291712281</v>
      </c>
      <c r="O45" s="11">
        <f>AVERAGE(E45:N45)</f>
        <v>135.10585987965857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473.07563299546814</v>
      </c>
      <c r="F7" s="6">
        <f>Input!B149/Input!B$7</f>
        <v>495.66136166198231</v>
      </c>
      <c r="G7" s="6">
        <f>Input!C149/Input!C$7</f>
        <v>523.4794848444252</v>
      </c>
      <c r="H7" s="6">
        <f>Input!D149/Input!D$7</f>
        <v>493.14435911153993</v>
      </c>
      <c r="I7" s="6">
        <f>Input!E149/Input!E$7</f>
        <v>407.00453242139315</v>
      </c>
      <c r="J7" s="6">
        <f>Input!F149/Input!F$7</f>
        <v>424.4010638428478</v>
      </c>
      <c r="K7" s="6">
        <f>Input!G149/Input!G$7</f>
        <v>485.14324104044488</v>
      </c>
      <c r="L7" s="6">
        <f>Input!H149/Input!H$7</f>
        <v>507.01174382733592</v>
      </c>
      <c r="M7" s="6">
        <f>Input!I149/Input!I$7</f>
        <v>513.54106164053894</v>
      </c>
      <c r="N7" s="6">
        <f>Input!J149/Input!J$7</f>
        <v>551.52438691564919</v>
      </c>
      <c r="O7" s="6">
        <f>AVERAGE(E7:N7)</f>
        <v>487.39868683016255</v>
      </c>
    </row>
    <row r="8" spans="1:15" ht="12" customHeight="1" x14ac:dyDescent="0.2">
      <c r="B8" t="s">
        <v>180</v>
      </c>
      <c r="E8" s="6">
        <f>Input!A150/Input!A$7</f>
        <v>5.0646269417946419</v>
      </c>
      <c r="F8" s="6">
        <f>Input!B150/Input!B$7</f>
        <v>-9.8076220051494717E-2</v>
      </c>
      <c r="G8" s="6">
        <f>Input!C150/Input!C$7</f>
        <v>-1.1612551799296447</v>
      </c>
      <c r="H8" s="6">
        <f>Input!D150/Input!D$7</f>
        <v>0.22476429440895879</v>
      </c>
      <c r="I8" s="6">
        <f>Input!E150/Input!E$7</f>
        <v>4.3278109743036731E-2</v>
      </c>
      <c r="J8" s="6">
        <f>Input!F150/Input!F$7</f>
        <v>1.0878362865394788</v>
      </c>
      <c r="K8" s="6">
        <f>Input!G150/Input!G$7</f>
        <v>0.72570364082609806</v>
      </c>
      <c r="L8" s="6">
        <f>Input!H150/Input!H$7</f>
        <v>-1.5297699060168695</v>
      </c>
      <c r="M8" s="6">
        <f>Input!I150/Input!I$7</f>
        <v>1.6222906510805692</v>
      </c>
      <c r="N8" s="6">
        <f>Input!J150/Input!J$7</f>
        <v>-0.86146803622333801</v>
      </c>
      <c r="O8" s="6">
        <f>AVERAGE(E8:N8)</f>
        <v>0.5117930582171436</v>
      </c>
    </row>
    <row r="9" spans="1:15" ht="12" customHeight="1" x14ac:dyDescent="0.2">
      <c r="B9" t="s">
        <v>181</v>
      </c>
      <c r="E9" s="6">
        <f>Input!A151/Input!A$7</f>
        <v>2.2538107038184578</v>
      </c>
      <c r="F9" s="6">
        <f>Input!B151/Input!B$7</f>
        <v>3.6661013777786513</v>
      </c>
      <c r="G9" s="6">
        <f>Input!C151/Input!C$7</f>
        <v>2.1784447943306393</v>
      </c>
      <c r="H9" s="6">
        <f>Input!D151/Input!D$7</f>
        <v>2.36972244634417</v>
      </c>
      <c r="I9" s="6">
        <f>Input!E151/Input!E$7</f>
        <v>1.4315162974835474</v>
      </c>
      <c r="J9" s="6">
        <f>Input!F151/Input!F$7</f>
        <v>1.4021966338995713</v>
      </c>
      <c r="K9" s="6">
        <f>Input!G151/Input!G$7</f>
        <v>2.3911856969347198</v>
      </c>
      <c r="L9" s="6">
        <f>Input!H151/Input!H$7</f>
        <v>2.6079529253417051</v>
      </c>
      <c r="M9" s="6">
        <f>Input!I151/Input!I$7</f>
        <v>2.0881105585535118</v>
      </c>
      <c r="N9" s="6">
        <f>Input!J151/Input!J$7</f>
        <v>1.9190627434917809</v>
      </c>
      <c r="O9" s="6">
        <f>AVERAGE(E9:N9)</f>
        <v>2.230810417797676</v>
      </c>
    </row>
    <row r="10" spans="1:15" ht="12" customHeight="1" x14ac:dyDescent="0.2">
      <c r="B10" t="s">
        <v>182</v>
      </c>
      <c r="E10" s="6">
        <f>Input!A152/Input!A$7</f>
        <v>-1.0116551435935113</v>
      </c>
      <c r="F10" s="6">
        <f>Input!B152/Input!B$7</f>
        <v>-0.78955050217181943</v>
      </c>
      <c r="G10" s="6">
        <f>Input!C152/Input!C$7</f>
        <v>-0.93683059804950142</v>
      </c>
      <c r="H10" s="6">
        <f>Input!D152/Input!D$7</f>
        <v>-1.6409618966039399</v>
      </c>
      <c r="I10" s="6">
        <f>Input!E152/Input!E$7</f>
        <v>-0.71481545768120003</v>
      </c>
      <c r="J10" s="6">
        <f>Input!F152/Input!F$7</f>
        <v>-1.3524592396308521</v>
      </c>
      <c r="K10" s="6">
        <f>Input!G152/Input!G$7</f>
        <v>-1.6791172273162633</v>
      </c>
      <c r="L10" s="6">
        <f>Input!H152/Input!H$7</f>
        <v>-4.4249213911894918</v>
      </c>
      <c r="M10" s="6">
        <f>Input!I152/Input!I$7</f>
        <v>-2.2287175798173662</v>
      </c>
      <c r="N10" s="6">
        <f>Input!J152/Input!J$7</f>
        <v>-1.7006364183668423</v>
      </c>
      <c r="O10" s="6">
        <f>AVERAGE(E10:N10)</f>
        <v>-1.6479665454420787</v>
      </c>
    </row>
    <row r="11" spans="1:15" ht="12.75" customHeight="1" x14ac:dyDescent="0.2">
      <c r="B11" s="28" t="s">
        <v>68</v>
      </c>
      <c r="E11" s="8">
        <f>Input!A35/Input!A$7</f>
        <v>479.38241549748773</v>
      </c>
      <c r="F11" s="8">
        <f>Input!B35/Input!B$7</f>
        <v>498.4398363175377</v>
      </c>
      <c r="G11" s="8">
        <f>Input!C35/Input!C$7</f>
        <v>523.55984386077671</v>
      </c>
      <c r="H11" s="8">
        <f>Input!D35/Input!D$7</f>
        <v>494.0978839556891</v>
      </c>
      <c r="I11" s="8">
        <f>Input!E35/Input!E$7</f>
        <v>407.76451137093858</v>
      </c>
      <c r="J11" s="8">
        <f>Input!F35/Input!F$7</f>
        <v>425.53863752365601</v>
      </c>
      <c r="K11" s="8">
        <f>Input!G35/Input!G$7</f>
        <v>486.58101315088942</v>
      </c>
      <c r="L11" s="8">
        <f>Input!H35/Input!H$7</f>
        <v>503.66500545547126</v>
      </c>
      <c r="M11" s="8">
        <f>Input!I35/Input!I$7</f>
        <v>515.0227452703557</v>
      </c>
      <c r="N11" s="8">
        <f>Input!J35/Input!J$7</f>
        <v>550.88134520455071</v>
      </c>
      <c r="O11" s="8">
        <f>AVERAGE(E11:N11)</f>
        <v>488.49332376073528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0.35900559145597727</v>
      </c>
      <c r="F13" s="8">
        <f>Input!B28/Input!B7</f>
        <v>9.220063287407379E-2</v>
      </c>
      <c r="G13" s="8">
        <f>Input!C28/Input!C7</f>
        <v>0.44517914691657773</v>
      </c>
      <c r="H13" s="8">
        <f>Input!D28/Input!D7</f>
        <v>0.15780080219000642</v>
      </c>
      <c r="I13" s="8">
        <f>Input!E28/Input!E7</f>
        <v>0.20868593460325432</v>
      </c>
      <c r="J13" s="8">
        <f>Input!F28/Input!F7</f>
        <v>0.49019865860041356</v>
      </c>
      <c r="K13" s="8">
        <f>Input!G28/Input!G7</f>
        <v>0.62895718604213802</v>
      </c>
      <c r="L13" s="8">
        <f>Input!H28/Input!H7</f>
        <v>0.64551513093584678</v>
      </c>
      <c r="M13" s="8">
        <f>Input!I28/Input!I7</f>
        <v>1.0442361607518689</v>
      </c>
      <c r="N13" s="8">
        <f>Input!J28/Input!J7</f>
        <v>0.88265866248125624</v>
      </c>
      <c r="O13" s="8">
        <f>AVERAGE(E13:N13)</f>
        <v>0.49544379068514122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3.3512150320656859</v>
      </c>
      <c r="F15" s="16">
        <f>Input!B136/Input!B$7</f>
        <v>3.0510318205939582</v>
      </c>
      <c r="G15" s="16">
        <f>Input!C136/Input!C$7</f>
        <v>2.8321648606216971</v>
      </c>
      <c r="H15" s="16">
        <f>Input!D136/Input!D$7</f>
        <v>4.8274820663577156</v>
      </c>
      <c r="I15" s="16">
        <f>Input!E136/Input!E$7</f>
        <v>3.0595722695344527</v>
      </c>
      <c r="J15" s="16">
        <f>Input!F136/Input!F$7</f>
        <v>2.8912711799470516</v>
      </c>
      <c r="K15" s="16">
        <f>Input!G136/Input!G$7</f>
        <v>3.5746022521159238</v>
      </c>
      <c r="L15" s="16">
        <f>Input!H136/Input!H$7</f>
        <v>3.4559906824079865</v>
      </c>
      <c r="M15" s="16">
        <f>Input!I136/Input!I$7</f>
        <v>3.0330903822889721</v>
      </c>
      <c r="N15" s="16">
        <f>Input!J136/Input!J$7</f>
        <v>3.4850252554677512</v>
      </c>
      <c r="O15" s="6">
        <f t="shared" ref="O15:O26" si="1">AVERAGE(E15:N15)</f>
        <v>3.3561445801401191</v>
      </c>
    </row>
    <row r="16" spans="1:15" ht="12" customHeight="1" x14ac:dyDescent="0.2">
      <c r="B16" t="s">
        <v>184</v>
      </c>
      <c r="E16" s="16">
        <f>Input!A137/Input!A$7</f>
        <v>4.6537040837892008</v>
      </c>
      <c r="F16" s="16">
        <f>Input!B137/Input!B$7</f>
        <v>5.2714655555337169</v>
      </c>
      <c r="G16" s="16">
        <f>Input!C137/Input!C$7</f>
        <v>5.0652724571493941</v>
      </c>
      <c r="H16" s="16">
        <f>Input!D137/Input!D$7</f>
        <v>5.4128368464032155</v>
      </c>
      <c r="I16" s="16">
        <f>Input!E137/Input!E$7</f>
        <v>5.29424606134915</v>
      </c>
      <c r="J16" s="16">
        <f>Input!F137/Input!F$7</f>
        <v>5.2386626701356205</v>
      </c>
      <c r="K16" s="16">
        <f>Input!G137/Input!G$7</f>
        <v>5.1705306009623344</v>
      </c>
      <c r="L16" s="16">
        <f>Input!H137/Input!H$7</f>
        <v>5.7051888966106032</v>
      </c>
      <c r="M16" s="16">
        <f>Input!I137/Input!I$7</f>
        <v>6.0953058453401567</v>
      </c>
      <c r="N16" s="16">
        <f>Input!J137/Input!J$7</f>
        <v>5.085272366522366</v>
      </c>
      <c r="O16" s="6">
        <f t="shared" si="1"/>
        <v>5.299248538379576</v>
      </c>
    </row>
    <row r="17" spans="2:15" ht="12" customHeight="1" x14ac:dyDescent="0.2">
      <c r="B17" t="s">
        <v>185</v>
      </c>
      <c r="E17" s="16">
        <f>Input!A138/Input!A$7</f>
        <v>6.8321103755900392</v>
      </c>
      <c r="F17" s="16">
        <f>Input!B138/Input!B$7</f>
        <v>5.5955267202578671</v>
      </c>
      <c r="G17" s="16">
        <f>Input!C138/Input!C$7</f>
        <v>5.2358766480568013</v>
      </c>
      <c r="H17" s="16">
        <f>Input!D138/Input!D$7</f>
        <v>5.0925305688640687</v>
      </c>
      <c r="I17" s="16">
        <f>Input!E138/Input!E$7</f>
        <v>5.1724873512619194</v>
      </c>
      <c r="J17" s="16">
        <f>Input!F138/Input!F$7</f>
        <v>5.0372050774439607</v>
      </c>
      <c r="K17" s="16">
        <f>Input!G138/Input!G$7</f>
        <v>5.28260161372814</v>
      </c>
      <c r="L17" s="16">
        <f>Input!H138/Input!H$7</f>
        <v>4.3286027232914748</v>
      </c>
      <c r="M17" s="16">
        <f>Input!I138/Input!I$7</f>
        <v>4.6362544709033537</v>
      </c>
      <c r="N17" s="16">
        <f>Input!J138/Input!J$7</f>
        <v>4.5717312074367538</v>
      </c>
      <c r="O17" s="6">
        <f t="shared" si="1"/>
        <v>5.1784926756834384</v>
      </c>
    </row>
    <row r="18" spans="2:15" ht="12" customHeight="1" x14ac:dyDescent="0.2">
      <c r="B18" t="s">
        <v>186</v>
      </c>
      <c r="E18" s="16">
        <f>Input!A139/Input!A$7</f>
        <v>7.7855610321731419</v>
      </c>
      <c r="F18" s="16">
        <f>Input!B139/Input!B$7</f>
        <v>6.3138288095284887</v>
      </c>
      <c r="G18" s="16">
        <f>Input!C139/Input!C$7</f>
        <v>4.4021390305911252</v>
      </c>
      <c r="H18" s="16">
        <f>Input!D139/Input!D$7</f>
        <v>4.8417540631217726</v>
      </c>
      <c r="I18" s="16">
        <f>Input!E139/Input!E$7</f>
        <v>4.346366543810797</v>
      </c>
      <c r="J18" s="16">
        <f>Input!F139/Input!F$7</f>
        <v>3.4115081692897138</v>
      </c>
      <c r="K18" s="16">
        <f>Input!G139/Input!G$7</f>
        <v>4.4318507675355967</v>
      </c>
      <c r="L18" s="16">
        <f>Input!H139/Input!H$7</f>
        <v>7.1637818377979077</v>
      </c>
      <c r="M18" s="16">
        <f>Input!I139/Input!I$7</f>
        <v>5.2273261009020997</v>
      </c>
      <c r="N18" s="16">
        <f>Input!J139/Input!J$7</f>
        <v>3.5855360144205983</v>
      </c>
      <c r="O18" s="6">
        <f t="shared" si="1"/>
        <v>5.1509652369171235</v>
      </c>
    </row>
    <row r="19" spans="2:15" ht="13.5" customHeight="1" x14ac:dyDescent="0.2">
      <c r="B19" t="s">
        <v>311</v>
      </c>
      <c r="E19" s="16">
        <f>E20-SUM(E15:E18)</f>
        <v>2.8969839262732222E-2</v>
      </c>
      <c r="F19" s="16">
        <f t="shared" ref="F19:N19" si="2">F20-SUM(F15:F18)</f>
        <v>5.4055936633975676E-2</v>
      </c>
      <c r="G19" s="16">
        <f t="shared" si="2"/>
        <v>4.5226787969468774E-2</v>
      </c>
      <c r="H19" s="16">
        <f t="shared" si="2"/>
        <v>5.8979272772955227E-2</v>
      </c>
      <c r="I19" s="16">
        <f t="shared" si="2"/>
        <v>3.7939566729939145E-2</v>
      </c>
      <c r="J19" s="16">
        <f t="shared" si="2"/>
        <v>4.3107726700384319E-2</v>
      </c>
      <c r="K19" s="16">
        <f t="shared" si="2"/>
        <v>5.5606205770821759E-2</v>
      </c>
      <c r="L19" s="16">
        <f t="shared" si="2"/>
        <v>6.0224998861041712E-2</v>
      </c>
      <c r="M19" s="16">
        <f t="shared" si="2"/>
        <v>6.6154523823406919E-2</v>
      </c>
      <c r="N19" s="16">
        <f t="shared" si="2"/>
        <v>7.8142029712175542E-2</v>
      </c>
      <c r="O19" s="6">
        <f t="shared" si="1"/>
        <v>5.2840688823690127E-2</v>
      </c>
    </row>
    <row r="20" spans="2:15" ht="12.75" customHeight="1" x14ac:dyDescent="0.2">
      <c r="B20" s="28" t="s">
        <v>187</v>
      </c>
      <c r="E20" s="8">
        <f>Input!A141/Input!A$7</f>
        <v>22.651560362880797</v>
      </c>
      <c r="F20" s="8">
        <f>Input!B141/Input!B$7</f>
        <v>20.285908842548007</v>
      </c>
      <c r="G20" s="8">
        <f>Input!C141/Input!C$7</f>
        <v>17.580679784388487</v>
      </c>
      <c r="H20" s="8">
        <f>Input!D141/Input!D$7</f>
        <v>20.233582817519729</v>
      </c>
      <c r="I20" s="8">
        <f>Input!E141/Input!E$7</f>
        <v>17.910611792686257</v>
      </c>
      <c r="J20" s="8">
        <f>Input!F141/Input!F$7</f>
        <v>16.621754823516731</v>
      </c>
      <c r="K20" s="8">
        <f>Input!G141/Input!G$7</f>
        <v>18.515191440112815</v>
      </c>
      <c r="L20" s="8">
        <f>Input!H141/Input!H$7</f>
        <v>20.713789138969016</v>
      </c>
      <c r="M20" s="8">
        <f>Input!I141/Input!I$7</f>
        <v>19.058131323257989</v>
      </c>
      <c r="N20" s="8">
        <f>Input!J141/Input!J$7</f>
        <v>16.805706873559647</v>
      </c>
      <c r="O20" s="8">
        <f t="shared" si="1"/>
        <v>19.037691719943943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0.45655708390562644</v>
      </c>
      <c r="F22" s="16">
        <f>Input!B202/Input!B$7</f>
        <v>0.96629894455472787</v>
      </c>
      <c r="G22" s="16">
        <f>Input!C202/Input!C$7</f>
        <v>0.72039473585181146</v>
      </c>
      <c r="H22" s="16">
        <f>Input!D202/Input!D$7</f>
        <v>0.97077264736545499</v>
      </c>
      <c r="I22" s="16">
        <f>Input!E202/Input!E$7</f>
        <v>1.1301539268330514</v>
      </c>
      <c r="J22" s="16">
        <f>Input!F202/Input!F$7</f>
        <v>0.47809144710652501</v>
      </c>
      <c r="K22" s="16">
        <f>Input!G202/Input!G$7</f>
        <v>0.51309731721796725</v>
      </c>
      <c r="L22" s="16">
        <f>Input!H202/Input!H$7</f>
        <v>0.70459119825508632</v>
      </c>
      <c r="M22" s="16">
        <f>Input!I202/Input!I$7</f>
        <v>0.26597988261539951</v>
      </c>
      <c r="N22" s="16">
        <f>Input!J202/Input!J$7</f>
        <v>2.4178638958920362</v>
      </c>
      <c r="O22" s="6">
        <f t="shared" si="1"/>
        <v>0.86238010795976872</v>
      </c>
    </row>
    <row r="23" spans="2:15" ht="12" customHeight="1" x14ac:dyDescent="0.2">
      <c r="B23" t="s">
        <v>305</v>
      </c>
      <c r="E23" s="16">
        <f>Input!A210/Input!A$7</f>
        <v>20.677043107181426</v>
      </c>
      <c r="F23" s="16">
        <f>Input!B210/Input!B$7</f>
        <v>16.388641993749879</v>
      </c>
      <c r="G23" s="16">
        <f>Input!C210/Input!C$7</f>
        <v>17.641323382650228</v>
      </c>
      <c r="H23" s="16">
        <f>Input!D210/Input!D$7</f>
        <v>13.471907026443281</v>
      </c>
      <c r="I23" s="16">
        <f>Input!E210/Input!E$7</f>
        <v>12.948118754108533</v>
      </c>
      <c r="J23" s="16">
        <f>Input!F210/Input!F$7</f>
        <v>14.232531204847994</v>
      </c>
      <c r="K23" s="16">
        <f>Input!G210/Input!G$7</f>
        <v>12.788478776676765</v>
      </c>
      <c r="L23" s="16">
        <f>Input!H210/Input!H$7</f>
        <v>12.795762488194462</v>
      </c>
      <c r="M23" s="16">
        <f>Input!I210/Input!I$7</f>
        <v>12.59935536890511</v>
      </c>
      <c r="N23" s="16">
        <f>Input!J210/Input!J$7</f>
        <v>14.785455640064123</v>
      </c>
      <c r="O23" s="6">
        <f t="shared" si="1"/>
        <v>14.832861774282183</v>
      </c>
    </row>
    <row r="24" spans="2:15" ht="12" customHeight="1" x14ac:dyDescent="0.2">
      <c r="B24" t="s">
        <v>306</v>
      </c>
      <c r="E24" s="16">
        <f>Input!A204/Input!A$7</f>
        <v>0.63533981999466893</v>
      </c>
      <c r="F24" s="16">
        <f>Input!B204/Input!B$7</f>
        <v>0.57365962381336122</v>
      </c>
      <c r="G24" s="16">
        <f>Input!C204/Input!C$7</f>
        <v>0.76872955687047206</v>
      </c>
      <c r="H24" s="16">
        <f>Input!D204/Input!D$7</f>
        <v>0.46912065948336396</v>
      </c>
      <c r="I24" s="16">
        <f>Input!E204/Input!E$7</f>
        <v>1.189519975773512</v>
      </c>
      <c r="J24" s="16">
        <f>Input!F204/Input!F$7</f>
        <v>0.36584642387284294</v>
      </c>
      <c r="K24" s="16">
        <f>Input!G204/Input!G$7</f>
        <v>0.33689947133602005</v>
      </c>
      <c r="L24" s="16">
        <f>Input!H204/Input!H$7</f>
        <v>0.64134233548312647</v>
      </c>
      <c r="M24" s="16">
        <f>Input!I204/Input!I$7</f>
        <v>0.92576087943480445</v>
      </c>
      <c r="N24" s="16">
        <f>Input!J204/Input!J$7</f>
        <v>0.94408295845897805</v>
      </c>
      <c r="O24" s="6">
        <f t="shared" si="1"/>
        <v>0.68503017045211501</v>
      </c>
    </row>
    <row r="25" spans="2:15" ht="12" customHeight="1" x14ac:dyDescent="0.2">
      <c r="B25" t="s">
        <v>307</v>
      </c>
      <c r="E25" s="16">
        <f>Input!A205/Input!A$7</f>
        <v>2.5064690858081371</v>
      </c>
      <c r="F25" s="16">
        <f>Input!B205/Input!B$7</f>
        <v>2.4973733760490577</v>
      </c>
      <c r="G25" s="16">
        <f>Input!C205/Input!C$7</f>
        <v>1.6546767257275232</v>
      </c>
      <c r="H25" s="16">
        <f>Input!D205/Input!D$7</f>
        <v>1.7860671436040929</v>
      </c>
      <c r="I25" s="16">
        <f>Input!E205/Input!E$7</f>
        <v>1.6735551632702803</v>
      </c>
      <c r="J25" s="16">
        <f>Input!F205/Input!F$7</f>
        <v>1.6674397115972546</v>
      </c>
      <c r="K25" s="16">
        <f>Input!G205/Input!G$7</f>
        <v>1.9202170605161417</v>
      </c>
      <c r="L25" s="16">
        <f>Input!H205/Input!H$7</f>
        <v>2.2753997556880936</v>
      </c>
      <c r="M25" s="16">
        <f>Input!I205/Input!I$7</f>
        <v>2.0046129089702474</v>
      </c>
      <c r="N25" s="16">
        <f>Input!J205/Input!J$7</f>
        <v>2.4299497686018894</v>
      </c>
      <c r="O25" s="6">
        <f t="shared" si="1"/>
        <v>2.0415760699832721</v>
      </c>
    </row>
    <row r="26" spans="2:15" ht="12" customHeight="1" x14ac:dyDescent="0.2">
      <c r="B26" t="s">
        <v>308</v>
      </c>
      <c r="E26" s="16">
        <f>(Input!A142-SUM(Input!A202:'Input'!A205))/Input!A$7</f>
        <v>2.2203751711872286</v>
      </c>
      <c r="F26" s="16">
        <f>(Input!B142-SUM(Input!B202:'Input'!B205))/Input!B$7</f>
        <v>2.5977056152833202</v>
      </c>
      <c r="G26" s="16">
        <f>(Input!C142-SUM(Input!C202:'Input'!C205))/Input!C$7</f>
        <v>1.3955724678366463</v>
      </c>
      <c r="H26" s="16">
        <f>(Input!D142-SUM(Input!D202:'Input'!D205))/Input!D$7</f>
        <v>2.1513359481757548</v>
      </c>
      <c r="I26" s="16">
        <f>(Input!E142-SUM(Input!E202:'Input'!E205))/Input!E$7</f>
        <v>1.6579351350552829</v>
      </c>
      <c r="J26" s="16">
        <f>(Input!F142-SUM(Input!F202:'Input'!F205))/Input!F$7</f>
        <v>1.6812340091602638</v>
      </c>
      <c r="K26" s="16">
        <f>(Input!G142-SUM(Input!G202:'Input'!G205))/Input!G$7</f>
        <v>1.6026166096276768</v>
      </c>
      <c r="L26" s="16">
        <f>(Input!H142-SUM(Input!H202:'Input'!H205))/Input!H$7</f>
        <v>1.4518750963227864</v>
      </c>
      <c r="M26" s="16">
        <f>(Input!I142-SUM(Input!I202:'Input'!I205))/Input!I$7</f>
        <v>1.9457334725842721</v>
      </c>
      <c r="N26" s="16">
        <f>(Input!J142-SUM(Input!J202:'Input'!J205))/Input!J$7</f>
        <v>2.6182372548604214</v>
      </c>
      <c r="O26" s="6">
        <f t="shared" si="1"/>
        <v>1.9322620780093653</v>
      </c>
    </row>
    <row r="27" spans="2:15" ht="12.75" customHeight="1" x14ac:dyDescent="0.2">
      <c r="B27" s="28" t="s">
        <v>188</v>
      </c>
      <c r="E27" s="8">
        <f>SUM(E22:E26)</f>
        <v>26.495784268077088</v>
      </c>
      <c r="F27" s="8">
        <f t="shared" ref="F27:N27" si="3">SUM(F22:F26)</f>
        <v>23.02367955345035</v>
      </c>
      <c r="G27" s="8">
        <f t="shared" si="3"/>
        <v>22.180696868936682</v>
      </c>
      <c r="H27" s="8">
        <f t="shared" si="3"/>
        <v>18.849203425071948</v>
      </c>
      <c r="I27" s="8">
        <f t="shared" si="3"/>
        <v>18.59928295504066</v>
      </c>
      <c r="J27" s="8">
        <f t="shared" si="3"/>
        <v>18.425142796584879</v>
      </c>
      <c r="K27" s="8">
        <f t="shared" si="3"/>
        <v>17.161309235374571</v>
      </c>
      <c r="L27" s="8">
        <f t="shared" si="3"/>
        <v>17.868970873943553</v>
      </c>
      <c r="M27" s="8">
        <f t="shared" si="3"/>
        <v>17.741442512509835</v>
      </c>
      <c r="N27" s="8">
        <f t="shared" si="3"/>
        <v>23.195589517877448</v>
      </c>
      <c r="O27" s="8">
        <f>AVERAGE(E27:N27)</f>
        <v>20.354110200686698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19.818710073546395</v>
      </c>
      <c r="F29" s="16">
        <f>Input!B143/Input!B$7</f>
        <v>22.067886632992</v>
      </c>
      <c r="G29" s="16">
        <f>Input!C143/Input!C$7</f>
        <v>24.364183637066997</v>
      </c>
      <c r="H29" s="16">
        <f>Input!D143/Input!D$7</f>
        <v>19.709029897312544</v>
      </c>
      <c r="I29" s="16">
        <f>Input!E143/Input!E$7</f>
        <v>10.313942934802679</v>
      </c>
      <c r="J29" s="16">
        <f>Input!F143/Input!F$7</f>
        <v>11.049010869855115</v>
      </c>
      <c r="K29" s="16">
        <f>Input!G143/Input!G$7</f>
        <v>6.4383545778855842</v>
      </c>
      <c r="L29" s="16">
        <f>Input!H143/Input!H$7</f>
        <v>4.2217284387138019</v>
      </c>
      <c r="M29" s="16">
        <f>Input!I143/Input!I$7</f>
        <v>2.9580603725712655</v>
      </c>
      <c r="N29" s="16">
        <f>Input!J143/Input!J$7</f>
        <v>1.9267411207154272</v>
      </c>
      <c r="O29" s="16">
        <f t="shared" ref="O29:O35" si="4">AVERAGE(E29:N29)</f>
        <v>12.286764855546183</v>
      </c>
    </row>
    <row r="30" spans="2:15" ht="12" customHeight="1" x14ac:dyDescent="0.2">
      <c r="B30" t="s">
        <v>309</v>
      </c>
      <c r="E30" s="16">
        <f>Input!A211/Input!A$7</f>
        <v>3.9987825427727528</v>
      </c>
      <c r="F30" s="16">
        <f>Input!B211/Input!B$7</f>
        <v>3.4847492285618822</v>
      </c>
      <c r="G30" s="16">
        <f>Input!C211/Input!C$7</f>
        <v>3.1161766587440525</v>
      </c>
      <c r="H30" s="16">
        <f>Input!D211/Input!D$7</f>
        <v>4.8299336014209375</v>
      </c>
      <c r="I30" s="16">
        <f>Input!E211/Input!E$7</f>
        <v>7.1366428587255974</v>
      </c>
      <c r="J30" s="16">
        <f>Input!F211/Input!F$7</f>
        <v>5.3156329821904515</v>
      </c>
      <c r="K30" s="16">
        <f>Input!G211/Input!G$7</f>
        <v>2.2123103214863367</v>
      </c>
      <c r="L30" s="16">
        <f>Input!H211/Input!H$7</f>
        <v>1.9141194602756639</v>
      </c>
      <c r="M30" s="16">
        <f>Input!I211/Input!I$7</f>
        <v>0.43551614953089085</v>
      </c>
      <c r="N30" s="16">
        <f>Input!J211/Input!J$7</f>
        <v>2.886173035999708</v>
      </c>
      <c r="O30" s="6">
        <f t="shared" si="4"/>
        <v>3.5330036839708279</v>
      </c>
    </row>
    <row r="31" spans="2:15" ht="12" customHeight="1" x14ac:dyDescent="0.2">
      <c r="B31" t="s">
        <v>190</v>
      </c>
      <c r="E31" s="16">
        <f>Input!A144/Input!A$7</f>
        <v>3.4694641681726321</v>
      </c>
      <c r="F31" s="16">
        <f>Input!B144/Input!B$7</f>
        <v>1.496289156626506</v>
      </c>
      <c r="G31" s="16">
        <f>Input!C144/Input!C$7</f>
        <v>1.7941068845460852</v>
      </c>
      <c r="H31" s="16">
        <f>Input!D144/Input!D$7</f>
        <v>1.6982076388606655</v>
      </c>
      <c r="I31" s="16">
        <f>Input!E144/Input!E$7</f>
        <v>2.132378332065382</v>
      </c>
      <c r="J31" s="16">
        <f>Input!F144/Input!F$7</f>
        <v>2.1970101795263912</v>
      </c>
      <c r="K31" s="16">
        <f>Input!G144/Input!G$7</f>
        <v>1.8201080158487206</v>
      </c>
      <c r="L31" s="16">
        <f>Input!H144/Input!H$7</f>
        <v>1.9082061046999794</v>
      </c>
      <c r="M31" s="16">
        <f>Input!I144/Input!I$7</f>
        <v>2.6769372740284618</v>
      </c>
      <c r="N31" s="16">
        <f>Input!J144/Input!J$7</f>
        <v>3.0992651256211614</v>
      </c>
      <c r="O31" s="6">
        <f t="shared" si="4"/>
        <v>2.2291972879995985</v>
      </c>
    </row>
    <row r="32" spans="2:15" ht="12" customHeight="1" x14ac:dyDescent="0.2">
      <c r="B32" t="s">
        <v>310</v>
      </c>
      <c r="E32" s="16">
        <f>Input!A208/Input!A$7</f>
        <v>0.32245009065401947</v>
      </c>
      <c r="F32" s="16">
        <f>Input!B208/Input!B$7</f>
        <v>0.33864140411564692</v>
      </c>
      <c r="G32" s="16">
        <f>Input!C208/Input!C$7</f>
        <v>0.15721720557001428</v>
      </c>
      <c r="H32" s="16">
        <f>Input!D208/Input!D$7</f>
        <v>0.32127176009424158</v>
      </c>
      <c r="I32" s="16">
        <f>Input!E208/Input!E$7</f>
        <v>0.43669153328556976</v>
      </c>
      <c r="J32" s="16">
        <f>Input!F208/Input!F$7</f>
        <v>0.24443281353123325</v>
      </c>
      <c r="K32" s="16">
        <f>Input!G208/Input!G$7</f>
        <v>0.32419225991659484</v>
      </c>
      <c r="L32" s="16">
        <f>Input!H208/Input!H$7</f>
        <v>0.24589318718060862</v>
      </c>
      <c r="M32" s="16">
        <f>Input!I208/Input!I$7</f>
        <v>0.65040779929863146</v>
      </c>
      <c r="N32" s="16">
        <f>Input!J208/Input!J$7</f>
        <v>0.51379458180029147</v>
      </c>
      <c r="O32" s="6">
        <f t="shared" si="4"/>
        <v>0.3554992635446852</v>
      </c>
    </row>
    <row r="33" spans="2:15" ht="12" customHeight="1" x14ac:dyDescent="0.2">
      <c r="B33" t="s">
        <v>191</v>
      </c>
      <c r="E33" s="16">
        <f>Input!A145/Input!A$7</f>
        <v>7.6461904369218084E-2</v>
      </c>
      <c r="F33" s="16">
        <f>Input!B145/Input!B$7</f>
        <v>0.12313001434776627</v>
      </c>
      <c r="G33" s="16">
        <f>Input!C145/Input!C$7</f>
        <v>0.21342935802740451</v>
      </c>
      <c r="H33" s="16">
        <f>Input!D145/Input!D$7</f>
        <v>0.37834072176964767</v>
      </c>
      <c r="I33" s="16">
        <f>Input!E145/Input!E$7</f>
        <v>0.57205696179157839</v>
      </c>
      <c r="J33" s="16">
        <f>Input!F145/Input!F$7</f>
        <v>0.50386630652542685</v>
      </c>
      <c r="K33" s="16">
        <f>Input!G145/Input!G$7</f>
        <v>0.34825852566667848</v>
      </c>
      <c r="L33" s="16">
        <f>Input!H145/Input!H$7</f>
        <v>0.30571765070150891</v>
      </c>
      <c r="M33" s="16">
        <f>Input!I145/Input!I$7</f>
        <v>0.37521856212024146</v>
      </c>
      <c r="N33" s="16">
        <f>Input!J145/Input!J$7</f>
        <v>0.16362022403009352</v>
      </c>
      <c r="O33" s="6">
        <f t="shared" si="4"/>
        <v>0.30601002293495638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0.18755076185340125</v>
      </c>
      <c r="F34" s="16">
        <f>(Input!B147-Input!B143-Input!B144-Input!B145-Input!B207-Input!B208)/Input!B$7</f>
        <v>0.29676290807602557</v>
      </c>
      <c r="G34" s="16">
        <f>(Input!C147-Input!C143-Input!C144-Input!C145-Input!C207-Input!C208)/Input!C$7</f>
        <v>1.8682256755922733</v>
      </c>
      <c r="H34" s="16">
        <f>(Input!D147-Input!D143-Input!D144-Input!D145-Input!D207-Input!D208)/Input!D$7</f>
        <v>2.1541377871379677</v>
      </c>
      <c r="I34" s="16">
        <f>(Input!E147-Input!E143-Input!E144-Input!E145-Input!E207-Input!E208)/Input!E$7</f>
        <v>4.7497423719799992</v>
      </c>
      <c r="J34" s="16">
        <f>(Input!F147-Input!F143-Input!F144-Input!F145-Input!F207-Input!F208)/Input!F$7</f>
        <v>0.411727177911626</v>
      </c>
      <c r="K34" s="16">
        <f>(Input!G147-Input!G143-Input!G144-Input!G145-Input!G207-Input!G208)/Input!G$7</f>
        <v>0.28088296630972803</v>
      </c>
      <c r="L34" s="16">
        <f>(Input!H147-Input!H143-Input!H144-Input!H145-Input!H207-Input!H208)/Input!H$7</f>
        <v>0.29846922383702207</v>
      </c>
      <c r="M34" s="16">
        <f>(Input!I147-Input!I143-Input!I144-Input!I145-Input!I207-Input!I208)/Input!I$7</f>
        <v>0.33055564761786815</v>
      </c>
      <c r="N34" s="16">
        <f>(Input!J147-Input!J143-Input!J144-Input!J145-Input!J207-Input!J208)/Input!J$7</f>
        <v>0.32297948901741635</v>
      </c>
      <c r="O34" s="6">
        <f t="shared" si="4"/>
        <v>1.0901034009333326</v>
      </c>
    </row>
    <row r="35" spans="2:15" ht="12.75" customHeight="1" x14ac:dyDescent="0.2">
      <c r="B35" s="28" t="s">
        <v>193</v>
      </c>
      <c r="E35" s="8">
        <f>SUM(E29:E34)</f>
        <v>27.873419541368417</v>
      </c>
      <c r="F35" s="8">
        <f t="shared" ref="F35:N35" si="5">SUM(F29:F34)</f>
        <v>27.807459344719827</v>
      </c>
      <c r="G35" s="8">
        <f t="shared" si="5"/>
        <v>31.513339419546828</v>
      </c>
      <c r="H35" s="8">
        <f t="shared" si="5"/>
        <v>29.090921406596003</v>
      </c>
      <c r="I35" s="8">
        <f t="shared" si="5"/>
        <v>25.341454992650803</v>
      </c>
      <c r="J35" s="8">
        <f t="shared" si="5"/>
        <v>19.721680329540245</v>
      </c>
      <c r="K35" s="8">
        <f t="shared" si="5"/>
        <v>11.424106667113643</v>
      </c>
      <c r="L35" s="8">
        <f t="shared" si="5"/>
        <v>8.8941340654085863</v>
      </c>
      <c r="M35" s="8">
        <f t="shared" si="5"/>
        <v>7.4266958051673591</v>
      </c>
      <c r="N35" s="8">
        <f t="shared" si="5"/>
        <v>8.9125735771840997</v>
      </c>
      <c r="O35" s="8">
        <f t="shared" si="4"/>
        <v>19.800578514929583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556.76218526127002</v>
      </c>
      <c r="F37" s="30">
        <f t="shared" ref="F37:N37" si="6">+F11+F13+F20+F27+F35</f>
        <v>569.64908469113004</v>
      </c>
      <c r="G37" s="30">
        <f t="shared" si="6"/>
        <v>595.27973908056526</v>
      </c>
      <c r="H37" s="30">
        <f t="shared" si="6"/>
        <v>562.42939240706664</v>
      </c>
      <c r="I37" s="30">
        <f t="shared" si="6"/>
        <v>469.82454704591959</v>
      </c>
      <c r="J37" s="30">
        <f t="shared" si="6"/>
        <v>480.79741413189828</v>
      </c>
      <c r="K37" s="30">
        <f t="shared" si="6"/>
        <v>534.31057767953257</v>
      </c>
      <c r="L37" s="30">
        <f t="shared" si="6"/>
        <v>551.78741466472832</v>
      </c>
      <c r="M37" s="30">
        <f t="shared" si="6"/>
        <v>560.29325107204272</v>
      </c>
      <c r="N37" s="30">
        <f t="shared" si="6"/>
        <v>600.67787383565314</v>
      </c>
      <c r="O37" s="7">
        <f>AVERAGE(E37:N37)</f>
        <v>548.1811479869807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485.40819875283125</v>
      </c>
      <c r="F39" s="30">
        <f>(Input!B24-Input!B125)/Input!B$7+Input!B131/Input!B7</f>
        <v>455.93205849171568</v>
      </c>
      <c r="G39" s="30">
        <f>(Input!C24-Input!C125)/Input!C$7+Input!C131/Input!C7</f>
        <v>457.38858556498678</v>
      </c>
      <c r="H39" s="30">
        <f>(Input!D24-Input!D125)/Input!D$7+Input!D131/Input!D7</f>
        <v>449.41063922984671</v>
      </c>
      <c r="I39" s="30">
        <f>(Input!E24-Input!E125)/Input!E$7+Input!E131/Input!E7</f>
        <v>449.36041022535062</v>
      </c>
      <c r="J39" s="30">
        <f>(Input!F24-Input!F125)/Input!F$7+Input!F131/Input!F7</f>
        <v>471.41815279492118</v>
      </c>
      <c r="K39" s="30">
        <f>(Input!G24-Input!G125)/Input!G$7+Input!G131/Input!G7</f>
        <v>467.85943107048377</v>
      </c>
      <c r="L39" s="30">
        <f>(Input!H24-Input!H125)/Input!H$7+Input!H131/Input!H7</f>
        <v>464.01440483036822</v>
      </c>
      <c r="M39" s="30">
        <f>(Input!I24-Input!I125)/Input!I$7+Input!I131/Input!I7</f>
        <v>478.32034820978026</v>
      </c>
      <c r="N39" s="30">
        <f>(Input!J24-Input!J125)/Input!J$7+Input!J131/Input!J7</f>
        <v>484.61125691192984</v>
      </c>
      <c r="O39" s="7">
        <f>AVERAGE(E39:N39)</f>
        <v>466.37234860822144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71.353986508438766</v>
      </c>
      <c r="F41" s="11">
        <f t="shared" ref="F41:N41" si="7">+F37-F39</f>
        <v>113.71702619941436</v>
      </c>
      <c r="G41" s="11">
        <f t="shared" si="7"/>
        <v>137.89115351557848</v>
      </c>
      <c r="H41" s="11">
        <f t="shared" si="7"/>
        <v>113.01875317721993</v>
      </c>
      <c r="I41" s="11">
        <f t="shared" si="7"/>
        <v>20.464136820568967</v>
      </c>
      <c r="J41" s="11">
        <f t="shared" si="7"/>
        <v>9.3792613369770947</v>
      </c>
      <c r="K41" s="11">
        <f t="shared" si="7"/>
        <v>66.451146609048806</v>
      </c>
      <c r="L41" s="11">
        <f t="shared" si="7"/>
        <v>87.773009834360096</v>
      </c>
      <c r="M41" s="11">
        <f t="shared" si="7"/>
        <v>81.972902862262458</v>
      </c>
      <c r="N41" s="11">
        <f t="shared" si="7"/>
        <v>116.0666169237233</v>
      </c>
      <c r="O41" s="11">
        <f>AVERAGE(E41:N41)</f>
        <v>81.808799378759232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18.511385328042504</v>
      </c>
      <c r="F43" s="8">
        <f>(Input!B25+Input!B26)/Input!B$7</f>
        <v>19.404256451581205</v>
      </c>
      <c r="G43" s="8">
        <f>(Input!C25+Input!C26)/Input!C$7</f>
        <v>20.881978736887422</v>
      </c>
      <c r="H43" s="8">
        <f>(Input!D25+Input!D26)/Input!D$7</f>
        <v>22.359582510596656</v>
      </c>
      <c r="I43" s="8">
        <f>(Input!E25+Input!E26)/Input!E$7</f>
        <v>22.444970640155404</v>
      </c>
      <c r="J43" s="8">
        <f>(Input!F25+Input!F26)/Input!F$7</f>
        <v>21.829189644109579</v>
      </c>
      <c r="K43" s="8">
        <f>(Input!G25+Input!G26)/Input!G$7</f>
        <v>22.479568953864053</v>
      </c>
      <c r="L43" s="8">
        <f>(Input!H25+Input!H26)/Input!H$7</f>
        <v>23.043863259286034</v>
      </c>
      <c r="M43" s="8">
        <f>(Input!I25+Input!I26)/Input!I$7</f>
        <v>22.70376812202684</v>
      </c>
      <c r="N43" s="8">
        <f>(Input!J25+Input!J26)/Input!J$7</f>
        <v>24.062376415047702</v>
      </c>
      <c r="O43" s="8">
        <f>AVERAGE(E43:N43)</f>
        <v>21.77209400615974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52.842601180396258</v>
      </c>
      <c r="F45" s="11">
        <f t="shared" ref="F45:N45" si="8">+F41-F43</f>
        <v>94.312769747833158</v>
      </c>
      <c r="G45" s="11">
        <f t="shared" si="8"/>
        <v>117.00917477869106</v>
      </c>
      <c r="H45" s="11">
        <f t="shared" si="8"/>
        <v>90.659170666623282</v>
      </c>
      <c r="I45" s="11">
        <f t="shared" si="8"/>
        <v>-1.9808338195864366</v>
      </c>
      <c r="J45" s="11">
        <f t="shared" si="8"/>
        <v>-12.449928307132485</v>
      </c>
      <c r="K45" s="11">
        <f t="shared" si="8"/>
        <v>43.971577655184753</v>
      </c>
      <c r="L45" s="11">
        <f t="shared" si="8"/>
        <v>64.729146575074054</v>
      </c>
      <c r="M45" s="11">
        <f t="shared" si="8"/>
        <v>59.269134740235614</v>
      </c>
      <c r="N45" s="11">
        <f t="shared" si="8"/>
        <v>92.004240508675593</v>
      </c>
      <c r="O45" s="11">
        <f>AVERAGE(E45:N45)</f>
        <v>60.036705372599485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Größenklasse 2: 1.200 - 5.000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86.689672756662219</v>
      </c>
      <c r="F7" s="6">
        <f>(Input!B$132+Input!B$28+Input!B$141)/Input!B$6</f>
        <v>91.504717659134712</v>
      </c>
      <c r="G7" s="6">
        <f>(Input!C$132+Input!C$28+Input!C$141)/Input!C$6</f>
        <v>97.582962891584415</v>
      </c>
      <c r="H7" s="6">
        <f>(Input!D$132+Input!D$28+Input!D$141)/Input!D$6</f>
        <v>87.985682321032201</v>
      </c>
      <c r="I7" s="6">
        <f>(Input!E$132+Input!E$28+Input!E$141)/Input!E$6</f>
        <v>70.114007744355831</v>
      </c>
      <c r="J7" s="6">
        <f>(Input!F$132+Input!F$28+Input!F$141)/Input!F$6</f>
        <v>73.754293005190078</v>
      </c>
      <c r="K7" s="6">
        <f>(Input!G$132+Input!G$28+Input!G$141)/Input!G$6</f>
        <v>86.459670379699517</v>
      </c>
      <c r="L7" s="6">
        <f>(Input!H$132+Input!H$28+Input!H$141)/Input!H$6</f>
        <v>91.873650388290258</v>
      </c>
      <c r="M7" s="6">
        <f>(Input!I$132+Input!I$28+Input!I$141)/Input!I$6</f>
        <v>93.190747532377515</v>
      </c>
      <c r="N7" s="6">
        <f>(Input!J$132+Input!J$28+Input!J$141)/Input!J$6</f>
        <v>98.815149900399376</v>
      </c>
      <c r="O7" s="6">
        <f>AVERAGE(E7:N7)</f>
        <v>87.797055457872602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88.41603553780709</v>
      </c>
      <c r="F8" s="6">
        <f>(Input!B$132+Input!B$133+Input!B$134+Input!B$28+Input!B$141)/Input!B$6</f>
        <v>91.977200701752906</v>
      </c>
      <c r="G8" s="6">
        <f>(Input!C$132+Input!C$133+Input!C$134+Input!C$28+Input!C$141)/Input!C$6</f>
        <v>97.903773317456668</v>
      </c>
      <c r="H8" s="6">
        <f>(Input!D$132+Input!D$133+Input!D$134+Input!D$28+Input!D$141)/Input!D$6</f>
        <v>88.613899776575991</v>
      </c>
      <c r="I8" s="6">
        <f>(Input!E$132+Input!E$133+Input!E$134+Input!E$28+Input!E$141)/Input!E$6</f>
        <v>70.294178860851687</v>
      </c>
      <c r="J8" s="6">
        <f>(Input!F$132+Input!F$133+Input!F$134+Input!F$28+Input!F$141)/Input!F$6</f>
        <v>74.384849697088498</v>
      </c>
      <c r="K8" s="6">
        <f>(Input!G$132+Input!G$133+Input!G$134+Input!G$28+Input!G$141)/Input!G$6</f>
        <v>87.007380097650199</v>
      </c>
      <c r="L8" s="6">
        <f>(Input!H$132+Input!H$133+Input!H$134+Input!H$28+Input!H$141)/Input!H$6</f>
        <v>92.071530271986148</v>
      </c>
      <c r="M8" s="6">
        <f>(Input!I$132+Input!I$133+Input!I$134+Input!I$28+Input!I$141)/Input!I$6</f>
        <v>93.704831840000821</v>
      </c>
      <c r="N8" s="6">
        <f>(Input!J$132+Input!J$133+Input!J$134+Input!J$28+Input!J$141)/Input!J$6</f>
        <v>99.054659041870721</v>
      </c>
      <c r="O8" s="6">
        <f>AVERAGE(E8:N8)</f>
        <v>88.342833914304066</v>
      </c>
    </row>
    <row r="9" spans="1:15" ht="12" customHeight="1" x14ac:dyDescent="0.2">
      <c r="B9" s="19" t="s">
        <v>209</v>
      </c>
      <c r="E9" s="6">
        <f>(Input!A$148-Input!A$154+Input!A$155)/Input!A$6</f>
        <v>39.608861170254983</v>
      </c>
      <c r="F9" s="6">
        <f>(Input!B$148-Input!B$154+Input!B$155)/Input!B$6</f>
        <v>45.256433740371669</v>
      </c>
      <c r="G9" s="6">
        <f>(Input!C$148-Input!C$154+Input!C$155)/Input!C$6</f>
        <v>52.634653423105682</v>
      </c>
      <c r="H9" s="6">
        <f>(Input!D$148-Input!D$154+Input!D$155)/Input!D$6</f>
        <v>45.461305178080657</v>
      </c>
      <c r="I9" s="6">
        <f>(Input!E$148-Input!E$154+Input!E$155)/Input!E$6</f>
        <v>28.858964666790495</v>
      </c>
      <c r="J9" s="6">
        <f>(Input!F$148-Input!F$154+Input!F$155)/Input!F$6</f>
        <v>30.043283892318847</v>
      </c>
      <c r="K9" s="6">
        <f>(Input!G$148-Input!G$154+Input!G$155)/Input!G$6</f>
        <v>40.325263015389012</v>
      </c>
      <c r="L9" s="6">
        <f>(Input!H$148-Input!H$154+Input!H$155)/Input!H$6</f>
        <v>43.929511223128607</v>
      </c>
      <c r="M9" s="6">
        <f>(Input!I$148-Input!I$154+Input!I$155)/Input!I$6</f>
        <v>42.559662171887808</v>
      </c>
      <c r="N9" s="6">
        <f>(Input!J$148-Input!J$154+Input!J$155)/Input!J$6</f>
        <v>52.205886459855996</v>
      </c>
      <c r="O9" s="6">
        <f>AVERAGE(E9:N9)</f>
        <v>42.08838249411837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23.083868073360762</v>
      </c>
      <c r="F10" s="6">
        <f>(Input!B$132+Input!B$135+Input!B$28+Input!B$141+Input!B$142+Input!B$147-Input!B$156+Input!B$157)/Input!B$6</f>
        <v>29.100782644469632</v>
      </c>
      <c r="G10" s="6">
        <f>(Input!C$132+Input!C$135+Input!C$28+Input!C$141+Input!C$142+Input!C$147-Input!C$156+Input!C$157)/Input!C$6</f>
        <v>37.623132275180353</v>
      </c>
      <c r="H10" s="6">
        <f>(Input!D$132+Input!D$135+Input!D$28+Input!D$141+Input!D$142+Input!D$147-Input!D$156+Input!D$157)/Input!D$6</f>
        <v>30.241938189215539</v>
      </c>
      <c r="I10" s="6">
        <f>(Input!E$132+Input!E$135+Input!E$28+Input!E$141+Input!E$142+Input!E$147-Input!E$156+Input!E$157)/Input!E$6</f>
        <v>14.259853236166126</v>
      </c>
      <c r="J10" s="6">
        <f>(Input!F$132+Input!F$135+Input!F$28+Input!F$141+Input!F$142+Input!F$147-Input!F$156+Input!F$157)/Input!F$6</f>
        <v>15.34666993740472</v>
      </c>
      <c r="K10" s="6">
        <f>(Input!G$132+Input!G$135+Input!G$28+Input!G$141+Input!G$142+Input!G$147-Input!G$156+Input!G$157)/Input!G$6</f>
        <v>24.053801476412538</v>
      </c>
      <c r="L10" s="6">
        <f>(Input!H$132+Input!H$135+Input!H$28+Input!H$141+Input!H$142+Input!H$147-Input!H$156+Input!H$157)/Input!H$6</f>
        <v>25.562203963868409</v>
      </c>
      <c r="M10" s="6">
        <f>(Input!I$132+Input!I$135+Input!I$28+Input!I$141+Input!I$142+Input!I$147-Input!I$156+Input!I$157)/Input!I$6</f>
        <v>23.006371158443123</v>
      </c>
      <c r="N10" s="6">
        <f>(Input!J$132+Input!J$135+Input!J$28+Input!J$141+Input!J$142+Input!J$147-Input!J$156+Input!J$157)/Input!J$6</f>
        <v>35.65453861920637</v>
      </c>
      <c r="O10" s="6">
        <f>AVERAGE(E10:N10)</f>
        <v>25.793315957372755</v>
      </c>
    </row>
    <row r="11" spans="1:15" ht="12" customHeight="1" x14ac:dyDescent="0.2">
      <c r="B11" t="s">
        <v>211</v>
      </c>
      <c r="E11" s="6">
        <f>Input!A$148/Input!A34-Input!A$24/Input!A$6</f>
        <v>17.596248822032535</v>
      </c>
      <c r="F11" s="6">
        <f>Input!B$148/Input!B34-Input!B$24/Input!B$6</f>
        <v>21.930343230456884</v>
      </c>
      <c r="G11" s="6">
        <f>Input!C$148/Input!C34-Input!C$24/Input!C$6</f>
        <v>30.072546831131532</v>
      </c>
      <c r="H11" s="6">
        <f>Input!D$148/Input!D34-Input!D$24/Input!D$6</f>
        <v>23.575215261534851</v>
      </c>
      <c r="I11" s="6">
        <f>Input!E$148/Input!E34-Input!E$24/Input!E$6</f>
        <v>8.8325755445573861</v>
      </c>
      <c r="J11" s="6">
        <f>Input!F$148/Input!F34-Input!F$24/Input!F$6</f>
        <v>9.9450174897442025</v>
      </c>
      <c r="K11" s="6">
        <f>Input!G$148/Input!G34-Input!G$24/Input!G$6</f>
        <v>17.092713967605278</v>
      </c>
      <c r="L11" s="6">
        <f>Input!H$148/Input!H34-Input!H$24/Input!H$6</f>
        <v>17.076344465090969</v>
      </c>
      <c r="M11" s="6">
        <f>Input!I$148/Input!I34-Input!I$24/Input!I$6</f>
        <v>14.043988422896177</v>
      </c>
      <c r="N11" s="6">
        <f>Input!J$148/Input!J34-Input!J$24/Input!J$6</f>
        <v>26.821622239472219</v>
      </c>
      <c r="O11" s="6">
        <f>AVERAGE(E11:N11)</f>
        <v>18.698661627452204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609.18889500670105</v>
      </c>
      <c r="F15" s="6">
        <f>(Input!B$132+Input!B$28+Input!B$141)/Input!B$7</f>
        <v>592.68334550600446</v>
      </c>
      <c r="G15" s="6">
        <f>(Input!C$132+Input!C$28+Input!C$141)/Input!C$7</f>
        <v>682.21560127825535</v>
      </c>
      <c r="H15" s="6">
        <f>(Input!D$132+Input!D$28+Input!D$141)/Input!D$7</f>
        <v>633.98321339570407</v>
      </c>
      <c r="I15" s="6">
        <f>(Input!E$132+Input!E$28+Input!E$141)/Input!E$7</f>
        <v>536.36617265804455</v>
      </c>
      <c r="J15" s="6">
        <f>(Input!F$132+Input!F$28+Input!F$141)/Input!F$7</f>
        <v>604.1496295268779</v>
      </c>
      <c r="K15" s="6">
        <f>(Input!G$132+Input!G$28+Input!G$141)/Input!G$7</f>
        <v>648.51103996881182</v>
      </c>
      <c r="L15" s="6">
        <f>(Input!H$132+Input!H$28+Input!H$141)/Input!H$7</f>
        <v>606.06867670616646</v>
      </c>
      <c r="M15" s="6">
        <f>(Input!I$132+Input!I$28+Input!I$141)/Input!I$7</f>
        <v>581.0718846419046</v>
      </c>
      <c r="N15" s="6">
        <f>(Input!J$132+Input!J$28+Input!J$141)/Input!J$7</f>
        <v>749.21486141418848</v>
      </c>
      <c r="O15" s="6">
        <f>AVERAGE(E15:N15)</f>
        <v>624.34533201026591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621.32045579801252</v>
      </c>
      <c r="F16" s="6">
        <f>(Input!B$132+Input!B$133+Input!B$134+Input!B$28+Input!B$141)/Input!B$7</f>
        <v>595.74365581084533</v>
      </c>
      <c r="G16" s="6">
        <f>(Input!C$132+Input!C$133+Input!C$134+Input!C$28+Input!C$141)/Input!C$7</f>
        <v>684.45843005796701</v>
      </c>
      <c r="H16" s="6">
        <f>(Input!D$132+Input!D$133+Input!D$134+Input!D$28+Input!D$141)/Input!D$7</f>
        <v>638.50985126075727</v>
      </c>
      <c r="I16" s="6">
        <f>(Input!E$132+Input!E$133+Input!E$134+Input!E$28+Input!E$141)/Input!E$7</f>
        <v>537.74446631557964</v>
      </c>
      <c r="J16" s="6">
        <f>(Input!F$132+Input!F$133+Input!F$134+Input!F$28+Input!F$141)/Input!F$7</f>
        <v>609.31476061666172</v>
      </c>
      <c r="K16" s="6">
        <f>(Input!G$132+Input!G$133+Input!G$134+Input!G$28+Input!G$141)/Input!G$7</f>
        <v>652.61926519369797</v>
      </c>
      <c r="L16" s="6">
        <f>(Input!H$132+Input!H$133+Input!H$134+Input!H$28+Input!H$141)/Input!H$7</f>
        <v>607.37404335646795</v>
      </c>
      <c r="M16" s="6">
        <f>(Input!I$132+Input!I$133+Input!I$134+Input!I$28+Input!I$141)/Input!I$7</f>
        <v>584.27735240995457</v>
      </c>
      <c r="N16" s="6">
        <f>(Input!J$132+Input!J$133+Input!J$134+Input!J$28+Input!J$141)/Input!J$7</f>
        <v>751.03081583429264</v>
      </c>
      <c r="O16" s="6">
        <f>AVERAGE(E16:N16)</f>
        <v>628.23930966542366</v>
      </c>
    </row>
    <row r="17" spans="2:15" ht="12" customHeight="1" x14ac:dyDescent="0.2">
      <c r="B17" s="19" t="s">
        <v>209</v>
      </c>
      <c r="E17" s="6">
        <f>(Input!A$148-Input!A$154+Input!A$155)/Input!A$7</f>
        <v>278.34086346723569</v>
      </c>
      <c r="F17" s="6">
        <f>(Input!B$148-Input!B$154+Input!B$155)/Input!B$7</f>
        <v>293.12952644509522</v>
      </c>
      <c r="G17" s="6">
        <f>(Input!C$148-Input!C$154+Input!C$155)/Input!C$7</f>
        <v>367.97593216154905</v>
      </c>
      <c r="H17" s="6">
        <f>(Input!D$148-Input!D$154+Input!D$155)/Input!D$7</f>
        <v>327.57266388866498</v>
      </c>
      <c r="I17" s="6">
        <f>(Input!E$148-Input!E$154+Input!E$155)/Input!E$7</f>
        <v>220.76861561869876</v>
      </c>
      <c r="J17" s="6">
        <f>(Input!F$148-Input!F$154+Input!F$155)/Input!F$7</f>
        <v>246.09603175286347</v>
      </c>
      <c r="K17" s="6">
        <f>(Input!G$148-Input!G$154+Input!G$155)/Input!G$7</f>
        <v>302.46909501595854</v>
      </c>
      <c r="L17" s="6">
        <f>(Input!H$148-Input!H$154+Input!H$155)/Input!H$7</f>
        <v>289.79256427524768</v>
      </c>
      <c r="M17" s="6">
        <f>(Input!I$148-Input!I$154+Input!I$155)/Input!I$7</f>
        <v>265.37208642252318</v>
      </c>
      <c r="N17" s="6">
        <f>(Input!J$148-Input!J$154+Input!J$155)/Input!J$7</f>
        <v>395.82418311817776</v>
      </c>
      <c r="O17" s="6">
        <f>AVERAGE(E17:N17)</f>
        <v>298.73415621660143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162.21581691240598</v>
      </c>
      <c r="F18" s="6">
        <f>(Input!B$132+Input!B$135+Input!B$28+Input!B$141+Input!B$142+Input!B$147-Input!B$156+Input!B$157)/Input!B$7</f>
        <v>188.48808734448403</v>
      </c>
      <c r="G18" s="6">
        <f>(Input!C$132+Input!C$135+Input!C$28+Input!C$141+Input!C$142+Input!C$147-Input!C$156+Input!C$157)/Input!C$7</f>
        <v>263.02837141356201</v>
      </c>
      <c r="H18" s="6">
        <f>(Input!D$132+Input!D$135+Input!D$28+Input!D$141+Input!D$142+Input!D$147-Input!D$156+Input!D$157)/Input!D$7</f>
        <v>217.90910346705374</v>
      </c>
      <c r="I18" s="6">
        <f>(Input!E$132+Input!E$135+Input!E$28+Input!E$141+Input!E$142+Input!E$147-Input!E$156+Input!E$157)/Input!E$7</f>
        <v>109.08665969908931</v>
      </c>
      <c r="J18" s="6">
        <f>(Input!F$132+Input!F$135+Input!F$28+Input!F$141+Input!F$142+Input!F$147-Input!F$156+Input!F$157)/Input!F$7</f>
        <v>125.71044449577857</v>
      </c>
      <c r="K18" s="6">
        <f>(Input!G$132+Input!G$135+Input!G$28+Input!G$141+Input!G$142+Input!G$147-Input!G$156+Input!G$157)/Input!G$7</f>
        <v>180.42118067494127</v>
      </c>
      <c r="L18" s="6">
        <f>(Input!H$132+Input!H$135+Input!H$28+Input!H$141+Input!H$142+Input!H$147-Input!H$156+Input!H$157)/Input!H$7</f>
        <v>168.62779550609255</v>
      </c>
      <c r="M18" s="6">
        <f>(Input!I$132+Input!I$135+Input!I$28+Input!I$141+Input!I$142+Input!I$147-Input!I$156+Input!I$157)/Input!I$7</f>
        <v>143.45153142121862</v>
      </c>
      <c r="N18" s="6">
        <f>(Input!J$132+Input!J$135+Input!J$28+Input!J$141+Input!J$142+Input!J$147-Input!J$156+Input!J$157)/Input!J$7</f>
        <v>270.33213264667188</v>
      </c>
      <c r="O18" s="6">
        <f>AVERAGE(E18:N18)</f>
        <v>182.92711235812979</v>
      </c>
    </row>
    <row r="19" spans="2:15" ht="12" customHeight="1" x14ac:dyDescent="0.2">
      <c r="B19" t="s">
        <v>211</v>
      </c>
      <c r="E19" s="6">
        <f>(Input!A$148-Input!A$24)/Input!A$7</f>
        <v>148.33453148795812</v>
      </c>
      <c r="F19" s="6">
        <f>(Input!B$148-Input!B$24)/Input!B$7</f>
        <v>166.04368922345174</v>
      </c>
      <c r="G19" s="6">
        <f>(Input!C$148-Input!C$24)/Input!C$7</f>
        <v>238.44406722129978</v>
      </c>
      <c r="H19" s="6">
        <f>(Input!D$148-Input!D$24)/Input!D$7</f>
        <v>192.93493815751845</v>
      </c>
      <c r="I19" s="6">
        <f>(Input!E$148-Input!E$24)/Input!E$7</f>
        <v>81.808024285577176</v>
      </c>
      <c r="J19" s="6">
        <f>(Input!F$148-Input!F$24)/Input!F$7</f>
        <v>101.70390196598342</v>
      </c>
      <c r="K19" s="6">
        <f>(Input!G$148-Input!G$24)/Input!G$7</f>
        <v>153.50198159584943</v>
      </c>
      <c r="L19" s="6">
        <f>(Input!H$148-Input!H$24)/Input!H$7</f>
        <v>136.87537406728674</v>
      </c>
      <c r="M19" s="6">
        <f>(Input!I$148-Input!I$24)/Input!I$7</f>
        <v>112.03373137562444</v>
      </c>
      <c r="N19" s="6">
        <f>(Input!J$148-Input!J$24)/Input!J$7</f>
        <v>237.09929933217038</v>
      </c>
      <c r="O19" s="6">
        <f>AVERAGE(E19:N19)</f>
        <v>156.87795387127196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128.01000986622233</v>
      </c>
      <c r="F23" s="16">
        <f>Input!B148/Input!B24*100</f>
        <v>134.50892597478864</v>
      </c>
      <c r="G23" s="16">
        <f>Input!C148/Input!C24*100</f>
        <v>147.31297180123181</v>
      </c>
      <c r="H23" s="16">
        <f>Input!D148/Input!D24*100</f>
        <v>138.93716462510776</v>
      </c>
      <c r="I23" s="16">
        <f>Input!E148/Input!E24*100</f>
        <v>116.24090827926408</v>
      </c>
      <c r="J23" s="16">
        <f>Input!F148/Input!F24*100</f>
        <v>118.40433292889425</v>
      </c>
      <c r="K23" s="16">
        <f>Input!G148/Input!G24*100</f>
        <v>128.78474648543363</v>
      </c>
      <c r="L23" s="16">
        <f>Input!H148/Input!H24*100</f>
        <v>127.66354518735173</v>
      </c>
      <c r="M23" s="16">
        <f>Input!I148/Input!I24*100</f>
        <v>122.51775698657814</v>
      </c>
      <c r="N23" s="16">
        <f>Input!J148/Input!J24*100</f>
        <v>143.15866663567337</v>
      </c>
      <c r="O23" s="16">
        <f>AVERAGE(E23:N23)</f>
        <v>130.55390287705458</v>
      </c>
    </row>
    <row r="24" spans="2:15" ht="12" customHeight="1" x14ac:dyDescent="0.2">
      <c r="B24" t="s">
        <v>215</v>
      </c>
      <c r="E24" s="16">
        <f>+E11/E7*100</f>
        <v>20.297975828591692</v>
      </c>
      <c r="F24" s="16">
        <f t="shared" ref="F24:N24" si="1">+F11/F7*100</f>
        <v>23.96635254605108</v>
      </c>
      <c r="G24" s="16">
        <f t="shared" si="1"/>
        <v>30.817415192181052</v>
      </c>
      <c r="H24" s="16">
        <f t="shared" si="1"/>
        <v>26.79437681180476</v>
      </c>
      <c r="I24" s="16">
        <f t="shared" si="1"/>
        <v>12.597447826348803</v>
      </c>
      <c r="J24" s="16">
        <f t="shared" si="1"/>
        <v>13.483984571643001</v>
      </c>
      <c r="K24" s="16">
        <f t="shared" si="1"/>
        <v>19.769580305523114</v>
      </c>
      <c r="L24" s="16">
        <f t="shared" si="1"/>
        <v>18.586770410145185</v>
      </c>
      <c r="M24" s="16">
        <f t="shared" si="1"/>
        <v>15.070153201654312</v>
      </c>
      <c r="N24" s="16">
        <f t="shared" si="1"/>
        <v>27.143228813099046</v>
      </c>
      <c r="O24" s="6">
        <f>AVERAGE(E24:N24)</f>
        <v>20.852728550704207</v>
      </c>
    </row>
    <row r="25" spans="2:15" ht="12" customHeight="1" x14ac:dyDescent="0.2">
      <c r="B25" t="s">
        <v>216</v>
      </c>
      <c r="E25" s="16">
        <f>+E9/E8*100</f>
        <v>44.798277743767486</v>
      </c>
      <c r="F25" s="16">
        <f t="shared" ref="F25:N25" si="2">+F9/F8*100</f>
        <v>49.203969456649453</v>
      </c>
      <c r="G25" s="16">
        <f t="shared" si="2"/>
        <v>53.76161882181583</v>
      </c>
      <c r="H25" s="16">
        <f t="shared" si="2"/>
        <v>51.302679706799005</v>
      </c>
      <c r="I25" s="16">
        <f t="shared" si="2"/>
        <v>41.054558335359772</v>
      </c>
      <c r="J25" s="16">
        <f t="shared" si="2"/>
        <v>40.388982453633666</v>
      </c>
      <c r="K25" s="16">
        <f t="shared" si="2"/>
        <v>46.346945477649285</v>
      </c>
      <c r="L25" s="16">
        <f t="shared" si="2"/>
        <v>47.712372210342942</v>
      </c>
      <c r="M25" s="16">
        <f t="shared" si="2"/>
        <v>45.41885550209151</v>
      </c>
      <c r="N25" s="16">
        <f t="shared" si="2"/>
        <v>52.704120093723603</v>
      </c>
      <c r="O25" s="6">
        <f>AVERAGE(E25:N25)</f>
        <v>47.269237980183256</v>
      </c>
    </row>
    <row r="26" spans="2:15" ht="12" customHeight="1" x14ac:dyDescent="0.2">
      <c r="B26" t="s">
        <v>217</v>
      </c>
      <c r="E26" s="16">
        <f>+E10/E8*100</f>
        <v>26.108236965103458</v>
      </c>
      <c r="F26" s="16">
        <f t="shared" ref="F26:N26" si="3">+F10/F8*100</f>
        <v>31.639126242635289</v>
      </c>
      <c r="G26" s="16">
        <f t="shared" si="3"/>
        <v>38.428684615848184</v>
      </c>
      <c r="H26" s="16">
        <f t="shared" si="3"/>
        <v>34.127759037199745</v>
      </c>
      <c r="I26" s="16">
        <f t="shared" si="3"/>
        <v>20.28596601774623</v>
      </c>
      <c r="J26" s="16">
        <f t="shared" si="3"/>
        <v>20.631445784860414</v>
      </c>
      <c r="K26" s="16">
        <f t="shared" si="3"/>
        <v>27.645702524793247</v>
      </c>
      <c r="L26" s="16">
        <f t="shared" si="3"/>
        <v>27.76341816884737</v>
      </c>
      <c r="M26" s="16">
        <f t="shared" si="3"/>
        <v>24.551958214626598</v>
      </c>
      <c r="N26" s="16">
        <f t="shared" si="3"/>
        <v>35.994812322896472</v>
      </c>
      <c r="O26" s="6">
        <f>AVERAGE(E26:N26)</f>
        <v>28.717710989455703</v>
      </c>
    </row>
    <row r="27" spans="2:15" ht="12" customHeight="1" x14ac:dyDescent="0.2">
      <c r="B27" t="s">
        <v>218</v>
      </c>
      <c r="E27" s="16">
        <f>+E11/E8*100</f>
        <v>19.901648739394449</v>
      </c>
      <c r="F27" s="16">
        <f t="shared" ref="F27:N27" si="4">+F11/F8*100</f>
        <v>23.843238392923752</v>
      </c>
      <c r="G27" s="16">
        <f t="shared" si="4"/>
        <v>30.716432893367823</v>
      </c>
      <c r="H27" s="16">
        <f t="shared" si="4"/>
        <v>26.604421339062512</v>
      </c>
      <c r="I27" s="16">
        <f t="shared" si="4"/>
        <v>12.565159288710937</v>
      </c>
      <c r="J27" s="16">
        <f t="shared" si="4"/>
        <v>13.369681501330588</v>
      </c>
      <c r="K27" s="16">
        <f t="shared" si="4"/>
        <v>19.645131192804296</v>
      </c>
      <c r="L27" s="16">
        <f t="shared" si="4"/>
        <v>18.546823773479357</v>
      </c>
      <c r="M27" s="16">
        <f t="shared" si="4"/>
        <v>14.987475188980664</v>
      </c>
      <c r="N27" s="16">
        <f t="shared" si="4"/>
        <v>27.07759786254439</v>
      </c>
      <c r="O27" s="6">
        <f>AVERAGE(E27:N27)</f>
        <v>20.725761017259877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31.679066614015397</v>
      </c>
      <c r="F31" s="17">
        <f>Input!B14/(Input!B97+Input!B98)*2</f>
        <v>30.493170802860472</v>
      </c>
      <c r="G31" s="17">
        <f>Input!C14/(Input!C97+Input!C98)*2</f>
        <v>30.602859667308312</v>
      </c>
      <c r="H31" s="17">
        <f>Input!D14/(Input!D97+Input!D98)*2</f>
        <v>29.941551393865183</v>
      </c>
      <c r="I31" s="17">
        <f>Input!E14/(Input!E97+Input!E98)*2</f>
        <v>30.377672340491401</v>
      </c>
      <c r="J31" s="17">
        <f>Input!F14/(Input!F97+Input!F98)*2</f>
        <v>32.744684431773095</v>
      </c>
      <c r="K31" s="17">
        <f>Input!G14/(Input!G97+Input!G98)*2</f>
        <v>31.982034457251686</v>
      </c>
      <c r="L31" s="17">
        <f>Input!H14/(Input!H97+Input!H98)*2</f>
        <v>32.923215182780318</v>
      </c>
      <c r="M31" s="17">
        <f>Input!I14/(Input!I97+Input!I98)*2</f>
        <v>34.359637843583087</v>
      </c>
      <c r="N31" s="17">
        <f>Input!J14/(Input!J97+Input!J98)*2</f>
        <v>34.617198972046012</v>
      </c>
      <c r="O31" s="6">
        <f t="shared" ref="O31:O37" si="5">AVERAGE(E31:N31)</f>
        <v>31.972109170597498</v>
      </c>
    </row>
    <row r="32" spans="2:15" x14ac:dyDescent="0.2">
      <c r="B32" t="s">
        <v>221</v>
      </c>
      <c r="E32" s="17">
        <f>'DB-fm'!E9</f>
        <v>50.632420339233022</v>
      </c>
      <c r="F32" s="17">
        <f>'DB-fm'!F9</f>
        <v>55.222987685163275</v>
      </c>
      <c r="G32" s="17">
        <f>'DB-fm'!G9</f>
        <v>61.199092803408853</v>
      </c>
      <c r="H32" s="17">
        <f>'DB-fm'!H9</f>
        <v>53.26675686274173</v>
      </c>
      <c r="I32" s="17">
        <f>'DB-fm'!I9</f>
        <v>36.630875401566719</v>
      </c>
      <c r="J32" s="17">
        <f>'DB-fm'!J9</f>
        <v>37.513636008351099</v>
      </c>
      <c r="K32" s="17">
        <f>'DB-fm'!K9</f>
        <v>48.763059801838487</v>
      </c>
      <c r="L32" s="17">
        <f>'DB-fm'!L9</f>
        <v>51.764087831948622</v>
      </c>
      <c r="M32" s="17">
        <f>'DB-fm'!M9</f>
        <v>52.134261112188987</v>
      </c>
      <c r="N32" s="17">
        <f>'DB-fm'!N9</f>
        <v>58.499549151791882</v>
      </c>
      <c r="O32" s="6">
        <f t="shared" si="5"/>
        <v>50.562672699823267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4.547168753242226</v>
      </c>
      <c r="F33" s="17">
        <f>(Input!B24-Input!B125-Input!B28-Input!B141-Input!B142-Input!B147+Input!B203+Input!B207)/F32/Input!B7</f>
        <v>3.8704084482142811</v>
      </c>
      <c r="G33" s="17">
        <f>(Input!C24-Input!C125-Input!C28-Input!C141-Input!C142-Input!C147+Input!C203+Input!C207)/G32/Input!C7</f>
        <v>3.5241356938408219</v>
      </c>
      <c r="H33" s="17">
        <f>(Input!D24-Input!D125-Input!D28-Input!D141-Input!D142-Input!D147+Input!D203+Input!D207)/H32/Input!D7</f>
        <v>3.9849841646900708</v>
      </c>
      <c r="I33" s="17">
        <f>(Input!E24-Input!E125-Input!E28-Input!E141-Input!E142-Input!E147+Input!E203+Input!E207)/I32/Input!E7</f>
        <v>5.7774706589058251</v>
      </c>
      <c r="J33" s="17">
        <f>(Input!F24-Input!F125-Input!F28-Input!F141-Input!F142-Input!F147+Input!F203+Input!F207)/J32/Input!F7</f>
        <v>5.9903665677318303</v>
      </c>
      <c r="K33" s="17">
        <f>(Input!G24-Input!G125-Input!G28-Input!G141-Input!G142-Input!G147+Input!G203+Input!G207)/K32/Input!G7</f>
        <v>4.8468134651653063</v>
      </c>
      <c r="L33" s="17">
        <f>(Input!H24-Input!H125-Input!H28-Input!H141-Input!H142-Input!H147+Input!H203+Input!H207)/L32/Input!H7</f>
        <v>4.3958141182453039</v>
      </c>
      <c r="M33" s="17">
        <f>(Input!I24-Input!I125-Input!I28-Input!I141-Input!I142-Input!I147+Input!I203+Input!I207)/M32/Input!I7</f>
        <v>4.5308080375955253</v>
      </c>
      <c r="N33" s="17">
        <f>(Input!J24-Input!J125-Input!J28-Input!J141-Input!J142-Input!J147+Input!J203+Input!J207)/N32/Input!J7</f>
        <v>4.0821411655144964</v>
      </c>
      <c r="O33" s="6">
        <f t="shared" si="5"/>
        <v>4.5550111073145683</v>
      </c>
    </row>
    <row r="34" spans="1:15" x14ac:dyDescent="0.2">
      <c r="B34" t="s">
        <v>223</v>
      </c>
      <c r="E34" s="17">
        <f>E33*Input!A7/Input!A5*100</f>
        <v>80.102231416765207</v>
      </c>
      <c r="F34" s="17">
        <f>F33*Input!B7/Input!B5*100</f>
        <v>69.001001937236381</v>
      </c>
      <c r="G34" s="17">
        <f>G33*Input!C7/Input!C5*100</f>
        <v>63.795864972697871</v>
      </c>
      <c r="H34" s="17">
        <f>H33*Input!D7/Input!D5*100</f>
        <v>70.700893151044284</v>
      </c>
      <c r="I34" s="17">
        <f>I33*Input!E7/Input!E5*100</f>
        <v>101.25905849194811</v>
      </c>
      <c r="J34" s="17">
        <f>J33*Input!F7/Input!F5*100</f>
        <v>106.14469449026569</v>
      </c>
      <c r="K34" s="17">
        <f>K33*Input!G7/Input!G5*100</f>
        <v>85.300023330440766</v>
      </c>
      <c r="L34" s="17">
        <f>L33*Input!H7/Input!H5*100</f>
        <v>77.239145640472785</v>
      </c>
      <c r="M34" s="17">
        <f>M33*Input!I7/Input!I5*100</f>
        <v>79.329938684299037</v>
      </c>
      <c r="N34" s="17">
        <f>N33*Input!J7/Input!J5*100</f>
        <v>70.724087185400393</v>
      </c>
      <c r="O34" s="6">
        <f t="shared" si="5"/>
        <v>80.359693930057048</v>
      </c>
    </row>
    <row r="35" spans="1:15" x14ac:dyDescent="0.2">
      <c r="B35" t="s">
        <v>224</v>
      </c>
      <c r="E35" s="17">
        <f>Input!A6/E33/Input!A7*100</f>
        <v>154.54093748416599</v>
      </c>
      <c r="F35" s="17">
        <f>Input!B6/F33/Input!B7*100</f>
        <v>167.34873712289672</v>
      </c>
      <c r="G35" s="17">
        <f>Input!C6/G33/Input!C7*100</f>
        <v>198.37869284953189</v>
      </c>
      <c r="H35" s="17">
        <f>Input!D6/H33/Input!D7*100</f>
        <v>180.81695549108366</v>
      </c>
      <c r="I35" s="17">
        <f>Input!E6/I33/Input!E7*100</f>
        <v>132.40940660788087</v>
      </c>
      <c r="J35" s="17">
        <f>Input!F6/J33/Input!F7*100</f>
        <v>136.74259276879511</v>
      </c>
      <c r="K35" s="17">
        <f>Input!G6/K33/Input!G7*100</f>
        <v>154.75599877270798</v>
      </c>
      <c r="L35" s="17">
        <f>Input!H6/L33/Input!H7*100</f>
        <v>150.06919300055642</v>
      </c>
      <c r="M35" s="17">
        <f>Input!I6/M33/Input!I7*100</f>
        <v>137.61995285647251</v>
      </c>
      <c r="N35" s="17">
        <f>Input!J6/N33/Input!J7*100</f>
        <v>185.73546207272494</v>
      </c>
      <c r="O35" s="6">
        <f t="shared" si="5"/>
        <v>159.84179290268162</v>
      </c>
    </row>
    <row r="36" spans="1:15" x14ac:dyDescent="0.2">
      <c r="B36" t="s">
        <v>225</v>
      </c>
      <c r="E36" s="17">
        <f>(Input!A5-E33*Input!A7)/Input!A5*100</f>
        <v>19.8977685832348</v>
      </c>
      <c r="F36" s="17">
        <f>(Input!B5-F33*Input!B7)/Input!B5*100</f>
        <v>30.998998062763615</v>
      </c>
      <c r="G36" s="17">
        <f>(Input!C5-G33*Input!C7)/Input!C5*100</f>
        <v>36.204135027302122</v>
      </c>
      <c r="H36" s="17">
        <f>(Input!D5-H33*Input!D7)/Input!D5*100</f>
        <v>29.299106848955709</v>
      </c>
      <c r="I36" s="17">
        <f>(Input!E5-I33*Input!E7)/Input!E5*100</f>
        <v>-1.2590584919481069</v>
      </c>
      <c r="J36" s="17">
        <f>(Input!F5-J33*Input!F7)/Input!F5*100</f>
        <v>-6.1446944902656853</v>
      </c>
      <c r="K36" s="17">
        <f>(Input!G5-K33*Input!G7)/Input!G5*100</f>
        <v>14.699976669559236</v>
      </c>
      <c r="L36" s="17">
        <f>(Input!H5-L33*Input!H7)/Input!H5*100</f>
        <v>22.760854359527215</v>
      </c>
      <c r="M36" s="17">
        <f>(Input!I5-M33*Input!I7)/Input!I5*100</f>
        <v>20.670061315700963</v>
      </c>
      <c r="N36" s="17">
        <f>(Input!J5-N33*Input!J7)/Input!J5*100</f>
        <v>29.275912814599607</v>
      </c>
      <c r="O36" s="6">
        <f t="shared" si="5"/>
        <v>19.640306069942948</v>
      </c>
    </row>
    <row r="37" spans="1:15" x14ac:dyDescent="0.2">
      <c r="B37" t="s">
        <v>226</v>
      </c>
      <c r="E37" s="17">
        <f>(Input!A6-E33*Input!A7)/Input!A6*100</f>
        <v>35.292226365427723</v>
      </c>
      <c r="F37" s="17">
        <f>(Input!B6-F33*Input!B7)/Input!B6*100</f>
        <v>40.244544584425221</v>
      </c>
      <c r="G37" s="17">
        <f>(Input!C6-G33*Input!C7)/Input!C6*100</f>
        <v>49.591360562170394</v>
      </c>
      <c r="H37" s="17">
        <f>(Input!D6-H33*Input!D7)/Input!D6*100</f>
        <v>44.695451967760214</v>
      </c>
      <c r="I37" s="17">
        <f>(Input!E6-I33*Input!E7)/Input!E6*100</f>
        <v>24.476664791542007</v>
      </c>
      <c r="J37" s="17">
        <f>(Input!F6-J33*Input!F7)/Input!F6*100</f>
        <v>26.869896222400584</v>
      </c>
      <c r="K37" s="17">
        <f>(Input!G6-K33*Input!G7)/Input!G6*100</f>
        <v>35.382149452654687</v>
      </c>
      <c r="L37" s="17">
        <f>(Input!H6-L33*Input!H7)/Input!H6*100</f>
        <v>33.364071598872918</v>
      </c>
      <c r="M37" s="17">
        <f>(Input!I6-M33*Input!I7)/Input!I6*100</f>
        <v>27.336118110509283</v>
      </c>
      <c r="N37" s="17">
        <f>(Input!J6-N33*Input!J7)/Input!J6*100</f>
        <v>46.15998534472385</v>
      </c>
      <c r="O37" s="6">
        <f t="shared" si="5"/>
        <v>36.341246900048688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Größenklasse 2: 1.200 - 5.000 ha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0.75317830282150289</v>
      </c>
      <c r="F44" s="17">
        <f>(Input!B124-Input!B28-Input!B138-Input!B202-Input!B143)/F$32/Kenndat!F$12</f>
        <v>0.62697202296665033</v>
      </c>
      <c r="G44" s="17">
        <f>(Input!C124-Input!C28-Input!C138-Input!C202-Input!C143)/G$32/Kenndat!G$12</f>
        <v>0.53256155873868716</v>
      </c>
      <c r="H44" s="17">
        <f>(Input!D124-Input!D28-Input!D138-Input!D202-Input!D143)/H$32/Kenndat!H$12</f>
        <v>0.71462625422890758</v>
      </c>
      <c r="I44" s="17">
        <f>(Input!E124-Input!E28-Input!E138-Input!E202-Input!E143)/I$32/Kenndat!I$12</f>
        <v>1.1801906502298878</v>
      </c>
      <c r="J44" s="17">
        <f>(Input!F124-Input!F28-Input!F138-Input!F202-Input!F143)/J$32/Kenndat!J$12</f>
        <v>1.185978730665765</v>
      </c>
      <c r="K44" s="17">
        <f>(Input!G124-Input!G28-Input!G138-Input!G202-Input!G143)/K$32/Kenndat!K$12</f>
        <v>0.96849805360372054</v>
      </c>
      <c r="L44" s="17">
        <f>(Input!H124-Input!H28-Input!H138-Input!H202-Input!H143)/L$32/Kenndat!L$12</f>
        <v>0.77765449160550326</v>
      </c>
      <c r="M44" s="17">
        <f>(Input!I124-Input!I28-Input!I138-Input!I202-Input!I143)/M$32/Kenndat!M$12</f>
        <v>0.81628575479855225</v>
      </c>
      <c r="N44" s="17">
        <f>(Input!J124-Input!J28-Input!J138-Input!J202-Input!J143)/N$32/Kenndat!N$12</f>
        <v>0.62086424005923513</v>
      </c>
      <c r="O44" s="6">
        <f t="shared" ref="O44:O60" si="7">AVERAGE(E44:N44)</f>
        <v>0.81768100597184135</v>
      </c>
    </row>
    <row r="45" spans="1:15" ht="12.75" customHeight="1" x14ac:dyDescent="0.2">
      <c r="B45" t="s">
        <v>61</v>
      </c>
      <c r="E45" s="17">
        <f>(Input!A18-Input!A136-Input!A204-Input!A144)/E$32/Kenndat!E$12</f>
        <v>0.72463749273592237</v>
      </c>
      <c r="F45" s="17">
        <f>(Input!B18-Input!B136-Input!B204-Input!B144)/F$32/Kenndat!F$12</f>
        <v>0.67368310417576316</v>
      </c>
      <c r="G45" s="17">
        <f>(Input!C18-Input!C136-Input!C204-Input!C144)/G$32/Kenndat!G$12</f>
        <v>0.62867222464383876</v>
      </c>
      <c r="H45" s="17">
        <f>(Input!D18-Input!D136-Input!D204-Input!D144)/H$32/Kenndat!H$12</f>
        <v>0.61386228984124536</v>
      </c>
      <c r="I45" s="17">
        <f>(Input!E18-Input!E136-Input!E204-Input!E144)/I$32/Kenndat!I$12</f>
        <v>0.79208659059577025</v>
      </c>
      <c r="J45" s="17">
        <f>(Input!F18-Input!F136-Input!F204-Input!F144)/J$32/Kenndat!J$12</f>
        <v>0.83879048573483028</v>
      </c>
      <c r="K45" s="17">
        <f>(Input!G18-Input!G136-Input!G204-Input!G144)/K$32/Kenndat!K$12</f>
        <v>0.70960900638999291</v>
      </c>
      <c r="L45" s="17">
        <f>(Input!H18-Input!H136-Input!H204-Input!H144)/L$32/Kenndat!L$12</f>
        <v>0.63913402744686665</v>
      </c>
      <c r="M45" s="17">
        <f>(Input!I18-Input!I136-Input!I204-Input!I144)/M$32/Kenndat!M$12</f>
        <v>0.70586456914337736</v>
      </c>
      <c r="N45" s="17">
        <f>(Input!J18-Input!J136-Input!J204-Input!J144)/N$32/Kenndat!N$12</f>
        <v>0.63114657224449144</v>
      </c>
      <c r="O45" s="6">
        <f t="shared" si="7"/>
        <v>0.69574863629520978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0.57824480034839432</v>
      </c>
      <c r="F46" s="17">
        <f>(Input!B19+Input!B20-Input!B137-Input!B205-Input!B139-Input!B208)/F$32/Kenndat!F$12</f>
        <v>0.31789600414379365</v>
      </c>
      <c r="G46" s="17">
        <f>(Input!C19+Input!C20-Input!C137-Input!C205-Input!C139-Input!C208)/G$32/Kenndat!G$12</f>
        <v>0.33353057757926513</v>
      </c>
      <c r="H46" s="17">
        <f>(Input!D19+Input!D20-Input!D137-Input!D205-Input!D139-Input!D208)/H$32/Kenndat!H$12</f>
        <v>0.32736764460113749</v>
      </c>
      <c r="I46" s="17">
        <f>(Input!E19+Input!E20-Input!E137-Input!E205-Input!E139-Input!E208)/I$32/Kenndat!I$12</f>
        <v>0.44132900091471161</v>
      </c>
      <c r="J46" s="17">
        <f>(Input!F19+Input!F20-Input!F137-Input!F205-Input!F139-Input!F208)/J$32/Kenndat!J$12</f>
        <v>0.45887142040180989</v>
      </c>
      <c r="K46" s="17">
        <f>(Input!G19+Input!G20-Input!G137-Input!G205-Input!G139-Input!G208)/K$32/Kenndat!K$12</f>
        <v>0.39934519434217747</v>
      </c>
      <c r="L46" s="17">
        <f>(Input!H19+Input!H20-Input!H137-Input!H205-Input!H139-Input!H208)/L$32/Kenndat!L$12</f>
        <v>0.37556092102224808</v>
      </c>
      <c r="M46" s="17">
        <f>(Input!I19+Input!I20-Input!I137-Input!I205-Input!I139-Input!I208)/M$32/Kenndat!M$12</f>
        <v>0.40417245335694751</v>
      </c>
      <c r="N46" s="17">
        <f>(Input!J19+Input!J20-Input!J137-Input!J205-Input!J139-Input!J208)/N$32/Kenndat!N$12</f>
        <v>0.48023172328774283</v>
      </c>
      <c r="O46" s="6">
        <f t="shared" si="7"/>
        <v>0.41165497399982282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2.4911081573364062</v>
      </c>
      <c r="F47" s="17">
        <f>(Input!B127-(Input!B142+Input!B141+Input!B147-Input!B143-Input!B144-Input!B207-Input!B208-SUM(Input!B136:B139)-SUM(Input!B202:'Input'!B205)))/F$32/Kenndat!F$12</f>
        <v>2.2518573169280742</v>
      </c>
      <c r="G47" s="17">
        <f>(Input!C127-(Input!C142+Input!C141+Input!C147-Input!C143-Input!C144-Input!C207-Input!C208-SUM(Input!C136:C139)-SUM(Input!C202:'Input'!C205)))/G$32/Kenndat!G$12</f>
        <v>2.0293713316492359</v>
      </c>
      <c r="H47" s="17">
        <f>(Input!D127-(Input!D142+Input!D141+Input!D147-Input!D143-Input!D144-Input!D207-Input!D208-SUM(Input!D136:D139)-SUM(Input!D202:'Input'!D205)))/H$32/Kenndat!H$12</f>
        <v>2.3291279774085525</v>
      </c>
      <c r="I47" s="17">
        <f>(Input!E127-(Input!E142+Input!E141+Input!E147-Input!E143-Input!E144-Input!E207-Input!E208-SUM(Input!E136:E139)-SUM(Input!E202:'Input'!E205)))/I$32/Kenndat!I$12</f>
        <v>3.3638644171654573</v>
      </c>
      <c r="J47" s="17">
        <f>(Input!F127-(Input!F142+Input!F141+Input!F147-Input!F143-Input!F144-Input!F207-Input!F208-SUM(Input!F136:F139)-SUM(Input!F202:'Input'!F205)))/J$32/Kenndat!J$12</f>
        <v>3.506725930929425</v>
      </c>
      <c r="K47" s="17">
        <f>(Input!G127-(Input!G142+Input!G141+Input!G147-Input!G143-Input!G144-Input!G207-Input!G208-SUM(Input!G136:G139)-SUM(Input!G202:'Input'!G205)))/K$32/Kenndat!K$12</f>
        <v>2.7693612108294143</v>
      </c>
      <c r="L47" s="17">
        <f>(Input!H127-(Input!H142+Input!H141+Input!H147-Input!H143-Input!H144-Input!H207-Input!H208-SUM(Input!H136:H139)-SUM(Input!H202:'Input'!H205)))/L$32/Kenndat!L$12</f>
        <v>2.6034646768228877</v>
      </c>
      <c r="M47" s="17">
        <f>(Input!I127-(Input!I142+Input!I141+Input!I147-Input!I143-Input!I144-Input!I207-Input!I208-SUM(Input!I136:I139)-SUM(Input!I202:'Input'!I205)))/M$32/Kenndat!M$12</f>
        <v>2.6044852616756349</v>
      </c>
      <c r="N47" s="17">
        <f>(Input!J127-(Input!J142+Input!J141+Input!J147-Input!J143-Input!J144-Input!J207-Input!J208-SUM(Input!J136:J139)-SUM(Input!J202:'Input'!J205)))/N$32/Kenndat!N$12</f>
        <v>2.3498986311805137</v>
      </c>
      <c r="O47" s="6">
        <f t="shared" si="7"/>
        <v>2.6299264911925606</v>
      </c>
    </row>
    <row r="48" spans="1:15" ht="12.75" customHeight="1" x14ac:dyDescent="0.2">
      <c r="B48" s="4" t="s">
        <v>317</v>
      </c>
      <c r="E48" s="33">
        <f>SUM(E44:E47)</f>
        <v>4.547168753242226</v>
      </c>
      <c r="F48" s="33">
        <f t="shared" ref="F48:N48" si="8">SUM(F44:F47)</f>
        <v>3.8704084482142811</v>
      </c>
      <c r="G48" s="33">
        <f t="shared" si="8"/>
        <v>3.524135692611027</v>
      </c>
      <c r="H48" s="33">
        <f t="shared" si="8"/>
        <v>3.9849841660798431</v>
      </c>
      <c r="I48" s="33">
        <f t="shared" si="8"/>
        <v>5.7774706589058269</v>
      </c>
      <c r="J48" s="33">
        <f t="shared" si="8"/>
        <v>5.9903665677318303</v>
      </c>
      <c r="K48" s="33">
        <f t="shared" si="8"/>
        <v>4.8468134651653045</v>
      </c>
      <c r="L48" s="33">
        <f t="shared" si="8"/>
        <v>4.3958141168975056</v>
      </c>
      <c r="M48" s="33">
        <f t="shared" si="8"/>
        <v>4.530808038974512</v>
      </c>
      <c r="N48" s="33">
        <f t="shared" si="8"/>
        <v>4.0821411667719829</v>
      </c>
      <c r="O48" s="8">
        <f t="shared" si="7"/>
        <v>4.5550111074594337</v>
      </c>
    </row>
    <row r="49" spans="2:15" ht="12.75" customHeight="1" x14ac:dyDescent="0.2">
      <c r="B49" t="s">
        <v>318</v>
      </c>
      <c r="E49" s="17">
        <f>(Input!A212/E$32/Kenndat!E$12)*(-1)</f>
        <v>0.21303139621628153</v>
      </c>
      <c r="F49" s="17">
        <f>(Input!B212/F$32/Kenndat!F$12)*(-1)</f>
        <v>0.2002761577987231</v>
      </c>
      <c r="G49" s="17">
        <f>(Input!C212/G$32/Kenndat!G$12)*(-1)</f>
        <v>0.29660323606255162</v>
      </c>
      <c r="H49" s="17">
        <f>(Input!D212/H$32/Kenndat!H$12)*(-1)</f>
        <v>0.28728785282070601</v>
      </c>
      <c r="I49" s="17">
        <f>(Input!E212/I$32/Kenndat!I$12)*(-1)</f>
        <v>0.33512997442230374</v>
      </c>
      <c r="J49" s="17">
        <f>(Input!F212/J$32/Kenndat!J$12)*(-1)</f>
        <v>0.41839667641529793</v>
      </c>
      <c r="K49" s="17">
        <f>(Input!G212/K$32/Kenndat!K$12)*(-1)</f>
        <v>0.19747985412712463</v>
      </c>
      <c r="L49" s="17">
        <f>(Input!H212/L$32/Kenndat!L$12)*(-1)</f>
        <v>0.16876558489710619</v>
      </c>
      <c r="M49" s="17">
        <f>(Input!I212/M$32/Kenndat!M$12)*(-1)</f>
        <v>0.28839365701255842</v>
      </c>
      <c r="N49" s="17">
        <f>(Input!J212/N$32/Kenndat!N$12)*(-1)</f>
        <v>0.30532372847126321</v>
      </c>
      <c r="O49" s="6">
        <f t="shared" si="7"/>
        <v>0.27106881182439169</v>
      </c>
    </row>
    <row r="50" spans="2:15" ht="12.75" customHeight="1" x14ac:dyDescent="0.2">
      <c r="B50" s="4" t="s">
        <v>319</v>
      </c>
      <c r="E50" s="33">
        <f>E48+E49</f>
        <v>4.7602001494585071</v>
      </c>
      <c r="F50" s="33">
        <f t="shared" ref="F50:N50" si="9">F48+F49</f>
        <v>4.0706846060130042</v>
      </c>
      <c r="G50" s="33">
        <f t="shared" si="9"/>
        <v>3.8207389286735784</v>
      </c>
      <c r="H50" s="33">
        <f t="shared" si="9"/>
        <v>4.2722720189005488</v>
      </c>
      <c r="I50" s="33">
        <f t="shared" si="9"/>
        <v>6.1126006333281309</v>
      </c>
      <c r="J50" s="33">
        <f t="shared" si="9"/>
        <v>6.4087632441471278</v>
      </c>
      <c r="K50" s="33">
        <f t="shared" si="9"/>
        <v>5.0442933192924295</v>
      </c>
      <c r="L50" s="33">
        <f t="shared" si="9"/>
        <v>4.5645797017946119</v>
      </c>
      <c r="M50" s="33">
        <f t="shared" si="9"/>
        <v>4.8192016959870703</v>
      </c>
      <c r="N50" s="33">
        <f t="shared" si="9"/>
        <v>4.3874648952432462</v>
      </c>
      <c r="O50" s="8">
        <f t="shared" si="7"/>
        <v>4.826079919283826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13.267874139853955</v>
      </c>
      <c r="F54" s="17">
        <f>F44*Kenndat!F$12/Kenndat!F$15*100</f>
        <v>11.177553570935082</v>
      </c>
      <c r="G54" s="17">
        <f>G44*Kenndat!G$12/Kenndat!G$15*100</f>
        <v>9.6407256253843272</v>
      </c>
      <c r="H54" s="17">
        <f>H44*Kenndat!H$12/Kenndat!H$15*100</f>
        <v>12.678774207148832</v>
      </c>
      <c r="I54" s="17">
        <f>I44*Kenndat!I$12/Kenndat!I$15*100</f>
        <v>20.684656165075378</v>
      </c>
      <c r="J54" s="17">
        <f>J44*Kenndat!J$12/Kenndat!J$15*100</f>
        <v>21.01463217903466</v>
      </c>
      <c r="K54" s="17">
        <f>K44*Kenndat!K$12/Kenndat!K$15*100</f>
        <v>17.044787706734287</v>
      </c>
      <c r="L54" s="17">
        <f>L44*Kenndat!L$12/Kenndat!L$15*100</f>
        <v>13.664219395851488</v>
      </c>
      <c r="M54" s="17">
        <f>M44*Kenndat!M$12/Kenndat!M$15*100</f>
        <v>14.292351019885963</v>
      </c>
      <c r="N54" s="17">
        <f>N44*Kenndat!N$12/Kenndat!N$15*100</f>
        <v>10.756623757942105</v>
      </c>
      <c r="O54" s="6">
        <f t="shared" si="7"/>
        <v>14.422219776784607</v>
      </c>
    </row>
    <row r="55" spans="2:15" ht="12.75" customHeight="1" x14ac:dyDescent="0.2">
      <c r="B55" t="s">
        <v>61</v>
      </c>
      <c r="E55" s="17">
        <f>E45*Kenndat!E$12/Kenndat!E$15*100</f>
        <v>12.765103581214138</v>
      </c>
      <c r="F55" s="17">
        <f>F45*Kenndat!F$12/Kenndat!F$15*100</f>
        <v>12.010311004194477</v>
      </c>
      <c r="G55" s="17">
        <f>G45*Kenndat!G$12/Kenndat!G$15*100</f>
        <v>11.380574370492857</v>
      </c>
      <c r="H55" s="17">
        <f>H45*Kenndat!H$12/Kenndat!H$15*100</f>
        <v>10.891037547421902</v>
      </c>
      <c r="I55" s="17">
        <f>I45*Kenndat!I$12/Kenndat!I$15*100</f>
        <v>13.882535653242897</v>
      </c>
      <c r="J55" s="17">
        <f>J45*Kenndat!J$12/Kenndat!J$15*100</f>
        <v>14.862723147738235</v>
      </c>
      <c r="K55" s="17">
        <f>K45*Kenndat!K$12/Kenndat!K$15*100</f>
        <v>12.48854845262605</v>
      </c>
      <c r="L55" s="17">
        <f>L45*Kenndat!L$12/Kenndat!L$15*100</f>
        <v>11.230266999883101</v>
      </c>
      <c r="M55" s="17">
        <f>M45*Kenndat!M$12/Kenndat!M$15*100</f>
        <v>12.358985974448867</v>
      </c>
      <c r="N55" s="17">
        <f>N45*Kenndat!N$12/Kenndat!N$15*100</f>
        <v>10.934767660480974</v>
      </c>
      <c r="O55" s="6">
        <f t="shared" si="7"/>
        <v>12.280485439174349</v>
      </c>
    </row>
    <row r="56" spans="2:15" ht="12.75" customHeight="1" x14ac:dyDescent="0.2">
      <c r="B56" t="s">
        <v>316</v>
      </c>
      <c r="E56" s="17">
        <f>E46*Kenndat!E$12/Kenndat!E$15*100</f>
        <v>10.186272233688728</v>
      </c>
      <c r="F56" s="17">
        <f>F46*Kenndat!F$12/Kenndat!F$15*100</f>
        <v>5.667397405533773</v>
      </c>
      <c r="G56" s="17">
        <f>G46*Kenndat!G$12/Kenndat!G$15*100</f>
        <v>6.037756074120626</v>
      </c>
      <c r="H56" s="17">
        <f>H46*Kenndat!H$12/Kenndat!H$15*100</f>
        <v>5.808099582211053</v>
      </c>
      <c r="I56" s="17">
        <f>I46*Kenndat!I$12/Kenndat!I$15*100</f>
        <v>7.7349694626193415</v>
      </c>
      <c r="J56" s="17">
        <f>J46*Kenndat!J$12/Kenndat!J$15*100</f>
        <v>8.1308491188555969</v>
      </c>
      <c r="K56" s="17">
        <f>K46*Kenndat!K$12/Kenndat!K$15*100</f>
        <v>7.0281546090252407</v>
      </c>
      <c r="L56" s="17">
        <f>L46*Kenndat!L$12/Kenndat!L$15*100</f>
        <v>6.599006212593622</v>
      </c>
      <c r="M56" s="17">
        <f>M46*Kenndat!M$12/Kenndat!M$15*100</f>
        <v>7.0766573371987311</v>
      </c>
      <c r="N56" s="17">
        <f>N46*Kenndat!N$12/Kenndat!N$15*100</f>
        <v>8.3201312472781002</v>
      </c>
      <c r="O56" s="6">
        <f t="shared" si="7"/>
        <v>7.2589293283124814</v>
      </c>
    </row>
    <row r="57" spans="2:15" ht="12.75" customHeight="1" x14ac:dyDescent="0.2">
      <c r="B57" t="s">
        <v>65</v>
      </c>
      <c r="E57" s="17">
        <f>E47*Kenndat!E$12/Kenndat!E$15*100</f>
        <v>43.882981462008374</v>
      </c>
      <c r="F57" s="17">
        <f>F47*Kenndat!F$12/Kenndat!F$15*100</f>
        <v>40.145739956573053</v>
      </c>
      <c r="G57" s="17">
        <f>G47*Kenndat!G$12/Kenndat!G$15*100</f>
        <v>36.736808880437628</v>
      </c>
      <c r="H57" s="17">
        <f>H47*Kenndat!H$12/Kenndat!H$15*100</f>
        <v>41.322981838919596</v>
      </c>
      <c r="I57" s="17">
        <f>I47*Kenndat!I$12/Kenndat!I$15*100</f>
        <v>58.956897211010528</v>
      </c>
      <c r="J57" s="17">
        <f>J47*Kenndat!J$12/Kenndat!J$15*100</f>
        <v>62.136490044637192</v>
      </c>
      <c r="K57" s="17">
        <f>K47*Kenndat!K$12/Kenndat!K$15*100</f>
        <v>48.73853256205517</v>
      </c>
      <c r="L57" s="17">
        <f>L47*Kenndat!L$12/Kenndat!L$15*100</f>
        <v>45.745653008462327</v>
      </c>
      <c r="M57" s="17">
        <f>M47*Kenndat!M$12/Kenndat!M$15*100</f>
        <v>45.601944376910168</v>
      </c>
      <c r="N57" s="17">
        <f>N47*Kenndat!N$12/Kenndat!N$15*100</f>
        <v>40.712564541485484</v>
      </c>
      <c r="O57" s="6">
        <f t="shared" si="7"/>
        <v>46.398059388249962</v>
      </c>
    </row>
    <row r="58" spans="2:15" ht="12.75" customHeight="1" x14ac:dyDescent="0.2">
      <c r="B58" s="4" t="s">
        <v>317</v>
      </c>
      <c r="E58" s="33">
        <f>E48*Kenndat!E$12/Kenndat!E$15*100</f>
        <v>80.102231416765207</v>
      </c>
      <c r="F58" s="33">
        <f>F48*Kenndat!F$12/Kenndat!F$15*100</f>
        <v>69.001001937236381</v>
      </c>
      <c r="G58" s="33">
        <f>G48*Kenndat!G$12/Kenndat!G$15*100</f>
        <v>63.795864950435444</v>
      </c>
      <c r="H58" s="33">
        <f>H48*Kenndat!H$12/Kenndat!H$15*100</f>
        <v>70.700893175701395</v>
      </c>
      <c r="I58" s="33">
        <f>I48*Kenndat!I$12/Kenndat!I$15*100</f>
        <v>101.25905849194814</v>
      </c>
      <c r="J58" s="33">
        <f>J48*Kenndat!J$12/Kenndat!J$15*100</f>
        <v>106.14469449026569</v>
      </c>
      <c r="K58" s="33">
        <f>K48*Kenndat!K$12/Kenndat!K$15*100</f>
        <v>85.300023330440737</v>
      </c>
      <c r="L58" s="33">
        <f>L48*Kenndat!L$12/Kenndat!L$15*100</f>
        <v>77.239145616790537</v>
      </c>
      <c r="M58" s="33">
        <f>M48*Kenndat!M$12/Kenndat!M$15*100</f>
        <v>79.32993870844372</v>
      </c>
      <c r="N58" s="33">
        <f>N48*Kenndat!N$12/Kenndat!N$15*100</f>
        <v>70.724087207186656</v>
      </c>
      <c r="O58" s="8">
        <f t="shared" si="7"/>
        <v>80.359693932521395</v>
      </c>
    </row>
    <row r="59" spans="2:15" ht="12.75" customHeight="1" x14ac:dyDescent="0.2">
      <c r="B59" t="s">
        <v>318</v>
      </c>
      <c r="E59" s="17">
        <f>E49*Kenndat!E$12/Kenndat!E$15*100</f>
        <v>3.7527285932781771</v>
      </c>
      <c r="F59" s="17">
        <f>F49*Kenndat!F$12/Kenndat!F$15*100</f>
        <v>3.5704902304633621</v>
      </c>
      <c r="G59" s="17">
        <f>G49*Kenndat!G$12/Kenndat!G$15*100</f>
        <v>5.3692767935644783</v>
      </c>
      <c r="H59" s="17">
        <f>H49*Kenndat!H$12/Kenndat!H$15*100</f>
        <v>5.097010915587763</v>
      </c>
      <c r="I59" s="17">
        <f>I49*Kenndat!I$12/Kenndat!I$15*100</f>
        <v>5.8736681994435171</v>
      </c>
      <c r="J59" s="17">
        <f>J49*Kenndat!J$12/Kenndat!J$15*100</f>
        <v>7.4136677433180527</v>
      </c>
      <c r="K59" s="17">
        <f>K49*Kenndat!K$12/Kenndat!K$15*100</f>
        <v>3.4754867884648935</v>
      </c>
      <c r="L59" s="17">
        <f>L49*Kenndat!L$12/Kenndat!L$15*100</f>
        <v>2.9653914474824337</v>
      </c>
      <c r="M59" s="17">
        <f>M49*Kenndat!M$12/Kenndat!M$15*100</f>
        <v>5.0494858616628546</v>
      </c>
      <c r="N59" s="17">
        <f>N49*Kenndat!N$12/Kenndat!N$15*100</f>
        <v>5.289807754468371</v>
      </c>
      <c r="O59" s="6">
        <f t="shared" si="7"/>
        <v>4.78570143277339</v>
      </c>
    </row>
    <row r="60" spans="2:15" ht="12.75" customHeight="1" x14ac:dyDescent="0.2">
      <c r="B60" s="4" t="s">
        <v>319</v>
      </c>
      <c r="E60" s="33">
        <f>E50*Kenndat!E$12/Kenndat!E$15*100</f>
        <v>83.854960010043371</v>
      </c>
      <c r="F60" s="33">
        <f>F50*Kenndat!F$12/Kenndat!F$15*100</f>
        <v>72.571492167699745</v>
      </c>
      <c r="G60" s="33">
        <f>G50*Kenndat!G$12/Kenndat!G$15*100</f>
        <v>69.165141743999911</v>
      </c>
      <c r="H60" s="33">
        <f>H50*Kenndat!H$12/Kenndat!H$15*100</f>
        <v>75.797904091289155</v>
      </c>
      <c r="I60" s="33">
        <f>I50*Kenndat!I$12/Kenndat!I$15*100</f>
        <v>107.13272669139167</v>
      </c>
      <c r="J60" s="33">
        <f>J50*Kenndat!J$12/Kenndat!J$15*100</f>
        <v>113.55836223358374</v>
      </c>
      <c r="K60" s="33">
        <f>K50*Kenndat!K$12/Kenndat!K$15*100</f>
        <v>88.775510118905629</v>
      </c>
      <c r="L60" s="33">
        <f>L50*Kenndat!L$12/Kenndat!L$15*100</f>
        <v>80.204537064272969</v>
      </c>
      <c r="M60" s="33">
        <f>M50*Kenndat!M$12/Kenndat!M$15*100</f>
        <v>84.379424570106579</v>
      </c>
      <c r="N60" s="33">
        <f>N50*Kenndat!N$12/Kenndat!N$15*100</f>
        <v>76.013894961655026</v>
      </c>
      <c r="O60" s="8">
        <f t="shared" si="7"/>
        <v>85.145395365294775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2025-12-17T15:37:18Z</dcterms:modified>
</cp:coreProperties>
</file>