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443FAF31-E314-4A76-A963-21B662AF6697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G13" i="13" s="1"/>
  <c r="H12" i="13"/>
  <c r="I12" i="13"/>
  <c r="J12" i="13"/>
  <c r="K12" i="13"/>
  <c r="K13" i="13" s="1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J20" i="13"/>
  <c r="K20" i="13"/>
  <c r="L20" i="13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19" i="18"/>
  <c r="N26" i="20"/>
  <c r="N30" i="4"/>
  <c r="M13" i="13"/>
  <c r="L24" i="20"/>
  <c r="L13" i="13"/>
  <c r="K27" i="19"/>
  <c r="K33" i="23"/>
  <c r="K19" i="17"/>
  <c r="K15" i="12"/>
  <c r="K30" i="4"/>
  <c r="J30" i="4"/>
  <c r="I19" i="19"/>
  <c r="I34" i="18"/>
  <c r="H19" i="16"/>
  <c r="H24" i="20"/>
  <c r="G27" i="19"/>
  <c r="G26" i="18"/>
  <c r="G33" i="23"/>
  <c r="O7" i="18"/>
  <c r="F26" i="20"/>
  <c r="F19" i="5"/>
  <c r="E19" i="16"/>
  <c r="E15" i="8"/>
  <c r="E24" i="20"/>
  <c r="E13" i="13"/>
  <c r="J36" i="6"/>
  <c r="E25" i="20"/>
  <c r="E29" i="2"/>
  <c r="N24" i="3"/>
  <c r="E33" i="25"/>
  <c r="E37" i="25" s="1"/>
  <c r="E41" i="25" s="1"/>
  <c r="L24" i="3"/>
  <c r="I21" i="13"/>
  <c r="O17" i="16"/>
  <c r="K36" i="3"/>
  <c r="K27" i="11" s="1"/>
  <c r="K24" i="3"/>
  <c r="K10" i="4"/>
  <c r="F30" i="5"/>
  <c r="F12" i="12"/>
  <c r="F21" i="12" s="1"/>
  <c r="N26" i="16"/>
  <c r="G26" i="20"/>
  <c r="H34" i="18"/>
  <c r="H26" i="18"/>
  <c r="M24" i="7"/>
  <c r="J15" i="5"/>
  <c r="K24" i="6"/>
  <c r="L13" i="7"/>
  <c r="N19" i="4"/>
  <c r="N10" i="4"/>
  <c r="H22" i="13"/>
  <c r="J24" i="2"/>
  <c r="H13" i="7"/>
  <c r="J10" i="4"/>
  <c r="N36" i="3"/>
  <c r="N27" i="11" s="1"/>
  <c r="M19" i="19"/>
  <c r="L22" i="13"/>
  <c r="E15" i="4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4" i="20"/>
  <c r="L20" i="12"/>
  <c r="I34" i="16"/>
  <c r="O39" i="17"/>
  <c r="J13" i="14"/>
  <c r="J17" i="14" s="1"/>
  <c r="J21" i="14" s="1"/>
  <c r="J25" i="14" s="1"/>
  <c r="K27" i="13"/>
  <c r="K26" i="20"/>
  <c r="K21" i="13"/>
  <c r="K22" i="13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E28" i="11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I45" i="20"/>
  <c r="I55" i="20" s="1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6" i="11" l="1"/>
  <c r="M13" i="14"/>
  <c r="M17" i="14" s="1"/>
  <c r="M21" i="14" s="1"/>
  <c r="M25" i="14" s="1"/>
  <c r="M31" i="6"/>
  <c r="M38" i="6" s="1"/>
  <c r="M42" i="6" s="1"/>
  <c r="K13" i="14"/>
  <c r="K17" i="14" s="1"/>
  <c r="K21" i="14" s="1"/>
  <c r="K25" i="14" s="1"/>
  <c r="J26" i="13"/>
  <c r="I47" i="20"/>
  <c r="I57" i="20" s="1"/>
  <c r="I37" i="20"/>
  <c r="I49" i="20"/>
  <c r="I59" i="20" s="1"/>
  <c r="I44" i="20"/>
  <c r="I54" i="20" s="1"/>
  <c r="I37" i="19"/>
  <c r="I41" i="19" s="1"/>
  <c r="I45" i="19" s="1"/>
  <c r="I27" i="11"/>
  <c r="I26" i="11"/>
  <c r="I13" i="14"/>
  <c r="I17" i="14" s="1"/>
  <c r="I21" i="14" s="1"/>
  <c r="I25" i="14" s="1"/>
  <c r="I35" i="20"/>
  <c r="H37" i="17"/>
  <c r="H41" i="17" s="1"/>
  <c r="H45" i="17" s="1"/>
  <c r="H31" i="7"/>
  <c r="H12" i="10" s="1"/>
  <c r="G23" i="13"/>
  <c r="M26" i="10"/>
  <c r="F20" i="12"/>
  <c r="I18" i="13"/>
  <c r="K30" i="13"/>
  <c r="F37" i="19"/>
  <c r="F41" i="19" s="1"/>
  <c r="F45" i="19" s="1"/>
  <c r="M27" i="10"/>
  <c r="N31" i="6"/>
  <c r="G26" i="11"/>
  <c r="G28" i="11"/>
  <c r="K23" i="13"/>
  <c r="K31" i="6"/>
  <c r="K38" i="6" s="1"/>
  <c r="K42" i="6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E38" i="6"/>
  <c r="E42" i="6" s="1"/>
  <c r="N40" i="9"/>
  <c r="J23" i="13"/>
  <c r="N38" i="6"/>
  <c r="N42" i="6" s="1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O33" i="7"/>
  <c r="G33" i="25"/>
  <c r="O32" i="25"/>
  <c r="F13" i="14"/>
  <c r="F17" i="14" s="1"/>
  <c r="F21" i="14" s="1"/>
  <c r="F25" i="14" s="1"/>
  <c r="F32" i="20"/>
  <c r="E45" i="25"/>
  <c r="O36" i="2"/>
  <c r="O36" i="5"/>
  <c r="J11" i="10"/>
  <c r="J12" i="10"/>
  <c r="H38" i="7"/>
  <c r="H42" i="7" s="1"/>
  <c r="H26" i="10"/>
  <c r="H28" i="10"/>
  <c r="N28" i="10"/>
  <c r="E32" i="20"/>
  <c r="E13" i="14"/>
  <c r="O9" i="14"/>
  <c r="O13" i="13"/>
  <c r="K36" i="7"/>
  <c r="E37" i="17"/>
  <c r="O12" i="12"/>
  <c r="E37" i="19"/>
  <c r="O27" i="19"/>
  <c r="N35" i="20" l="1"/>
  <c r="M22" i="10"/>
  <c r="K11" i="11"/>
  <c r="J10" i="10"/>
  <c r="O27" i="11"/>
  <c r="I11" i="11"/>
  <c r="I9" i="11"/>
  <c r="I11" i="10"/>
  <c r="I22" i="11"/>
  <c r="I12" i="11"/>
  <c r="I16" i="11"/>
  <c r="I38" i="3"/>
  <c r="I42" i="3" s="1"/>
  <c r="I20" i="11"/>
  <c r="H17" i="11"/>
  <c r="H20" i="11"/>
  <c r="H16" i="11"/>
  <c r="H22" i="11"/>
  <c r="H19" i="11"/>
  <c r="F19" i="10"/>
  <c r="K10" i="11"/>
  <c r="E12" i="11"/>
  <c r="I21" i="11"/>
  <c r="K12" i="11"/>
  <c r="M16" i="11"/>
  <c r="I18" i="11"/>
  <c r="L33" i="20"/>
  <c r="L34" i="20" s="1"/>
  <c r="N38" i="7"/>
  <c r="N42" i="7" s="1"/>
  <c r="L21" i="11"/>
  <c r="E9" i="11"/>
  <c r="F18" i="11"/>
  <c r="N22" i="11"/>
  <c r="E38" i="3"/>
  <c r="E42" i="3" s="1"/>
  <c r="N18" i="11"/>
  <c r="L22" i="11"/>
  <c r="H38" i="3"/>
  <c r="H42" i="3" s="1"/>
  <c r="I19" i="11"/>
  <c r="K9" i="11"/>
  <c r="L20" i="11"/>
  <c r="L17" i="11"/>
  <c r="J38" i="7"/>
  <c r="J42" i="7" s="1"/>
  <c r="E11" i="11"/>
  <c r="H18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6" i="20" l="1"/>
  <c r="L37" i="20"/>
  <c r="L35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<sst xmlns="http://schemas.openxmlformats.org/spreadsheetml/2006/main" count="985" uniqueCount="340">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</sst>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</v>
      </c>
      <c r="B1">
        <v>5</v>
      </c>
      <c r="C1">
        <v>5</v>
      </c>
      <c r="D1">
        <v>6</v>
      </c>
      <c r="E1">
        <v>6</v>
      </c>
      <c r="F1">
        <v>8</v>
      </c>
      <c r="G1">
        <v>8</v>
      </c>
      <c r="H1">
        <v>7</v>
      </c>
      <c r="I1">
        <v>8</v>
      </c>
      <c r="J1">
        <v>8</v>
      </c>
      <c r="K1">
        <v>8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8.25</v>
      </c>
      <c r="B4">
        <v>7.2</v>
      </c>
      <c r="C4">
        <v>7.2</v>
      </c>
      <c r="D4">
        <v>7.67</v>
      </c>
      <c r="E4">
        <v>7.67</v>
      </c>
      <c r="F4">
        <v>7.38</v>
      </c>
      <c r="G4">
        <v>7.38</v>
      </c>
      <c r="H4">
        <v>8</v>
      </c>
      <c r="I4">
        <v>8.25</v>
      </c>
      <c r="J4">
        <v>8.25</v>
      </c>
      <c r="K4" t="s">
        <v>22</v>
      </c>
      <c r="N4" s="13">
        <v>33</v>
      </c>
      <c r="O4" s="4" t="s">
        <v>328</v>
      </c>
    </row>
    <row r="5" spans="1:15" x14ac:dyDescent="0.2">
      <c r="A5">
        <v>27212</v>
      </c>
      <c r="B5">
        <v>37212</v>
      </c>
      <c r="C5">
        <v>37212</v>
      </c>
      <c r="D5">
        <v>40982</v>
      </c>
      <c r="E5">
        <v>40782</v>
      </c>
      <c r="F5">
        <v>59422</v>
      </c>
      <c r="G5">
        <v>59422</v>
      </c>
      <c r="H5">
        <v>47422</v>
      </c>
      <c r="I5">
        <v>49422</v>
      </c>
      <c r="J5">
        <v>49422</v>
      </c>
      <c r="K5">
        <v>49222</v>
      </c>
      <c r="L5" t="s">
        <v>23</v>
      </c>
      <c r="N5" s="13">
        <v>34</v>
      </c>
      <c r="O5" s="4" t="s">
        <v>329</v>
      </c>
    </row>
    <row r="6" spans="1:15" x14ac:dyDescent="0.2">
      <c r="A6">
        <v>26625</v>
      </c>
      <c r="B6">
        <v>49492.4</v>
      </c>
      <c r="C6">
        <v>50905.98</v>
      </c>
      <c r="D6">
        <v>47185</v>
      </c>
      <c r="E6">
        <v>54658</v>
      </c>
      <c r="F6">
        <v>89160.89</v>
      </c>
      <c r="G6">
        <v>76633.59</v>
      </c>
      <c r="H6">
        <v>52580</v>
      </c>
      <c r="I6">
        <v>58172</v>
      </c>
      <c r="J6">
        <v>61624.17</v>
      </c>
      <c r="K6">
        <v>59305</v>
      </c>
      <c r="L6" t="s">
        <v>24</v>
      </c>
      <c r="N6" s="13">
        <v>35</v>
      </c>
      <c r="O6" s="4" t="s">
        <v>330</v>
      </c>
    </row>
    <row r="7" spans="1:15" x14ac:dyDescent="0.2">
      <c r="A7">
        <v>5297</v>
      </c>
      <c r="B7">
        <v>6885</v>
      </c>
      <c r="C7">
        <v>7028</v>
      </c>
      <c r="D7">
        <v>7754</v>
      </c>
      <c r="E7">
        <v>7987</v>
      </c>
      <c r="F7">
        <v>12756</v>
      </c>
      <c r="G7">
        <v>12630</v>
      </c>
      <c r="H7">
        <v>10260</v>
      </c>
      <c r="I7">
        <v>11223</v>
      </c>
      <c r="J7">
        <v>11223</v>
      </c>
      <c r="K7">
        <v>11223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332</v>
      </c>
    </row>
    <row r="9" spans="1:15" x14ac:dyDescent="0.2">
      <c r="A9">
        <v>103062.14</v>
      </c>
      <c r="B9">
        <v>322178.12</v>
      </c>
      <c r="C9">
        <v>260097.27</v>
      </c>
      <c r="D9">
        <v>380210.91</v>
      </c>
      <c r="E9">
        <v>429967.51</v>
      </c>
      <c r="F9">
        <v>500699.33</v>
      </c>
      <c r="G9">
        <v>494645.15</v>
      </c>
      <c r="H9">
        <v>200131.74</v>
      </c>
      <c r="I9">
        <v>215897.48</v>
      </c>
      <c r="J9">
        <v>257124.66</v>
      </c>
      <c r="K9" t="s">
        <v>27</v>
      </c>
      <c r="N9" s="13">
        <v>42</v>
      </c>
      <c r="O9" s="4" t="s">
        <v>333</v>
      </c>
    </row>
    <row r="10" spans="1:15" x14ac:dyDescent="0.2">
      <c r="A10">
        <v>163064.14000000001</v>
      </c>
      <c r="B10">
        <v>211279.64</v>
      </c>
      <c r="C10">
        <v>131637.01</v>
      </c>
      <c r="D10">
        <v>240924.31</v>
      </c>
      <c r="E10">
        <v>232725.95</v>
      </c>
      <c r="F10">
        <v>314241.90999999997</v>
      </c>
      <c r="G10">
        <v>313301.65000000002</v>
      </c>
      <c r="H10">
        <v>159001.32999999999</v>
      </c>
      <c r="I10">
        <v>233600.56</v>
      </c>
      <c r="J10">
        <v>206817.37</v>
      </c>
      <c r="K10" t="s">
        <v>28</v>
      </c>
      <c r="N10" s="13">
        <v>43</v>
      </c>
      <c r="O10" s="4" t="s">
        <v>334</v>
      </c>
    </row>
    <row r="11" spans="1:15" x14ac:dyDescent="0.2">
      <c r="A11">
        <v>11650.5</v>
      </c>
      <c r="B11">
        <v>22931.05</v>
      </c>
      <c r="C11">
        <v>51291.28</v>
      </c>
      <c r="D11">
        <v>84391.82</v>
      </c>
      <c r="E11">
        <v>46084.6</v>
      </c>
      <c r="F11">
        <v>87949.759999999995</v>
      </c>
      <c r="G11">
        <v>44169.67</v>
      </c>
      <c r="H11">
        <v>69103.34</v>
      </c>
      <c r="I11">
        <v>55500.71</v>
      </c>
      <c r="J11">
        <v>60928.74</v>
      </c>
      <c r="K11" t="s">
        <v>29</v>
      </c>
      <c r="O11" s="4" t="s">
        <v>335</v>
      </c>
    </row>
    <row r="12" spans="1:15" x14ac:dyDescent="0.2">
      <c r="A12">
        <v>41887.57</v>
      </c>
      <c r="B12">
        <v>115790.05</v>
      </c>
      <c r="C12">
        <v>77233.289999999994</v>
      </c>
      <c r="D12">
        <v>111191.18</v>
      </c>
      <c r="E12">
        <v>103602.87</v>
      </c>
      <c r="F12">
        <v>110663.56</v>
      </c>
      <c r="G12">
        <v>135307.37</v>
      </c>
      <c r="H12">
        <v>65613.81</v>
      </c>
      <c r="I12">
        <v>91678.45</v>
      </c>
      <c r="J12">
        <v>72795.399999999994</v>
      </c>
      <c r="K12" t="s">
        <v>30</v>
      </c>
      <c r="O12" s="4" t="s">
        <v>336</v>
      </c>
    </row>
    <row r="13" spans="1:15" x14ac:dyDescent="0.2">
      <c r="A13">
        <v>9345.1</v>
      </c>
      <c r="B13">
        <v>6104.59</v>
      </c>
      <c r="C13">
        <v>15213.78</v>
      </c>
      <c r="D13">
        <v>17157.09</v>
      </c>
      <c r="E13">
        <v>11910.23</v>
      </c>
      <c r="F13">
        <v>24020.240000000002</v>
      </c>
      <c r="G13">
        <v>30688.37</v>
      </c>
      <c r="H13">
        <v>24096.240000000002</v>
      </c>
      <c r="I13">
        <v>35676.61</v>
      </c>
      <c r="J13">
        <v>29047.09</v>
      </c>
      <c r="K13" t="s">
        <v>31</v>
      </c>
    </row>
    <row r="14" spans="1:15" x14ac:dyDescent="0.2">
      <c r="A14">
        <v>536401.57999999996</v>
      </c>
      <c r="B14">
        <v>1103274.82</v>
      </c>
      <c r="C14">
        <v>1034049.68</v>
      </c>
      <c r="D14">
        <v>1125434.7</v>
      </c>
      <c r="E14">
        <v>1271262.3700000001</v>
      </c>
      <c r="F14">
        <v>2219107.3199999998</v>
      </c>
      <c r="G14">
        <v>1813417.22</v>
      </c>
      <c r="H14">
        <v>1078461.43</v>
      </c>
      <c r="I14">
        <v>1259363.45</v>
      </c>
      <c r="J14">
        <v>1428512.89</v>
      </c>
      <c r="K14" t="s">
        <v>32</v>
      </c>
    </row>
    <row r="15" spans="1:15" x14ac:dyDescent="0.2">
      <c r="A15">
        <v>70579.86</v>
      </c>
      <c r="B15">
        <v>92894.73</v>
      </c>
      <c r="C15">
        <v>112456.97</v>
      </c>
      <c r="D15">
        <v>101675.95</v>
      </c>
      <c r="E15">
        <v>126793.67</v>
      </c>
      <c r="F15">
        <v>233298.11</v>
      </c>
      <c r="G15">
        <v>248433.93</v>
      </c>
      <c r="H15">
        <v>182790.02</v>
      </c>
      <c r="I15">
        <v>179960.86</v>
      </c>
      <c r="J15">
        <v>188047.49</v>
      </c>
      <c r="K15" t="s">
        <v>33</v>
      </c>
    </row>
    <row r="16" spans="1:15" x14ac:dyDescent="0.2">
      <c r="A16">
        <v>52722.91</v>
      </c>
      <c r="B16">
        <v>55889.46</v>
      </c>
      <c r="C16">
        <v>77552.570000000007</v>
      </c>
      <c r="D16">
        <v>67296.17</v>
      </c>
      <c r="E16">
        <v>81917.95</v>
      </c>
      <c r="F16">
        <v>184206.33</v>
      </c>
      <c r="G16">
        <v>193626.23</v>
      </c>
      <c r="H16">
        <v>198250.78</v>
      </c>
      <c r="I16">
        <v>219900.69</v>
      </c>
      <c r="J16">
        <v>244388.32</v>
      </c>
      <c r="K16" t="s">
        <v>34</v>
      </c>
    </row>
    <row r="17" spans="1:11" x14ac:dyDescent="0.2">
      <c r="A17">
        <v>6039.13</v>
      </c>
      <c r="B17">
        <v>8906.7099999999991</v>
      </c>
      <c r="C17">
        <v>27895.61</v>
      </c>
      <c r="D17">
        <v>7191.75</v>
      </c>
      <c r="E17">
        <v>6956.84</v>
      </c>
      <c r="F17">
        <v>54536.11</v>
      </c>
      <c r="G17">
        <v>71242.27</v>
      </c>
      <c r="H17">
        <v>46423.31</v>
      </c>
      <c r="I17">
        <v>47042.19</v>
      </c>
      <c r="J17">
        <v>41409.22</v>
      </c>
      <c r="K17" t="s">
        <v>35</v>
      </c>
    </row>
    <row r="18" spans="1:11" x14ac:dyDescent="0.2">
      <c r="A18">
        <v>122363.97</v>
      </c>
      <c r="B18">
        <v>164967.09</v>
      </c>
      <c r="C18">
        <v>181334.73</v>
      </c>
      <c r="D18">
        <v>251441.04</v>
      </c>
      <c r="E18">
        <v>196732.13</v>
      </c>
      <c r="F18">
        <v>235560.13</v>
      </c>
      <c r="G18">
        <v>371226.4</v>
      </c>
      <c r="H18">
        <v>202404.43</v>
      </c>
      <c r="I18">
        <v>249171.81</v>
      </c>
      <c r="J18">
        <v>252203.26</v>
      </c>
      <c r="K18" t="s">
        <v>36</v>
      </c>
    </row>
    <row r="19" spans="1:11" x14ac:dyDescent="0.2">
      <c r="A19">
        <v>201587.91</v>
      </c>
      <c r="B19">
        <v>250563.27</v>
      </c>
      <c r="C19">
        <v>404061.35</v>
      </c>
      <c r="D19">
        <v>323765.89</v>
      </c>
      <c r="E19">
        <v>273544.46000000002</v>
      </c>
      <c r="F19">
        <v>430326.85</v>
      </c>
      <c r="G19">
        <v>426894.03</v>
      </c>
      <c r="H19">
        <v>445311.84</v>
      </c>
      <c r="I19">
        <v>503716.14</v>
      </c>
      <c r="J19">
        <v>454913.09</v>
      </c>
      <c r="K19" t="s">
        <v>37</v>
      </c>
    </row>
    <row r="20" spans="1:11" x14ac:dyDescent="0.2">
      <c r="A20">
        <v>5150.8599999999997</v>
      </c>
      <c r="B20">
        <v>5224.6099999999997</v>
      </c>
      <c r="C20">
        <v>5964.28</v>
      </c>
      <c r="D20">
        <v>6863.02</v>
      </c>
      <c r="E20">
        <v>10968.82</v>
      </c>
      <c r="F20">
        <v>6596.86</v>
      </c>
      <c r="G20">
        <v>6934.95</v>
      </c>
      <c r="H20">
        <v>0</v>
      </c>
      <c r="I20">
        <v>0</v>
      </c>
      <c r="J20">
        <v>0</v>
      </c>
      <c r="K20" t="s">
        <v>38</v>
      </c>
    </row>
    <row r="21" spans="1:11" x14ac:dyDescent="0.2">
      <c r="A21">
        <v>59985.51</v>
      </c>
      <c r="B21">
        <v>59867.519999999997</v>
      </c>
      <c r="C21">
        <v>57127.3</v>
      </c>
      <c r="D21">
        <v>61900.5</v>
      </c>
      <c r="E21">
        <v>68202.53</v>
      </c>
      <c r="F21">
        <v>118050.6</v>
      </c>
      <c r="G21">
        <v>120576.04</v>
      </c>
      <c r="H21">
        <v>106254.17</v>
      </c>
      <c r="I21">
        <v>111060.82</v>
      </c>
      <c r="J21">
        <v>110326.85</v>
      </c>
      <c r="K21" t="s">
        <v>39</v>
      </c>
    </row>
    <row r="22" spans="1:11" x14ac:dyDescent="0.2">
      <c r="A22">
        <v>561821.36</v>
      </c>
      <c r="B22">
        <v>746934.9</v>
      </c>
      <c r="C22">
        <v>661494.11</v>
      </c>
      <c r="D22">
        <v>688518.19</v>
      </c>
      <c r="E22">
        <v>642172.87</v>
      </c>
      <c r="F22">
        <v>1165894.71</v>
      </c>
      <c r="G22">
        <v>1276219.1200000001</v>
      </c>
      <c r="H22">
        <v>984832.08</v>
      </c>
      <c r="I22">
        <v>1099936.72</v>
      </c>
      <c r="J22">
        <v>1092896.25</v>
      </c>
      <c r="K22" t="s">
        <v>40</v>
      </c>
    </row>
    <row r="23" spans="1:11" x14ac:dyDescent="0.2">
      <c r="A23">
        <v>38103.89</v>
      </c>
      <c r="B23">
        <v>67428.929999999993</v>
      </c>
      <c r="C23">
        <v>83291.73</v>
      </c>
      <c r="D23">
        <v>102512.75</v>
      </c>
      <c r="E23">
        <v>129261.32</v>
      </c>
      <c r="F23">
        <v>165191.59</v>
      </c>
      <c r="G23">
        <v>159272.94</v>
      </c>
      <c r="H23">
        <v>110392.34</v>
      </c>
      <c r="I23">
        <v>132025.81</v>
      </c>
      <c r="J23">
        <v>130260.27</v>
      </c>
      <c r="K23" t="s">
        <v>41</v>
      </c>
    </row>
    <row r="24" spans="1:11" x14ac:dyDescent="0.2">
      <c r="A24">
        <v>1983766.43</v>
      </c>
      <c r="B24">
        <v>3234235.48</v>
      </c>
      <c r="C24">
        <v>3180700.97</v>
      </c>
      <c r="D24">
        <v>3570475.26</v>
      </c>
      <c r="E24">
        <v>3632104.13</v>
      </c>
      <c r="F24">
        <v>5850343.4100000001</v>
      </c>
      <c r="G24">
        <v>5705955.3300000001</v>
      </c>
      <c r="H24">
        <v>3873066.85</v>
      </c>
      <c r="I24">
        <v>4434532.3099999996</v>
      </c>
      <c r="J24">
        <v>4569670.9000000004</v>
      </c>
      <c r="K24" t="s">
        <v>42</v>
      </c>
    </row>
    <row r="25" spans="1:11" x14ac:dyDescent="0.2">
      <c r="A25">
        <v>51245.81</v>
      </c>
      <c r="B25">
        <v>54887.15</v>
      </c>
      <c r="C25">
        <v>46351.59</v>
      </c>
      <c r="D25">
        <v>53523.39</v>
      </c>
      <c r="E25">
        <v>63329.87</v>
      </c>
      <c r="F25">
        <v>91964.39</v>
      </c>
      <c r="G25">
        <v>96822.75</v>
      </c>
      <c r="H25">
        <v>103015.79</v>
      </c>
      <c r="I25">
        <v>90998.33</v>
      </c>
      <c r="J25">
        <v>69037.48</v>
      </c>
      <c r="K25" t="s">
        <v>43</v>
      </c>
    </row>
    <row r="26" spans="1:11" x14ac:dyDescent="0.2">
      <c r="A26">
        <v>35364.400000000001</v>
      </c>
      <c r="B26">
        <v>67542.509999999995</v>
      </c>
      <c r="C26">
        <v>70472.86</v>
      </c>
      <c r="D26">
        <v>89249.85</v>
      </c>
      <c r="E26">
        <v>100150.22</v>
      </c>
      <c r="F26">
        <v>126494.34</v>
      </c>
      <c r="G26">
        <v>113471.88</v>
      </c>
      <c r="H26">
        <v>92289.35</v>
      </c>
      <c r="I26">
        <v>96892.01</v>
      </c>
      <c r="J26">
        <v>97785.26</v>
      </c>
      <c r="K26" t="s">
        <v>44</v>
      </c>
    </row>
    <row r="27" spans="1:11" x14ac:dyDescent="0.2">
      <c r="A27" s="35">
        <v>1862603.34</v>
      </c>
      <c r="B27" s="35">
        <v>3822812.2</v>
      </c>
      <c r="C27" s="35">
        <v>3391651.89</v>
      </c>
      <c r="D27" s="35">
        <v>3304158.3</v>
      </c>
      <c r="E27" s="35">
        <v>3266263.88</v>
      </c>
      <c r="F27" s="35">
        <v>5962467.6600000001</v>
      </c>
      <c r="G27" s="35">
        <v>5690969.0099999998</v>
      </c>
      <c r="H27" s="35">
        <v>3745458.92</v>
      </c>
      <c r="I27" s="35">
        <v>4531627.8099999996</v>
      </c>
      <c r="J27" s="35">
        <v>4786842.5199999996</v>
      </c>
      <c r="K27" t="s">
        <v>45</v>
      </c>
    </row>
    <row r="28" spans="1:11" x14ac:dyDescent="0.2">
      <c r="A28" s="35">
        <v>23278.84</v>
      </c>
      <c r="B28" s="35">
        <v>17412.05</v>
      </c>
      <c r="C28" s="35">
        <v>18864.759999999998</v>
      </c>
      <c r="D28" s="35">
        <v>15538.88</v>
      </c>
      <c r="E28" s="35">
        <v>12300.28</v>
      </c>
      <c r="F28" s="35">
        <v>28265.68</v>
      </c>
      <c r="G28" s="35">
        <v>16865.25</v>
      </c>
      <c r="H28" s="35">
        <v>10147.299999999999</v>
      </c>
      <c r="I28" s="35">
        <v>17409.009999999998</v>
      </c>
      <c r="J28" s="35">
        <v>18625.61</v>
      </c>
      <c r="K28" t="s">
        <v>46</v>
      </c>
    </row>
    <row r="29" spans="1:11" x14ac:dyDescent="0.2">
      <c r="A29" s="35">
        <v>727001.15</v>
      </c>
      <c r="B29" s="35">
        <v>995434.21</v>
      </c>
      <c r="C29" s="35">
        <v>946362.09</v>
      </c>
      <c r="D29" s="35">
        <v>930422.03</v>
      </c>
      <c r="E29" s="35">
        <v>883767.62</v>
      </c>
      <c r="F29" s="35">
        <v>1153656.03</v>
      </c>
      <c r="G29" s="35">
        <v>1114254.69</v>
      </c>
      <c r="H29" s="35">
        <v>791357.51</v>
      </c>
      <c r="I29" s="35">
        <v>757464.24</v>
      </c>
      <c r="J29" s="35">
        <v>777336.64</v>
      </c>
      <c r="K29" t="s">
        <v>47</v>
      </c>
    </row>
    <row r="30" spans="1:11" x14ac:dyDescent="0.2">
      <c r="A30">
        <v>531899.25</v>
      </c>
      <c r="B30">
        <v>807815.72</v>
      </c>
      <c r="C30">
        <v>748240.41</v>
      </c>
      <c r="D30">
        <v>952920.95</v>
      </c>
      <c r="E30">
        <v>915391.23</v>
      </c>
      <c r="F30">
        <v>1386109.02</v>
      </c>
      <c r="G30">
        <v>1382694.9</v>
      </c>
      <c r="H30">
        <v>992131.2</v>
      </c>
      <c r="I30">
        <v>1052787.7</v>
      </c>
      <c r="J30">
        <v>1111666.98</v>
      </c>
      <c r="K30" t="s">
        <v>76</v>
      </c>
    </row>
    <row r="31" spans="1:11" x14ac:dyDescent="0.2">
      <c r="A31">
        <v>85415.6</v>
      </c>
      <c r="B31">
        <v>78416.710000000006</v>
      </c>
      <c r="C31">
        <v>88405.94</v>
      </c>
      <c r="D31">
        <v>115365.21</v>
      </c>
      <c r="E31">
        <v>139535.62</v>
      </c>
      <c r="F31">
        <v>196450.4</v>
      </c>
      <c r="G31">
        <v>201707.38</v>
      </c>
      <c r="H31">
        <v>166741.09</v>
      </c>
      <c r="I31">
        <v>168002.37</v>
      </c>
      <c r="J31">
        <v>166145.54999999999</v>
      </c>
      <c r="K31" t="s">
        <v>77</v>
      </c>
    </row>
    <row r="32" spans="1:11" x14ac:dyDescent="0.2">
      <c r="A32">
        <v>67154.740000000005</v>
      </c>
      <c r="B32">
        <v>50998.19</v>
      </c>
      <c r="C32">
        <v>61555.21</v>
      </c>
      <c r="D32">
        <v>70354.05</v>
      </c>
      <c r="E32">
        <v>95898.74</v>
      </c>
      <c r="F32">
        <v>159315.04</v>
      </c>
      <c r="G32">
        <v>169185.38</v>
      </c>
      <c r="H32">
        <v>161695.60999999999</v>
      </c>
      <c r="I32">
        <v>194056.16</v>
      </c>
      <c r="J32">
        <v>205165.55</v>
      </c>
      <c r="K32" t="s">
        <v>78</v>
      </c>
    </row>
    <row r="33" spans="1:12" x14ac:dyDescent="0.2">
      <c r="A33">
        <v>6455.19</v>
      </c>
      <c r="B33">
        <v>6332.33</v>
      </c>
      <c r="C33">
        <v>15824.81</v>
      </c>
      <c r="D33">
        <v>8046.03</v>
      </c>
      <c r="E33">
        <v>7236.49</v>
      </c>
      <c r="F33">
        <v>44897.85</v>
      </c>
      <c r="G33">
        <v>57840.97</v>
      </c>
      <c r="H33">
        <v>40124.480000000003</v>
      </c>
      <c r="I33">
        <v>40571.800000000003</v>
      </c>
      <c r="J33">
        <v>34243.25</v>
      </c>
      <c r="K33" t="s">
        <v>79</v>
      </c>
    </row>
    <row r="34" spans="1:12" x14ac:dyDescent="0.2">
      <c r="A34" s="35">
        <v>26625.51</v>
      </c>
      <c r="B34" s="35">
        <v>49492.89</v>
      </c>
      <c r="C34" s="35">
        <v>50953.1</v>
      </c>
      <c r="D34" s="35">
        <v>48360.19</v>
      </c>
      <c r="E34" s="35">
        <v>54924.39</v>
      </c>
      <c r="F34" s="35">
        <v>89163.07</v>
      </c>
      <c r="G34" s="35">
        <v>76634.61</v>
      </c>
      <c r="H34" s="35">
        <v>52578.97</v>
      </c>
      <c r="I34" s="35">
        <v>58173.78</v>
      </c>
      <c r="J34" s="35">
        <v>61596.5</v>
      </c>
      <c r="K34" t="s">
        <v>80</v>
      </c>
    </row>
    <row r="35" spans="1:12" x14ac:dyDescent="0.2">
      <c r="A35" s="35">
        <v>1915262.69</v>
      </c>
      <c r="B35" s="35">
        <v>2877123.17</v>
      </c>
      <c r="C35" s="35">
        <v>2479151.46</v>
      </c>
      <c r="D35" s="35">
        <v>2740980.16</v>
      </c>
      <c r="E35" s="35">
        <v>2856443.76</v>
      </c>
      <c r="F35" s="35">
        <v>4373157.74</v>
      </c>
      <c r="G35" s="35">
        <v>4508303.76</v>
      </c>
      <c r="H35" s="35">
        <v>3497878.17</v>
      </c>
      <c r="I35" s="35">
        <v>3818124.77</v>
      </c>
      <c r="J35" s="35">
        <v>3883893.04</v>
      </c>
      <c r="K35" t="s">
        <v>117</v>
      </c>
    </row>
    <row r="36" spans="1:12" x14ac:dyDescent="0.2">
      <c r="A36" s="35">
        <v>27212.38</v>
      </c>
      <c r="B36" s="35">
        <v>37212.879999999997</v>
      </c>
      <c r="C36" s="35">
        <v>37260.1</v>
      </c>
      <c r="D36" s="35">
        <v>42225.57</v>
      </c>
      <c r="E36" s="35">
        <v>41112.35</v>
      </c>
      <c r="F36" s="35">
        <v>59424.06</v>
      </c>
      <c r="G36" s="35">
        <v>59422.91</v>
      </c>
      <c r="H36" s="35">
        <v>47421.11</v>
      </c>
      <c r="I36" s="35">
        <v>49423.39</v>
      </c>
      <c r="J36" s="35">
        <v>49397.760000000002</v>
      </c>
      <c r="K36" t="s">
        <v>118</v>
      </c>
    </row>
    <row r="37" spans="1:12" x14ac:dyDescent="0.2">
      <c r="A37">
        <v>44879.46</v>
      </c>
      <c r="B37">
        <v>71786.62</v>
      </c>
      <c r="C37">
        <v>86550.95</v>
      </c>
      <c r="D37">
        <v>87119.66</v>
      </c>
      <c r="E37">
        <v>63251.61</v>
      </c>
      <c r="F37">
        <v>202115.48</v>
      </c>
      <c r="G37">
        <v>248999.87</v>
      </c>
      <c r="H37">
        <v>242574.2</v>
      </c>
      <c r="I37">
        <v>286153.8</v>
      </c>
      <c r="J37">
        <v>276678.55</v>
      </c>
      <c r="K37" t="s">
        <v>146</v>
      </c>
      <c r="L37" t="s">
        <v>166</v>
      </c>
    </row>
    <row r="38" spans="1:12" x14ac:dyDescent="0.2">
      <c r="A38">
        <v>33200.79</v>
      </c>
      <c r="B38">
        <v>65533.25</v>
      </c>
      <c r="C38">
        <v>59062.28</v>
      </c>
      <c r="D38">
        <v>67891.179999999993</v>
      </c>
      <c r="E38">
        <v>55931.08</v>
      </c>
      <c r="F38">
        <v>196106.25</v>
      </c>
      <c r="G38">
        <v>210667.14</v>
      </c>
      <c r="H38">
        <v>196440.79</v>
      </c>
      <c r="I38">
        <v>231587.82</v>
      </c>
      <c r="J38">
        <v>209931.81</v>
      </c>
      <c r="K38" t="s">
        <v>147</v>
      </c>
      <c r="L38" t="s">
        <v>166</v>
      </c>
    </row>
    <row r="39" spans="1:12" x14ac:dyDescent="0.2">
      <c r="A39">
        <v>39.6</v>
      </c>
      <c r="B39">
        <v>1099.02</v>
      </c>
      <c r="C39">
        <v>3272.99</v>
      </c>
      <c r="D39">
        <v>2904.12</v>
      </c>
      <c r="E39">
        <v>4332.1400000000003</v>
      </c>
      <c r="F39">
        <v>4608.9799999999996</v>
      </c>
      <c r="G39">
        <v>1244.77</v>
      </c>
      <c r="H39">
        <v>1458.2</v>
      </c>
      <c r="I39">
        <v>2267.1799999999998</v>
      </c>
      <c r="J39">
        <v>2200.5100000000002</v>
      </c>
      <c r="K39" t="s">
        <v>148</v>
      </c>
      <c r="L39" t="s">
        <v>166</v>
      </c>
    </row>
    <row r="40" spans="1:12" x14ac:dyDescent="0.2">
      <c r="A40">
        <v>358917.49</v>
      </c>
      <c r="B40">
        <v>456056.23</v>
      </c>
      <c r="C40">
        <v>404032.96</v>
      </c>
      <c r="D40">
        <v>419237.91</v>
      </c>
      <c r="E40">
        <v>382122.15</v>
      </c>
      <c r="F40">
        <v>714854.48</v>
      </c>
      <c r="G40">
        <v>734664.43</v>
      </c>
      <c r="H40">
        <v>577252.25</v>
      </c>
      <c r="I40">
        <v>649778.39</v>
      </c>
      <c r="J40">
        <v>659347.56999999995</v>
      </c>
      <c r="K40" t="s">
        <v>149</v>
      </c>
      <c r="L40" t="s">
        <v>166</v>
      </c>
    </row>
    <row r="41" spans="1:12" x14ac:dyDescent="0.2">
      <c r="A41">
        <v>99274.97</v>
      </c>
      <c r="B41">
        <v>146028.39000000001</v>
      </c>
      <c r="C41">
        <v>132012.54</v>
      </c>
      <c r="D41">
        <v>120118.97</v>
      </c>
      <c r="E41">
        <v>122600.46</v>
      </c>
      <c r="F41">
        <v>174872.27</v>
      </c>
      <c r="G41">
        <v>221779.20000000001</v>
      </c>
      <c r="H41">
        <v>165867.48000000001</v>
      </c>
      <c r="I41">
        <v>188147.82</v>
      </c>
      <c r="J41">
        <v>199068.02</v>
      </c>
      <c r="K41" t="s">
        <v>150</v>
      </c>
      <c r="L41" t="s">
        <v>166</v>
      </c>
    </row>
    <row r="42" spans="1:12" x14ac:dyDescent="0.2">
      <c r="A42">
        <v>34301.160000000003</v>
      </c>
      <c r="B42">
        <v>31425.57</v>
      </c>
      <c r="C42">
        <v>24503.43</v>
      </c>
      <c r="D42">
        <v>25996.45</v>
      </c>
      <c r="E42">
        <v>26772.57</v>
      </c>
      <c r="F42">
        <v>54583.61</v>
      </c>
      <c r="G42">
        <v>55051.54</v>
      </c>
      <c r="H42">
        <v>56361.26</v>
      </c>
      <c r="I42">
        <v>61085.05</v>
      </c>
      <c r="J42">
        <v>62366.16</v>
      </c>
      <c r="K42" t="s">
        <v>151</v>
      </c>
      <c r="L42" t="s">
        <v>166</v>
      </c>
    </row>
    <row r="43" spans="1:12" x14ac:dyDescent="0.2">
      <c r="A43">
        <v>64749.57</v>
      </c>
      <c r="B43">
        <v>74390.91</v>
      </c>
      <c r="C43">
        <v>77687.66</v>
      </c>
      <c r="D43">
        <v>83375.179999999993</v>
      </c>
      <c r="E43">
        <v>70757.89</v>
      </c>
      <c r="F43">
        <v>121753.33</v>
      </c>
      <c r="G43">
        <v>114177.85</v>
      </c>
      <c r="H43">
        <v>108513.59</v>
      </c>
      <c r="I43">
        <v>113676.13</v>
      </c>
      <c r="J43">
        <v>110955.61</v>
      </c>
      <c r="K43" t="s">
        <v>152</v>
      </c>
      <c r="L43" t="s">
        <v>166</v>
      </c>
    </row>
    <row r="44" spans="1:12" x14ac:dyDescent="0.2">
      <c r="A44">
        <v>62050.38</v>
      </c>
      <c r="B44">
        <v>223122.74</v>
      </c>
      <c r="C44">
        <v>180151.18</v>
      </c>
      <c r="D44">
        <v>285840.95</v>
      </c>
      <c r="E44">
        <v>265857.53000000003</v>
      </c>
      <c r="F44">
        <v>280036.43</v>
      </c>
      <c r="G44">
        <v>295480.21000000002</v>
      </c>
      <c r="H44">
        <v>130730.51</v>
      </c>
      <c r="I44">
        <v>183974.45</v>
      </c>
      <c r="J44">
        <v>200711.78</v>
      </c>
      <c r="K44" t="s">
        <v>153</v>
      </c>
      <c r="L44" t="s">
        <v>166</v>
      </c>
    </row>
    <row r="45" spans="1:12" x14ac:dyDescent="0.2">
      <c r="A45">
        <v>793456.92</v>
      </c>
      <c r="B45">
        <v>1552401.68</v>
      </c>
      <c r="C45">
        <v>1466173.4399999999</v>
      </c>
      <c r="D45">
        <v>1705240.23</v>
      </c>
      <c r="E45">
        <v>1918353.53</v>
      </c>
      <c r="F45">
        <v>3064826.89</v>
      </c>
      <c r="G45">
        <v>2626681.04</v>
      </c>
      <c r="H45">
        <v>1436520.38</v>
      </c>
      <c r="I45">
        <v>1664553.31</v>
      </c>
      <c r="J45">
        <v>1835609.91</v>
      </c>
      <c r="K45" t="s">
        <v>154</v>
      </c>
      <c r="L45" t="s">
        <v>166</v>
      </c>
    </row>
    <row r="46" spans="1:12" x14ac:dyDescent="0.2">
      <c r="A46">
        <v>146027.21</v>
      </c>
      <c r="B46">
        <v>213235.35</v>
      </c>
      <c r="C46">
        <v>370505.68</v>
      </c>
      <c r="D46">
        <v>303822.07</v>
      </c>
      <c r="E46">
        <v>238187.06</v>
      </c>
      <c r="F46">
        <v>300095.09999999998</v>
      </c>
      <c r="G46">
        <v>406045.17</v>
      </c>
      <c r="H46">
        <v>265089.31</v>
      </c>
      <c r="I46">
        <v>314646.89</v>
      </c>
      <c r="J46">
        <v>309095.17</v>
      </c>
      <c r="K46" t="s">
        <v>155</v>
      </c>
      <c r="L46" t="s">
        <v>166</v>
      </c>
    </row>
    <row r="47" spans="1:12" x14ac:dyDescent="0.2">
      <c r="A47">
        <v>10756.51</v>
      </c>
      <c r="B47">
        <v>29521.18</v>
      </c>
      <c r="C47">
        <v>12294.54</v>
      </c>
      <c r="D47">
        <v>46185.64</v>
      </c>
      <c r="E47">
        <v>36542.519999999997</v>
      </c>
      <c r="F47">
        <v>51425.79</v>
      </c>
      <c r="G47">
        <v>78244.600000000006</v>
      </c>
      <c r="H47">
        <v>59106.51</v>
      </c>
      <c r="I47">
        <v>43971.91</v>
      </c>
      <c r="J47">
        <v>52544.13</v>
      </c>
      <c r="K47" t="s">
        <v>156</v>
      </c>
      <c r="L47" t="s">
        <v>166</v>
      </c>
    </row>
    <row r="48" spans="1:12" x14ac:dyDescent="0.2">
      <c r="A48">
        <v>46458.67</v>
      </c>
      <c r="B48">
        <v>33719.19</v>
      </c>
      <c r="C48">
        <v>33244.67</v>
      </c>
      <c r="D48">
        <v>38945.480000000003</v>
      </c>
      <c r="E48">
        <v>39122.199999999997</v>
      </c>
      <c r="F48">
        <v>58947.12</v>
      </c>
      <c r="G48">
        <v>62404.14</v>
      </c>
      <c r="H48">
        <v>45207.1</v>
      </c>
      <c r="I48">
        <v>43496.2</v>
      </c>
      <c r="J48">
        <v>30698.75</v>
      </c>
      <c r="K48" t="s">
        <v>157</v>
      </c>
      <c r="L48" t="s">
        <v>166</v>
      </c>
    </row>
    <row r="49" spans="1:12" x14ac:dyDescent="0.2">
      <c r="A49">
        <v>16412.09</v>
      </c>
      <c r="B49">
        <v>16276.86</v>
      </c>
      <c r="C49">
        <v>16515.349999999999</v>
      </c>
      <c r="D49">
        <v>13792.54</v>
      </c>
      <c r="E49">
        <v>14206.68</v>
      </c>
      <c r="F49">
        <v>20120.25</v>
      </c>
      <c r="G49">
        <v>23277.93</v>
      </c>
      <c r="H49">
        <v>14470.48</v>
      </c>
      <c r="I49">
        <v>19203.490000000002</v>
      </c>
      <c r="J49">
        <v>19659.669999999998</v>
      </c>
      <c r="K49" t="s">
        <v>158</v>
      </c>
      <c r="L49" t="s">
        <v>166</v>
      </c>
    </row>
    <row r="50" spans="1:12" x14ac:dyDescent="0.2">
      <c r="A50">
        <v>37004.94</v>
      </c>
      <c r="B50">
        <v>66279.039999999994</v>
      </c>
      <c r="C50">
        <v>81783.03</v>
      </c>
      <c r="D50">
        <v>101019.6</v>
      </c>
      <c r="E50">
        <v>112560.59</v>
      </c>
      <c r="F50">
        <v>142685.16</v>
      </c>
      <c r="G50">
        <v>136317.94</v>
      </c>
      <c r="H50">
        <v>86573.4</v>
      </c>
      <c r="I50">
        <v>104664.05</v>
      </c>
      <c r="J50">
        <v>105892.54</v>
      </c>
      <c r="K50" t="s">
        <v>159</v>
      </c>
      <c r="L50" t="s">
        <v>166</v>
      </c>
    </row>
    <row r="51" spans="1:12" x14ac:dyDescent="0.2">
      <c r="A51">
        <v>5449.46</v>
      </c>
      <c r="B51">
        <v>4960.88</v>
      </c>
      <c r="C51">
        <v>2944.41</v>
      </c>
      <c r="D51">
        <v>3562.7</v>
      </c>
      <c r="E51">
        <v>3420.99</v>
      </c>
      <c r="F51">
        <v>13475.84</v>
      </c>
      <c r="G51">
        <v>7591.74</v>
      </c>
      <c r="H51">
        <v>8957.23</v>
      </c>
      <c r="I51">
        <v>12484.76</v>
      </c>
      <c r="J51">
        <v>12920.35</v>
      </c>
      <c r="K51" t="s">
        <v>160</v>
      </c>
      <c r="L51" t="s">
        <v>166</v>
      </c>
    </row>
    <row r="52" spans="1:12" x14ac:dyDescent="0.2">
      <c r="A52">
        <v>3981.67</v>
      </c>
      <c r="B52">
        <v>14453.61</v>
      </c>
      <c r="C52">
        <v>6107.76</v>
      </c>
      <c r="D52">
        <v>8183.72</v>
      </c>
      <c r="E52">
        <v>1634.69</v>
      </c>
      <c r="F52">
        <v>3029.82</v>
      </c>
      <c r="G52">
        <v>3119.14</v>
      </c>
      <c r="H52">
        <v>3536.33</v>
      </c>
      <c r="I52">
        <v>5794.45</v>
      </c>
      <c r="J52">
        <v>4556.88</v>
      </c>
      <c r="K52" t="s">
        <v>161</v>
      </c>
      <c r="L52" t="s">
        <v>166</v>
      </c>
    </row>
    <row r="53" spans="1:12" x14ac:dyDescent="0.2">
      <c r="A53">
        <v>19957.87</v>
      </c>
      <c r="B53">
        <v>21997.63</v>
      </c>
      <c r="C53">
        <v>26714.31</v>
      </c>
      <c r="D53">
        <v>29027.83</v>
      </c>
      <c r="E53">
        <v>29457.48</v>
      </c>
      <c r="F53">
        <v>66232.05</v>
      </c>
      <c r="G53">
        <v>69189.75</v>
      </c>
      <c r="H53">
        <v>62117.35</v>
      </c>
      <c r="I53">
        <v>68506.080000000002</v>
      </c>
      <c r="J53">
        <v>59741.95</v>
      </c>
      <c r="K53" t="s">
        <v>162</v>
      </c>
      <c r="L53" t="s">
        <v>166</v>
      </c>
    </row>
    <row r="54" spans="1:12" x14ac:dyDescent="0.2">
      <c r="A54">
        <v>5282.57</v>
      </c>
      <c r="B54">
        <v>11961.11</v>
      </c>
      <c r="C54">
        <v>13208.24</v>
      </c>
      <c r="D54">
        <v>13123.62</v>
      </c>
      <c r="E54">
        <v>14109.9</v>
      </c>
      <c r="F54">
        <v>23283.25</v>
      </c>
      <c r="G54">
        <v>23238.2</v>
      </c>
      <c r="H54">
        <v>17146.37</v>
      </c>
      <c r="I54">
        <v>22880.91</v>
      </c>
      <c r="J54">
        <v>22927.83</v>
      </c>
      <c r="K54" t="s">
        <v>163</v>
      </c>
      <c r="L54" t="s">
        <v>166</v>
      </c>
    </row>
    <row r="55" spans="1:12" x14ac:dyDescent="0.2">
      <c r="A55">
        <v>38774.15</v>
      </c>
      <c r="B55">
        <v>33748.620000000003</v>
      </c>
      <c r="C55">
        <v>41002.44</v>
      </c>
      <c r="D55">
        <v>42217.99</v>
      </c>
      <c r="E55">
        <v>45777.89</v>
      </c>
      <c r="F55">
        <v>72700.75</v>
      </c>
      <c r="G55">
        <v>72633.23</v>
      </c>
      <c r="H55">
        <v>59477.760000000002</v>
      </c>
      <c r="I55">
        <v>75047.759999999995</v>
      </c>
      <c r="J55">
        <v>83129.039999999994</v>
      </c>
      <c r="K55" t="s">
        <v>164</v>
      </c>
      <c r="L55" t="s">
        <v>166</v>
      </c>
    </row>
    <row r="56" spans="1:12" x14ac:dyDescent="0.2">
      <c r="A56">
        <v>162790.95000000001</v>
      </c>
      <c r="B56">
        <v>166237.60999999999</v>
      </c>
      <c r="C56">
        <v>142933.09</v>
      </c>
      <c r="D56">
        <v>172869.43</v>
      </c>
      <c r="E56">
        <v>187105.16</v>
      </c>
      <c r="F56">
        <v>284590.55</v>
      </c>
      <c r="G56">
        <v>315147.45</v>
      </c>
      <c r="H56">
        <v>335666.35</v>
      </c>
      <c r="I56">
        <v>342611.87</v>
      </c>
      <c r="J56">
        <v>311634.65000000002</v>
      </c>
      <c r="K56" t="s">
        <v>165</v>
      </c>
      <c r="L56" t="s">
        <v>166</v>
      </c>
    </row>
    <row r="57" spans="1:12" x14ac:dyDescent="0.2">
      <c r="A57">
        <v>5462.31</v>
      </c>
      <c r="B57">
        <v>17905.28</v>
      </c>
      <c r="C57">
        <v>21099.54</v>
      </c>
      <c r="D57">
        <v>17326.16</v>
      </c>
      <c r="E57">
        <v>12122.75</v>
      </c>
      <c r="F57">
        <v>54834.15</v>
      </c>
      <c r="G57">
        <v>67658.34</v>
      </c>
      <c r="H57">
        <v>89718.44</v>
      </c>
      <c r="I57">
        <v>87778.66</v>
      </c>
      <c r="J57">
        <v>92034.66</v>
      </c>
      <c r="K57" t="s">
        <v>146</v>
      </c>
      <c r="L57" t="s">
        <v>60</v>
      </c>
    </row>
    <row r="58" spans="1:12" x14ac:dyDescent="0.2">
      <c r="A58">
        <v>4727.3</v>
      </c>
      <c r="B58">
        <v>24674.76</v>
      </c>
      <c r="C58">
        <v>14190.09</v>
      </c>
      <c r="D58">
        <v>14227.45</v>
      </c>
      <c r="E58">
        <v>9103.58</v>
      </c>
      <c r="F58">
        <v>53176.79</v>
      </c>
      <c r="G58">
        <v>58015.9</v>
      </c>
      <c r="H58">
        <v>75178.929999999993</v>
      </c>
      <c r="I58">
        <v>72813.990000000005</v>
      </c>
      <c r="J58">
        <v>74223.149999999994</v>
      </c>
      <c r="K58" t="s">
        <v>147</v>
      </c>
      <c r="L58" t="s">
        <v>60</v>
      </c>
    </row>
    <row r="59" spans="1:12" x14ac:dyDescent="0.2">
      <c r="A59">
        <v>0</v>
      </c>
      <c r="B59">
        <v>982.27</v>
      </c>
      <c r="C59">
        <v>1966.31</v>
      </c>
      <c r="D59">
        <v>1193.5899999999999</v>
      </c>
      <c r="E59">
        <v>0</v>
      </c>
      <c r="F59">
        <v>2694.67</v>
      </c>
      <c r="G59">
        <v>1082.4100000000001</v>
      </c>
      <c r="H59">
        <v>1157.19</v>
      </c>
      <c r="I59">
        <v>1752.35</v>
      </c>
      <c r="J59">
        <v>1732.19</v>
      </c>
      <c r="K59" t="s">
        <v>148</v>
      </c>
      <c r="L59" t="s">
        <v>60</v>
      </c>
    </row>
    <row r="60" spans="1:12" x14ac:dyDescent="0.2">
      <c r="A60">
        <v>18588.36</v>
      </c>
      <c r="B60">
        <v>30278.43</v>
      </c>
      <c r="C60">
        <v>16679.11</v>
      </c>
      <c r="D60">
        <v>9000.31</v>
      </c>
      <c r="E60">
        <v>15562.49</v>
      </c>
      <c r="F60">
        <v>26743.14</v>
      </c>
      <c r="G60">
        <v>27371.35</v>
      </c>
      <c r="H60">
        <v>30694.73</v>
      </c>
      <c r="I60">
        <v>17967.900000000001</v>
      </c>
      <c r="J60">
        <v>25390.720000000001</v>
      </c>
      <c r="K60" t="s">
        <v>149</v>
      </c>
      <c r="L60" t="s">
        <v>60</v>
      </c>
    </row>
    <row r="61" spans="1:12" x14ac:dyDescent="0.2">
      <c r="A61">
        <v>5030.45</v>
      </c>
      <c r="B61">
        <v>6879.77</v>
      </c>
      <c r="C61">
        <v>8473.92</v>
      </c>
      <c r="D61">
        <v>4481.8500000000004</v>
      </c>
      <c r="E61">
        <v>5214.7</v>
      </c>
      <c r="F61">
        <v>8976.4599999999991</v>
      </c>
      <c r="G61">
        <v>7757.33</v>
      </c>
      <c r="H61">
        <v>8974.2000000000007</v>
      </c>
      <c r="I61">
        <v>5940.42</v>
      </c>
      <c r="J61">
        <v>7285.24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6037.9</v>
      </c>
      <c r="B63">
        <v>6267.33</v>
      </c>
      <c r="C63">
        <v>7704.46</v>
      </c>
      <c r="D63">
        <v>6590.33</v>
      </c>
      <c r="E63">
        <v>7024.1</v>
      </c>
      <c r="F63">
        <v>16733.88</v>
      </c>
      <c r="G63">
        <v>19025.61</v>
      </c>
      <c r="H63">
        <v>19830.47</v>
      </c>
      <c r="I63">
        <v>19095.48</v>
      </c>
      <c r="J63">
        <v>22492.95</v>
      </c>
      <c r="K63" t="s">
        <v>152</v>
      </c>
      <c r="L63" t="s">
        <v>60</v>
      </c>
    </row>
    <row r="64" spans="1:12" x14ac:dyDescent="0.2">
      <c r="A64">
        <v>3527.71</v>
      </c>
      <c r="B64">
        <v>5118.75</v>
      </c>
      <c r="C64">
        <v>6582.89</v>
      </c>
      <c r="D64">
        <v>9799.86</v>
      </c>
      <c r="E64">
        <v>3629.27</v>
      </c>
      <c r="F64">
        <v>11193.29</v>
      </c>
      <c r="G64">
        <v>14266.26</v>
      </c>
      <c r="H64">
        <v>12123.15</v>
      </c>
      <c r="I64">
        <v>18514.7</v>
      </c>
      <c r="J64">
        <v>15920.03</v>
      </c>
      <c r="K64" t="s">
        <v>153</v>
      </c>
      <c r="L64" t="s">
        <v>60</v>
      </c>
    </row>
    <row r="65" spans="1:12" x14ac:dyDescent="0.2">
      <c r="A65">
        <v>598920.97</v>
      </c>
      <c r="B65">
        <v>1138879.6599999999</v>
      </c>
      <c r="C65">
        <v>1161158.78</v>
      </c>
      <c r="D65">
        <v>1224500.44</v>
      </c>
      <c r="E65">
        <v>1416767.52</v>
      </c>
      <c r="F65">
        <v>2461781.9900000002</v>
      </c>
      <c r="G65">
        <v>2066536.67</v>
      </c>
      <c r="H65">
        <v>1195950.7</v>
      </c>
      <c r="I65">
        <v>1411315.2</v>
      </c>
      <c r="J65">
        <v>1585222.17</v>
      </c>
      <c r="K65" t="s">
        <v>154</v>
      </c>
      <c r="L65" t="s">
        <v>60</v>
      </c>
    </row>
    <row r="66" spans="1:12" x14ac:dyDescent="0.2">
      <c r="A66">
        <v>11195.94</v>
      </c>
      <c r="B66">
        <v>13224.75</v>
      </c>
      <c r="C66">
        <v>6731.59</v>
      </c>
      <c r="D66">
        <v>10027.14</v>
      </c>
      <c r="E66">
        <v>11994.73</v>
      </c>
      <c r="F66">
        <v>26166.05</v>
      </c>
      <c r="G66">
        <v>27048.51</v>
      </c>
      <c r="H66">
        <v>23558.13</v>
      </c>
      <c r="I66">
        <v>15538.87</v>
      </c>
      <c r="J66">
        <v>26438.86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261.33999999999997</v>
      </c>
      <c r="B68">
        <v>274.25</v>
      </c>
      <c r="C68">
        <v>317.95999999999998</v>
      </c>
      <c r="D68">
        <v>5.75</v>
      </c>
      <c r="E68">
        <v>8.18</v>
      </c>
      <c r="F68">
        <v>0</v>
      </c>
      <c r="G68">
        <v>936.65</v>
      </c>
      <c r="H68">
        <v>0</v>
      </c>
      <c r="I68">
        <v>0</v>
      </c>
      <c r="J68">
        <v>25.7</v>
      </c>
      <c r="K68" t="s">
        <v>157</v>
      </c>
      <c r="L68" t="s">
        <v>60</v>
      </c>
    </row>
    <row r="69" spans="1:12" x14ac:dyDescent="0.2">
      <c r="A69">
        <v>0</v>
      </c>
      <c r="B69">
        <v>0</v>
      </c>
      <c r="C69">
        <v>0</v>
      </c>
      <c r="D69">
        <v>0</v>
      </c>
      <c r="E69">
        <v>0</v>
      </c>
      <c r="F69">
        <v>2464.09</v>
      </c>
      <c r="G69">
        <v>1601.71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531.41999999999996</v>
      </c>
      <c r="B71">
        <v>522.78</v>
      </c>
      <c r="C71">
        <v>1328.43</v>
      </c>
      <c r="D71">
        <v>1277.03</v>
      </c>
      <c r="E71">
        <v>651.88</v>
      </c>
      <c r="F71">
        <v>4131.92</v>
      </c>
      <c r="G71">
        <v>4172.6000000000004</v>
      </c>
      <c r="H71">
        <v>4282.88</v>
      </c>
      <c r="I71">
        <v>6084.57</v>
      </c>
      <c r="J71">
        <v>6123.18</v>
      </c>
      <c r="K71" t="s">
        <v>160</v>
      </c>
      <c r="L71" t="s">
        <v>60</v>
      </c>
    </row>
    <row r="72" spans="1:12" x14ac:dyDescent="0.2">
      <c r="A72">
        <v>0</v>
      </c>
      <c r="B72">
        <v>90.6</v>
      </c>
      <c r="C72">
        <v>1.91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161</v>
      </c>
      <c r="L72" t="s">
        <v>60</v>
      </c>
    </row>
    <row r="73" spans="1:12" x14ac:dyDescent="0.2">
      <c r="A73">
        <v>508.81</v>
      </c>
      <c r="B73">
        <v>318.32</v>
      </c>
      <c r="C73">
        <v>446.1</v>
      </c>
      <c r="D73">
        <v>475.67</v>
      </c>
      <c r="E73">
        <v>565.1</v>
      </c>
      <c r="F73">
        <v>4612.72</v>
      </c>
      <c r="G73">
        <v>5565.33</v>
      </c>
      <c r="H73">
        <v>7246.78</v>
      </c>
      <c r="I73">
        <v>7491.44</v>
      </c>
      <c r="J73">
        <v>8310</v>
      </c>
      <c r="K73" t="s">
        <v>162</v>
      </c>
      <c r="L73" t="s">
        <v>60</v>
      </c>
    </row>
    <row r="74" spans="1:12" x14ac:dyDescent="0.2">
      <c r="A74">
        <v>0</v>
      </c>
      <c r="B74">
        <v>389.7</v>
      </c>
      <c r="C74">
        <v>504.79</v>
      </c>
      <c r="D74">
        <v>544.11</v>
      </c>
      <c r="E74">
        <v>1166.8399999999999</v>
      </c>
      <c r="F74">
        <v>769.98</v>
      </c>
      <c r="G74">
        <v>0</v>
      </c>
      <c r="H74">
        <v>0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0</v>
      </c>
      <c r="B75">
        <v>-54.97</v>
      </c>
      <c r="C75">
        <v>133.21</v>
      </c>
      <c r="D75">
        <v>5.24</v>
      </c>
      <c r="E75">
        <v>843.43</v>
      </c>
      <c r="F75">
        <v>70.56</v>
      </c>
      <c r="G75">
        <v>76.739999999999995</v>
      </c>
      <c r="H75">
        <v>411.06</v>
      </c>
      <c r="I75">
        <v>45.98</v>
      </c>
      <c r="J75">
        <v>55</v>
      </c>
      <c r="K75" t="s">
        <v>164</v>
      </c>
      <c r="L75" t="s">
        <v>60</v>
      </c>
    </row>
    <row r="76" spans="1:12" x14ac:dyDescent="0.2">
      <c r="A76">
        <v>10950.97</v>
      </c>
      <c r="B76">
        <v>15214.04</v>
      </c>
      <c r="C76">
        <v>4635.76</v>
      </c>
      <c r="D76">
        <v>2143.65</v>
      </c>
      <c r="E76">
        <v>2276.2800000000002</v>
      </c>
      <c r="F76">
        <v>16798.16</v>
      </c>
      <c r="G76">
        <v>25604.23</v>
      </c>
      <c r="H76">
        <v>36798.879999999997</v>
      </c>
      <c r="I76">
        <v>41927.620000000003</v>
      </c>
      <c r="J76">
        <v>37104.06</v>
      </c>
      <c r="K76" t="s">
        <v>165</v>
      </c>
      <c r="L76" t="s">
        <v>60</v>
      </c>
    </row>
    <row r="77" spans="1:12" x14ac:dyDescent="0.2">
      <c r="A77">
        <v>5366.15</v>
      </c>
      <c r="B77">
        <v>12729.85</v>
      </c>
      <c r="C77">
        <v>15150.74</v>
      </c>
      <c r="D77">
        <v>14444.2</v>
      </c>
      <c r="E77">
        <v>14344.11</v>
      </c>
      <c r="F77">
        <v>48457.67</v>
      </c>
      <c r="G77">
        <v>57352.639999999999</v>
      </c>
      <c r="H77">
        <v>72541.759999999995</v>
      </c>
      <c r="I77">
        <v>70771.899999999994</v>
      </c>
      <c r="J77">
        <v>75866.48</v>
      </c>
      <c r="K77" t="s">
        <v>146</v>
      </c>
      <c r="L77" t="s">
        <v>167</v>
      </c>
    </row>
    <row r="78" spans="1:12" x14ac:dyDescent="0.2">
      <c r="A78">
        <v>4349.55</v>
      </c>
      <c r="B78">
        <v>19781.330000000002</v>
      </c>
      <c r="C78">
        <v>9758.4</v>
      </c>
      <c r="D78">
        <v>10928.76</v>
      </c>
      <c r="E78">
        <v>10922.83</v>
      </c>
      <c r="F78">
        <v>47161.55</v>
      </c>
      <c r="G78">
        <v>49849.24</v>
      </c>
      <c r="H78">
        <v>60388.42</v>
      </c>
      <c r="I78">
        <v>59249.8</v>
      </c>
      <c r="J78">
        <v>59497.41</v>
      </c>
      <c r="K78" t="s">
        <v>147</v>
      </c>
      <c r="L78" t="s">
        <v>167</v>
      </c>
    </row>
    <row r="79" spans="1:12" x14ac:dyDescent="0.2">
      <c r="A79">
        <v>0</v>
      </c>
      <c r="B79">
        <v>1003.3</v>
      </c>
      <c r="C79">
        <v>1761.38</v>
      </c>
      <c r="D79">
        <v>1773.33</v>
      </c>
      <c r="E79">
        <v>0</v>
      </c>
      <c r="F79">
        <v>2437.63</v>
      </c>
      <c r="G79">
        <v>993.76</v>
      </c>
      <c r="H79">
        <v>1054.51</v>
      </c>
      <c r="I79">
        <v>1696</v>
      </c>
      <c r="J79">
        <v>1540.84</v>
      </c>
      <c r="K79" t="s">
        <v>148</v>
      </c>
      <c r="L79" t="s">
        <v>167</v>
      </c>
    </row>
    <row r="80" spans="1:12" x14ac:dyDescent="0.2">
      <c r="A80">
        <v>14725.7</v>
      </c>
      <c r="B80">
        <v>30871.3</v>
      </c>
      <c r="C80">
        <v>14963.07</v>
      </c>
      <c r="D80">
        <v>13062.8</v>
      </c>
      <c r="E80">
        <v>13689.64</v>
      </c>
      <c r="F80">
        <v>24446.79</v>
      </c>
      <c r="G80">
        <v>27659</v>
      </c>
      <c r="H80">
        <v>43415.45</v>
      </c>
      <c r="I80">
        <v>22471.11</v>
      </c>
      <c r="J80">
        <v>27384.29</v>
      </c>
      <c r="K80" t="s">
        <v>149</v>
      </c>
      <c r="L80" t="s">
        <v>167</v>
      </c>
    </row>
    <row r="81" spans="1:12" x14ac:dyDescent="0.2">
      <c r="A81">
        <v>3985.12</v>
      </c>
      <c r="B81">
        <v>6962.61</v>
      </c>
      <c r="C81">
        <v>7596.73</v>
      </c>
      <c r="D81">
        <v>6574.24</v>
      </c>
      <c r="E81">
        <v>4577.12</v>
      </c>
      <c r="F81">
        <v>8203.98</v>
      </c>
      <c r="G81">
        <v>7838.85</v>
      </c>
      <c r="H81">
        <v>12693.36</v>
      </c>
      <c r="I81">
        <v>7061.13</v>
      </c>
      <c r="J81">
        <v>7857.25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5265.87</v>
      </c>
      <c r="B83">
        <v>4977.1899999999996</v>
      </c>
      <c r="C83">
        <v>5879.66</v>
      </c>
      <c r="D83">
        <v>7079.05</v>
      </c>
      <c r="E83">
        <v>8033.2</v>
      </c>
      <c r="F83">
        <v>14681.9</v>
      </c>
      <c r="G83">
        <v>16722.560000000001</v>
      </c>
      <c r="H83">
        <v>18309.84</v>
      </c>
      <c r="I83">
        <v>16710.32</v>
      </c>
      <c r="J83">
        <v>21038.02</v>
      </c>
      <c r="K83" t="s">
        <v>152</v>
      </c>
      <c r="L83" t="s">
        <v>167</v>
      </c>
    </row>
    <row r="84" spans="1:12" x14ac:dyDescent="0.2">
      <c r="A84">
        <v>3606.83</v>
      </c>
      <c r="B84">
        <v>4532.78</v>
      </c>
      <c r="C84">
        <v>4477.2</v>
      </c>
      <c r="D84">
        <v>10052.84</v>
      </c>
      <c r="E84">
        <v>4352.5</v>
      </c>
      <c r="F84">
        <v>10172.799999999999</v>
      </c>
      <c r="G84">
        <v>12200.6</v>
      </c>
      <c r="H84">
        <v>10680.2</v>
      </c>
      <c r="I84">
        <v>14676.35</v>
      </c>
      <c r="J84">
        <v>12670.55</v>
      </c>
      <c r="K84" t="s">
        <v>153</v>
      </c>
      <c r="L84" t="s">
        <v>167</v>
      </c>
    </row>
    <row r="85" spans="1:12" x14ac:dyDescent="0.2">
      <c r="A85">
        <v>633824.77</v>
      </c>
      <c r="B85">
        <v>831964.66</v>
      </c>
      <c r="C85">
        <v>838129.45</v>
      </c>
      <c r="D85">
        <v>1064476.6599999999</v>
      </c>
      <c r="E85">
        <v>1084377.81</v>
      </c>
      <c r="F85">
        <v>1582296.52</v>
      </c>
      <c r="G85">
        <v>1581210.59</v>
      </c>
      <c r="H85">
        <v>1077075.0900000001</v>
      </c>
      <c r="I85">
        <v>1199490.1000000001</v>
      </c>
      <c r="J85">
        <v>1241433.5900000001</v>
      </c>
      <c r="K85" t="s">
        <v>154</v>
      </c>
      <c r="L85" t="s">
        <v>167</v>
      </c>
    </row>
    <row r="86" spans="1:12" x14ac:dyDescent="0.2">
      <c r="A86">
        <v>9844.4500000000007</v>
      </c>
      <c r="B86">
        <v>10900.54</v>
      </c>
      <c r="C86">
        <v>6030.66</v>
      </c>
      <c r="D86">
        <v>12826.03</v>
      </c>
      <c r="E86">
        <v>12028.52</v>
      </c>
      <c r="F86">
        <v>23396.13</v>
      </c>
      <c r="G86">
        <v>22994.58</v>
      </c>
      <c r="H86">
        <v>23095.65</v>
      </c>
      <c r="I86">
        <v>15110.44</v>
      </c>
      <c r="J86">
        <v>24732.46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207.03</v>
      </c>
      <c r="B88">
        <v>280.13</v>
      </c>
      <c r="C88">
        <v>284.82</v>
      </c>
      <c r="D88">
        <v>8.5399999999999991</v>
      </c>
      <c r="E88">
        <v>8.82</v>
      </c>
      <c r="F88">
        <v>0</v>
      </c>
      <c r="G88">
        <v>848.42</v>
      </c>
      <c r="H88">
        <v>0</v>
      </c>
      <c r="I88">
        <v>0</v>
      </c>
      <c r="J88">
        <v>18.71</v>
      </c>
      <c r="K88" t="s">
        <v>157</v>
      </c>
      <c r="L88" t="s">
        <v>167</v>
      </c>
    </row>
    <row r="89" spans="1:12" x14ac:dyDescent="0.2">
      <c r="A89">
        <v>0</v>
      </c>
      <c r="B89">
        <v>0</v>
      </c>
      <c r="C89">
        <v>0</v>
      </c>
      <c r="D89">
        <v>0</v>
      </c>
      <c r="E89">
        <v>0</v>
      </c>
      <c r="F89">
        <v>1642.45</v>
      </c>
      <c r="G89">
        <v>1063.44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623.12</v>
      </c>
      <c r="B91">
        <v>440.78</v>
      </c>
      <c r="C91">
        <v>1086.25</v>
      </c>
      <c r="D91">
        <v>1241.99</v>
      </c>
      <c r="E91">
        <v>595.85</v>
      </c>
      <c r="F91">
        <v>3635.95</v>
      </c>
      <c r="G91">
        <v>3827.91</v>
      </c>
      <c r="H91">
        <v>4048.35</v>
      </c>
      <c r="I91">
        <v>5172.4399999999996</v>
      </c>
      <c r="J91">
        <v>5241.9799999999996</v>
      </c>
      <c r="K91" t="s">
        <v>160</v>
      </c>
      <c r="L91" t="s">
        <v>167</v>
      </c>
    </row>
    <row r="92" spans="1:12" x14ac:dyDescent="0.2">
      <c r="A92">
        <v>0</v>
      </c>
      <c r="B92">
        <v>92.54</v>
      </c>
      <c r="C92">
        <v>1.71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161</v>
      </c>
      <c r="L92" t="s">
        <v>167</v>
      </c>
    </row>
    <row r="93" spans="1:12" x14ac:dyDescent="0.2">
      <c r="A93">
        <v>450.76</v>
      </c>
      <c r="B93">
        <v>281.57</v>
      </c>
      <c r="C93">
        <v>356.95</v>
      </c>
      <c r="D93">
        <v>567.59</v>
      </c>
      <c r="E93">
        <v>590.95000000000005</v>
      </c>
      <c r="F93">
        <v>4205.45</v>
      </c>
      <c r="G93">
        <v>5312.24</v>
      </c>
      <c r="H93">
        <v>5344.32</v>
      </c>
      <c r="I93">
        <v>6202.3</v>
      </c>
      <c r="J93">
        <v>6316.73</v>
      </c>
      <c r="K93" t="s">
        <v>162</v>
      </c>
      <c r="L93" t="s">
        <v>167</v>
      </c>
    </row>
    <row r="94" spans="1:12" x14ac:dyDescent="0.2">
      <c r="A94">
        <v>0</v>
      </c>
      <c r="B94">
        <v>327.63</v>
      </c>
      <c r="C94">
        <v>396.63</v>
      </c>
      <c r="D94">
        <v>594.41999999999996</v>
      </c>
      <c r="E94">
        <v>1339.99</v>
      </c>
      <c r="F94">
        <v>696.16</v>
      </c>
      <c r="G94">
        <v>0</v>
      </c>
      <c r="H94">
        <v>0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0</v>
      </c>
      <c r="B95">
        <v>-23.07</v>
      </c>
      <c r="C95">
        <v>66.95</v>
      </c>
      <c r="D95">
        <v>7.79</v>
      </c>
      <c r="E95">
        <v>955.03</v>
      </c>
      <c r="F95">
        <v>64.73</v>
      </c>
      <c r="G95">
        <v>75.37</v>
      </c>
      <c r="H95">
        <v>380.2</v>
      </c>
      <c r="I95">
        <v>36.43</v>
      </c>
      <c r="J95">
        <v>43.16</v>
      </c>
      <c r="K95" t="s">
        <v>164</v>
      </c>
      <c r="L95" t="s">
        <v>167</v>
      </c>
    </row>
    <row r="96" spans="1:12" x14ac:dyDescent="0.2">
      <c r="A96">
        <v>8675.42</v>
      </c>
      <c r="B96">
        <v>18439.82</v>
      </c>
      <c r="C96">
        <v>8085.76</v>
      </c>
      <c r="D96">
        <v>3048</v>
      </c>
      <c r="E96">
        <v>2245.6999999999998</v>
      </c>
      <c r="F96">
        <v>15272.6</v>
      </c>
      <c r="G96">
        <v>23479.42</v>
      </c>
      <c r="H96">
        <v>31665.21</v>
      </c>
      <c r="I96">
        <v>36769.69</v>
      </c>
      <c r="J96">
        <v>33579.870000000003</v>
      </c>
      <c r="K96" t="s">
        <v>165</v>
      </c>
      <c r="L96" t="s">
        <v>167</v>
      </c>
    </row>
    <row r="97" spans="1:12" x14ac:dyDescent="0.2">
      <c r="A97">
        <v>21886</v>
      </c>
      <c r="B97">
        <v>40779.42</v>
      </c>
      <c r="C97">
        <v>42404</v>
      </c>
      <c r="D97">
        <v>42086</v>
      </c>
      <c r="E97">
        <v>49329</v>
      </c>
      <c r="F97">
        <v>78432.2</v>
      </c>
      <c r="G97">
        <v>65432.800000000003</v>
      </c>
      <c r="H97">
        <v>38227</v>
      </c>
      <c r="I97">
        <v>44392</v>
      </c>
      <c r="J97">
        <v>48079.73</v>
      </c>
      <c r="K97" t="s">
        <v>173</v>
      </c>
    </row>
    <row r="98" spans="1:12" x14ac:dyDescent="0.2">
      <c r="A98">
        <v>21886</v>
      </c>
      <c r="B98">
        <v>40779.42</v>
      </c>
      <c r="C98">
        <v>42404</v>
      </c>
      <c r="D98">
        <v>42086</v>
      </c>
      <c r="E98">
        <v>49329</v>
      </c>
      <c r="F98">
        <v>78432.2</v>
      </c>
      <c r="G98">
        <v>65432.800000000003</v>
      </c>
      <c r="H98">
        <v>38227</v>
      </c>
      <c r="I98">
        <v>44392</v>
      </c>
      <c r="J98">
        <v>48079.63</v>
      </c>
      <c r="K98" t="s">
        <v>174</v>
      </c>
    </row>
    <row r="99" spans="1:12" x14ac:dyDescent="0.2">
      <c r="A99">
        <v>2537.54</v>
      </c>
      <c r="B99">
        <v>4972.6899999999996</v>
      </c>
      <c r="C99">
        <v>5735.06</v>
      </c>
      <c r="D99">
        <v>5726.23</v>
      </c>
      <c r="E99">
        <v>4303.34</v>
      </c>
      <c r="F99">
        <v>14221.57</v>
      </c>
      <c r="G99">
        <v>17347.37</v>
      </c>
      <c r="H99">
        <v>16006.99</v>
      </c>
      <c r="I99">
        <v>19024.07</v>
      </c>
      <c r="J99">
        <v>18325.22</v>
      </c>
      <c r="K99" t="s">
        <v>86</v>
      </c>
    </row>
    <row r="100" spans="1:12" x14ac:dyDescent="0.2">
      <c r="A100">
        <v>89922.07</v>
      </c>
      <c r="B100">
        <v>526637.34</v>
      </c>
      <c r="C100">
        <v>141620.29</v>
      </c>
      <c r="D100">
        <v>100427.3</v>
      </c>
      <c r="E100">
        <v>418340.41</v>
      </c>
      <c r="F100">
        <v>195344.49</v>
      </c>
      <c r="G100">
        <v>249566.95</v>
      </c>
      <c r="H100">
        <v>237409.96</v>
      </c>
      <c r="I100">
        <v>1347288.43</v>
      </c>
      <c r="J100">
        <v>328879.88</v>
      </c>
      <c r="K100" t="s">
        <v>87</v>
      </c>
    </row>
    <row r="101" spans="1:12" x14ac:dyDescent="0.2">
      <c r="A101">
        <v>1244710.73</v>
      </c>
      <c r="B101">
        <v>1552378.38</v>
      </c>
      <c r="C101">
        <v>1158133.46</v>
      </c>
      <c r="D101">
        <v>1301863.4099999999</v>
      </c>
      <c r="E101">
        <v>1698863.97</v>
      </c>
      <c r="F101">
        <v>2254487</v>
      </c>
      <c r="G101">
        <v>2387778.15</v>
      </c>
      <c r="H101">
        <v>2526266.73</v>
      </c>
      <c r="I101">
        <v>2777296.3</v>
      </c>
      <c r="J101">
        <v>1734559.32</v>
      </c>
      <c r="K101" t="s">
        <v>88</v>
      </c>
    </row>
    <row r="102" spans="1:12" x14ac:dyDescent="0.2">
      <c r="A102">
        <v>307.45999999999998</v>
      </c>
      <c r="B102">
        <v>1081.42</v>
      </c>
      <c r="C102">
        <v>1440.43</v>
      </c>
      <c r="D102">
        <v>1152.03</v>
      </c>
      <c r="E102">
        <v>815.65</v>
      </c>
      <c r="F102">
        <v>3567.6</v>
      </c>
      <c r="G102">
        <v>4204.3599999999997</v>
      </c>
      <c r="H102">
        <v>5226.62</v>
      </c>
      <c r="I102">
        <v>4855.3500000000004</v>
      </c>
      <c r="J102">
        <v>4899.32</v>
      </c>
      <c r="K102" t="s">
        <v>86</v>
      </c>
      <c r="L102" t="s">
        <v>116</v>
      </c>
    </row>
    <row r="103" spans="1:12" x14ac:dyDescent="0.2">
      <c r="A103">
        <v>1573.67</v>
      </c>
      <c r="B103">
        <v>129019.54</v>
      </c>
      <c r="C103">
        <v>15503.27</v>
      </c>
      <c r="D103">
        <v>1031.1300000000001</v>
      </c>
      <c r="E103">
        <v>3214.32</v>
      </c>
      <c r="F103">
        <v>16367.55</v>
      </c>
      <c r="G103">
        <v>3057.8</v>
      </c>
      <c r="H103">
        <v>2879.26</v>
      </c>
      <c r="I103">
        <v>106865.42</v>
      </c>
      <c r="J103">
        <v>33997.21</v>
      </c>
      <c r="K103" t="s">
        <v>87</v>
      </c>
      <c r="L103" t="s">
        <v>116</v>
      </c>
    </row>
    <row r="104" spans="1:12" x14ac:dyDescent="0.2">
      <c r="A104">
        <v>30149.02</v>
      </c>
      <c r="B104">
        <v>128008.77</v>
      </c>
      <c r="C104">
        <v>14962.79</v>
      </c>
      <c r="D104">
        <v>4845.3900000000003</v>
      </c>
      <c r="E104">
        <v>5882.1</v>
      </c>
      <c r="F104">
        <v>44425.91</v>
      </c>
      <c r="G104">
        <v>47123.58</v>
      </c>
      <c r="H104">
        <v>99431.38</v>
      </c>
      <c r="I104">
        <v>140997.66</v>
      </c>
      <c r="J104">
        <v>75452.2</v>
      </c>
      <c r="K104" t="s">
        <v>88</v>
      </c>
      <c r="L104" t="s">
        <v>116</v>
      </c>
    </row>
    <row r="105" spans="1:12" x14ac:dyDescent="0.2">
      <c r="A105">
        <v>307.82</v>
      </c>
      <c r="B105">
        <v>712.78</v>
      </c>
      <c r="C105">
        <v>1016.22</v>
      </c>
      <c r="D105">
        <v>945.32</v>
      </c>
      <c r="E105">
        <v>975.35</v>
      </c>
      <c r="F105">
        <v>3150</v>
      </c>
      <c r="G105">
        <v>3527.14</v>
      </c>
      <c r="H105">
        <v>4310.78</v>
      </c>
      <c r="I105">
        <v>3886.08</v>
      </c>
      <c r="J105">
        <v>4018.84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33464.050000000003</v>
      </c>
      <c r="B108">
        <v>28861.18</v>
      </c>
      <c r="C108">
        <v>22533.77</v>
      </c>
      <c r="D108">
        <v>19277.59</v>
      </c>
      <c r="E108">
        <v>19317.57</v>
      </c>
      <c r="F108">
        <v>30646.18</v>
      </c>
      <c r="G108">
        <v>40040.97</v>
      </c>
      <c r="H108">
        <v>41438.339999999997</v>
      </c>
      <c r="I108">
        <v>52048.38</v>
      </c>
      <c r="J108">
        <v>38452.29</v>
      </c>
      <c r="K108" t="s">
        <v>102</v>
      </c>
    </row>
    <row r="109" spans="1:12" x14ac:dyDescent="0.2">
      <c r="A109">
        <v>10950.97</v>
      </c>
      <c r="B109">
        <v>15214.04</v>
      </c>
      <c r="C109">
        <v>4635.76</v>
      </c>
      <c r="D109">
        <v>2143.65</v>
      </c>
      <c r="E109">
        <v>2276.2800000000002</v>
      </c>
      <c r="F109">
        <v>16798.16</v>
      </c>
      <c r="G109">
        <v>25604.23</v>
      </c>
      <c r="H109">
        <v>36798.879999999997</v>
      </c>
      <c r="I109">
        <v>41927.620000000003</v>
      </c>
      <c r="J109">
        <v>37104.06</v>
      </c>
      <c r="K109" t="s">
        <v>103</v>
      </c>
    </row>
    <row r="110" spans="1:12" x14ac:dyDescent="0.2">
      <c r="A110">
        <v>30442</v>
      </c>
      <c r="B110">
        <v>31416.2</v>
      </c>
      <c r="C110">
        <v>31727.69</v>
      </c>
      <c r="D110">
        <v>32287.86</v>
      </c>
      <c r="E110">
        <v>31071.45</v>
      </c>
      <c r="F110">
        <v>39242.18</v>
      </c>
      <c r="G110">
        <v>48194.39</v>
      </c>
      <c r="H110">
        <v>37018.559999999998</v>
      </c>
      <c r="I110">
        <v>39909.160000000003</v>
      </c>
      <c r="J110">
        <v>46953.41</v>
      </c>
      <c r="K110" t="s">
        <v>104</v>
      </c>
    </row>
    <row r="111" spans="1:12" x14ac:dyDescent="0.2">
      <c r="A111">
        <v>50617.58</v>
      </c>
      <c r="B111">
        <v>54197.84</v>
      </c>
      <c r="C111">
        <v>53365.54</v>
      </c>
      <c r="D111">
        <v>78626.11</v>
      </c>
      <c r="E111">
        <v>96871.95</v>
      </c>
      <c r="F111">
        <v>131030.55</v>
      </c>
      <c r="G111">
        <v>129925.18</v>
      </c>
      <c r="H111">
        <v>149879.51999999999</v>
      </c>
      <c r="I111">
        <v>137350.54</v>
      </c>
      <c r="J111">
        <v>117305.91</v>
      </c>
      <c r="K111" t="s">
        <v>105</v>
      </c>
    </row>
    <row r="112" spans="1:12" x14ac:dyDescent="0.2">
      <c r="A112">
        <v>37316.35</v>
      </c>
      <c r="B112">
        <v>36548.35</v>
      </c>
      <c r="C112">
        <v>30670.33</v>
      </c>
      <c r="D112">
        <v>40534.22</v>
      </c>
      <c r="E112">
        <v>37567.919999999998</v>
      </c>
      <c r="F112">
        <v>66873.47</v>
      </c>
      <c r="G112">
        <v>71382.679999999993</v>
      </c>
      <c r="H112">
        <v>70531.05</v>
      </c>
      <c r="I112">
        <v>71376.160000000003</v>
      </c>
      <c r="J112">
        <v>71818.97</v>
      </c>
      <c r="K112" t="s">
        <v>106</v>
      </c>
    </row>
    <row r="113" spans="1:12" x14ac:dyDescent="0.2">
      <c r="A113">
        <v>39717.67</v>
      </c>
      <c r="B113">
        <v>39924.339999999997</v>
      </c>
      <c r="C113">
        <v>79546.679999999993</v>
      </c>
      <c r="D113">
        <v>33167.86</v>
      </c>
      <c r="E113">
        <v>19043.77</v>
      </c>
      <c r="F113">
        <v>31272.84</v>
      </c>
      <c r="G113">
        <v>48335.22</v>
      </c>
      <c r="H113">
        <v>6788.99</v>
      </c>
      <c r="I113">
        <v>130267.07</v>
      </c>
      <c r="J113">
        <v>28437.47</v>
      </c>
      <c r="K113" t="s">
        <v>107</v>
      </c>
    </row>
    <row r="114" spans="1:12" x14ac:dyDescent="0.2">
      <c r="A114">
        <v>1573.67</v>
      </c>
      <c r="B114">
        <v>129019.54</v>
      </c>
      <c r="C114">
        <v>15503.27</v>
      </c>
      <c r="D114">
        <v>1031.1300000000001</v>
      </c>
      <c r="E114">
        <v>3214.32</v>
      </c>
      <c r="F114">
        <v>16367.55</v>
      </c>
      <c r="G114">
        <v>3057.8</v>
      </c>
      <c r="H114">
        <v>2879.26</v>
      </c>
      <c r="I114">
        <v>106865.42</v>
      </c>
      <c r="J114">
        <v>33997.21</v>
      </c>
      <c r="K114" t="s">
        <v>108</v>
      </c>
    </row>
    <row r="115" spans="1:12" x14ac:dyDescent="0.2">
      <c r="A115">
        <v>38122.28</v>
      </c>
      <c r="B115">
        <v>4384.7299999999996</v>
      </c>
      <c r="C115">
        <v>31772.3</v>
      </c>
      <c r="D115">
        <v>17900.7</v>
      </c>
      <c r="E115">
        <v>58312.02</v>
      </c>
      <c r="F115">
        <v>19980.5</v>
      </c>
      <c r="G115">
        <v>100606.87</v>
      </c>
      <c r="H115">
        <v>97857.279999999999</v>
      </c>
      <c r="I115">
        <v>44674.27</v>
      </c>
      <c r="J115">
        <v>148616.57999999999</v>
      </c>
      <c r="K115" t="s">
        <v>109</v>
      </c>
    </row>
    <row r="116" spans="1:12" x14ac:dyDescent="0.2">
      <c r="A116">
        <v>8500</v>
      </c>
      <c r="B116">
        <v>214696.27</v>
      </c>
      <c r="C116">
        <v>3431.87</v>
      </c>
      <c r="D116">
        <v>26512.959999999999</v>
      </c>
      <c r="E116">
        <v>283759.28000000003</v>
      </c>
      <c r="F116">
        <v>63014.07</v>
      </c>
      <c r="G116">
        <v>38502.71</v>
      </c>
      <c r="H116">
        <v>47431.95</v>
      </c>
      <c r="I116">
        <v>982737.76</v>
      </c>
      <c r="J116">
        <v>39966.5</v>
      </c>
      <c r="K116" t="s">
        <v>110</v>
      </c>
    </row>
    <row r="117" spans="1:12" x14ac:dyDescent="0.2">
      <c r="A117">
        <v>2008.45</v>
      </c>
      <c r="B117">
        <v>138612.46</v>
      </c>
      <c r="C117">
        <v>11366.16</v>
      </c>
      <c r="D117">
        <v>21814.639999999999</v>
      </c>
      <c r="E117">
        <v>54011.01</v>
      </c>
      <c r="F117">
        <v>64709.53</v>
      </c>
      <c r="G117">
        <v>59064.34</v>
      </c>
      <c r="H117">
        <v>82452.490000000005</v>
      </c>
      <c r="I117">
        <v>82743.91</v>
      </c>
      <c r="J117">
        <v>77862.13</v>
      </c>
      <c r="K117" t="s">
        <v>111</v>
      </c>
    </row>
    <row r="118" spans="1:12" x14ac:dyDescent="0.2">
      <c r="A118">
        <v>117369.63</v>
      </c>
      <c r="B118">
        <v>119929.21</v>
      </c>
      <c r="C118">
        <v>112614.08</v>
      </c>
      <c r="D118">
        <v>61725.67</v>
      </c>
      <c r="E118">
        <v>49211.02</v>
      </c>
      <c r="F118">
        <v>138921.01999999999</v>
      </c>
      <c r="G118">
        <v>128494.97</v>
      </c>
      <c r="H118">
        <v>93819.9</v>
      </c>
      <c r="I118">
        <v>182518.92</v>
      </c>
      <c r="J118">
        <v>97546.68</v>
      </c>
      <c r="K118" t="s">
        <v>112</v>
      </c>
    </row>
    <row r="119" spans="1:12" x14ac:dyDescent="0.2">
      <c r="A119">
        <v>30149.02</v>
      </c>
      <c r="B119">
        <v>128008.77</v>
      </c>
      <c r="C119">
        <v>14962.79</v>
      </c>
      <c r="D119">
        <v>4845.3900000000003</v>
      </c>
      <c r="E119">
        <v>5882.1</v>
      </c>
      <c r="F119">
        <v>44425.91</v>
      </c>
      <c r="G119">
        <v>47123.58</v>
      </c>
      <c r="H119">
        <v>99431.38</v>
      </c>
      <c r="I119">
        <v>140997.66</v>
      </c>
      <c r="J119">
        <v>75452.2</v>
      </c>
      <c r="K119" t="s">
        <v>113</v>
      </c>
    </row>
    <row r="120" spans="1:12" x14ac:dyDescent="0.2">
      <c r="A120">
        <v>196951.82</v>
      </c>
      <c r="B120">
        <v>209250.59</v>
      </c>
      <c r="C120">
        <v>230024.08</v>
      </c>
      <c r="D120">
        <v>240023.96</v>
      </c>
      <c r="E120">
        <v>275272.59000000003</v>
      </c>
      <c r="F120">
        <v>317887.21999999997</v>
      </c>
      <c r="G120">
        <v>344349.82</v>
      </c>
      <c r="H120">
        <v>289305.36</v>
      </c>
      <c r="I120">
        <v>267667</v>
      </c>
      <c r="J120">
        <v>260613.32</v>
      </c>
      <c r="K120" t="s">
        <v>114</v>
      </c>
    </row>
    <row r="121" spans="1:12" x14ac:dyDescent="0.2">
      <c r="A121">
        <v>768206.68</v>
      </c>
      <c r="B121">
        <v>838815.08</v>
      </c>
      <c r="C121">
        <v>728901.6</v>
      </c>
      <c r="D121">
        <v>892681.47</v>
      </c>
      <c r="E121">
        <v>1242985.5900000001</v>
      </c>
      <c r="F121">
        <v>1526644.95</v>
      </c>
      <c r="G121">
        <v>1619534.92</v>
      </c>
      <c r="H121">
        <v>1794523.7</v>
      </c>
      <c r="I121">
        <v>1930943.62</v>
      </c>
      <c r="J121">
        <v>1059254.6000000001</v>
      </c>
      <c r="K121" t="s">
        <v>115</v>
      </c>
    </row>
    <row r="122" spans="1:12" x14ac:dyDescent="0.2">
      <c r="A122">
        <v>132033.57999999999</v>
      </c>
      <c r="B122">
        <v>256374.74</v>
      </c>
      <c r="C122">
        <v>71630.899999999994</v>
      </c>
      <c r="D122">
        <v>102586.91</v>
      </c>
      <c r="E122">
        <v>125512.67</v>
      </c>
      <c r="F122">
        <v>226607.9</v>
      </c>
      <c r="G122">
        <v>248274.86</v>
      </c>
      <c r="H122">
        <v>249186.39</v>
      </c>
      <c r="I122">
        <v>255169.1</v>
      </c>
      <c r="J122">
        <v>241692.53</v>
      </c>
      <c r="K122" t="s">
        <v>256</v>
      </c>
    </row>
    <row r="123" spans="1:12" x14ac:dyDescent="0.2">
      <c r="A123">
        <v>5445</v>
      </c>
      <c r="B123">
        <v>7033</v>
      </c>
      <c r="C123">
        <v>7028</v>
      </c>
      <c r="D123">
        <v>7835</v>
      </c>
      <c r="E123">
        <v>8068</v>
      </c>
      <c r="F123">
        <v>12923</v>
      </c>
      <c r="G123">
        <v>12738</v>
      </c>
      <c r="H123">
        <v>10368</v>
      </c>
      <c r="I123">
        <v>11390</v>
      </c>
      <c r="J123">
        <v>11390</v>
      </c>
      <c r="K123">
        <v>11390</v>
      </c>
      <c r="L123" t="s">
        <v>257</v>
      </c>
    </row>
    <row r="124" spans="1:12" x14ac:dyDescent="0.2">
      <c r="A124">
        <v>329009.45</v>
      </c>
      <c r="B124">
        <v>678283.45</v>
      </c>
      <c r="C124">
        <v>535472.63</v>
      </c>
      <c r="D124">
        <v>833875.3</v>
      </c>
      <c r="E124">
        <v>824291.16</v>
      </c>
      <c r="F124">
        <v>1037574.8</v>
      </c>
      <c r="G124">
        <v>1018112.19</v>
      </c>
      <c r="H124">
        <v>517946.46</v>
      </c>
      <c r="I124">
        <v>632353.81999999995</v>
      </c>
      <c r="J124">
        <v>626713.26</v>
      </c>
      <c r="K124" t="s">
        <v>26</v>
      </c>
    </row>
    <row r="125" spans="1:12" x14ac:dyDescent="0.2">
      <c r="A125">
        <v>665743.48</v>
      </c>
      <c r="B125">
        <v>1260965.72</v>
      </c>
      <c r="C125">
        <v>1251954.83</v>
      </c>
      <c r="D125">
        <v>1301598.57</v>
      </c>
      <c r="E125">
        <v>1486930.84</v>
      </c>
      <c r="F125">
        <v>2691147.86</v>
      </c>
      <c r="G125">
        <v>2326719.65</v>
      </c>
      <c r="H125">
        <v>1505925.53</v>
      </c>
      <c r="I125">
        <v>1706267.19</v>
      </c>
      <c r="J125">
        <v>1902357.91</v>
      </c>
      <c r="K125" t="s">
        <v>32</v>
      </c>
    </row>
    <row r="126" spans="1:12" x14ac:dyDescent="0.2">
      <c r="A126">
        <v>329102.74</v>
      </c>
      <c r="B126">
        <v>420754.97</v>
      </c>
      <c r="C126">
        <v>591360.36</v>
      </c>
      <c r="D126">
        <v>582069.94999999995</v>
      </c>
      <c r="E126">
        <v>481245.42</v>
      </c>
      <c r="F126">
        <v>672483.83999999997</v>
      </c>
      <c r="G126">
        <v>805055.38</v>
      </c>
      <c r="H126">
        <v>647716.27</v>
      </c>
      <c r="I126">
        <v>752887.95</v>
      </c>
      <c r="J126">
        <v>707116.36</v>
      </c>
      <c r="K126" t="s">
        <v>36</v>
      </c>
    </row>
    <row r="127" spans="1:12" x14ac:dyDescent="0.2">
      <c r="A127">
        <v>659910.76</v>
      </c>
      <c r="B127">
        <v>874231.35</v>
      </c>
      <c r="C127">
        <v>801913.14</v>
      </c>
      <c r="D127">
        <v>852931.44</v>
      </c>
      <c r="E127">
        <v>839636.72</v>
      </c>
      <c r="F127">
        <v>1449136.91</v>
      </c>
      <c r="G127">
        <v>1556068.11</v>
      </c>
      <c r="H127">
        <v>1201478.5900000001</v>
      </c>
      <c r="I127">
        <v>1343023.36</v>
      </c>
      <c r="J127">
        <v>1333483.3700000001</v>
      </c>
      <c r="K127" t="s">
        <v>39</v>
      </c>
    </row>
    <row r="128" spans="1:12" x14ac:dyDescent="0.2">
      <c r="A128">
        <v>1983766.43</v>
      </c>
      <c r="B128">
        <v>3234235.48</v>
      </c>
      <c r="C128">
        <v>3180700.97</v>
      </c>
      <c r="D128">
        <v>3570475.26</v>
      </c>
      <c r="E128">
        <v>3632104.13</v>
      </c>
      <c r="F128">
        <v>5850343.4100000001</v>
      </c>
      <c r="G128">
        <v>5705955.3300000001</v>
      </c>
      <c r="H128">
        <v>3873066.85</v>
      </c>
      <c r="I128">
        <v>4434532.3099999996</v>
      </c>
      <c r="J128">
        <v>4569670.9000000004</v>
      </c>
      <c r="K128" t="s">
        <v>42</v>
      </c>
    </row>
    <row r="129" spans="1:11" x14ac:dyDescent="0.2">
      <c r="A129" s="35">
        <v>347575.26</v>
      </c>
      <c r="B129" s="35">
        <v>392159.37</v>
      </c>
      <c r="C129" s="35">
        <v>497516.79999999999</v>
      </c>
      <c r="D129" s="35">
        <v>379694.93</v>
      </c>
      <c r="E129" s="35">
        <v>290892.86</v>
      </c>
      <c r="F129" s="35">
        <v>478057.04</v>
      </c>
      <c r="G129" s="35">
        <v>395868.21</v>
      </c>
      <c r="H129" s="35">
        <v>182711.13</v>
      </c>
      <c r="I129" s="35">
        <v>146163.54999999999</v>
      </c>
      <c r="J129" s="35">
        <v>129049.96</v>
      </c>
      <c r="K129" s="26" t="s">
        <v>278</v>
      </c>
    </row>
    <row r="130" spans="1:11" x14ac:dyDescent="0.2">
      <c r="A130" s="35">
        <v>402704.73</v>
      </c>
      <c r="B130" s="35">
        <v>620686.89</v>
      </c>
      <c r="C130" s="35">
        <v>467710.05</v>
      </c>
      <c r="D130" s="35">
        <v>566265.98</v>
      </c>
      <c r="E130" s="35">
        <v>605175.04000000004</v>
      </c>
      <c r="F130" s="35">
        <v>703864.67</v>
      </c>
      <c r="G130" s="35">
        <v>735251.73</v>
      </c>
      <c r="H130" s="35">
        <v>618793.68000000005</v>
      </c>
      <c r="I130" s="35">
        <v>628709.69999999995</v>
      </c>
      <c r="J130" s="35">
        <v>666912.29</v>
      </c>
      <c r="K130" t="s">
        <v>47</v>
      </c>
    </row>
    <row r="131" spans="1:11" x14ac:dyDescent="0.2">
      <c r="A131">
        <v>690924.78</v>
      </c>
      <c r="B131">
        <v>943562.96</v>
      </c>
      <c r="C131">
        <v>914026.37</v>
      </c>
      <c r="D131">
        <v>1146686.24</v>
      </c>
      <c r="E131">
        <v>1158062.07</v>
      </c>
      <c r="F131">
        <v>1786772.31</v>
      </c>
      <c r="G131">
        <v>1811428.62</v>
      </c>
      <c r="H131">
        <v>1360692.37</v>
      </c>
      <c r="I131">
        <v>1455418.03</v>
      </c>
      <c r="J131">
        <v>1517221.33</v>
      </c>
      <c r="K131" t="s">
        <v>76</v>
      </c>
    </row>
    <row r="132" spans="1:11" x14ac:dyDescent="0.2">
      <c r="A132" s="35">
        <v>1774448.95</v>
      </c>
      <c r="B132" s="35">
        <v>3674437.83</v>
      </c>
      <c r="C132" s="35">
        <v>3296820.48</v>
      </c>
      <c r="D132" s="35">
        <v>3295368.48</v>
      </c>
      <c r="E132" s="35">
        <v>3145216.97</v>
      </c>
      <c r="F132" s="35">
        <v>5841588.6399999997</v>
      </c>
      <c r="G132" s="35">
        <v>5595596.0999999996</v>
      </c>
      <c r="H132" s="35">
        <v>3954087.53</v>
      </c>
      <c r="I132" s="35">
        <v>4322165.4800000004</v>
      </c>
      <c r="J132" s="35">
        <v>4653766.8899999997</v>
      </c>
    </row>
    <row r="133" spans="1:11" x14ac:dyDescent="0.2">
      <c r="A133" s="35">
        <v>3000</v>
      </c>
      <c r="B133" s="35">
        <v>0</v>
      </c>
      <c r="C133" s="35">
        <v>-14499.07</v>
      </c>
      <c r="D133" s="35">
        <v>-122346.32</v>
      </c>
      <c r="E133" s="35">
        <v>27200.73</v>
      </c>
      <c r="F133" s="35">
        <v>72084.83</v>
      </c>
      <c r="G133" s="35">
        <v>83517.87</v>
      </c>
      <c r="H133" s="35">
        <v>-235293.45</v>
      </c>
      <c r="I133" s="35">
        <v>177630.51</v>
      </c>
      <c r="J133" s="35">
        <v>106159.49</v>
      </c>
    </row>
    <row r="134" spans="1:11" x14ac:dyDescent="0.2">
      <c r="A134" s="35">
        <v>85154.39</v>
      </c>
      <c r="B134" s="35">
        <v>148374.37</v>
      </c>
      <c r="C134" s="35">
        <v>109330.48</v>
      </c>
      <c r="D134" s="35">
        <v>131136.14000000001</v>
      </c>
      <c r="E134" s="35">
        <v>93846.18</v>
      </c>
      <c r="F134" s="35">
        <v>48794.19</v>
      </c>
      <c r="G134" s="35">
        <v>11855.04</v>
      </c>
      <c r="H134" s="35">
        <v>26664.84</v>
      </c>
      <c r="I134" s="35">
        <v>31831.82</v>
      </c>
      <c r="J134" s="35">
        <v>26916.14</v>
      </c>
    </row>
    <row r="135" spans="1:11" x14ac:dyDescent="0.2">
      <c r="A135" s="35">
        <v>0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</row>
    <row r="136" spans="1:11" x14ac:dyDescent="0.2">
      <c r="A136" s="35">
        <v>17816.97</v>
      </c>
      <c r="B136" s="35">
        <v>21072.59</v>
      </c>
      <c r="C136" s="35">
        <v>21877.08</v>
      </c>
      <c r="D136" s="35">
        <v>29364.97</v>
      </c>
      <c r="E136" s="35">
        <v>21690.55</v>
      </c>
      <c r="F136" s="35">
        <v>31992.29</v>
      </c>
      <c r="G136" s="35">
        <v>101816.32000000001</v>
      </c>
      <c r="H136" s="35">
        <v>103661.97</v>
      </c>
      <c r="I136" s="35">
        <v>107461.43</v>
      </c>
      <c r="J136" s="35">
        <v>104442.74</v>
      </c>
    </row>
    <row r="137" spans="1:11" x14ac:dyDescent="0.2">
      <c r="A137" s="35">
        <v>53953.5</v>
      </c>
      <c r="B137" s="35">
        <v>69817.69</v>
      </c>
      <c r="C137" s="35">
        <v>76096.44</v>
      </c>
      <c r="D137" s="35">
        <v>109724.26</v>
      </c>
      <c r="E137" s="35">
        <v>90503.03</v>
      </c>
      <c r="F137" s="35">
        <v>97645</v>
      </c>
      <c r="G137" s="35">
        <v>80259.850000000006</v>
      </c>
      <c r="H137" s="35">
        <v>60095.93</v>
      </c>
      <c r="I137" s="35">
        <v>65348.18</v>
      </c>
      <c r="J137" s="35">
        <v>50882.67</v>
      </c>
    </row>
    <row r="138" spans="1:11" x14ac:dyDescent="0.2">
      <c r="A138" s="35">
        <v>160536.28</v>
      </c>
      <c r="B138" s="35">
        <v>128645.72</v>
      </c>
      <c r="C138" s="35">
        <v>122056.84</v>
      </c>
      <c r="D138" s="35">
        <v>120598.89</v>
      </c>
      <c r="E138" s="35">
        <v>118864.44</v>
      </c>
      <c r="F138" s="35">
        <v>128532.99</v>
      </c>
      <c r="G138" s="35">
        <v>143548.29</v>
      </c>
      <c r="H138" s="35">
        <v>108693.71</v>
      </c>
      <c r="I138" s="35">
        <v>117685.33</v>
      </c>
      <c r="J138" s="35">
        <v>105387.91</v>
      </c>
    </row>
    <row r="139" spans="1:11" x14ac:dyDescent="0.2">
      <c r="A139" s="35">
        <v>159866.76</v>
      </c>
      <c r="B139" s="35">
        <v>216139.21</v>
      </c>
      <c r="C139" s="35">
        <v>172974.69</v>
      </c>
      <c r="D139" s="35">
        <v>171850.95</v>
      </c>
      <c r="E139" s="35">
        <v>124564.17</v>
      </c>
      <c r="F139" s="35">
        <v>113196.28</v>
      </c>
      <c r="G139" s="35">
        <v>109110.88</v>
      </c>
      <c r="H139" s="35">
        <v>157043.20000000001</v>
      </c>
      <c r="I139" s="35">
        <v>98711.25</v>
      </c>
      <c r="J139" s="35">
        <v>90708.66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2656.6</v>
      </c>
      <c r="H140" s="35">
        <v>0</v>
      </c>
      <c r="I140" s="35">
        <v>0</v>
      </c>
      <c r="J140" s="35">
        <v>0</v>
      </c>
    </row>
    <row r="141" spans="1:11" x14ac:dyDescent="0.2">
      <c r="A141" s="35">
        <v>392173.51</v>
      </c>
      <c r="B141" s="35">
        <v>435675.21</v>
      </c>
      <c r="C141" s="35">
        <v>393005.05</v>
      </c>
      <c r="D141" s="35">
        <v>431539.07</v>
      </c>
      <c r="E141" s="35">
        <v>355622.18</v>
      </c>
      <c r="F141" s="35">
        <v>371366.56</v>
      </c>
      <c r="G141" s="35">
        <v>437391.94</v>
      </c>
      <c r="H141" s="35">
        <v>429494.81</v>
      </c>
      <c r="I141" s="35">
        <v>389206.2</v>
      </c>
      <c r="J141" s="35">
        <v>351421.98</v>
      </c>
    </row>
    <row r="142" spans="1:11" x14ac:dyDescent="0.2">
      <c r="A142" s="35">
        <v>142664.51999999999</v>
      </c>
      <c r="B142" s="35">
        <v>162088.28</v>
      </c>
      <c r="C142" s="35">
        <v>185297.88</v>
      </c>
      <c r="D142" s="35">
        <v>244754.52</v>
      </c>
      <c r="E142" s="35">
        <v>246327.5</v>
      </c>
      <c r="F142" s="35">
        <v>327002.58</v>
      </c>
      <c r="G142" s="35">
        <v>369515.21</v>
      </c>
      <c r="H142" s="35">
        <v>278146.88</v>
      </c>
      <c r="I142" s="35">
        <v>333514.17</v>
      </c>
      <c r="J142" s="35">
        <v>345918.26</v>
      </c>
    </row>
    <row r="143" spans="1:11" x14ac:dyDescent="0.2">
      <c r="A143" s="35">
        <v>163760.14000000001</v>
      </c>
      <c r="B143" s="35">
        <v>246101.6</v>
      </c>
      <c r="C143" s="35">
        <v>356595.20000000001</v>
      </c>
      <c r="D143" s="35">
        <v>243557.16</v>
      </c>
      <c r="E143" s="35">
        <v>159728.14000000001</v>
      </c>
      <c r="F143" s="35">
        <v>321258.37</v>
      </c>
      <c r="G143" s="35">
        <v>235454.67</v>
      </c>
      <c r="H143" s="35">
        <v>63870.12</v>
      </c>
      <c r="I143" s="35">
        <v>11069.21</v>
      </c>
      <c r="J143" s="35">
        <v>5036.4399999999996</v>
      </c>
    </row>
    <row r="144" spans="1:11" x14ac:dyDescent="0.2">
      <c r="A144" s="35">
        <v>0</v>
      </c>
      <c r="B144" s="35">
        <v>0</v>
      </c>
      <c r="C144" s="35">
        <v>333.03</v>
      </c>
      <c r="D144" s="35">
        <v>0</v>
      </c>
      <c r="E144" s="35">
        <v>504.65</v>
      </c>
      <c r="F144" s="35">
        <v>0</v>
      </c>
      <c r="G144" s="35">
        <v>0</v>
      </c>
      <c r="H144" s="35">
        <v>0</v>
      </c>
      <c r="I144" s="35">
        <v>0</v>
      </c>
      <c r="J144" s="35">
        <v>0</v>
      </c>
    </row>
    <row r="145" spans="1:11" x14ac:dyDescent="0.2">
      <c r="A145" s="35">
        <v>1229.25</v>
      </c>
      <c r="B145" s="35">
        <v>0</v>
      </c>
      <c r="C145" s="35">
        <v>0</v>
      </c>
      <c r="D145" s="35">
        <v>0</v>
      </c>
      <c r="E145" s="35">
        <v>2718.86</v>
      </c>
      <c r="F145" s="35">
        <v>11240.31</v>
      </c>
      <c r="G145" s="35">
        <v>10629.73</v>
      </c>
      <c r="H145" s="35">
        <v>6321.33</v>
      </c>
      <c r="I145" s="35">
        <v>8721.8700000000008</v>
      </c>
      <c r="J145" s="35">
        <v>8159.33</v>
      </c>
    </row>
    <row r="146" spans="1:11" x14ac:dyDescent="0.2">
      <c r="A146" s="35">
        <v>1186.04</v>
      </c>
      <c r="B146" s="35">
        <v>3249.25</v>
      </c>
      <c r="C146" s="35">
        <v>2337.73</v>
      </c>
      <c r="D146" s="35">
        <v>1063.58</v>
      </c>
      <c r="E146" s="35">
        <v>331.31</v>
      </c>
      <c r="F146" s="35">
        <v>389.78</v>
      </c>
      <c r="G146" s="35">
        <v>417.74</v>
      </c>
      <c r="H146" s="35">
        <v>426.1</v>
      </c>
      <c r="I146" s="35">
        <v>2664.57</v>
      </c>
      <c r="J146" s="35">
        <v>3977.14</v>
      </c>
    </row>
    <row r="147" spans="1:11" x14ac:dyDescent="0.2">
      <c r="A147" s="35">
        <v>192163.12</v>
      </c>
      <c r="B147" s="35">
        <v>397670.72</v>
      </c>
      <c r="C147" s="35">
        <v>368059.16</v>
      </c>
      <c r="D147" s="35">
        <v>254128.44</v>
      </c>
      <c r="E147" s="35">
        <v>281817.94</v>
      </c>
      <c r="F147" s="35">
        <v>455286.89</v>
      </c>
      <c r="G147" s="35">
        <v>307347.53999999998</v>
      </c>
      <c r="H147" s="35">
        <v>83715.820000000007</v>
      </c>
      <c r="I147" s="35">
        <v>34743.870000000003</v>
      </c>
      <c r="J147" s="35">
        <v>79996.399999999994</v>
      </c>
    </row>
    <row r="148" spans="1:11" x14ac:dyDescent="0.2">
      <c r="A148" s="35">
        <v>2612883.33</v>
      </c>
      <c r="B148" s="35">
        <v>4835658.46</v>
      </c>
      <c r="C148" s="35">
        <v>4356878.75</v>
      </c>
      <c r="D148" s="35">
        <v>4250119.22</v>
      </c>
      <c r="E148" s="35">
        <v>4162331.78</v>
      </c>
      <c r="F148" s="35">
        <v>7144389.3700000001</v>
      </c>
      <c r="G148" s="35">
        <v>6822088.96</v>
      </c>
      <c r="H148" s="35">
        <v>4546963.74</v>
      </c>
      <c r="I148" s="35">
        <v>5306501.07</v>
      </c>
      <c r="J148" s="35">
        <v>5582804.7699999996</v>
      </c>
    </row>
    <row r="149" spans="1:11" x14ac:dyDescent="0.2">
      <c r="A149" s="35">
        <v>1835931.4</v>
      </c>
      <c r="B149" s="35">
        <v>2765930.91</v>
      </c>
      <c r="C149" s="35">
        <v>2402903.52</v>
      </c>
      <c r="D149" s="35">
        <v>2961007.25</v>
      </c>
      <c r="E149" s="35">
        <v>2777815.31</v>
      </c>
      <c r="F149" s="35">
        <v>4355785.2699999996</v>
      </c>
      <c r="G149" s="35">
        <v>4451846.1500000004</v>
      </c>
      <c r="H149" s="35">
        <v>3661579.55</v>
      </c>
      <c r="I149" s="35">
        <v>3671647.06</v>
      </c>
      <c r="J149" s="35">
        <v>3801774.74</v>
      </c>
    </row>
    <row r="150" spans="1:11" x14ac:dyDescent="0.2">
      <c r="A150" s="35">
        <v>1965.77</v>
      </c>
      <c r="B150" s="35">
        <v>0</v>
      </c>
      <c r="C150" s="35">
        <v>-29839.38</v>
      </c>
      <c r="D150" s="35">
        <v>-331599.2</v>
      </c>
      <c r="E150" s="35">
        <v>-40231.599999999999</v>
      </c>
      <c r="F150" s="35">
        <v>-27088.89</v>
      </c>
      <c r="G150" s="35">
        <v>44146.09</v>
      </c>
      <c r="H150" s="35">
        <v>-191414.96</v>
      </c>
      <c r="I150" s="35">
        <v>121941.2</v>
      </c>
      <c r="J150" s="35">
        <v>64721.03</v>
      </c>
    </row>
    <row r="151" spans="1:11" x14ac:dyDescent="0.2">
      <c r="A151" s="35">
        <v>77365.52</v>
      </c>
      <c r="B151" s="35">
        <v>111192.26</v>
      </c>
      <c r="C151" s="35">
        <v>106087.32</v>
      </c>
      <c r="D151" s="35">
        <v>111572.11</v>
      </c>
      <c r="E151" s="35">
        <v>118860.05</v>
      </c>
      <c r="F151" s="35">
        <v>44461.36</v>
      </c>
      <c r="G151" s="35">
        <v>12311.52</v>
      </c>
      <c r="H151" s="35">
        <v>27713.58</v>
      </c>
      <c r="I151" s="35">
        <v>24536.51</v>
      </c>
      <c r="J151" s="35">
        <v>17397.27</v>
      </c>
    </row>
    <row r="152" spans="1:11" x14ac:dyDescent="0.2">
      <c r="A152" s="35">
        <v>0</v>
      </c>
      <c r="B152" s="35">
        <v>0</v>
      </c>
      <c r="C152" s="35">
        <v>0</v>
      </c>
      <c r="D152" s="35">
        <v>0</v>
      </c>
      <c r="E152" s="35">
        <v>0</v>
      </c>
      <c r="F152" s="35">
        <v>0</v>
      </c>
      <c r="G152" s="35">
        <v>0</v>
      </c>
      <c r="H152" s="35">
        <v>0</v>
      </c>
      <c r="I152" s="35">
        <v>0</v>
      </c>
      <c r="J152" s="35">
        <v>0</v>
      </c>
    </row>
    <row r="153" spans="1:11" x14ac:dyDescent="0.2">
      <c r="A153">
        <v>27212.37</v>
      </c>
      <c r="B153">
        <v>37212.879999999997</v>
      </c>
      <c r="C153">
        <v>37260.1</v>
      </c>
      <c r="D153">
        <v>42225.58</v>
      </c>
      <c r="E153">
        <v>41112.35</v>
      </c>
      <c r="F153">
        <v>59424.06</v>
      </c>
      <c r="G153">
        <v>59422.91</v>
      </c>
      <c r="H153">
        <v>47421.11</v>
      </c>
      <c r="I153">
        <v>49423.39</v>
      </c>
      <c r="J153">
        <v>49397.760000000002</v>
      </c>
    </row>
    <row r="154" spans="1:11" x14ac:dyDescent="0.2">
      <c r="A154">
        <v>1413152.96</v>
      </c>
      <c r="B154">
        <v>2462306.41</v>
      </c>
      <c r="C154">
        <v>2471265.81</v>
      </c>
      <c r="D154">
        <v>2847206.98</v>
      </c>
      <c r="E154">
        <v>2977094.12</v>
      </c>
      <c r="F154">
        <v>4503202.3499999996</v>
      </c>
      <c r="G154">
        <v>4233548.38</v>
      </c>
      <c r="H154">
        <v>2633112.66</v>
      </c>
      <c r="I154">
        <v>3015512.24</v>
      </c>
      <c r="J154">
        <v>3160078.28</v>
      </c>
      <c r="K154" t="s">
        <v>42</v>
      </c>
    </row>
    <row r="155" spans="1:11" x14ac:dyDescent="0.2">
      <c r="A155">
        <v>42454.400000000001</v>
      </c>
      <c r="B155">
        <v>71239.92</v>
      </c>
      <c r="C155">
        <v>84727.44</v>
      </c>
      <c r="D155">
        <v>104582.31</v>
      </c>
      <c r="E155">
        <v>115981.58</v>
      </c>
      <c r="F155">
        <v>156161</v>
      </c>
      <c r="G155">
        <v>143909.67000000001</v>
      </c>
      <c r="H155">
        <v>95530.63</v>
      </c>
      <c r="I155">
        <v>117148.81</v>
      </c>
      <c r="J155">
        <v>118812.89</v>
      </c>
      <c r="K155" t="s">
        <v>42</v>
      </c>
    </row>
    <row r="156" spans="1:11" x14ac:dyDescent="0.2">
      <c r="A156">
        <v>1820975.48</v>
      </c>
      <c r="B156">
        <v>3067997.87</v>
      </c>
      <c r="C156">
        <v>3037767.88</v>
      </c>
      <c r="D156">
        <v>3397605.83</v>
      </c>
      <c r="E156">
        <v>3444998.97</v>
      </c>
      <c r="F156">
        <v>5565752.8600000003</v>
      </c>
      <c r="G156">
        <v>5390807.8700000001</v>
      </c>
      <c r="H156">
        <v>3537400.5</v>
      </c>
      <c r="I156">
        <v>4091920.44</v>
      </c>
      <c r="J156">
        <v>4258036.25</v>
      </c>
      <c r="K156" t="s">
        <v>42</v>
      </c>
    </row>
    <row r="157" spans="1:11" x14ac:dyDescent="0.2">
      <c r="A157">
        <v>34301.160000000003</v>
      </c>
      <c r="B157">
        <v>31425.57</v>
      </c>
      <c r="C157">
        <v>24503.43</v>
      </c>
      <c r="D157">
        <v>25996.45</v>
      </c>
      <c r="E157">
        <v>26772.57</v>
      </c>
      <c r="F157">
        <v>54583.61</v>
      </c>
      <c r="G157">
        <v>55051.54</v>
      </c>
      <c r="H157">
        <v>56361.26</v>
      </c>
      <c r="I157">
        <v>61085.05</v>
      </c>
      <c r="J157">
        <v>62366.16</v>
      </c>
      <c r="K157" t="s">
        <v>42</v>
      </c>
    </row>
    <row r="158" spans="1:11" x14ac:dyDescent="0.2">
      <c r="A158" s="35">
        <v>4679.6099999999997</v>
      </c>
      <c r="B158" s="35">
        <v>6964.61</v>
      </c>
      <c r="C158" s="35">
        <v>5762.68</v>
      </c>
      <c r="D158" s="35">
        <v>9367.15</v>
      </c>
      <c r="E158" s="35">
        <v>16988.21</v>
      </c>
      <c r="F158" s="35">
        <v>21203.21</v>
      </c>
      <c r="G158" s="35">
        <v>13480.22</v>
      </c>
      <c r="H158" s="35">
        <v>4718.4799999999996</v>
      </c>
      <c r="I158" s="35">
        <v>4197.46</v>
      </c>
      <c r="J158" s="35">
        <v>4951.3999999999996</v>
      </c>
      <c r="K158" t="s">
        <v>292</v>
      </c>
    </row>
    <row r="159" spans="1:11" x14ac:dyDescent="0.2">
      <c r="A159" s="35">
        <v>376595.93</v>
      </c>
      <c r="B159" s="35">
        <v>564661.09</v>
      </c>
      <c r="C159" s="35">
        <v>637765.91</v>
      </c>
      <c r="D159" s="35">
        <v>852376.55</v>
      </c>
      <c r="E159" s="35">
        <v>1196271.56</v>
      </c>
      <c r="F159" s="35">
        <v>1420313.58</v>
      </c>
      <c r="G159" s="35">
        <v>992253.57</v>
      </c>
      <c r="H159" s="35">
        <v>451125.96</v>
      </c>
      <c r="I159" s="35">
        <v>430189.72</v>
      </c>
      <c r="J159" s="35">
        <v>519518.18</v>
      </c>
    </row>
    <row r="160" spans="1:11" x14ac:dyDescent="0.2">
      <c r="A160" s="35">
        <v>1493.25</v>
      </c>
      <c r="B160" s="35">
        <v>4655.24</v>
      </c>
      <c r="C160" s="35">
        <v>4525.8100000000004</v>
      </c>
      <c r="D160" s="35">
        <v>4308.4399999999996</v>
      </c>
      <c r="E160" s="35">
        <v>3622.77</v>
      </c>
      <c r="F160" s="35">
        <v>8250.2999999999993</v>
      </c>
      <c r="G160" s="35">
        <v>7058.9</v>
      </c>
      <c r="H160" s="35">
        <v>4772.5</v>
      </c>
      <c r="I160" s="35">
        <v>5883.63</v>
      </c>
      <c r="J160" s="35">
        <v>6874.6</v>
      </c>
    </row>
    <row r="161" spans="1:11" x14ac:dyDescent="0.2">
      <c r="A161" s="35">
        <v>249682.47</v>
      </c>
      <c r="B161" s="35">
        <v>849656.62</v>
      </c>
      <c r="C161" s="35">
        <v>729085.13</v>
      </c>
      <c r="D161" s="35">
        <v>826207.13</v>
      </c>
      <c r="E161" s="35">
        <v>613172.26</v>
      </c>
      <c r="F161" s="35">
        <v>1769504.63</v>
      </c>
      <c r="G161" s="35">
        <v>1485863.46</v>
      </c>
      <c r="H161" s="35">
        <v>1201419.2</v>
      </c>
      <c r="I161" s="35">
        <v>1486618.34</v>
      </c>
      <c r="J161" s="35">
        <v>1614511.83</v>
      </c>
    </row>
    <row r="162" spans="1:11" x14ac:dyDescent="0.2">
      <c r="A162" s="35">
        <v>2343.48</v>
      </c>
      <c r="B162" s="35">
        <v>6626.45</v>
      </c>
      <c r="C162" s="35">
        <v>6995.19</v>
      </c>
      <c r="D162" s="35">
        <v>11274.93</v>
      </c>
      <c r="E162" s="35">
        <v>9472.66</v>
      </c>
      <c r="F162" s="35">
        <v>12749.34</v>
      </c>
      <c r="G162" s="35">
        <v>10055.32</v>
      </c>
      <c r="H162" s="35">
        <v>3231.17</v>
      </c>
      <c r="I162" s="35">
        <v>1896.31</v>
      </c>
      <c r="J162" s="35">
        <v>3532.18</v>
      </c>
    </row>
    <row r="163" spans="1:11" x14ac:dyDescent="0.2">
      <c r="A163" s="35">
        <v>134189.66</v>
      </c>
      <c r="B163" s="35">
        <v>380635.47</v>
      </c>
      <c r="C163" s="35">
        <v>345062.53</v>
      </c>
      <c r="D163" s="35">
        <v>392477.8</v>
      </c>
      <c r="E163" s="35">
        <v>335703.84</v>
      </c>
      <c r="F163" s="35">
        <v>579923.68999999994</v>
      </c>
      <c r="G163" s="35">
        <v>525127.97</v>
      </c>
      <c r="H163" s="35">
        <v>177688.38</v>
      </c>
      <c r="I163" s="35">
        <v>96654.87</v>
      </c>
      <c r="J163" s="35">
        <v>191256.73</v>
      </c>
    </row>
    <row r="164" spans="1:11" x14ac:dyDescent="0.2">
      <c r="A164" s="35">
        <v>2271.81</v>
      </c>
      <c r="B164" s="35">
        <v>4551.5600000000004</v>
      </c>
      <c r="C164" s="35">
        <v>4288.79</v>
      </c>
      <c r="D164" s="35">
        <v>4678.3500000000004</v>
      </c>
      <c r="E164" s="35">
        <v>3991.94</v>
      </c>
      <c r="F164" s="35">
        <v>5076.3599999999997</v>
      </c>
      <c r="G164" s="35">
        <v>4442.92</v>
      </c>
      <c r="H164" s="35">
        <v>3277.7</v>
      </c>
      <c r="I164" s="35">
        <v>6208.61</v>
      </c>
      <c r="J164" s="35">
        <v>6059.2</v>
      </c>
    </row>
    <row r="165" spans="1:11" x14ac:dyDescent="0.2">
      <c r="A165" s="35">
        <v>143826.71</v>
      </c>
      <c r="B165" s="35">
        <v>331278.94</v>
      </c>
      <c r="C165" s="35">
        <v>221750.37</v>
      </c>
      <c r="D165" s="35">
        <v>216508.53</v>
      </c>
      <c r="E165" s="35">
        <v>185773.49</v>
      </c>
      <c r="F165" s="35">
        <v>279767.28000000003</v>
      </c>
      <c r="G165" s="35">
        <v>242788.07</v>
      </c>
      <c r="H165" s="35">
        <v>172333.87</v>
      </c>
      <c r="I165" s="35">
        <v>358649.66</v>
      </c>
      <c r="J165" s="35">
        <v>349183.19</v>
      </c>
    </row>
    <row r="166" spans="1:11" x14ac:dyDescent="0.2">
      <c r="A166" s="35">
        <v>1307.57</v>
      </c>
      <c r="B166" s="35">
        <v>1798.48</v>
      </c>
      <c r="C166" s="35">
        <v>2586.5</v>
      </c>
      <c r="D166" s="35">
        <v>1628.99</v>
      </c>
      <c r="E166" s="35">
        <v>1320.49</v>
      </c>
      <c r="F166" s="35">
        <v>1994.06</v>
      </c>
      <c r="G166" s="35">
        <v>4902.57</v>
      </c>
      <c r="H166" s="35">
        <v>358.54</v>
      </c>
      <c r="I166" s="35">
        <v>530.46</v>
      </c>
      <c r="J166" s="35">
        <v>243.36</v>
      </c>
    </row>
    <row r="167" spans="1:11" x14ac:dyDescent="0.2">
      <c r="A167" s="35">
        <v>67386.789999999994</v>
      </c>
      <c r="B167" s="35">
        <v>90457.06</v>
      </c>
      <c r="C167" s="35">
        <v>93115.99</v>
      </c>
      <c r="D167" s="35">
        <v>56989.72</v>
      </c>
      <c r="E167" s="35">
        <v>51035.57</v>
      </c>
      <c r="F167" s="35">
        <v>66808.23</v>
      </c>
      <c r="G167" s="35">
        <v>358552.05</v>
      </c>
      <c r="H167" s="35">
        <v>17329.2</v>
      </c>
      <c r="I167" s="35">
        <v>17057.740000000002</v>
      </c>
      <c r="J167" s="35">
        <v>16281.56</v>
      </c>
    </row>
    <row r="168" spans="1:11" x14ac:dyDescent="0.2">
      <c r="A168" s="35">
        <v>7579.99</v>
      </c>
      <c r="B168" s="35">
        <v>14570.1</v>
      </c>
      <c r="C168" s="35">
        <v>17659.93</v>
      </c>
      <c r="D168" s="35">
        <v>15786.2</v>
      </c>
      <c r="E168" s="35">
        <v>11659.7</v>
      </c>
      <c r="F168" s="35">
        <v>24021.4</v>
      </c>
      <c r="G168" s="35">
        <v>24228.95</v>
      </c>
      <c r="H168" s="35">
        <v>24707.47</v>
      </c>
      <c r="I168" s="35">
        <v>22997.38</v>
      </c>
      <c r="J168" s="35">
        <v>23135.45</v>
      </c>
    </row>
    <row r="169" spans="1:11" x14ac:dyDescent="0.2">
      <c r="A169" s="35">
        <v>552271.52</v>
      </c>
      <c r="B169" s="35">
        <v>1084304.25</v>
      </c>
      <c r="C169" s="35">
        <v>908093.04</v>
      </c>
      <c r="D169" s="35">
        <v>750489.7</v>
      </c>
      <c r="E169" s="35">
        <v>600045.78</v>
      </c>
      <c r="F169" s="35">
        <v>1372882.76</v>
      </c>
      <c r="G169" s="35">
        <v>1549675.76</v>
      </c>
      <c r="H169" s="35">
        <v>1386088.18</v>
      </c>
      <c r="I169" s="35">
        <v>1430811.17</v>
      </c>
      <c r="J169" s="35">
        <v>1444069.24</v>
      </c>
    </row>
    <row r="170" spans="1:11" x14ac:dyDescent="0.2">
      <c r="A170">
        <v>25250.76</v>
      </c>
      <c r="B170">
        <v>47840.39</v>
      </c>
      <c r="C170">
        <v>50278.16</v>
      </c>
      <c r="D170">
        <v>52815.37</v>
      </c>
      <c r="E170">
        <v>52275.68</v>
      </c>
      <c r="F170">
        <v>83620.820000000007</v>
      </c>
      <c r="G170">
        <v>75328.02</v>
      </c>
      <c r="H170">
        <v>55386.37</v>
      </c>
      <c r="I170">
        <v>55457.82</v>
      </c>
      <c r="J170">
        <v>58103.83</v>
      </c>
      <c r="K170" t="s">
        <v>227</v>
      </c>
    </row>
    <row r="171" spans="1:11" x14ac:dyDescent="0.2">
      <c r="A171">
        <v>200</v>
      </c>
      <c r="B171">
        <v>0</v>
      </c>
      <c r="C171">
        <v>-522.44000000000005</v>
      </c>
      <c r="D171">
        <v>-6279.92</v>
      </c>
      <c r="E171">
        <v>1163.5999999999999</v>
      </c>
      <c r="F171">
        <v>4674.5200000000004</v>
      </c>
      <c r="G171">
        <v>1020.91</v>
      </c>
      <c r="H171">
        <v>-3386.53</v>
      </c>
      <c r="I171">
        <v>2029.66</v>
      </c>
      <c r="J171">
        <v>2848.88</v>
      </c>
      <c r="K171" t="s">
        <v>228</v>
      </c>
    </row>
    <row r="172" spans="1:11" x14ac:dyDescent="0.2">
      <c r="A172">
        <v>1174.75</v>
      </c>
      <c r="B172">
        <v>1652.5</v>
      </c>
      <c r="C172">
        <v>1197.3800000000001</v>
      </c>
      <c r="D172">
        <v>1824.74</v>
      </c>
      <c r="E172">
        <v>1485.11</v>
      </c>
      <c r="F172">
        <v>867.73</v>
      </c>
      <c r="G172">
        <v>285.68</v>
      </c>
      <c r="H172">
        <v>579.13</v>
      </c>
      <c r="I172">
        <v>686.3</v>
      </c>
      <c r="J172">
        <v>643.79</v>
      </c>
      <c r="K172" t="s">
        <v>229</v>
      </c>
    </row>
    <row r="173" spans="1:11" x14ac:dyDescent="0.2">
      <c r="A173">
        <v>0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230</v>
      </c>
    </row>
    <row r="174" spans="1:11" x14ac:dyDescent="0.2">
      <c r="A174">
        <v>5575.05</v>
      </c>
      <c r="B174">
        <v>8670.81</v>
      </c>
      <c r="C174">
        <v>8459.26</v>
      </c>
      <c r="D174">
        <v>5686.49</v>
      </c>
      <c r="E174">
        <v>5219.91</v>
      </c>
      <c r="F174">
        <v>8012.98</v>
      </c>
      <c r="G174">
        <v>8432.07</v>
      </c>
      <c r="H174">
        <v>11767.29</v>
      </c>
      <c r="I174">
        <v>10993.46</v>
      </c>
      <c r="J174">
        <v>10655.51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2313.17</v>
      </c>
      <c r="G175">
        <v>2717.47</v>
      </c>
      <c r="H175">
        <v>2524.52</v>
      </c>
      <c r="I175">
        <v>2749.7</v>
      </c>
      <c r="J175">
        <v>2640.23</v>
      </c>
      <c r="K175" t="s">
        <v>232</v>
      </c>
    </row>
    <row r="176" spans="1:11" x14ac:dyDescent="0.2">
      <c r="A176">
        <v>19675.71</v>
      </c>
      <c r="B176">
        <v>39169.58</v>
      </c>
      <c r="C176">
        <v>41818.9</v>
      </c>
      <c r="D176">
        <v>47128.88</v>
      </c>
      <c r="E176">
        <v>47055.77</v>
      </c>
      <c r="F176">
        <v>73294.67</v>
      </c>
      <c r="G176">
        <v>64178.48</v>
      </c>
      <c r="H176">
        <v>41094.559999999998</v>
      </c>
      <c r="I176">
        <v>41714.660000000003</v>
      </c>
      <c r="J176">
        <v>44808.09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0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9443.1</v>
      </c>
      <c r="B181">
        <v>15670.32</v>
      </c>
      <c r="C181">
        <v>15739.71</v>
      </c>
      <c r="D181">
        <v>23469.11</v>
      </c>
      <c r="E181">
        <v>28646.55</v>
      </c>
      <c r="F181">
        <v>37750.39</v>
      </c>
      <c r="G181">
        <v>28834.01</v>
      </c>
      <c r="H181">
        <v>8789.35</v>
      </c>
      <c r="I181">
        <v>6789.32</v>
      </c>
      <c r="J181">
        <v>8960.6</v>
      </c>
      <c r="K181" t="s">
        <v>238</v>
      </c>
    </row>
    <row r="182" spans="1:11" x14ac:dyDescent="0.2">
      <c r="A182">
        <v>15807.66</v>
      </c>
      <c r="B182">
        <v>32170.07</v>
      </c>
      <c r="C182">
        <v>34538.449999999997</v>
      </c>
      <c r="D182">
        <v>29346.26</v>
      </c>
      <c r="E182">
        <v>23629.13</v>
      </c>
      <c r="F182">
        <v>45870.43</v>
      </c>
      <c r="G182">
        <v>46494.01</v>
      </c>
      <c r="H182">
        <v>46597.02</v>
      </c>
      <c r="I182">
        <v>48668.5</v>
      </c>
      <c r="J182">
        <v>49143.23</v>
      </c>
      <c r="K182" t="s">
        <v>239</v>
      </c>
    </row>
    <row r="183" spans="1:11" x14ac:dyDescent="0.2">
      <c r="A183">
        <v>6744.25</v>
      </c>
      <c r="B183">
        <v>11649.68</v>
      </c>
      <c r="C183">
        <v>10370.629999999999</v>
      </c>
      <c r="D183">
        <v>14071.56</v>
      </c>
      <c r="E183">
        <v>20610.98</v>
      </c>
      <c r="F183">
        <v>30343.37</v>
      </c>
      <c r="G183">
        <v>20718.77</v>
      </c>
      <c r="H183">
        <v>10608.26</v>
      </c>
      <c r="I183">
        <v>10603.56</v>
      </c>
      <c r="J183">
        <v>12474.56</v>
      </c>
      <c r="K183" t="s">
        <v>240</v>
      </c>
    </row>
    <row r="184" spans="1:11" x14ac:dyDescent="0.2">
      <c r="A184">
        <v>0</v>
      </c>
      <c r="B184">
        <v>3.14</v>
      </c>
      <c r="C184">
        <v>0</v>
      </c>
      <c r="D184">
        <v>85.95</v>
      </c>
      <c r="E184">
        <v>2.08</v>
      </c>
      <c r="F184">
        <v>26.93</v>
      </c>
      <c r="G184">
        <v>29.6</v>
      </c>
      <c r="H184">
        <v>28.7</v>
      </c>
      <c r="I184">
        <v>0.81</v>
      </c>
      <c r="J184">
        <v>11.9</v>
      </c>
      <c r="K184" t="s">
        <v>241</v>
      </c>
    </row>
    <row r="185" spans="1:11" x14ac:dyDescent="0.2">
      <c r="A185">
        <v>4989.8</v>
      </c>
      <c r="B185">
        <v>11180.58</v>
      </c>
      <c r="C185">
        <v>11365.64</v>
      </c>
      <c r="D185">
        <v>16683.96</v>
      </c>
      <c r="E185">
        <v>14161.98</v>
      </c>
      <c r="F185">
        <v>18642.22</v>
      </c>
      <c r="G185">
        <v>15559.1</v>
      </c>
      <c r="H185">
        <v>7718.78</v>
      </c>
      <c r="I185">
        <v>9967.0400000000009</v>
      </c>
      <c r="J185">
        <v>10744.76</v>
      </c>
      <c r="K185" t="s">
        <v>242</v>
      </c>
    </row>
    <row r="186" spans="1:11" x14ac:dyDescent="0.2">
      <c r="A186">
        <v>13516.71</v>
      </c>
      <c r="B186">
        <v>25006.99</v>
      </c>
      <c r="C186">
        <v>28541.89</v>
      </c>
      <c r="D186">
        <v>21973.9</v>
      </c>
      <c r="E186">
        <v>17500.64</v>
      </c>
      <c r="F186">
        <v>34608.300000000003</v>
      </c>
      <c r="G186">
        <v>39020.550000000003</v>
      </c>
      <c r="H186">
        <v>37030.629999999997</v>
      </c>
      <c r="I186">
        <v>34886.410000000003</v>
      </c>
      <c r="J186">
        <v>34872.61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250495.87</v>
      </c>
      <c r="B188">
        <v>372071.61</v>
      </c>
      <c r="C188">
        <v>361947.52</v>
      </c>
      <c r="D188">
        <v>189139.23</v>
      </c>
      <c r="E188">
        <v>163214.48000000001</v>
      </c>
      <c r="F188">
        <v>244873.39</v>
      </c>
      <c r="G188">
        <v>303516.25</v>
      </c>
      <c r="H188">
        <v>460782.48</v>
      </c>
      <c r="I188">
        <v>403318.75</v>
      </c>
      <c r="J188">
        <v>414800.29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107515.08</v>
      </c>
      <c r="G189">
        <v>134676.34</v>
      </c>
      <c r="H189">
        <v>79845.100000000006</v>
      </c>
      <c r="I189">
        <v>98798.75</v>
      </c>
      <c r="J189">
        <v>100288.16</v>
      </c>
    </row>
    <row r="190" spans="1:11" x14ac:dyDescent="0.2">
      <c r="A190">
        <v>1523953.08</v>
      </c>
      <c r="B190">
        <v>3302366.23</v>
      </c>
      <c r="C190">
        <v>2934872.96</v>
      </c>
      <c r="D190">
        <v>3106229.25</v>
      </c>
      <c r="E190">
        <v>2982002.49</v>
      </c>
      <c r="F190">
        <v>5489200.1699999999</v>
      </c>
      <c r="G190">
        <v>5157403.51</v>
      </c>
      <c r="H190">
        <v>3413459.96</v>
      </c>
      <c r="I190">
        <v>3820047.98</v>
      </c>
      <c r="J190">
        <v>4138678.43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0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639118.98</v>
      </c>
      <c r="B195">
        <v>1045077.23</v>
      </c>
      <c r="C195">
        <v>1090929.44</v>
      </c>
      <c r="D195">
        <v>1334639.94</v>
      </c>
      <c r="E195">
        <v>1587852.65</v>
      </c>
      <c r="F195">
        <v>2090402.73</v>
      </c>
      <c r="G195">
        <v>1890574.34</v>
      </c>
      <c r="H195">
        <v>669371.88</v>
      </c>
      <c r="I195">
        <v>551071.75</v>
      </c>
      <c r="J195">
        <v>742199.88</v>
      </c>
    </row>
    <row r="196" spans="1:10" x14ac:dyDescent="0.2">
      <c r="A196">
        <v>1135329.97</v>
      </c>
      <c r="B196">
        <v>2629360.61</v>
      </c>
      <c r="C196">
        <v>2205891.0499999998</v>
      </c>
      <c r="D196">
        <v>1960728.52</v>
      </c>
      <c r="E196">
        <v>1557364.32</v>
      </c>
      <c r="F196">
        <v>3751185.91</v>
      </c>
      <c r="G196">
        <v>3705021.76</v>
      </c>
      <c r="H196">
        <v>3284715.64</v>
      </c>
      <c r="I196">
        <v>3771093.73</v>
      </c>
      <c r="J196">
        <v>3911567.01</v>
      </c>
    </row>
    <row r="197" spans="1:10" x14ac:dyDescent="0.2">
      <c r="A197">
        <v>670599.48</v>
      </c>
      <c r="B197">
        <v>1417885.71</v>
      </c>
      <c r="C197">
        <v>1374415.56</v>
      </c>
      <c r="D197">
        <v>1697125.93</v>
      </c>
      <c r="E197">
        <v>1809443.81</v>
      </c>
      <c r="F197">
        <v>3206202.36</v>
      </c>
      <c r="G197">
        <v>2488863.37</v>
      </c>
      <c r="H197">
        <v>1716254.28</v>
      </c>
      <c r="I197">
        <v>1947542.48</v>
      </c>
      <c r="J197">
        <v>2181370.0699999998</v>
      </c>
    </row>
    <row r="198" spans="1:10" x14ac:dyDescent="0.2">
      <c r="A198">
        <v>0</v>
      </c>
      <c r="B198">
        <v>1372.79</v>
      </c>
      <c r="C198">
        <v>0</v>
      </c>
      <c r="D198">
        <v>11501.45</v>
      </c>
      <c r="E198">
        <v>317.5</v>
      </c>
      <c r="F198">
        <v>2986.39</v>
      </c>
      <c r="G198">
        <v>5669.86</v>
      </c>
      <c r="H198">
        <v>7475.16</v>
      </c>
      <c r="I198">
        <v>66.489999999999995</v>
      </c>
      <c r="J198">
        <v>3857.7</v>
      </c>
    </row>
    <row r="199" spans="1:10" x14ac:dyDescent="0.2">
      <c r="A199">
        <v>287970.55</v>
      </c>
      <c r="B199">
        <v>712124.46</v>
      </c>
      <c r="C199">
        <v>568353.98</v>
      </c>
      <c r="D199">
        <v>623873.18000000005</v>
      </c>
      <c r="E199">
        <v>524528.19999999995</v>
      </c>
      <c r="F199">
        <v>862560.3</v>
      </c>
      <c r="G199">
        <v>799204.46</v>
      </c>
      <c r="H199">
        <v>386708.23</v>
      </c>
      <c r="I199">
        <v>497395.26</v>
      </c>
      <c r="J199">
        <v>573680.23</v>
      </c>
    </row>
    <row r="200" spans="1:10" x14ac:dyDescent="0.2">
      <c r="A200">
        <v>815878.92</v>
      </c>
      <c r="B200">
        <v>1543054.87</v>
      </c>
      <c r="C200">
        <v>1354050.94</v>
      </c>
      <c r="D200">
        <v>962867.92</v>
      </c>
      <c r="E200">
        <v>810927.46</v>
      </c>
      <c r="F200">
        <v>1769839.59</v>
      </c>
      <c r="G200">
        <v>2301858.42</v>
      </c>
      <c r="H200">
        <v>1843649.86</v>
      </c>
      <c r="I200">
        <v>1877161.24</v>
      </c>
      <c r="J200">
        <v>1894858.89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6624.33</v>
      </c>
      <c r="B202" s="35">
        <v>6820.38</v>
      </c>
      <c r="C202" s="35">
        <v>7353.75</v>
      </c>
      <c r="D202" s="35">
        <v>29133.82</v>
      </c>
      <c r="E202" s="35">
        <v>37548.660000000003</v>
      </c>
      <c r="F202" s="35">
        <v>21805.040000000001</v>
      </c>
      <c r="G202" s="35">
        <v>85536.28</v>
      </c>
      <c r="H202" s="35">
        <v>56616.25</v>
      </c>
      <c r="I202" s="35">
        <v>113361.97</v>
      </c>
      <c r="J202" s="35">
        <v>123992.63</v>
      </c>
    </row>
    <row r="203" spans="1:10" x14ac:dyDescent="0.2">
      <c r="A203" s="35">
        <v>70579.89</v>
      </c>
      <c r="B203" s="35">
        <v>92855.39</v>
      </c>
      <c r="C203" s="35">
        <v>109723.73</v>
      </c>
      <c r="D203" s="35">
        <v>101735.69</v>
      </c>
      <c r="E203" s="35">
        <v>126306.7</v>
      </c>
      <c r="F203" s="35">
        <v>237291.18</v>
      </c>
      <c r="G203" s="35">
        <v>213934.03</v>
      </c>
      <c r="H203" s="35">
        <v>158987.64000000001</v>
      </c>
      <c r="I203" s="35">
        <v>159462.70000000001</v>
      </c>
      <c r="J203" s="35">
        <v>165821.60999999999</v>
      </c>
    </row>
    <row r="204" spans="1:10" x14ac:dyDescent="0.2">
      <c r="A204" s="35">
        <v>0</v>
      </c>
      <c r="B204" s="35">
        <v>463.32</v>
      </c>
      <c r="C204" s="35">
        <v>0</v>
      </c>
      <c r="D204" s="35">
        <v>649.42999999999995</v>
      </c>
      <c r="E204" s="35">
        <v>396.19</v>
      </c>
      <c r="F204" s="35">
        <v>4884.75</v>
      </c>
      <c r="G204" s="35">
        <v>3417.45</v>
      </c>
      <c r="H204" s="35">
        <v>2796.47</v>
      </c>
      <c r="I204" s="35">
        <v>2389.04</v>
      </c>
      <c r="J204" s="35">
        <v>5277.27</v>
      </c>
    </row>
    <row r="205" spans="1:10" x14ac:dyDescent="0.2">
      <c r="A205" s="35">
        <v>52459.17</v>
      </c>
      <c r="B205" s="35">
        <v>38107.56</v>
      </c>
      <c r="C205" s="35">
        <v>37844.07</v>
      </c>
      <c r="D205" s="35">
        <v>42130.69</v>
      </c>
      <c r="E205" s="35">
        <v>41353.660000000003</v>
      </c>
      <c r="F205" s="35">
        <v>44601.67</v>
      </c>
      <c r="G205" s="35">
        <v>43493.05</v>
      </c>
      <c r="H205" s="35">
        <v>40882.31</v>
      </c>
      <c r="I205" s="35">
        <v>38832.01</v>
      </c>
      <c r="J205" s="35">
        <v>28886.66</v>
      </c>
    </row>
    <row r="206" spans="1:10" x14ac:dyDescent="0.2">
      <c r="A206" s="35">
        <v>13001.13</v>
      </c>
      <c r="B206" s="35">
        <v>23841.63</v>
      </c>
      <c r="C206" s="35">
        <v>30376.33</v>
      </c>
      <c r="D206" s="35">
        <v>71104.89</v>
      </c>
      <c r="E206" s="35">
        <v>40722.300000000003</v>
      </c>
      <c r="F206" s="35">
        <v>18419.95</v>
      </c>
      <c r="G206" s="35">
        <v>23134.400000000001</v>
      </c>
      <c r="H206" s="35">
        <v>18864.21</v>
      </c>
      <c r="I206" s="35">
        <v>19468.46</v>
      </c>
      <c r="J206" s="35">
        <v>21940.080000000002</v>
      </c>
    </row>
    <row r="207" spans="1:10" x14ac:dyDescent="0.2">
      <c r="A207" s="35">
        <v>18534.53</v>
      </c>
      <c r="B207" s="35">
        <v>139135.10999999999</v>
      </c>
      <c r="C207" s="35">
        <v>0</v>
      </c>
      <c r="D207" s="35">
        <v>0</v>
      </c>
      <c r="E207" s="35">
        <v>107650.87</v>
      </c>
      <c r="F207" s="35">
        <v>110772.86</v>
      </c>
      <c r="G207" s="35">
        <v>48790.98</v>
      </c>
      <c r="H207" s="35">
        <v>0</v>
      </c>
      <c r="I207" s="35">
        <v>0</v>
      </c>
      <c r="J207" s="35">
        <v>50498.37</v>
      </c>
    </row>
    <row r="208" spans="1:10" x14ac:dyDescent="0.2">
      <c r="A208" s="35">
        <v>7453.16</v>
      </c>
      <c r="B208" s="35">
        <v>9184.77</v>
      </c>
      <c r="C208" s="35">
        <v>8793.2000000000007</v>
      </c>
      <c r="D208" s="35">
        <v>9507.7000000000007</v>
      </c>
      <c r="E208" s="35">
        <v>10884.11</v>
      </c>
      <c r="F208" s="35">
        <v>11625.58</v>
      </c>
      <c r="G208" s="35">
        <v>12054.42</v>
      </c>
      <c r="H208" s="35">
        <v>13098.27</v>
      </c>
      <c r="I208" s="35">
        <v>12288.22</v>
      </c>
      <c r="J208" s="35">
        <v>12325.11</v>
      </c>
    </row>
    <row r="209" spans="1:11" x14ac:dyDescent="0.2">
      <c r="A209" s="20">
        <f>A210+A211</f>
        <v>105873.51000000001</v>
      </c>
      <c r="B209" s="20">
        <f t="shared" ref="B209:J209" si="0">B210+B211</f>
        <v>153686.57999999999</v>
      </c>
      <c r="C209" s="20">
        <f t="shared" si="0"/>
        <v>85957.56</v>
      </c>
      <c r="D209" s="20">
        <f t="shared" si="0"/>
        <v>118003.56</v>
      </c>
      <c r="E209" s="20">
        <f t="shared" si="0"/>
        <v>150888.22999999998</v>
      </c>
      <c r="F209" s="20">
        <f t="shared" si="0"/>
        <v>216304.43999999997</v>
      </c>
      <c r="G209" s="20">
        <f t="shared" si="0"/>
        <v>201052.72999999998</v>
      </c>
      <c r="H209" s="20">
        <f t="shared" si="0"/>
        <v>146001</v>
      </c>
      <c r="I209" s="20">
        <f t="shared" si="0"/>
        <v>154297.5</v>
      </c>
      <c r="J209" s="20">
        <f t="shared" si="0"/>
        <v>170117.69999999998</v>
      </c>
      <c r="K209" t="s">
        <v>312</v>
      </c>
    </row>
    <row r="210" spans="1:11" x14ac:dyDescent="0.2">
      <c r="A210" s="35">
        <v>85415.61</v>
      </c>
      <c r="B210" s="35">
        <v>78362.649999999994</v>
      </c>
      <c r="C210" s="35">
        <v>85957.56</v>
      </c>
      <c r="D210" s="35">
        <v>118003.56</v>
      </c>
      <c r="E210" s="35">
        <v>138832.04999999999</v>
      </c>
      <c r="F210" s="35">
        <v>203373.86</v>
      </c>
      <c r="G210" s="35">
        <v>177710.9</v>
      </c>
      <c r="H210" s="35">
        <v>146001</v>
      </c>
      <c r="I210" s="35">
        <v>154297.5</v>
      </c>
      <c r="J210" s="35">
        <v>152029.74</v>
      </c>
      <c r="K210" t="s">
        <v>312</v>
      </c>
    </row>
    <row r="211" spans="1:11" x14ac:dyDescent="0.2">
      <c r="A211" s="35">
        <v>20457.900000000001</v>
      </c>
      <c r="B211" s="35">
        <v>75323.929999999993</v>
      </c>
      <c r="C211" s="35">
        <v>0</v>
      </c>
      <c r="D211" s="35">
        <v>0</v>
      </c>
      <c r="E211" s="35">
        <v>12056.18</v>
      </c>
      <c r="F211" s="35">
        <v>12930.58</v>
      </c>
      <c r="G211" s="35">
        <v>23341.83</v>
      </c>
      <c r="H211" s="35">
        <v>0</v>
      </c>
      <c r="I211" s="35">
        <v>0</v>
      </c>
      <c r="J211" s="35">
        <v>18087.96</v>
      </c>
      <c r="K211" t="s">
        <v>312</v>
      </c>
    </row>
    <row r="212" spans="1:11" x14ac:dyDescent="0.2">
      <c r="A212" s="35">
        <v>-202192.97</v>
      </c>
      <c r="B212" s="35">
        <v>-468184.82</v>
      </c>
      <c r="C212" s="35">
        <v>-253155.5</v>
      </c>
      <c r="D212" s="35">
        <v>-291503.27</v>
      </c>
      <c r="E212" s="35">
        <v>-307264.71999999997</v>
      </c>
      <c r="F212" s="35">
        <v>-192517.61</v>
      </c>
      <c r="G212" s="35">
        <v>66264.91</v>
      </c>
      <c r="H212" s="35">
        <v>-30971.37</v>
      </c>
      <c r="I212" s="35">
        <v>80464.41</v>
      </c>
      <c r="J212" s="35">
        <v>90646.83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70.273090790138596</v>
      </c>
      <c r="F9" s="6">
        <f>IF(Input!B170 = 0, "***", Input!B132/Input!B170)</f>
        <v>76.806184690384001</v>
      </c>
      <c r="G9" s="6">
        <f>IF(Input!C170 = 0, "***", Input!C132/Input!C170)</f>
        <v>65.571621554965418</v>
      </c>
      <c r="H9" s="6">
        <f>IF(Input!D170 = 0, "***", Input!D132/Input!D170)</f>
        <v>62.394118984681917</v>
      </c>
      <c r="I9" s="6">
        <f>IF(Input!E170 = 0, "***", Input!E132/Input!E170)</f>
        <v>60.165969529234246</v>
      </c>
      <c r="J9" s="6">
        <f>IF(Input!F170 = 0, "***", Input!F132/Input!F170)</f>
        <v>69.858064534645791</v>
      </c>
      <c r="K9" s="6">
        <f>IF(Input!G170 = 0, "***", Input!G132/Input!G170)</f>
        <v>74.283063593069343</v>
      </c>
      <c r="L9" s="6">
        <f>IF(Input!H170 = 0, "***", Input!H132/Input!H170)</f>
        <v>71.390985363366468</v>
      </c>
      <c r="M9" s="6">
        <f>IF(Input!I170 = 0, "***", Input!I132/Input!I170)</f>
        <v>77.936086921555884</v>
      </c>
      <c r="N9" s="6">
        <f>IF(Input!J170 = 0, "***", Input!J132/Input!J170)</f>
        <v>80.093978142232615</v>
      </c>
      <c r="O9" s="6">
        <f>AVERAGE(E9:N9)</f>
        <v>70.877316410427426</v>
      </c>
    </row>
    <row r="10" spans="1:15" ht="12" customHeight="1" x14ac:dyDescent="0.2">
      <c r="B10" t="s">
        <v>180</v>
      </c>
      <c r="E10" s="6">
        <f>IF(Input!A171 = 0, "***", Input!A133/Input!A171)</f>
        <v>15</v>
      </c>
      <c r="F10" s="6" t="str">
        <f>IF(Input!B171 = 0, "***", Input!B133/Input!B171)</f>
        <v>***</v>
      </c>
      <c r="G10" s="6">
        <f>IF(Input!C171 = 0, "***", Input!C133/Input!C171)</f>
        <v>27.752603169741977</v>
      </c>
      <c r="H10" s="6">
        <f>IF(Input!D171 = 0, "***", Input!D133/Input!D171)</f>
        <v>19.482146269379228</v>
      </c>
      <c r="I10" s="6">
        <f>IF(Input!E171 = 0, "***", Input!E133/Input!E171)</f>
        <v>23.376357854932969</v>
      </c>
      <c r="J10" s="6">
        <f>IF(Input!F171 = 0, "***", Input!F133/Input!F171)</f>
        <v>15.420798285171525</v>
      </c>
      <c r="K10" s="6">
        <f>IF(Input!G171 = 0, "***", Input!G133/Input!G171)</f>
        <v>81.80727977980429</v>
      </c>
      <c r="L10" s="6">
        <f>IF(Input!H171 = 0, "***", Input!H133/Input!H171)</f>
        <v>69.479216188842273</v>
      </c>
      <c r="M10" s="6">
        <f>IF(Input!I171 = 0, "***", Input!I133/Input!I171)</f>
        <v>87.51737236778574</v>
      </c>
      <c r="N10" s="6">
        <f>IF(Input!J171 = 0, "***", Input!J133/Input!J171)</f>
        <v>37.263587795905757</v>
      </c>
      <c r="O10" s="6">
        <f>AVERAGE(E10:N10)</f>
        <v>41.899929079062645</v>
      </c>
    </row>
    <row r="11" spans="1:15" ht="12" customHeight="1" x14ac:dyDescent="0.2">
      <c r="B11" t="s">
        <v>181</v>
      </c>
      <c r="E11" s="6">
        <f>IF(Input!A172 = 0, "***", Input!A134/Input!A172)</f>
        <v>72.48724409448819</v>
      </c>
      <c r="F11" s="6">
        <f>IF(Input!B172 = 0, "***", Input!B134/Input!B172)</f>
        <v>89.787818456883514</v>
      </c>
      <c r="G11" s="6">
        <f>IF(Input!C172 = 0, "***", Input!C134/Input!C172)</f>
        <v>91.308089328366918</v>
      </c>
      <c r="H11" s="6">
        <f>IF(Input!D172 = 0, "***", Input!D134/Input!D172)</f>
        <v>71.865657573133717</v>
      </c>
      <c r="I11" s="6">
        <f>IF(Input!E172 = 0, "***", Input!E134/Input!E172)</f>
        <v>63.191399963639057</v>
      </c>
      <c r="J11" s="6">
        <f>IF(Input!F172 = 0, "***", Input!F134/Input!F172)</f>
        <v>56.231996127827784</v>
      </c>
      <c r="K11" s="6">
        <f>IF(Input!G172 = 0, "***", Input!G134/Input!G172)</f>
        <v>41.497619714365726</v>
      </c>
      <c r="L11" s="6">
        <f>IF(Input!H172 = 0, "***", Input!H134/Input!H172)</f>
        <v>46.042926458653497</v>
      </c>
      <c r="M11" s="6">
        <f>IF(Input!I172 = 0, "***", Input!I134/Input!I172)</f>
        <v>46.381786390791198</v>
      </c>
      <c r="N11" s="6">
        <f>IF(Input!J172 = 0, "***", Input!J134/Input!J172)</f>
        <v>41.808881778219607</v>
      </c>
      <c r="O11" s="6">
        <f>AVERAGE(E11:N11)</f>
        <v>62.060341988636921</v>
      </c>
    </row>
    <row r="12" spans="1:15" ht="12" customHeight="1" x14ac:dyDescent="0.2">
      <c r="B12" t="s">
        <v>182</v>
      </c>
      <c r="E12" s="6" t="str">
        <f>IF(Input!A173 = 0, "***", Input!A135/Input!A173)</f>
        <v>***</v>
      </c>
      <c r="F12" s="6" t="str">
        <f>IF(Input!B173 = 0, "***", Input!B135/Input!B173)</f>
        <v>***</v>
      </c>
      <c r="G12" s="6" t="str">
        <f>IF(Input!C173 = 0, "***", Input!C135/Input!C173)</f>
        <v>***</v>
      </c>
      <c r="H12" s="6" t="str">
        <f>IF(Input!D173 = 0, "***", Input!D135/Input!D173)</f>
        <v>***</v>
      </c>
      <c r="I12" s="6" t="str">
        <f>IF(Input!E173 = 0, "***", Input!E135/Input!E173)</f>
        <v>***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 t="str">
        <f>IF(Input!H173 = 0, "***", Input!H135/Input!H173)</f>
        <v>***</v>
      </c>
      <c r="M12" s="6" t="str">
        <f>IF(Input!I173 = 0, "***", Input!I135/Input!I173)</f>
        <v>***</v>
      </c>
      <c r="N12" s="6" t="str">
        <f>IF(Input!J173 = 0, "***", Input!J135/Input!J173)</f>
        <v>***</v>
      </c>
      <c r="O12" s="6" t="e">
        <f>AVERAGE(E12:N12)</f>
        <v>#DIV/0!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44.93159164491798</v>
      </c>
      <c r="F16" s="6">
        <f>IF(Input!B174 = 0, "***", Input!B188/Input!B174)</f>
        <v>42.910824940230498</v>
      </c>
      <c r="G16" s="6">
        <f>IF(Input!C174 = 0, "***", Input!C188/Input!C174)</f>
        <v>42.787137409182364</v>
      </c>
      <c r="H16" s="6">
        <f>IF(Input!D174 = 0, "***", Input!D188/Input!D174)</f>
        <v>33.261155827232621</v>
      </c>
      <c r="I16" s="6">
        <f>IF(Input!E174 = 0, "***", Input!E188/Input!E174)</f>
        <v>31.267680860397981</v>
      </c>
      <c r="J16" s="6">
        <f>IF(Input!F174 = 0, "***", Input!F188/Input!F174)</f>
        <v>30.559590813904443</v>
      </c>
      <c r="K16" s="6">
        <f>IF(Input!G174 = 0, "***", Input!G188/Input!G174)</f>
        <v>35.995461375439248</v>
      </c>
      <c r="L16" s="6">
        <f>IF(Input!H174 = 0, "***", Input!H188/Input!H174)</f>
        <v>39.157909765120088</v>
      </c>
      <c r="M16" s="6">
        <f>IF(Input!I174 = 0, "***", Input!I188/Input!I174)</f>
        <v>36.687153089200308</v>
      </c>
      <c r="N16" s="6">
        <f>IF(Input!J174 = 0, "***", Input!J188/Input!J174)</f>
        <v>38.92824369739224</v>
      </c>
      <c r="O16" s="6">
        <f t="shared" ref="O16:O22" si="1">AVERAGE(E16:N16)</f>
        <v>37.648674942301781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>
        <f>IF(Input!F175 = 0, "***", Input!F189/Input!F175)</f>
        <v>46.479541062697507</v>
      </c>
      <c r="K17" s="6">
        <f>IF(Input!G175 = 0, "***", Input!G189/Input!G175)</f>
        <v>49.559457878099856</v>
      </c>
      <c r="L17" s="6">
        <f>IF(Input!H175 = 0, "***", Input!H189/Input!H175)</f>
        <v>31.627834202145362</v>
      </c>
      <c r="M17" s="6">
        <f>IF(Input!I175 = 0, "***", Input!I189/Input!I175)</f>
        <v>35.930737898679858</v>
      </c>
      <c r="N17" s="6">
        <f>IF(Input!J175 = 0, "***", Input!J189/Input!J175)</f>
        <v>37.984630126920763</v>
      </c>
      <c r="O17" s="6">
        <f t="shared" si="1"/>
        <v>40.316440233708668</v>
      </c>
    </row>
    <row r="18" spans="1:15" ht="12" customHeight="1" x14ac:dyDescent="0.2">
      <c r="B18" t="s">
        <v>233</v>
      </c>
      <c r="E18" s="6">
        <f>IF(Input!A176 = 0, "***", Input!A190/Input!A176)</f>
        <v>77.453524167615811</v>
      </c>
      <c r="F18" s="6">
        <f>IF(Input!B176 = 0, "***", Input!B190/Input!B176)</f>
        <v>84.309462342971244</v>
      </c>
      <c r="G18" s="6">
        <f>IF(Input!C176 = 0, "***", Input!C190/Input!C176)</f>
        <v>70.180539421170806</v>
      </c>
      <c r="H18" s="6">
        <f>IF(Input!D176 = 0, "***", Input!D190/Input!D176)</f>
        <v>65.909252458365231</v>
      </c>
      <c r="I18" s="6">
        <f>IF(Input!E176 = 0, "***", Input!E190/Input!E176)</f>
        <v>63.371664941408895</v>
      </c>
      <c r="J18" s="6">
        <f>IF(Input!F176 = 0, "***", Input!F190/Input!F176)</f>
        <v>74.89221480907139</v>
      </c>
      <c r="K18" s="6">
        <f>IF(Input!G176 = 0, "***", Input!G190/Input!G176)</f>
        <v>80.36032498744126</v>
      </c>
      <c r="L18" s="6">
        <f>IF(Input!H176 = 0, "***", Input!H190/Input!H176)</f>
        <v>83.063548070596212</v>
      </c>
      <c r="M18" s="6">
        <f>IF(Input!I176 = 0, "***", Input!I190/Input!I176)</f>
        <v>91.575670999116369</v>
      </c>
      <c r="N18" s="6">
        <f>IF(Input!J176 = 0, "***", Input!J190/Input!J176)</f>
        <v>92.364535734506887</v>
      </c>
      <c r="O18" s="6">
        <f t="shared" si="1"/>
        <v>78.348073793226405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 t="str">
        <f>IF(Input!A179 = 0, "***", Input!A193/Input!A179)</f>
        <v>***</v>
      </c>
      <c r="F21" s="6" t="str">
        <f>IF(Input!B179 = 0, "***", Input!B193/Input!B179)</f>
        <v>***</v>
      </c>
      <c r="G21" s="6" t="str">
        <f>IF(Input!C179 = 0, "***", Input!C193/Input!C179)</f>
        <v>***</v>
      </c>
      <c r="H21" s="6" t="str">
        <f>IF(Input!D179 = 0, "***", Input!D193/Input!D179)</f>
        <v>***</v>
      </c>
      <c r="I21" s="6" t="str">
        <f>IF(Input!E179 = 0, "***", Input!E193/Input!E179)</f>
        <v>***</v>
      </c>
      <c r="J21" s="6" t="str">
        <f>IF(Input!F179 = 0, "***", Input!F193/Input!F179)</f>
        <v>***</v>
      </c>
      <c r="K21" s="6" t="str">
        <f>IF(Input!G179 = 0, "***", Input!G193/Input!G179)</f>
        <v>***</v>
      </c>
      <c r="L21" s="6" t="str">
        <f>IF(Input!H179 = 0, "***", Input!H193/Input!H179)</f>
        <v>***</v>
      </c>
      <c r="M21" s="6" t="str">
        <f>IF(Input!I179 = 0, "***", Input!I193/Input!I179)</f>
        <v>***</v>
      </c>
      <c r="N21" s="6" t="str">
        <f>IF(Input!J179 = 0, "***", Input!J193/Input!J179)</f>
        <v>***</v>
      </c>
      <c r="O21" s="6" t="e">
        <f t="shared" si="1"/>
        <v>#DIV/0!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67.681056009149529</v>
      </c>
      <c r="F26" s="6">
        <f>IF(Input!B181 = 0, "***", Input!B195/Input!B181)</f>
        <v>66.691505342583937</v>
      </c>
      <c r="G26" s="6">
        <f>IF(Input!C181 = 0, "***", Input!C195/Input!C181)</f>
        <v>69.310644224067659</v>
      </c>
      <c r="H26" s="6">
        <f>IF(Input!D181 = 0, "***", Input!D195/Input!D181)</f>
        <v>56.867940028403289</v>
      </c>
      <c r="I26" s="6">
        <f>IF(Input!E181 = 0, "***", Input!E195/Input!E181)</f>
        <v>55.429105773644643</v>
      </c>
      <c r="J26" s="6">
        <f>IF(Input!F181 = 0, "***", Input!F195/Input!F181)</f>
        <v>55.374334675747718</v>
      </c>
      <c r="K26" s="6">
        <f>IF(Input!G181 = 0, "***", Input!G195/Input!G181)</f>
        <v>65.567513502284285</v>
      </c>
      <c r="L26" s="6">
        <f>IF(Input!H181 = 0, "***", Input!H195/Input!H181)</f>
        <v>76.157153828212543</v>
      </c>
      <c r="M26" s="6">
        <f>IF(Input!I181 = 0, "***", Input!I195/Input!I181)</f>
        <v>81.167443867721659</v>
      </c>
      <c r="N26" s="6">
        <f>IF(Input!J181 = 0, "***", Input!J195/Input!J181)</f>
        <v>82.829261433386151</v>
      </c>
      <c r="O26" s="6">
        <f>AVERAGE(E26:N26)</f>
        <v>67.707595868520144</v>
      </c>
    </row>
    <row r="27" spans="1:15" ht="12" customHeight="1" x14ac:dyDescent="0.2">
      <c r="B27" t="s">
        <v>239</v>
      </c>
      <c r="E27" s="6">
        <f>IF(Input!A182 = 0, "***", Input!A196/Input!A182)</f>
        <v>71.821507421085727</v>
      </c>
      <c r="F27" s="6">
        <f>IF(Input!B182 = 0, "***", Input!B196/Input!B182)</f>
        <v>81.733133002197377</v>
      </c>
      <c r="G27" s="6">
        <f>IF(Input!C182 = 0, "***", Input!C196/Input!C182)</f>
        <v>63.867690935754212</v>
      </c>
      <c r="H27" s="6">
        <f>IF(Input!D182 = 0, "***", Input!D196/Input!D182)</f>
        <v>66.813574199915081</v>
      </c>
      <c r="I27" s="6">
        <f>IF(Input!E182 = 0, "***", Input!E196/Input!E182)</f>
        <v>65.908661046767278</v>
      </c>
      <c r="J27" s="6">
        <f>IF(Input!F182 = 0, "***", Input!F196/Input!F182)</f>
        <v>81.777866699745346</v>
      </c>
      <c r="K27" s="6">
        <f>IF(Input!G182 = 0, "***", Input!G196/Input!G182)</f>
        <v>79.68815251685109</v>
      </c>
      <c r="L27" s="6">
        <f>IF(Input!H182 = 0, "***", Input!H196/Input!H182)</f>
        <v>70.491967941297546</v>
      </c>
      <c r="M27" s="6">
        <f>IF(Input!I182 = 0, "***", Input!I196/Input!I182)</f>
        <v>77.485308361671301</v>
      </c>
      <c r="N27" s="6">
        <f>IF(Input!J182 = 0, "***", Input!J196/Input!J182)</f>
        <v>79.595236414049296</v>
      </c>
      <c r="O27" s="6">
        <f>AVERAGE(E27:N27)</f>
        <v>73.918309853933422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99.432773103013673</v>
      </c>
      <c r="F31" s="6">
        <f>IF(Input!B183 = 0, "***", Input!B197/Input!B183)</f>
        <v>121.71027101173594</v>
      </c>
      <c r="G31" s="6">
        <f>IF(Input!C183 = 0, "***", Input!C197/Input!C183)</f>
        <v>132.52961102652395</v>
      </c>
      <c r="H31" s="6">
        <f>IF(Input!D183 = 0, "***", Input!D197/Input!D183)</f>
        <v>120.6068076318475</v>
      </c>
      <c r="I31" s="6">
        <f>IF(Input!E183 = 0, "***", Input!E197/Input!E183)</f>
        <v>87.790285081058741</v>
      </c>
      <c r="J31" s="6">
        <f>IF(Input!F183 = 0, "***", Input!F197/Input!F183)</f>
        <v>105.66401688408374</v>
      </c>
      <c r="K31" s="6">
        <f>IF(Input!G183 = 0, "***", Input!G197/Input!G183)</f>
        <v>120.12601954652713</v>
      </c>
      <c r="L31" s="6">
        <f>IF(Input!H183 = 0, "***", Input!H197/Input!H183)</f>
        <v>161.78471115904023</v>
      </c>
      <c r="M31" s="6">
        <f>IF(Input!I183 = 0, "***", Input!I197/Input!I183)</f>
        <v>183.66873766923561</v>
      </c>
      <c r="N31" s="6">
        <f>IF(Input!J183 = 0, "***", Input!J197/Input!J183)</f>
        <v>174.86549184901111</v>
      </c>
      <c r="O31" s="6">
        <f t="shared" ref="O31:O36" si="2">AVERAGE(E31:N31)</f>
        <v>130.81787249620774</v>
      </c>
    </row>
    <row r="32" spans="1:15" ht="12" customHeight="1" x14ac:dyDescent="0.2">
      <c r="B32" t="s">
        <v>7</v>
      </c>
      <c r="E32" s="6" t="str">
        <f>IF(Input!A184 = 0, "***", Input!A198/Input!A184)</f>
        <v>***</v>
      </c>
      <c r="F32" s="6">
        <f>IF(Input!B184 = 0, "***", Input!B198/Input!B184)</f>
        <v>437.19426751592351</v>
      </c>
      <c r="G32" s="6" t="str">
        <f>IF(Input!C184 = 0, "***", Input!C198/Input!C184)</f>
        <v>***</v>
      </c>
      <c r="H32" s="6">
        <f>IF(Input!D184 = 0, "***", Input!D198/Input!D184)</f>
        <v>133.81559045956953</v>
      </c>
      <c r="I32" s="6">
        <f>IF(Input!E184 = 0, "***", Input!E198/Input!E184)</f>
        <v>152.64423076923077</v>
      </c>
      <c r="J32" s="6">
        <f>IF(Input!F184 = 0, "***", Input!F198/Input!F184)</f>
        <v>110.89454140363907</v>
      </c>
      <c r="K32" s="6">
        <f>IF(Input!G184 = 0, "***", Input!G198/Input!G184)</f>
        <v>191.54932432432432</v>
      </c>
      <c r="L32" s="6">
        <f>IF(Input!H184 = 0, "***", Input!H198/Input!H184)</f>
        <v>260.45853658536583</v>
      </c>
      <c r="M32" s="6">
        <f>IF(Input!I184 = 0, "***", Input!I198/Input!I184)</f>
        <v>82.086419753086403</v>
      </c>
      <c r="N32" s="6">
        <f>IF(Input!J184 = 0, "***", Input!J198/Input!J184)</f>
        <v>324.17647058823525</v>
      </c>
      <c r="O32" s="6">
        <f t="shared" si="2"/>
        <v>211.60242267492185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99.432773103013673</v>
      </c>
      <c r="F33" s="15">
        <f>IF((Input!B183+Input!B184) = 0, "***", (Input!B197+Input!B198)/(Input!B183+Input!B184))</f>
        <v>121.79528217204076</v>
      </c>
      <c r="G33" s="15">
        <f>IF((Input!C183+Input!C184) = 0, "***", (Input!C197+Input!C198)/(Input!C183+Input!C184))</f>
        <v>132.52961102652395</v>
      </c>
      <c r="H33" s="15">
        <f>IF((Input!D183+Input!D184) = 0, "***", (Input!D197+Input!D198)/(Input!D183+Input!D184))</f>
        <v>120.68699792548264</v>
      </c>
      <c r="I33" s="15">
        <f>IF((Input!E183+Input!E184) = 0, "***", (Input!E197+Input!E198)/(Input!E183+Input!E184))</f>
        <v>87.796829291720883</v>
      </c>
      <c r="J33" s="15">
        <f>IF((Input!F183+Input!F184) = 0, "***", (Input!F197+Input!F198)/(Input!F183+Input!F184))</f>
        <v>105.66865490298088</v>
      </c>
      <c r="K33" s="15">
        <f>IF((Input!G183+Input!G184) = 0, "***", (Input!G197+Input!G198)/(Input!G183+Input!G184))</f>
        <v>120.22791332523953</v>
      </c>
      <c r="L33" s="15">
        <f>IF((Input!H183+Input!H184) = 0, "***", (Input!H197+Input!H198)/(Input!H183+Input!H184))</f>
        <v>162.0509468870805</v>
      </c>
      <c r="M33" s="15">
        <f>IF((Input!I183+Input!I184) = 0, "***", (Input!I197+Input!I198)/(Input!I183+Input!I184))</f>
        <v>183.66097844567855</v>
      </c>
      <c r="N33" s="15">
        <f>IF((Input!J183+Input!J184) = 0, "***", (Input!J197+Input!J198)/(Input!J183+Input!J184))</f>
        <v>175.00779003816936</v>
      </c>
      <c r="O33" s="15">
        <f t="shared" si="2"/>
        <v>130.88577771179308</v>
      </c>
    </row>
    <row r="34" spans="2:15" ht="12" customHeight="1" x14ac:dyDescent="0.2">
      <c r="B34" t="s">
        <v>8</v>
      </c>
      <c r="E34" s="6">
        <f>IF(Input!A185 = 0, "***", Input!A199/Input!A185)</f>
        <v>57.71184215800232</v>
      </c>
      <c r="F34" s="6">
        <f>IF(Input!B185 = 0, "***", Input!B199/Input!B185)</f>
        <v>63.692980149509232</v>
      </c>
      <c r="G34" s="6">
        <f>IF(Input!C185 = 0, "***", Input!C199/Input!C185)</f>
        <v>50.006333123343694</v>
      </c>
      <c r="H34" s="6">
        <f>IF(Input!D185 = 0, "***", Input!D199/Input!D185)</f>
        <v>37.393591209760757</v>
      </c>
      <c r="I34" s="6">
        <f>IF(Input!E185 = 0, "***", Input!E199/Input!E185)</f>
        <v>37.037772966774419</v>
      </c>
      <c r="J34" s="6">
        <f>IF(Input!F185 = 0, "***", Input!F199/Input!F185)</f>
        <v>46.269183605815186</v>
      </c>
      <c r="K34" s="6">
        <f>IF(Input!G185 = 0, "***", Input!G199/Input!G185)</f>
        <v>51.365725523969893</v>
      </c>
      <c r="L34" s="6">
        <f>IF(Input!H185 = 0, "***", Input!H199/Input!H185)</f>
        <v>50.099656940604604</v>
      </c>
      <c r="M34" s="6">
        <f>IF(Input!I185 = 0, "***", Input!I199/Input!I185)</f>
        <v>49.904009615693319</v>
      </c>
      <c r="N34" s="6">
        <f>IF(Input!J185 = 0, "***", Input!J199/Input!J185)</f>
        <v>53.391628105234545</v>
      </c>
      <c r="O34" s="6">
        <f t="shared" si="2"/>
        <v>49.687272339870802</v>
      </c>
    </row>
    <row r="35" spans="2:15" ht="12" customHeight="1" x14ac:dyDescent="0.2">
      <c r="B35" t="s">
        <v>243</v>
      </c>
      <c r="E35" s="6">
        <f>IF(Input!A186 = 0, "***", Input!A200/Input!A186)</f>
        <v>60.360762345274857</v>
      </c>
      <c r="F35" s="6">
        <f>IF(Input!B186 = 0, "***", Input!B200/Input!B186)</f>
        <v>61.704942098189349</v>
      </c>
      <c r="G35" s="6">
        <f>IF(Input!C186 = 0, "***", Input!C200/Input!C186)</f>
        <v>47.440829601683703</v>
      </c>
      <c r="H35" s="6">
        <f>IF(Input!D186 = 0, "***", Input!D200/Input!D186)</f>
        <v>43.818708558790199</v>
      </c>
      <c r="I35" s="6">
        <f>IF(Input!E186 = 0, "***", Input!E200/Input!E186)</f>
        <v>46.337017389078341</v>
      </c>
      <c r="J35" s="6">
        <f>IF(Input!F186 = 0, "***", Input!F200/Input!F186)</f>
        <v>51.139165749256676</v>
      </c>
      <c r="K35" s="6">
        <f>IF(Input!G186 = 0, "***", Input!G200/Input!G186)</f>
        <v>58.990927088418786</v>
      </c>
      <c r="L35" s="6">
        <f>IF(Input!H186 = 0, "***", Input!H200/Input!H186)</f>
        <v>49.787158900618223</v>
      </c>
      <c r="M35" s="6">
        <f>IF(Input!I186 = 0, "***", Input!I200/Input!I186)</f>
        <v>53.807807682131802</v>
      </c>
      <c r="N35" s="6">
        <f>IF(Input!J186 = 0, "***", Input!J200/Input!J186)</f>
        <v>54.336595110030473</v>
      </c>
      <c r="O35" s="6">
        <f t="shared" si="2"/>
        <v>52.772391452347243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94.836718620601062</v>
      </c>
      <c r="F9" s="22">
        <f>Input!B170/Input!B$34*100</f>
        <v>96.661136579415754</v>
      </c>
      <c r="G9" s="22">
        <f>Input!C170/Input!C$34*100</f>
        <v>98.67537009524446</v>
      </c>
      <c r="H9" s="22">
        <f>Input!D170/Input!D$34*100</f>
        <v>109.21249482270439</v>
      </c>
      <c r="I9" s="22">
        <f>Input!E170/Input!E$34*100</f>
        <v>95.177534060915377</v>
      </c>
      <c r="J9" s="22">
        <f>Input!F170/Input!F$34*100</f>
        <v>93.784141797719627</v>
      </c>
      <c r="K9" s="22">
        <f>Input!G170/Input!G$34*100</f>
        <v>98.295039277945051</v>
      </c>
      <c r="L9" s="22">
        <f>Input!H170/Input!H$34*100</f>
        <v>105.3393971011604</v>
      </c>
      <c r="M9" s="22">
        <f>Input!I170/Input!I$34*100</f>
        <v>95.331298739741513</v>
      </c>
      <c r="N9" s="22">
        <f>Input!J170/Input!J$34*100</f>
        <v>94.329758996046849</v>
      </c>
      <c r="O9" s="22">
        <f>AVERAGE(E9:N9)</f>
        <v>98.164289009149471</v>
      </c>
    </row>
    <row r="10" spans="1:15" ht="12" customHeight="1" x14ac:dyDescent="0.2">
      <c r="B10" t="s">
        <v>180</v>
      </c>
      <c r="E10" s="22">
        <f>Input!A171/Input!A$34*100</f>
        <v>0.75115932051630185</v>
      </c>
      <c r="F10" s="22">
        <f>Input!B171/Input!B$34*100</f>
        <v>0</v>
      </c>
      <c r="G10" s="22">
        <f>Input!C171/Input!C$34*100</f>
        <v>-1.0253350630285498</v>
      </c>
      <c r="H10" s="22">
        <f>Input!D171/Input!D$34*100</f>
        <v>-12.985722347244707</v>
      </c>
      <c r="I10" s="22">
        <f>Input!E171/Input!E$34*100</f>
        <v>2.1185487904371811</v>
      </c>
      <c r="J10" s="22">
        <f>Input!F171/Input!F$34*100</f>
        <v>5.2426638068877622</v>
      </c>
      <c r="K10" s="22">
        <f>Input!G171/Input!G$34*100</f>
        <v>1.3321787636160738</v>
      </c>
      <c r="L10" s="22">
        <f>Input!H171/Input!H$34*100</f>
        <v>-6.4408450755121303</v>
      </c>
      <c r="M10" s="22">
        <f>Input!I171/Input!I$34*100</f>
        <v>3.4889601466502604</v>
      </c>
      <c r="N10" s="22">
        <f>Input!J171/Input!J$34*100</f>
        <v>4.6250679827587602</v>
      </c>
      <c r="O10" s="22">
        <f>AVERAGE(E10:N10)</f>
        <v>-0.28933236749190466</v>
      </c>
    </row>
    <row r="11" spans="1:15" ht="12" customHeight="1" x14ac:dyDescent="0.2">
      <c r="B11" t="s">
        <v>181</v>
      </c>
      <c r="E11" s="22">
        <f>Input!A172/Input!A$34*100</f>
        <v>4.4121220588826287</v>
      </c>
      <c r="F11" s="22">
        <f>Input!B172/Input!B$34*100</f>
        <v>3.3388634205842496</v>
      </c>
      <c r="G11" s="22">
        <f>Input!C172/Input!C$34*100</f>
        <v>2.3499649677840995</v>
      </c>
      <c r="H11" s="22">
        <f>Input!D172/Input!D$34*100</f>
        <v>3.7732275245403288</v>
      </c>
      <c r="I11" s="22">
        <f>Input!E172/Input!E$34*100</f>
        <v>2.7039171486474403</v>
      </c>
      <c r="J11" s="22">
        <f>Input!F172/Input!F$34*100</f>
        <v>0.97319439539262154</v>
      </c>
      <c r="K11" s="22">
        <f>Input!G172/Input!G$34*100</f>
        <v>0.37278195843888295</v>
      </c>
      <c r="L11" s="22">
        <f>Input!H172/Input!H$34*100</f>
        <v>1.1014479743517227</v>
      </c>
      <c r="M11" s="22">
        <f>Input!I172/Input!I$34*100</f>
        <v>1.179741113608227</v>
      </c>
      <c r="N11" s="22">
        <f>Input!J172/Input!J$34*100</f>
        <v>1.0451730211943859</v>
      </c>
      <c r="O11" s="22">
        <f>AVERAGE(E11:N11)</f>
        <v>2.1250433583424586</v>
      </c>
    </row>
    <row r="12" spans="1:15" ht="12" customHeight="1" x14ac:dyDescent="0.2">
      <c r="B12" t="s">
        <v>182</v>
      </c>
      <c r="E12" s="22">
        <f>Input!A173/Input!A$34*100</f>
        <v>0</v>
      </c>
      <c r="F12" s="22">
        <f>Input!B173/Input!B$34*100</f>
        <v>0</v>
      </c>
      <c r="G12" s="22">
        <f>Input!C173/Input!C$34*100</f>
        <v>0</v>
      </c>
      <c r="H12" s="22">
        <f>Input!D173/Input!D$34*100</f>
        <v>0</v>
      </c>
      <c r="I12" s="22">
        <f>Input!E173/Input!E$34*100</f>
        <v>0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0</v>
      </c>
      <c r="M12" s="22">
        <f>Input!I173/Input!I$34*100</f>
        <v>0</v>
      </c>
      <c r="N12" s="22">
        <f>Input!J173/Input!J$34*100</f>
        <v>0</v>
      </c>
      <c r="O12" s="22">
        <f>AVERAGE(E12:N12)</f>
        <v>0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22.078741392338291</v>
      </c>
      <c r="F16" s="22">
        <f>Input!B174/Input!B$170*100</f>
        <v>18.124455089099399</v>
      </c>
      <c r="G16" s="22">
        <f>Input!C174/Input!C$170*100</f>
        <v>16.824919607240997</v>
      </c>
      <c r="H16" s="22">
        <f>Input!D174/Input!D$170*100</f>
        <v>10.766733244508179</v>
      </c>
      <c r="I16" s="22">
        <f>Input!E174/Input!E$170*100</f>
        <v>9.9853507405355604</v>
      </c>
      <c r="J16" s="22">
        <f>Input!F174/Input!F$170*100</f>
        <v>9.5825178466319745</v>
      </c>
      <c r="K16" s="22">
        <f>Input!G174/Input!G$170*100</f>
        <v>11.193802784143269</v>
      </c>
      <c r="L16" s="22">
        <f>Input!H174/Input!H$170*100</f>
        <v>21.245822753865255</v>
      </c>
      <c r="M16" s="22">
        <f>Input!I174/Input!I$170*100</f>
        <v>19.823101593246903</v>
      </c>
      <c r="N16" s="22">
        <f>Input!J174/Input!J$170*100</f>
        <v>18.338739460032151</v>
      </c>
      <c r="O16" s="22">
        <f t="shared" ref="O16:O22" si="1">AVERAGE(E16:N16)</f>
        <v>15.796418451164197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2.7662608426944386</v>
      </c>
      <c r="K17" s="22">
        <f>Input!G175/Input!G$170*100</f>
        <v>3.6075155035271069</v>
      </c>
      <c r="L17" s="22">
        <f>Input!H175/Input!H$170*100</f>
        <v>4.5580167106094871</v>
      </c>
      <c r="M17" s="22">
        <f>Input!I175/Input!I$170*100</f>
        <v>4.9581826332156584</v>
      </c>
      <c r="N17" s="22">
        <f>Input!J175/Input!J$170*100</f>
        <v>4.5439861709632563</v>
      </c>
      <c r="O17" s="22">
        <f t="shared" si="1"/>
        <v>2.0433961861009946</v>
      </c>
    </row>
    <row r="18" spans="1:15" ht="12" customHeight="1" x14ac:dyDescent="0.2">
      <c r="B18" t="s">
        <v>233</v>
      </c>
      <c r="E18" s="22">
        <f>Input!A176/Input!A$170*100</f>
        <v>77.921258607661713</v>
      </c>
      <c r="F18" s="22">
        <f>Input!B176/Input!B$170*100</f>
        <v>81.875544910900615</v>
      </c>
      <c r="G18" s="22">
        <f>Input!C176/Input!C$170*100</f>
        <v>83.175080392759</v>
      </c>
      <c r="H18" s="22">
        <f>Input!D176/Input!D$170*100</f>
        <v>89.233266755491812</v>
      </c>
      <c r="I18" s="22">
        <f>Input!E176/Input!E$170*100</f>
        <v>90.014649259464434</v>
      </c>
      <c r="J18" s="22">
        <f>Input!F176/Input!F$170*100</f>
        <v>87.651221310673577</v>
      </c>
      <c r="K18" s="22">
        <f>Input!G176/Input!G$170*100</f>
        <v>85.19868171232963</v>
      </c>
      <c r="L18" s="22">
        <f>Input!H176/Input!H$170*100</f>
        <v>74.196160535525252</v>
      </c>
      <c r="M18" s="22">
        <f>Input!I176/Input!I$170*100</f>
        <v>75.218715773537454</v>
      </c>
      <c r="N18" s="22">
        <f>Input!J176/Input!J$170*100</f>
        <v>77.117274369004591</v>
      </c>
      <c r="O18" s="22">
        <f t="shared" si="1"/>
        <v>82.160185362734808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</v>
      </c>
      <c r="F21" s="22">
        <f>Input!B179/Input!B$170*100</f>
        <v>0</v>
      </c>
      <c r="G21" s="22">
        <f>Input!C179/Input!C$170*100</f>
        <v>0</v>
      </c>
      <c r="H21" s="22">
        <f>Input!D179/Input!D$170*100</f>
        <v>0</v>
      </c>
      <c r="I21" s="22">
        <f>Input!E179/Input!E$170*100</f>
        <v>0</v>
      </c>
      <c r="J21" s="22">
        <f>Input!F179/Input!F$170*100</f>
        <v>0</v>
      </c>
      <c r="K21" s="22">
        <f>Input!G179/Input!G$170*100</f>
        <v>0</v>
      </c>
      <c r="L21" s="22">
        <f>Input!H179/Input!H$170*100</f>
        <v>0</v>
      </c>
      <c r="M21" s="22">
        <f>Input!I179/Input!I$170*100</f>
        <v>0</v>
      </c>
      <c r="N21" s="22">
        <f>Input!J179/Input!J$170*100</f>
        <v>0</v>
      </c>
      <c r="O21" s="22">
        <f t="shared" si="1"/>
        <v>0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37.397290220175556</v>
      </c>
      <c r="F26" s="22">
        <f>Input!B181/Input!B$170*100</f>
        <v>32.755418590860145</v>
      </c>
      <c r="G26" s="22">
        <f>Input!C181/Input!C$170*100</f>
        <v>31.305262563307799</v>
      </c>
      <c r="H26" s="22">
        <f>Input!D181/Input!D$170*100</f>
        <v>44.436136677637592</v>
      </c>
      <c r="I26" s="22">
        <f>Input!E181/Input!E$170*100</f>
        <v>54.799000223430859</v>
      </c>
      <c r="J26" s="22">
        <f>Input!F181/Input!F$170*100</f>
        <v>45.144725918736498</v>
      </c>
      <c r="K26" s="22">
        <f>Input!G181/Input!G$170*100</f>
        <v>38.277934293241742</v>
      </c>
      <c r="L26" s="22">
        <f>Input!H181/Input!H$170*100</f>
        <v>15.869156978512944</v>
      </c>
      <c r="M26" s="22">
        <f>Input!I181/Input!I$170*100</f>
        <v>12.24231316701594</v>
      </c>
      <c r="N26" s="22">
        <f>Input!J181/Input!J$170*100</f>
        <v>15.421702837833582</v>
      </c>
      <c r="O26" s="22">
        <f>AVERAGE(E26:N26)</f>
        <v>32.76489414707526</v>
      </c>
    </row>
    <row r="27" spans="1:15" ht="12" customHeight="1" x14ac:dyDescent="0.2">
      <c r="B27" t="s">
        <v>239</v>
      </c>
      <c r="E27" s="22">
        <f>Input!A182/Input!A$170*100</f>
        <v>62.602709779824451</v>
      </c>
      <c r="F27" s="22">
        <f>Input!B182/Input!B$170*100</f>
        <v>67.24458140913984</v>
      </c>
      <c r="G27" s="22">
        <f>Input!C182/Input!C$170*100</f>
        <v>68.694737436692193</v>
      </c>
      <c r="H27" s="22">
        <f>Input!D182/Input!D$170*100</f>
        <v>55.563863322362408</v>
      </c>
      <c r="I27" s="22">
        <f>Input!E182/Input!E$170*100</f>
        <v>45.200999776569148</v>
      </c>
      <c r="J27" s="22">
        <f>Input!F182/Input!F$170*100</f>
        <v>54.855274081263495</v>
      </c>
      <c r="K27" s="22">
        <f>Input!G182/Input!G$170*100</f>
        <v>61.722065706758258</v>
      </c>
      <c r="L27" s="22">
        <f>Input!H182/Input!H$170*100</f>
        <v>84.130843021487038</v>
      </c>
      <c r="M27" s="22">
        <f>Input!I182/Input!I$170*100</f>
        <v>87.757686832984064</v>
      </c>
      <c r="N27" s="22">
        <f>Input!J182/Input!J$170*100</f>
        <v>84.578297162166422</v>
      </c>
      <c r="O27" s="22">
        <f>AVERAGE(E27:N27)</f>
        <v>67.235105852924733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26.709097072721772</v>
      </c>
      <c r="F31" s="22">
        <f>Input!B183/Input!B$170*100</f>
        <v>24.351139277919767</v>
      </c>
      <c r="G31" s="22">
        <f>Input!C183/Input!C$170*100</f>
        <v>20.626510596250931</v>
      </c>
      <c r="H31" s="22">
        <f>Input!D183/Input!D$170*100</f>
        <v>26.642926102761372</v>
      </c>
      <c r="I31" s="22">
        <f>Input!E183/Input!E$170*100</f>
        <v>39.427473731570778</v>
      </c>
      <c r="J31" s="22">
        <f>Input!F183/Input!F$170*100</f>
        <v>36.286860138420067</v>
      </c>
      <c r="K31" s="22">
        <f>Input!G183/Input!G$170*100</f>
        <v>27.504731970918655</v>
      </c>
      <c r="L31" s="22">
        <f>Input!H183/Input!H$170*100</f>
        <v>19.153195993888026</v>
      </c>
      <c r="M31" s="22">
        <f>Input!I183/Input!I$170*100</f>
        <v>19.120044747521629</v>
      </c>
      <c r="N31" s="22">
        <f>Input!J183/Input!J$170*100</f>
        <v>21.46942809105699</v>
      </c>
      <c r="O31" s="22">
        <f>AVERAGE(E31:N31)</f>
        <v>26.129140772303003</v>
      </c>
    </row>
    <row r="32" spans="1:15" ht="12" customHeight="1" x14ac:dyDescent="0.2">
      <c r="B32" t="s">
        <v>7</v>
      </c>
      <c r="E32" s="22">
        <f>Input!A184/Input!A$170*100</f>
        <v>0</v>
      </c>
      <c r="F32" s="22">
        <f>Input!B184/Input!B$170*100</f>
        <v>6.5634916437763164E-3</v>
      </c>
      <c r="G32" s="22">
        <f>Input!C184/Input!C$170*100</f>
        <v>0</v>
      </c>
      <c r="H32" s="22">
        <f>Input!D184/Input!D$170*100</f>
        <v>0.16273671849690724</v>
      </c>
      <c r="I32" s="22">
        <f>Input!E184/Input!E$170*100</f>
        <v>3.9789056785105425E-3</v>
      </c>
      <c r="J32" s="22">
        <f>Input!F184/Input!F$170*100</f>
        <v>3.2204898253808081E-2</v>
      </c>
      <c r="K32" s="22">
        <f>Input!G184/Input!G$170*100</f>
        <v>3.9294806899212276E-2</v>
      </c>
      <c r="L32" s="22">
        <f>Input!H184/Input!H$170*100</f>
        <v>5.1817802827663191E-2</v>
      </c>
      <c r="M32" s="22">
        <f>Input!I184/Input!I$170*100</f>
        <v>1.4605694922735874E-3</v>
      </c>
      <c r="N32" s="22">
        <f>Input!J184/Input!J$170*100</f>
        <v>2.0480577614246771E-2</v>
      </c>
      <c r="O32" s="22">
        <f>AVERAGE(E32:N32)</f>
        <v>3.1853777090639794E-2</v>
      </c>
    </row>
    <row r="33" spans="2:15" ht="12" customHeight="1" x14ac:dyDescent="0.2">
      <c r="B33" s="14" t="s">
        <v>294</v>
      </c>
      <c r="E33" s="32">
        <f>SUM(E31:E32)</f>
        <v>26.709097072721772</v>
      </c>
      <c r="F33" s="32">
        <f t="shared" ref="F33:O33" si="2">SUM(F31:F32)</f>
        <v>24.357702769563545</v>
      </c>
      <c r="G33" s="32">
        <f t="shared" si="2"/>
        <v>20.626510596250931</v>
      </c>
      <c r="H33" s="32">
        <f t="shared" si="2"/>
        <v>26.805662821258281</v>
      </c>
      <c r="I33" s="32">
        <f t="shared" si="2"/>
        <v>39.431452637249286</v>
      </c>
      <c r="J33" s="32">
        <f t="shared" si="2"/>
        <v>36.319065036673877</v>
      </c>
      <c r="K33" s="32">
        <f t="shared" si="2"/>
        <v>27.544026777817869</v>
      </c>
      <c r="L33" s="32">
        <f t="shared" si="2"/>
        <v>19.20501379671569</v>
      </c>
      <c r="M33" s="32">
        <f t="shared" si="2"/>
        <v>19.121505317013902</v>
      </c>
      <c r="N33" s="32">
        <f t="shared" si="2"/>
        <v>21.489908668671237</v>
      </c>
      <c r="O33" s="32">
        <f t="shared" si="2"/>
        <v>26.160994549393642</v>
      </c>
    </row>
    <row r="34" spans="2:15" ht="12" customHeight="1" x14ac:dyDescent="0.2">
      <c r="B34" t="s">
        <v>8</v>
      </c>
      <c r="E34" s="22">
        <f>Input!A185/Input!A$170*100</f>
        <v>19.760989372201077</v>
      </c>
      <c r="F34" s="22">
        <f>Input!B185/Input!B$170*100</f>
        <v>23.370587070882991</v>
      </c>
      <c r="G34" s="22">
        <f>Input!C185/Input!C$170*100</f>
        <v>22.605520965763262</v>
      </c>
      <c r="H34" s="22">
        <f>Input!D185/Input!D$170*100</f>
        <v>31.589213518716235</v>
      </c>
      <c r="I34" s="22">
        <f>Input!E185/Input!E$170*100</f>
        <v>27.090953192765738</v>
      </c>
      <c r="J34" s="22">
        <f>Input!F185/Input!F$170*100</f>
        <v>22.293754115302864</v>
      </c>
      <c r="K34" s="22">
        <f>Input!G185/Input!G$170*100</f>
        <v>20.655129392754514</v>
      </c>
      <c r="L34" s="22">
        <f>Input!H185/Input!H$170*100</f>
        <v>13.936244603139725</v>
      </c>
      <c r="M34" s="22">
        <f>Input!I185/Input!I$170*100</f>
        <v>17.972289570704366</v>
      </c>
      <c r="N34" s="22">
        <f>Input!J185/Input!J$170*100</f>
        <v>18.492343792139003</v>
      </c>
      <c r="O34" s="22">
        <f>AVERAGE(E34:N34)</f>
        <v>21.776702559436977</v>
      </c>
    </row>
    <row r="35" spans="2:15" ht="12" customHeight="1" x14ac:dyDescent="0.2">
      <c r="B35" t="s">
        <v>243</v>
      </c>
      <c r="E35" s="22">
        <f>Input!A186/Input!A$170*100</f>
        <v>53.529913555077158</v>
      </c>
      <c r="F35" s="22">
        <f>Input!B186/Input!B$170*100</f>
        <v>52.271710159553464</v>
      </c>
      <c r="G35" s="22">
        <f>Input!C186/Input!C$170*100</f>
        <v>56.767968437985793</v>
      </c>
      <c r="H35" s="22">
        <f>Input!D186/Input!D$170*100</f>
        <v>41.605123660025484</v>
      </c>
      <c r="I35" s="22">
        <f>Input!E186/Input!E$170*100</f>
        <v>33.477594169984968</v>
      </c>
      <c r="J35" s="22">
        <f>Input!F186/Input!F$170*100</f>
        <v>41.387180848023256</v>
      </c>
      <c r="K35" s="22">
        <f>Input!G186/Input!G$170*100</f>
        <v>51.800843829427613</v>
      </c>
      <c r="L35" s="22">
        <f>Input!H186/Input!H$170*100</f>
        <v>66.858741600144583</v>
      </c>
      <c r="M35" s="22">
        <f>Input!I186/Input!I$170*100</f>
        <v>62.906205112281732</v>
      </c>
      <c r="N35" s="22">
        <f>Input!J186/Input!J$170*100</f>
        <v>60.017747539189756</v>
      </c>
      <c r="O35" s="22">
        <f>AVERAGE(E35:N35)</f>
        <v>52.062302891169381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95.267140989879238</v>
      </c>
      <c r="F9" s="22">
        <f>Input!B132/Input!B$27*100</f>
        <v>96.118711507721983</v>
      </c>
      <c r="G9" s="22">
        <f>Input!C132/Input!C$27*100</f>
        <v>97.203975729950272</v>
      </c>
      <c r="H9" s="22">
        <f>Input!D132/Input!D$27*100</f>
        <v>99.733977031306281</v>
      </c>
      <c r="I9" s="22">
        <f>Input!E132/Input!E$27*100</f>
        <v>96.294025392706502</v>
      </c>
      <c r="J9" s="22">
        <f>Input!F132/Input!F$27*100</f>
        <v>97.97266791380801</v>
      </c>
      <c r="K9" s="22">
        <f>Input!G132/Input!G$27*100</f>
        <v>98.324135839917361</v>
      </c>
      <c r="L9" s="22">
        <f>Input!H132/Input!H$27*100</f>
        <v>105.57017482920357</v>
      </c>
      <c r="M9" s="22">
        <f>Input!I132/Input!I$27*100</f>
        <v>95.377768457997007</v>
      </c>
      <c r="N9" s="22">
        <f>Input!J132/Input!J$27*100</f>
        <v>97.219970587208707</v>
      </c>
      <c r="O9" s="22">
        <f>AVERAGE(E9:N9)</f>
        <v>97.908254827969898</v>
      </c>
    </row>
    <row r="10" spans="1:15" ht="12" customHeight="1" x14ac:dyDescent="0.2">
      <c r="B10" t="s">
        <v>180</v>
      </c>
      <c r="E10" s="22">
        <f>Input!A133/Input!A$27*100</f>
        <v>0.16106488888825893</v>
      </c>
      <c r="F10" s="22">
        <f>Input!B133/Input!B$27*100</f>
        <v>0</v>
      </c>
      <c r="G10" s="22">
        <f>Input!C133/Input!C$27*100</f>
        <v>-0.42749286985345653</v>
      </c>
      <c r="H10" s="22">
        <f>Input!D133/Input!D$27*100</f>
        <v>-3.7027983798476001</v>
      </c>
      <c r="I10" s="22">
        <f>Input!E133/Input!E$27*100</f>
        <v>0.83277809140148218</v>
      </c>
      <c r="J10" s="22">
        <f>Input!F133/Input!F$27*100</f>
        <v>1.2089764525448177</v>
      </c>
      <c r="K10" s="22">
        <f>Input!G133/Input!G$27*100</f>
        <v>1.4675509540333975</v>
      </c>
      <c r="L10" s="22">
        <f>Input!H133/Input!H$27*100</f>
        <v>-6.2820993375092211</v>
      </c>
      <c r="M10" s="22">
        <f>Input!I133/Input!I$27*100</f>
        <v>3.9197947723778319</v>
      </c>
      <c r="N10" s="22">
        <f>Input!J133/Input!J$27*100</f>
        <v>2.2177351679411426</v>
      </c>
      <c r="O10" s="22">
        <f>AVERAGE(E10:N10)</f>
        <v>-6.0449026002334705E-2</v>
      </c>
    </row>
    <row r="11" spans="1:15" ht="12" customHeight="1" x14ac:dyDescent="0.2">
      <c r="B11" t="s">
        <v>181</v>
      </c>
      <c r="E11" s="22">
        <f>Input!A134/Input!A$27*100</f>
        <v>4.5717941212324895</v>
      </c>
      <c r="F11" s="22">
        <f>Input!B134/Input!B$27*100</f>
        <v>3.8812884922780144</v>
      </c>
      <c r="G11" s="22">
        <f>Input!C134/Input!C$27*100</f>
        <v>3.223517139903175</v>
      </c>
      <c r="H11" s="22">
        <f>Input!D134/Input!D$27*100</f>
        <v>3.9688213485413222</v>
      </c>
      <c r="I11" s="22">
        <f>Input!E134/Input!E$27*100</f>
        <v>2.873196515892035</v>
      </c>
      <c r="J11" s="22">
        <f>Input!F134/Input!F$27*100</f>
        <v>0.81835563364716024</v>
      </c>
      <c r="K11" s="22">
        <f>Input!G134/Input!G$27*100</f>
        <v>0.20831320604924541</v>
      </c>
      <c r="L11" s="22">
        <f>Input!H134/Input!H$27*100</f>
        <v>0.71192450830564713</v>
      </c>
      <c r="M11" s="22">
        <f>Input!I134/Input!I$27*100</f>
        <v>0.70243676962517365</v>
      </c>
      <c r="N11" s="22">
        <f>Input!J134/Input!J$27*100</f>
        <v>0.56229424485015234</v>
      </c>
      <c r="O11" s="22">
        <f>AVERAGE(E11:N11)</f>
        <v>2.1521941980324413</v>
      </c>
    </row>
    <row r="12" spans="1:15" ht="12" customHeight="1" x14ac:dyDescent="0.2">
      <c r="B12" t="s">
        <v>182</v>
      </c>
      <c r="E12" s="22">
        <f>Input!A135/Input!A$27*100</f>
        <v>0</v>
      </c>
      <c r="F12" s="22">
        <f>Input!B135/Input!B$27*100</f>
        <v>0</v>
      </c>
      <c r="G12" s="22">
        <f>Input!C135/Input!C$27*100</f>
        <v>0</v>
      </c>
      <c r="H12" s="22">
        <f>Input!D135/Input!D$27*100</f>
        <v>0</v>
      </c>
      <c r="I12" s="22">
        <f>Input!E135/Input!E$27*100</f>
        <v>0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0</v>
      </c>
      <c r="M12" s="22">
        <f>Input!I135/Input!I$27*100</f>
        <v>0</v>
      </c>
      <c r="N12" s="22">
        <f>Input!J135/Input!J$27*100</f>
        <v>0</v>
      </c>
      <c r="O12" s="22">
        <f>AVERAGE(E12:N12)</f>
        <v>0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14.116825958842039</v>
      </c>
      <c r="F16" s="22">
        <f>Input!B188/Input!B$132*100</f>
        <v>10.125946531526973</v>
      </c>
      <c r="G16" s="22">
        <f>Input!C188/Input!C$132*100</f>
        <v>10.978684529404525</v>
      </c>
      <c r="H16" s="22">
        <f>Input!D188/Input!D$132*100</f>
        <v>5.7395472205281273</v>
      </c>
      <c r="I16" s="22">
        <f>Input!E188/Input!E$132*100</f>
        <v>5.1892915991738402</v>
      </c>
      <c r="J16" s="22">
        <f>Input!F188/Input!F$132*100</f>
        <v>4.1918971891180625</v>
      </c>
      <c r="K16" s="22">
        <f>Input!G188/Input!G$132*100</f>
        <v>5.4241986836755425</v>
      </c>
      <c r="L16" s="22">
        <f>Input!H188/Input!H$132*100</f>
        <v>11.653320178271318</v>
      </c>
      <c r="M16" s="22">
        <f>Input!I188/Input!I$132*100</f>
        <v>9.331404636548065</v>
      </c>
      <c r="N16" s="22">
        <f>Input!J188/Input!J$132*100</f>
        <v>8.9132158916537385</v>
      </c>
      <c r="O16" s="22">
        <f t="shared" ref="O16:O22" si="1">AVERAGE(E16:N16)</f>
        <v>8.5664332418742237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1.8405109744256145</v>
      </c>
      <c r="K17" s="22">
        <f>Input!G189/Input!G$132*100</f>
        <v>2.4068273977101389</v>
      </c>
      <c r="L17" s="22">
        <f>Input!H189/Input!H$132*100</f>
        <v>2.0193053237746614</v>
      </c>
      <c r="M17" s="22">
        <f>Input!I189/Input!I$132*100</f>
        <v>2.2858622710577015</v>
      </c>
      <c r="N17" s="22">
        <f>Input!J189/Input!J$132*100</f>
        <v>2.1549889019043666</v>
      </c>
      <c r="O17" s="22">
        <f t="shared" si="1"/>
        <v>1.0707494868872485</v>
      </c>
    </row>
    <row r="18" spans="1:15" ht="12" customHeight="1" x14ac:dyDescent="0.2">
      <c r="B18" t="s">
        <v>233</v>
      </c>
      <c r="E18" s="22">
        <f>Input!A190/Input!A$132*100</f>
        <v>85.883174041157972</v>
      </c>
      <c r="F18" s="22">
        <f>Input!B190/Input!B$132*100</f>
        <v>89.874053740623495</v>
      </c>
      <c r="G18" s="22">
        <f>Input!C190/Input!C$132*100</f>
        <v>89.021315470595468</v>
      </c>
      <c r="H18" s="22">
        <f>Input!D190/Input!D$132*100</f>
        <v>94.260452779471876</v>
      </c>
      <c r="I18" s="22">
        <f>Input!E190/Input!E$132*100</f>
        <v>94.810708400826158</v>
      </c>
      <c r="J18" s="22">
        <f>Input!F190/Input!F$132*100</f>
        <v>93.967591836456336</v>
      </c>
      <c r="K18" s="22">
        <f>Input!G190/Input!G$132*100</f>
        <v>92.168973918614313</v>
      </c>
      <c r="L18" s="22">
        <f>Input!H190/Input!H$132*100</f>
        <v>86.327374750856862</v>
      </c>
      <c r="M18" s="22">
        <f>Input!I190/Input!I$132*100</f>
        <v>88.382733092394233</v>
      </c>
      <c r="N18" s="22">
        <f>Input!J190/Input!J$132*100</f>
        <v>88.931794991562214</v>
      </c>
      <c r="O18" s="22">
        <f t="shared" si="1"/>
        <v>90.362817302255877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0</v>
      </c>
      <c r="F21" s="22">
        <f>Input!B193/Input!B$132*100</f>
        <v>0</v>
      </c>
      <c r="G21" s="22">
        <f>Input!C193/Input!C$132*100</f>
        <v>0</v>
      </c>
      <c r="H21" s="22">
        <f>Input!D193/Input!D$132*100</f>
        <v>0</v>
      </c>
      <c r="I21" s="22">
        <f>Input!E193/Input!E$132*100</f>
        <v>0</v>
      </c>
      <c r="J21" s="22">
        <f>Input!F193/Input!F$132*100</f>
        <v>0</v>
      </c>
      <c r="K21" s="22">
        <f>Input!G193/Input!G$132*100</f>
        <v>0</v>
      </c>
      <c r="L21" s="22">
        <f>Input!H193/Input!H$132*100</f>
        <v>0</v>
      </c>
      <c r="M21" s="22">
        <f>Input!I193/Input!I$132*100</f>
        <v>0</v>
      </c>
      <c r="N21" s="22">
        <f>Input!J193/Input!J$132*100</f>
        <v>0</v>
      </c>
      <c r="O21" s="22">
        <f t="shared" si="1"/>
        <v>0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36.01788487631611</v>
      </c>
      <c r="F26" s="22">
        <f>Input!B195/Input!B$132*100</f>
        <v>28.441826433079154</v>
      </c>
      <c r="G26" s="22">
        <f>Input!C195/Input!C$132*100</f>
        <v>33.090350130317077</v>
      </c>
      <c r="H26" s="22">
        <f>Input!D195/Input!D$132*100</f>
        <v>40.500476596171119</v>
      </c>
      <c r="I26" s="22">
        <f>Input!E195/Input!E$132*100</f>
        <v>50.484677691408983</v>
      </c>
      <c r="J26" s="22">
        <f>Input!F195/Input!F$132*100</f>
        <v>35.784832839581803</v>
      </c>
      <c r="K26" s="22">
        <f>Input!G195/Input!G$132*100</f>
        <v>33.786826393706299</v>
      </c>
      <c r="L26" s="22">
        <f>Input!H195/Input!H$132*100</f>
        <v>16.928605523307674</v>
      </c>
      <c r="M26" s="22">
        <f>Input!I195/Input!I$132*100</f>
        <v>12.749899386082737</v>
      </c>
      <c r="N26" s="22">
        <f>Input!J195/Input!J$132*100</f>
        <v>15.948368226067295</v>
      </c>
      <c r="O26" s="22">
        <f>AVERAGE(E26:N26)</f>
        <v>30.373374809603831</v>
      </c>
    </row>
    <row r="27" spans="1:15" ht="12" customHeight="1" x14ac:dyDescent="0.2">
      <c r="B27" t="s">
        <v>239</v>
      </c>
      <c r="E27" s="22">
        <f>Input!A196/Input!A$132*100</f>
        <v>63.98211512368389</v>
      </c>
      <c r="F27" s="22">
        <f>Input!B196/Input!B$132*100</f>
        <v>71.558173839071316</v>
      </c>
      <c r="G27" s="22">
        <f>Input!C196/Input!C$132*100</f>
        <v>66.909650173005474</v>
      </c>
      <c r="H27" s="22">
        <f>Input!D196/Input!D$132*100</f>
        <v>59.49952279691648</v>
      </c>
      <c r="I27" s="22">
        <f>Input!E196/Input!E$132*100</f>
        <v>49.515322308591003</v>
      </c>
      <c r="J27" s="22">
        <f>Input!F196/Input!F$132*100</f>
        <v>64.215167160418204</v>
      </c>
      <c r="K27" s="22">
        <f>Input!G196/Input!G$132*100</f>
        <v>66.213173606293708</v>
      </c>
      <c r="L27" s="22">
        <f>Input!H196/Input!H$132*100</f>
        <v>83.071394223789483</v>
      </c>
      <c r="M27" s="22">
        <f>Input!I196/Input!I$132*100</f>
        <v>87.250100613917255</v>
      </c>
      <c r="N27" s="22">
        <f>Input!J196/Input!J$132*100</f>
        <v>84.051631773932712</v>
      </c>
      <c r="O27" s="22">
        <f>AVERAGE(E27:N27)</f>
        <v>69.626625161961968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37.791984942705739</v>
      </c>
      <c r="F31" s="22">
        <f>Input!B197/Input!B$132*100</f>
        <v>38.587826916641554</v>
      </c>
      <c r="G31" s="22">
        <f>Input!C197/Input!C$132*100</f>
        <v>41.689123455093316</v>
      </c>
      <c r="H31" s="22">
        <f>Input!D197/Input!D$132*100</f>
        <v>51.500338742088104</v>
      </c>
      <c r="I31" s="22">
        <f>Input!E197/Input!E$132*100</f>
        <v>57.530015488883748</v>
      </c>
      <c r="J31" s="22">
        <f>Input!F197/Input!F$132*100</f>
        <v>54.885794902531856</v>
      </c>
      <c r="K31" s="22">
        <f>Input!G197/Input!G$132*100</f>
        <v>44.478967486591827</v>
      </c>
      <c r="L31" s="22">
        <f>Input!H197/Input!H$132*100</f>
        <v>43.404559635532401</v>
      </c>
      <c r="M31" s="22">
        <f>Input!I197/Input!I$132*100</f>
        <v>45.059414985656673</v>
      </c>
      <c r="N31" s="22">
        <f>Input!J197/Input!J$132*100</f>
        <v>46.873213067189106</v>
      </c>
      <c r="O31" s="22">
        <f>AVERAGE(E31:N31)</f>
        <v>46.180123962291432</v>
      </c>
    </row>
    <row r="32" spans="1:15" ht="12" customHeight="1" x14ac:dyDescent="0.2">
      <c r="B32" t="s">
        <v>7</v>
      </c>
      <c r="E32" s="22">
        <f>Input!A198/Input!A$132*100</f>
        <v>0</v>
      </c>
      <c r="F32" s="22">
        <f>Input!B198/Input!B$132*100</f>
        <v>3.736054502791792E-2</v>
      </c>
      <c r="G32" s="22">
        <f>Input!C198/Input!C$132*100</f>
        <v>0</v>
      </c>
      <c r="H32" s="22">
        <f>Input!D198/Input!D$132*100</f>
        <v>0.34901863235640346</v>
      </c>
      <c r="I32" s="22">
        <f>Input!E198/Input!E$132*100</f>
        <v>1.0094693085672879E-2</v>
      </c>
      <c r="J32" s="22">
        <f>Input!F198/Input!F$132*100</f>
        <v>5.112290823682511E-2</v>
      </c>
      <c r="K32" s="22">
        <f>Input!G198/Input!G$132*100</f>
        <v>0.10132718478376235</v>
      </c>
      <c r="L32" s="22">
        <f>Input!H198/Input!H$132*100</f>
        <v>0.18904892578339055</v>
      </c>
      <c r="M32" s="22">
        <f>Input!I198/Input!I$132*100</f>
        <v>1.5383492443237037E-3</v>
      </c>
      <c r="N32" s="22">
        <f>Input!J198/Input!J$132*100</f>
        <v>8.289413911748382E-2</v>
      </c>
      <c r="O32" s="22">
        <f>AVERAGE(E32:N32)</f>
        <v>8.2240537763577981E-2</v>
      </c>
    </row>
    <row r="33" spans="2:15" ht="12" customHeight="1" x14ac:dyDescent="0.2">
      <c r="B33" s="14" t="s">
        <v>294</v>
      </c>
      <c r="E33" s="32">
        <f>SUM(E31:E32)</f>
        <v>37.791984942705739</v>
      </c>
      <c r="F33" s="32">
        <f t="shared" ref="F33:O33" si="2">SUM(F31:F32)</f>
        <v>38.625187461669469</v>
      </c>
      <c r="G33" s="32">
        <f t="shared" si="2"/>
        <v>41.689123455093316</v>
      </c>
      <c r="H33" s="32">
        <f t="shared" si="2"/>
        <v>51.849357374444509</v>
      </c>
      <c r="I33" s="32">
        <f t="shared" si="2"/>
        <v>57.540110181969418</v>
      </c>
      <c r="J33" s="32">
        <f t="shared" si="2"/>
        <v>54.936917810768684</v>
      </c>
      <c r="K33" s="32">
        <f t="shared" si="2"/>
        <v>44.58029467137559</v>
      </c>
      <c r="L33" s="32">
        <f t="shared" si="2"/>
        <v>43.59360856131579</v>
      </c>
      <c r="M33" s="32">
        <f t="shared" si="2"/>
        <v>45.060953334900994</v>
      </c>
      <c r="N33" s="32">
        <f t="shared" si="2"/>
        <v>46.956107206306591</v>
      </c>
      <c r="O33" s="32">
        <f t="shared" si="2"/>
        <v>46.262364500055007</v>
      </c>
    </row>
    <row r="34" spans="2:15" ht="12" customHeight="1" x14ac:dyDescent="0.2">
      <c r="B34" t="s">
        <v>8</v>
      </c>
      <c r="E34" s="22">
        <f>Input!A199/Input!A$132*100</f>
        <v>16.22873117876961</v>
      </c>
      <c r="F34" s="22">
        <f>Input!B199/Input!B$132*100</f>
        <v>19.380500989453399</v>
      </c>
      <c r="G34" s="22">
        <f>Input!C199/Input!C$132*100</f>
        <v>17.239457939790523</v>
      </c>
      <c r="H34" s="22">
        <f>Input!D199/Input!D$132*100</f>
        <v>18.931818513964789</v>
      </c>
      <c r="I34" s="22">
        <f>Input!E199/Input!E$132*100</f>
        <v>16.677011633954141</v>
      </c>
      <c r="J34" s="22">
        <f>Input!F199/Input!F$132*100</f>
        <v>14.765851434550861</v>
      </c>
      <c r="K34" s="22">
        <f>Input!G199/Input!G$132*100</f>
        <v>14.282740314298239</v>
      </c>
      <c r="L34" s="22">
        <f>Input!H199/Input!H$132*100</f>
        <v>9.779961294888178</v>
      </c>
      <c r="M34" s="22">
        <f>Input!I199/Input!I$132*100</f>
        <v>11.508010563260525</v>
      </c>
      <c r="N34" s="22">
        <f>Input!J199/Input!J$132*100</f>
        <v>12.327223162653942</v>
      </c>
      <c r="O34" s="22">
        <f>AVERAGE(E34:N34)</f>
        <v>15.112130702558421</v>
      </c>
    </row>
    <row r="35" spans="2:15" ht="12" customHeight="1" x14ac:dyDescent="0.2">
      <c r="B35" t="s">
        <v>243</v>
      </c>
      <c r="E35" s="22">
        <f>Input!A200/Input!A$132*100</f>
        <v>45.979283878524654</v>
      </c>
      <c r="F35" s="22">
        <f>Input!B200/Input!B$132*100</f>
        <v>41.994311548877128</v>
      </c>
      <c r="G35" s="22">
        <f>Input!C200/Input!C$132*100</f>
        <v>41.071418605116165</v>
      </c>
      <c r="H35" s="22">
        <f>Input!D200/Input!D$132*100</f>
        <v>29.218824111590703</v>
      </c>
      <c r="I35" s="22">
        <f>Input!E200/Input!E$132*100</f>
        <v>25.782878184076434</v>
      </c>
      <c r="J35" s="22">
        <f>Input!F200/Input!F$132*100</f>
        <v>30.297230754680466</v>
      </c>
      <c r="K35" s="22">
        <f>Input!G200/Input!G$132*100</f>
        <v>41.136965193038151</v>
      </c>
      <c r="L35" s="22">
        <f>Input!H200/Input!H$132*100</f>
        <v>46.626430143796036</v>
      </c>
      <c r="M35" s="22">
        <f>Input!I200/Input!I$132*100</f>
        <v>43.431035870472961</v>
      </c>
      <c r="N35" s="22">
        <f>Input!J200/Input!J$132*100</f>
        <v>40.716669631039473</v>
      </c>
      <c r="O35" s="22">
        <f>AVERAGE(E35:N35)</f>
        <v>38.625504792121212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</v>
      </c>
      <c r="J7" s="6">
        <f>Input!F8/Input!F$6</f>
        <v>0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0</v>
      </c>
    </row>
    <row r="8" spans="1:15" ht="12" customHeight="1" x14ac:dyDescent="0.2">
      <c r="B8" t="s">
        <v>50</v>
      </c>
      <c r="E8" s="6">
        <f>Input!A9/Input!A$6</f>
        <v>3.8708784976525821</v>
      </c>
      <c r="F8" s="6">
        <f>Input!B9/Input!B$6</f>
        <v>6.5096483500497042</v>
      </c>
      <c r="G8" s="6">
        <f>Input!C9/Input!C$6</f>
        <v>5.1093657365991181</v>
      </c>
      <c r="H8" s="6">
        <f>Input!D9/Input!D$6</f>
        <v>8.0578766557168588</v>
      </c>
      <c r="I8" s="6">
        <f>Input!E9/Input!E$6</f>
        <v>7.8665064583409565</v>
      </c>
      <c r="J8" s="6">
        <f>Input!F9/Input!F$6</f>
        <v>5.6156834010966019</v>
      </c>
      <c r="K8" s="6">
        <f>Input!G9/Input!G$6</f>
        <v>6.4546780334837512</v>
      </c>
      <c r="L8" s="6">
        <f>Input!H9/Input!H$6</f>
        <v>3.8062331685051349</v>
      </c>
      <c r="M8" s="6">
        <f>Input!I9/Input!I$6</f>
        <v>3.711364230213849</v>
      </c>
      <c r="N8" s="6">
        <f>Input!J9/Input!J$6</f>
        <v>4.1724644729494935</v>
      </c>
      <c r="O8" s="6">
        <f t="shared" si="1"/>
        <v>5.5174699004608048</v>
      </c>
    </row>
    <row r="9" spans="1:15" ht="12" customHeight="1" x14ac:dyDescent="0.2">
      <c r="B9" t="s">
        <v>51</v>
      </c>
      <c r="E9" s="6">
        <f>Input!A10/Input!A$6</f>
        <v>6.1244747417840379</v>
      </c>
      <c r="F9" s="6">
        <f>Input!B10/Input!B$6</f>
        <v>4.2689309873839214</v>
      </c>
      <c r="G9" s="6">
        <f>Input!C10/Input!C$6</f>
        <v>2.5858849981868537</v>
      </c>
      <c r="H9" s="6">
        <f>Input!D10/Input!D$6</f>
        <v>5.1059512556956657</v>
      </c>
      <c r="I9" s="6">
        <f>Input!E10/Input!E$6</f>
        <v>4.2578570383109522</v>
      </c>
      <c r="J9" s="6">
        <f>Input!F10/Input!F$6</f>
        <v>3.5244366672427785</v>
      </c>
      <c r="K9" s="6">
        <f>Input!G10/Input!G$6</f>
        <v>4.0883070987539538</v>
      </c>
      <c r="L9" s="6">
        <f>Input!H10/Input!H$6</f>
        <v>3.0239887790034232</v>
      </c>
      <c r="M9" s="6">
        <f>Input!I10/Input!I$6</f>
        <v>4.0156872722271881</v>
      </c>
      <c r="N9" s="6">
        <f>Input!J10/Input!J$6</f>
        <v>3.3561080011300759</v>
      </c>
      <c r="O9" s="6">
        <f t="shared" si="1"/>
        <v>4.035162683971885</v>
      </c>
    </row>
    <row r="10" spans="1:15" ht="12" customHeight="1" x14ac:dyDescent="0.2">
      <c r="B10" t="s">
        <v>52</v>
      </c>
      <c r="E10" s="6">
        <f>Input!A11/Input!A$6</f>
        <v>0.43757746478873238</v>
      </c>
      <c r="F10" s="6">
        <f>Input!B11/Input!B$6</f>
        <v>0.46332467207086336</v>
      </c>
      <c r="G10" s="6">
        <f>Input!C11/Input!C$6</f>
        <v>1.0075688553682691</v>
      </c>
      <c r="H10" s="6">
        <f>Input!D11/Input!D$6</f>
        <v>1.7885306771219669</v>
      </c>
      <c r="I10" s="6">
        <f>Input!E11/Input!E$6</f>
        <v>0.84314464488272534</v>
      </c>
      <c r="J10" s="6">
        <f>Input!F11/Input!F$6</f>
        <v>0.98641635362769475</v>
      </c>
      <c r="K10" s="6">
        <f>Input!G11/Input!G$6</f>
        <v>0.57637479857070506</v>
      </c>
      <c r="L10" s="6">
        <f>Input!H11/Input!H$6</f>
        <v>1.3142514263978697</v>
      </c>
      <c r="M10" s="6">
        <f>Input!I11/Input!I$6</f>
        <v>0.95407945403286798</v>
      </c>
      <c r="N10" s="6">
        <f>Input!J11/Input!J$6</f>
        <v>0.98871497985287271</v>
      </c>
      <c r="O10" s="6">
        <f t="shared" si="1"/>
        <v>0.9359983326714566</v>
      </c>
    </row>
    <row r="11" spans="1:15" ht="12" customHeight="1" x14ac:dyDescent="0.2">
      <c r="B11" t="s">
        <v>53</v>
      </c>
      <c r="E11" s="6">
        <f>Input!A12/Input!A$6</f>
        <v>1.5732420657276995</v>
      </c>
      <c r="F11" s="6">
        <f>Input!B12/Input!B$6</f>
        <v>2.3395521332568232</v>
      </c>
      <c r="G11" s="6">
        <f>Input!C12/Input!C$6</f>
        <v>1.5171751923840773</v>
      </c>
      <c r="H11" s="6">
        <f>Input!D12/Input!D$6</f>
        <v>2.356494224859595</v>
      </c>
      <c r="I11" s="6">
        <f>Input!E12/Input!E$6</f>
        <v>1.895474953346262</v>
      </c>
      <c r="J11" s="6">
        <f>Input!F12/Input!F$6</f>
        <v>1.2411670632717999</v>
      </c>
      <c r="K11" s="6">
        <f>Input!G12/Input!G$6</f>
        <v>1.7656404978547919</v>
      </c>
      <c r="L11" s="6">
        <f>Input!H12/Input!H$6</f>
        <v>1.247885317611259</v>
      </c>
      <c r="M11" s="6">
        <f>Input!I12/Input!I$6</f>
        <v>1.5759893075706526</v>
      </c>
      <c r="N11" s="6">
        <f>Input!J12/Input!J$6</f>
        <v>1.1812800075035492</v>
      </c>
      <c r="O11" s="6">
        <f t="shared" si="1"/>
        <v>1.6693900763386509</v>
      </c>
    </row>
    <row r="12" spans="1:15" ht="12" customHeight="1" x14ac:dyDescent="0.2">
      <c r="B12" t="s">
        <v>54</v>
      </c>
      <c r="E12" s="6">
        <f>Input!A13/Input!A$6</f>
        <v>0.35098967136150239</v>
      </c>
      <c r="F12" s="6">
        <f>Input!B13/Input!B$6</f>
        <v>0.12334398816788032</v>
      </c>
      <c r="G12" s="6">
        <f>Input!C13/Input!C$6</f>
        <v>0.29886036964615942</v>
      </c>
      <c r="H12" s="6">
        <f>Input!D13/Input!D$6</f>
        <v>0.36361322454169759</v>
      </c>
      <c r="I12" s="6">
        <f>Input!E13/Input!E$6</f>
        <v>0.21790460682791174</v>
      </c>
      <c r="J12" s="6">
        <f>Input!F13/Input!F$6</f>
        <v>0.26940332246571341</v>
      </c>
      <c r="K12" s="6">
        <f>Input!G13/Input!G$6</f>
        <v>0.4004558575423649</v>
      </c>
      <c r="L12" s="6">
        <f>Input!H13/Input!H$6</f>
        <v>0.45827767211867632</v>
      </c>
      <c r="M12" s="6">
        <f>Input!I13/Input!I$6</f>
        <v>0.61329522794471569</v>
      </c>
      <c r="N12" s="6">
        <f>Input!J13/Input!J$6</f>
        <v>0.47135872174830107</v>
      </c>
      <c r="O12" s="6">
        <f t="shared" si="1"/>
        <v>0.35675026623649225</v>
      </c>
    </row>
    <row r="13" spans="1:15" ht="13.5" customHeight="1" x14ac:dyDescent="0.2">
      <c r="B13" s="4" t="s">
        <v>55</v>
      </c>
      <c r="E13" s="8">
        <f>SUM(E7:E12)</f>
        <v>12.357162441314554</v>
      </c>
      <c r="F13" s="8">
        <f t="shared" ref="F13:N13" si="2">SUM(F7:F12)</f>
        <v>13.704800130929193</v>
      </c>
      <c r="G13" s="8">
        <f t="shared" si="2"/>
        <v>10.518855152184479</v>
      </c>
      <c r="H13" s="8">
        <f t="shared" si="2"/>
        <v>17.672466037935784</v>
      </c>
      <c r="I13" s="8">
        <f t="shared" si="2"/>
        <v>15.080887701708809</v>
      </c>
      <c r="J13" s="8">
        <f t="shared" si="2"/>
        <v>11.637106807704587</v>
      </c>
      <c r="K13" s="8">
        <f t="shared" si="2"/>
        <v>13.285456286205568</v>
      </c>
      <c r="L13" s="8">
        <f t="shared" si="2"/>
        <v>9.8506363636363634</v>
      </c>
      <c r="M13" s="8">
        <f t="shared" si="2"/>
        <v>10.870415491989275</v>
      </c>
      <c r="N13" s="8">
        <f t="shared" si="2"/>
        <v>10.169926183184291</v>
      </c>
      <c r="O13" s="8">
        <f t="shared" si="1"/>
        <v>12.514771259679291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20.14653821596244</v>
      </c>
      <c r="F15" s="6">
        <f>Input!B14/Input!B$6</f>
        <v>22.291802781841252</v>
      </c>
      <c r="G15" s="6">
        <f>Input!C14/Input!C$6</f>
        <v>20.312931408058542</v>
      </c>
      <c r="H15" s="6">
        <f>Input!D14/Input!D$6</f>
        <v>23.851535445586521</v>
      </c>
      <c r="I15" s="6">
        <f>Input!E14/Input!E$6</f>
        <v>23.258486772293171</v>
      </c>
      <c r="J15" s="6">
        <f>Input!F14/Input!F$6</f>
        <v>24.888797319093605</v>
      </c>
      <c r="K15" s="6">
        <f>Input!G14/Input!G$6</f>
        <v>23.663477334155949</v>
      </c>
      <c r="L15" s="6">
        <f>Input!H14/Input!H$6</f>
        <v>20.510867820464053</v>
      </c>
      <c r="M15" s="6">
        <f>Input!I14/Input!I$6</f>
        <v>21.648962559306881</v>
      </c>
      <c r="N15" s="6">
        <f>Input!J14/Input!J$6</f>
        <v>23.181048767066557</v>
      </c>
      <c r="O15" s="6">
        <f>AVERAGE(E15:N15)</f>
        <v>22.375444842382898</v>
      </c>
    </row>
    <row r="16" spans="1:15" ht="12" customHeight="1" x14ac:dyDescent="0.2">
      <c r="B16" t="s">
        <v>57</v>
      </c>
      <c r="E16" s="6">
        <f>Input!A15/Input!A$6</f>
        <v>2.6508867605633801</v>
      </c>
      <c r="F16" s="6">
        <f>Input!B15/Input!B$6</f>
        <v>1.8769493902094057</v>
      </c>
      <c r="G16" s="6">
        <f>Input!C15/Input!C$6</f>
        <v>2.2091111889015789</v>
      </c>
      <c r="H16" s="6">
        <f>Input!D15/Input!D$6</f>
        <v>2.1548362827169649</v>
      </c>
      <c r="I16" s="6">
        <f>Input!E15/Input!E$6</f>
        <v>2.3197641699293792</v>
      </c>
      <c r="J16" s="6">
        <f>Input!F15/Input!F$6</f>
        <v>2.6165969182227768</v>
      </c>
      <c r="K16" s="6">
        <f>Input!G15/Input!G$6</f>
        <v>3.2418412082743351</v>
      </c>
      <c r="L16" s="6">
        <f>Input!H15/Input!H$6</f>
        <v>3.4764172689235449</v>
      </c>
      <c r="M16" s="6">
        <f>Input!I15/Input!I$6</f>
        <v>3.0935993261362853</v>
      </c>
      <c r="N16" s="6">
        <f>Input!J15/Input!J$6</f>
        <v>3.051521667553494</v>
      </c>
      <c r="O16" s="6">
        <f>AVERAGE(E16:N16)</f>
        <v>2.6691524181431143</v>
      </c>
    </row>
    <row r="17" spans="2:15" ht="12" customHeight="1" x14ac:dyDescent="0.2">
      <c r="B17" t="s">
        <v>58</v>
      </c>
      <c r="E17" s="6">
        <f>Input!A16/Input!A$6</f>
        <v>1.980203192488263</v>
      </c>
      <c r="F17" s="6">
        <f>Input!B16/Input!B$6</f>
        <v>1.129253380316978</v>
      </c>
      <c r="G17" s="6">
        <f>Input!C16/Input!C$6</f>
        <v>1.5234471470738802</v>
      </c>
      <c r="H17" s="6">
        <f>Input!D16/Input!D$6</f>
        <v>1.4262195613012609</v>
      </c>
      <c r="I17" s="6">
        <f>Input!E16/Input!E$6</f>
        <v>1.4987366899630428</v>
      </c>
      <c r="J17" s="6">
        <f>Input!F16/Input!F$6</f>
        <v>2.0659992290341651</v>
      </c>
      <c r="K17" s="6">
        <f>Input!G16/Input!G$6</f>
        <v>2.5266496062627368</v>
      </c>
      <c r="L17" s="6">
        <f>Input!H16/Input!H$6</f>
        <v>3.7704598706732599</v>
      </c>
      <c r="M17" s="6">
        <f>Input!I16/Input!I$6</f>
        <v>3.780181014921268</v>
      </c>
      <c r="N17" s="6">
        <f>Input!J16/Input!J$6</f>
        <v>3.9657868008607662</v>
      </c>
      <c r="O17" s="6">
        <f>AVERAGE(E17:N17)</f>
        <v>2.3666936492895623</v>
      </c>
    </row>
    <row r="18" spans="2:15" ht="12" customHeight="1" x14ac:dyDescent="0.2">
      <c r="B18" t="s">
        <v>59</v>
      </c>
      <c r="E18" s="6">
        <f>Input!A17/Input!A$6</f>
        <v>0.22682178403755868</v>
      </c>
      <c r="F18" s="6">
        <f>Input!B17/Input!B$6</f>
        <v>0.17996116575474211</v>
      </c>
      <c r="G18" s="6">
        <f>Input!C17/Input!C$6</f>
        <v>0.5479829678163548</v>
      </c>
      <c r="H18" s="6">
        <f>Input!D17/Input!D$6</f>
        <v>0.15241602204090282</v>
      </c>
      <c r="I18" s="6">
        <f>Input!E17/Input!E$6</f>
        <v>0.12727944674155658</v>
      </c>
      <c r="J18" s="6">
        <f>Input!F17/Input!F$6</f>
        <v>0.61165955162627916</v>
      </c>
      <c r="K18" s="6">
        <f>Input!G17/Input!G$6</f>
        <v>0.92964808251838404</v>
      </c>
      <c r="L18" s="6">
        <f>Input!H17/Input!H$6</f>
        <v>0.88290813997717754</v>
      </c>
      <c r="M18" s="6">
        <f>Input!I17/Input!I$6</f>
        <v>0.80867410438011422</v>
      </c>
      <c r="N18" s="6">
        <f>Input!J17/Input!J$6</f>
        <v>0.67196393882465277</v>
      </c>
      <c r="O18" s="6">
        <f>AVERAGE(E18:N18)</f>
        <v>0.51393152037177225</v>
      </c>
    </row>
    <row r="19" spans="2:15" ht="13.5" customHeight="1" x14ac:dyDescent="0.2">
      <c r="B19" s="4" t="s">
        <v>60</v>
      </c>
      <c r="E19" s="8">
        <f t="shared" ref="E19:N19" si="3">SUM(E15:E18)</f>
        <v>25.004449953051644</v>
      </c>
      <c r="F19" s="8">
        <f t="shared" si="3"/>
        <v>25.477966718122378</v>
      </c>
      <c r="G19" s="8">
        <f t="shared" si="3"/>
        <v>24.593472711850357</v>
      </c>
      <c r="H19" s="8">
        <f t="shared" si="3"/>
        <v>27.585007311645647</v>
      </c>
      <c r="I19" s="8">
        <f t="shared" si="3"/>
        <v>27.204267078927149</v>
      </c>
      <c r="J19" s="8">
        <f t="shared" si="3"/>
        <v>30.183053017976825</v>
      </c>
      <c r="K19" s="8">
        <f t="shared" si="3"/>
        <v>30.361616231211404</v>
      </c>
      <c r="L19" s="8">
        <f t="shared" si="3"/>
        <v>28.640653100038037</v>
      </c>
      <c r="M19" s="8">
        <f t="shared" si="3"/>
        <v>29.331417004744548</v>
      </c>
      <c r="N19" s="8">
        <f t="shared" si="3"/>
        <v>30.87032117430547</v>
      </c>
      <c r="O19" s="8">
        <f>AVERAGE(E19:N19)</f>
        <v>27.92522243018734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4.5958298591549296</v>
      </c>
      <c r="F21" s="6">
        <f>Input!B18/Input!B$6</f>
        <v>3.3331802458559294</v>
      </c>
      <c r="G21" s="6">
        <f>Input!C18/Input!C$6</f>
        <v>3.562149869229509</v>
      </c>
      <c r="H21" s="6">
        <f>Input!D18/Input!D$6</f>
        <v>5.3288341633993852</v>
      </c>
      <c r="I21" s="6">
        <f>Input!E18/Input!E$6</f>
        <v>3.5993291009550297</v>
      </c>
      <c r="J21" s="6">
        <f>Input!F18/Input!F$6</f>
        <v>2.6419670104235164</v>
      </c>
      <c r="K21" s="6">
        <f>Input!G18/Input!G$6</f>
        <v>4.8441734231686135</v>
      </c>
      <c r="L21" s="6">
        <f>Input!H18/Input!H$6</f>
        <v>3.8494566375047543</v>
      </c>
      <c r="M21" s="6">
        <f>Input!I18/Input!I$6</f>
        <v>4.2833633019322006</v>
      </c>
      <c r="N21" s="6">
        <f>Input!J18/Input!J$6</f>
        <v>4.0926029510823438</v>
      </c>
      <c r="O21" s="6">
        <f>AVERAGE(E21:N21)</f>
        <v>4.0130886562706207</v>
      </c>
    </row>
    <row r="22" spans="2:15" ht="12" customHeight="1" x14ac:dyDescent="0.2">
      <c r="B22" t="s">
        <v>255</v>
      </c>
      <c r="E22" s="6">
        <f>Input!A19/Input!A$6</f>
        <v>7.5713769014084509</v>
      </c>
      <c r="F22" s="6">
        <f>Input!B19/Input!B$6</f>
        <v>5.0626615399536083</v>
      </c>
      <c r="G22" s="6">
        <f>Input!C19/Input!C$6</f>
        <v>7.9374044071050189</v>
      </c>
      <c r="H22" s="6">
        <f>Input!D19/Input!D$6</f>
        <v>6.8616274239694821</v>
      </c>
      <c r="I22" s="6">
        <f>Input!E19/Input!E$6</f>
        <v>5.0046554941637096</v>
      </c>
      <c r="J22" s="6">
        <f>Input!F19/Input!F$6</f>
        <v>4.8264081930990148</v>
      </c>
      <c r="K22" s="6">
        <f>Input!G19/Input!G$6</f>
        <v>5.5705863447086328</v>
      </c>
      <c r="L22" s="6">
        <f>Input!H19/Input!H$6</f>
        <v>8.469224800304298</v>
      </c>
      <c r="M22" s="6">
        <f>Input!I19/Input!I$6</f>
        <v>8.6590823764010185</v>
      </c>
      <c r="N22" s="6">
        <f>Input!J19/Input!J$6</f>
        <v>7.3820562613662792</v>
      </c>
      <c r="O22" s="6">
        <f>AVERAGE(E22:N22)</f>
        <v>6.7345083742479499</v>
      </c>
    </row>
    <row r="23" spans="2:15" ht="12" customHeight="1" x14ac:dyDescent="0.2">
      <c r="B23" t="s">
        <v>62</v>
      </c>
      <c r="E23" s="6">
        <f>Input!A20/Input!A$6</f>
        <v>0.19345953051643192</v>
      </c>
      <c r="F23" s="6">
        <f>Input!B20/Input!B$6</f>
        <v>0.10556388455601264</v>
      </c>
      <c r="G23" s="6">
        <f>Input!C20/Input!C$6</f>
        <v>0.11716265947537007</v>
      </c>
      <c r="H23" s="6">
        <f>Input!D20/Input!D$6</f>
        <v>0.14544918936102577</v>
      </c>
      <c r="I23" s="6">
        <f>Input!E20/Input!E$6</f>
        <v>0.20068096161586593</v>
      </c>
      <c r="J23" s="6">
        <f>Input!F20/Input!F$6</f>
        <v>7.3988269969041356E-2</v>
      </c>
      <c r="K23" s="6">
        <f>Input!G20/Input!G$6</f>
        <v>9.0494912217997353E-2</v>
      </c>
      <c r="L23" s="6">
        <f>Input!H20/Input!H$6</f>
        <v>0</v>
      </c>
      <c r="M23" s="6">
        <f>Input!I20/Input!I$6</f>
        <v>0</v>
      </c>
      <c r="N23" s="6">
        <f>Input!J20/Input!J$6</f>
        <v>0</v>
      </c>
      <c r="O23" s="6">
        <f>AVERAGE(E23:N23)</f>
        <v>9.2679940771174502E-2</v>
      </c>
    </row>
    <row r="24" spans="2:15" ht="13.5" customHeight="1" x14ac:dyDescent="0.2">
      <c r="B24" s="4" t="s">
        <v>63</v>
      </c>
      <c r="E24" s="8">
        <f t="shared" ref="E24:N24" si="4">SUM(E21:E23)</f>
        <v>12.360666291079813</v>
      </c>
      <c r="F24" s="8">
        <f t="shared" si="4"/>
        <v>8.5014056703655498</v>
      </c>
      <c r="G24" s="8">
        <f t="shared" si="4"/>
        <v>11.616716935809899</v>
      </c>
      <c r="H24" s="8">
        <f t="shared" si="4"/>
        <v>12.335910776729893</v>
      </c>
      <c r="I24" s="8">
        <f t="shared" si="4"/>
        <v>8.804665556734605</v>
      </c>
      <c r="J24" s="8">
        <f t="shared" si="4"/>
        <v>7.542363473491573</v>
      </c>
      <c r="K24" s="8">
        <f t="shared" si="4"/>
        <v>10.505254680095243</v>
      </c>
      <c r="L24" s="8">
        <f t="shared" si="4"/>
        <v>12.318681437809053</v>
      </c>
      <c r="M24" s="8">
        <f t="shared" si="4"/>
        <v>12.942445678333218</v>
      </c>
      <c r="N24" s="8">
        <f t="shared" si="4"/>
        <v>11.474659212448623</v>
      </c>
      <c r="O24" s="8">
        <f>AVERAGE(E24:N24)</f>
        <v>10.840276971289748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2.2529769014084509</v>
      </c>
      <c r="F26" s="6">
        <f>Input!B21/Input!B$6</f>
        <v>1.2096305695419902</v>
      </c>
      <c r="G26" s="6">
        <f>Input!C21/Input!C$6</f>
        <v>1.1222119680241889</v>
      </c>
      <c r="H26" s="6">
        <f>Input!D21/Input!D$6</f>
        <v>1.3118681784465402</v>
      </c>
      <c r="I26" s="6">
        <f>Input!E21/Input!E$6</f>
        <v>1.2478050788539645</v>
      </c>
      <c r="J26" s="6">
        <f>Input!F21/Input!F$6</f>
        <v>1.3240177391679244</v>
      </c>
      <c r="K26" s="6">
        <f>Input!G21/Input!G$6</f>
        <v>1.5734097802282263</v>
      </c>
      <c r="L26" s="6">
        <f>Input!H21/Input!H$6</f>
        <v>2.0208096234309623</v>
      </c>
      <c r="M26" s="6">
        <f>Input!I21/Input!I$6</f>
        <v>1.9091800178780169</v>
      </c>
      <c r="N26" s="6">
        <f>Input!J21/Input!J$6</f>
        <v>1.7903178249703</v>
      </c>
      <c r="O26" s="6">
        <f>AVERAGE(E26:N26)</f>
        <v>1.5762227681950565</v>
      </c>
    </row>
    <row r="27" spans="2:15" ht="12" customHeight="1" x14ac:dyDescent="0.2">
      <c r="B27" t="s">
        <v>65</v>
      </c>
      <c r="E27" s="6">
        <f>Input!A22/Input!A$6</f>
        <v>21.101271737089203</v>
      </c>
      <c r="F27" s="6">
        <f>Input!B22/Input!B$6</f>
        <v>15.091911081297331</v>
      </c>
      <c r="G27" s="6">
        <f>Input!C22/Input!C$6</f>
        <v>12.994428355961322</v>
      </c>
      <c r="H27" s="6">
        <f>Input!D22/Input!D$6</f>
        <v>14.591887040372999</v>
      </c>
      <c r="I27" s="6">
        <f>Input!E22/Input!E$6</f>
        <v>11.748927329942552</v>
      </c>
      <c r="J27" s="6">
        <f>Input!F22/Input!F$6</f>
        <v>13.076301840414558</v>
      </c>
      <c r="K27" s="6">
        <f>Input!G22/Input!G$6</f>
        <v>16.653521256148906</v>
      </c>
      <c r="L27" s="6">
        <f>Input!H22/Input!H$6</f>
        <v>18.730165081780143</v>
      </c>
      <c r="M27" s="6">
        <f>Input!I22/Input!I$6</f>
        <v>18.908353159595681</v>
      </c>
      <c r="N27" s="6">
        <f>Input!J22/Input!J$6</f>
        <v>17.734863609522044</v>
      </c>
      <c r="O27" s="6">
        <f>AVERAGE(E27:N27)</f>
        <v>16.063163049212474</v>
      </c>
    </row>
    <row r="28" spans="2:15" ht="12" customHeight="1" x14ac:dyDescent="0.2">
      <c r="B28" t="s">
        <v>66</v>
      </c>
      <c r="E28" s="6">
        <f>Input!A23/Input!A$6</f>
        <v>1.4311320187793426</v>
      </c>
      <c r="F28" s="6">
        <f>Input!B23/Input!B$6</f>
        <v>1.3624097841284721</v>
      </c>
      <c r="G28" s="6">
        <f>Input!C23/Input!C$6</f>
        <v>1.6361875363169511</v>
      </c>
      <c r="H28" s="6">
        <f>Input!D23/Input!D$6</f>
        <v>2.1725707322242238</v>
      </c>
      <c r="I28" s="6">
        <f>Input!E23/Input!E$6</f>
        <v>2.3649112664202865</v>
      </c>
      <c r="J28" s="6">
        <f>Input!F23/Input!F$6</f>
        <v>1.8527359922046538</v>
      </c>
      <c r="K28" s="6">
        <f>Input!G23/Input!G$6</f>
        <v>2.0783698114625717</v>
      </c>
      <c r="L28" s="6">
        <f>Input!H23/Input!H$6</f>
        <v>2.0995119817421073</v>
      </c>
      <c r="M28" s="6">
        <f>Input!I23/Input!I$6</f>
        <v>2.2695766004263218</v>
      </c>
      <c r="N28" s="6">
        <f>Input!J23/Input!J$6</f>
        <v>2.1137853864806617</v>
      </c>
      <c r="O28" s="6">
        <f>AVERAGE(E28:N28)</f>
        <v>1.9381191110185594</v>
      </c>
    </row>
    <row r="29" spans="2:15" ht="13.5" customHeight="1" x14ac:dyDescent="0.2">
      <c r="B29" s="4" t="s">
        <v>15</v>
      </c>
      <c r="E29" s="8">
        <f t="shared" ref="E29:N29" si="5">SUM(E26:E28)</f>
        <v>24.785380657276999</v>
      </c>
      <c r="F29" s="8">
        <f t="shared" si="5"/>
        <v>17.663951434967796</v>
      </c>
      <c r="G29" s="8">
        <f t="shared" si="5"/>
        <v>15.752827860302462</v>
      </c>
      <c r="H29" s="8">
        <f t="shared" si="5"/>
        <v>18.076325951043763</v>
      </c>
      <c r="I29" s="8">
        <f t="shared" si="5"/>
        <v>15.361643675216802</v>
      </c>
      <c r="J29" s="8">
        <f t="shared" si="5"/>
        <v>16.253055571787137</v>
      </c>
      <c r="K29" s="8">
        <f t="shared" si="5"/>
        <v>20.305300847839703</v>
      </c>
      <c r="L29" s="8">
        <f t="shared" si="5"/>
        <v>22.850486686953214</v>
      </c>
      <c r="M29" s="8">
        <f t="shared" si="5"/>
        <v>23.087109777900022</v>
      </c>
      <c r="N29" s="8">
        <f t="shared" si="5"/>
        <v>21.638966820973007</v>
      </c>
      <c r="O29" s="8">
        <f>AVERAGE(E29:N29)</f>
        <v>19.577504928426087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74.507659342723016</v>
      </c>
      <c r="F31" s="7">
        <f t="shared" si="6"/>
        <v>65.348123954384917</v>
      </c>
      <c r="G31" s="7">
        <f t="shared" si="6"/>
        <v>62.481872660147197</v>
      </c>
      <c r="H31" s="7">
        <f t="shared" si="6"/>
        <v>75.669710077355091</v>
      </c>
      <c r="I31" s="7">
        <f t="shared" si="6"/>
        <v>66.451464012587365</v>
      </c>
      <c r="J31" s="7">
        <f t="shared" si="6"/>
        <v>65.615578870960121</v>
      </c>
      <c r="K31" s="7">
        <f t="shared" si="6"/>
        <v>74.457628045351925</v>
      </c>
      <c r="L31" s="7">
        <f t="shared" si="6"/>
        <v>73.660457588436671</v>
      </c>
      <c r="M31" s="7">
        <f t="shared" si="6"/>
        <v>76.231387952967069</v>
      </c>
      <c r="N31" s="7">
        <f t="shared" si="6"/>
        <v>74.153873390911386</v>
      </c>
      <c r="O31" s="7">
        <f>AVERAGE(E31:N31)</f>
        <v>70.857775589582474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73.302549322059946</v>
      </c>
      <c r="F33" s="6">
        <f>(Input!B27+Input!B203+Input!B207)/Input!B$34</f>
        <v>81.926973753199704</v>
      </c>
      <c r="G33" s="6">
        <f>(Input!C27+Input!C203+Input!C207)/Input!C$34</f>
        <v>68.717617181290251</v>
      </c>
      <c r="H33" s="6">
        <f>(Input!D27+Input!D203+Input!D207)/Input!D$34</f>
        <v>70.427638725158019</v>
      </c>
      <c r="I33" s="6">
        <f>(Input!E27+Input!E203+Input!E207)/Input!E$34</f>
        <v>63.727998617736134</v>
      </c>
      <c r="J33" s="6">
        <f>(Input!F27+Input!F203+Input!F207)/Input!F$34</f>
        <v>70.775172949966844</v>
      </c>
      <c r="K33" s="6">
        <f>(Input!G27+Input!G203+Input!G207)/Input!G$34</f>
        <v>77.68936280878836</v>
      </c>
      <c r="L33" s="6">
        <f>(Input!H27+Input!H203+Input!H207)/Input!H$34</f>
        <v>74.258711420174265</v>
      </c>
      <c r="M33" s="6">
        <f>(Input!I27+Input!I203+Input!I207)/Input!I$34</f>
        <v>80.639258958245449</v>
      </c>
      <c r="N33" s="6">
        <f>(Input!J27+Input!J203+Input!J207)/Input!J$34</f>
        <v>81.224785499176093</v>
      </c>
      <c r="O33" s="6">
        <f>AVERAGE(E33:N33)</f>
        <v>74.269006923579497</v>
      </c>
    </row>
    <row r="34" spans="2:15" ht="12" customHeight="1" x14ac:dyDescent="0.2">
      <c r="B34" t="s">
        <v>69</v>
      </c>
      <c r="E34" s="6">
        <f>Input!A28/Input!A$34</f>
        <v>0.87430588184038549</v>
      </c>
      <c r="F34" s="6">
        <f>Input!B28/Input!B$34</f>
        <v>0.35180911844105284</v>
      </c>
      <c r="G34" s="6">
        <f>Input!C28/Input!C$34</f>
        <v>0.37023772842084191</v>
      </c>
      <c r="H34" s="6">
        <f>Input!D28/Input!D$34</f>
        <v>0.32131552833022364</v>
      </c>
      <c r="I34" s="6">
        <f>Input!E28/Input!E$34</f>
        <v>0.22394932378857554</v>
      </c>
      <c r="J34" s="6">
        <f>Input!F28/Input!F$34</f>
        <v>0.31701106747445995</v>
      </c>
      <c r="K34" s="6">
        <f>Input!G28/Input!G$34</f>
        <v>0.2200735411845901</v>
      </c>
      <c r="L34" s="6">
        <f>Input!H28/Input!H$34</f>
        <v>0.1929916086222305</v>
      </c>
      <c r="M34" s="6">
        <f>Input!I28/Input!I$34</f>
        <v>0.29925870383530173</v>
      </c>
      <c r="N34" s="6">
        <f>Input!J28/Input!J$34</f>
        <v>0.30238097943876679</v>
      </c>
      <c r="O34" s="6">
        <f>AVERAGE(E34:N34)</f>
        <v>0.34733334813764283</v>
      </c>
    </row>
    <row r="35" spans="2:15" ht="12" customHeight="1" x14ac:dyDescent="0.2">
      <c r="B35" t="s">
        <v>75</v>
      </c>
      <c r="E35" s="6">
        <f>(Input!A29-Input!A203-Input!A207)/Input!A$34</f>
        <v>23.957728133658286</v>
      </c>
      <c r="F35" s="6">
        <f>(Input!B29-Input!B203-Input!B207)/Input!B$34</f>
        <v>15.425320889525748</v>
      </c>
      <c r="G35" s="6">
        <f>(Input!C29-Input!C203-Input!C207)/Input!C$34</f>
        <v>16.419773477963069</v>
      </c>
      <c r="H35" s="6">
        <f>(Input!D29-Input!D203-Input!D207)/Input!D$34</f>
        <v>17.135713073087597</v>
      </c>
      <c r="I35" s="6">
        <f>(Input!E29-Input!E203-Input!E207)/Input!E$34</f>
        <v>11.830992569967551</v>
      </c>
      <c r="J35" s="6">
        <f>(Input!F29-Input!F203-Input!F207)/Input!F$34</f>
        <v>9.0350409648299461</v>
      </c>
      <c r="K35" s="6">
        <f>(Input!G29-Input!G203-Input!G207)/Input!G$34</f>
        <v>11.111554948867097</v>
      </c>
      <c r="L35" s="6">
        <f>(Input!H29-Input!H203-Input!H207)/Input!H$34</f>
        <v>12.027049407776531</v>
      </c>
      <c r="M35" s="6">
        <f>(Input!I29-Input!I203-Input!I207)/Input!I$34</f>
        <v>10.279571655821576</v>
      </c>
      <c r="N35" s="6">
        <f>(Input!J29-Input!J203-Input!J207)/Input!J$34</f>
        <v>9.1079308077569348</v>
      </c>
      <c r="O35" s="6">
        <f>AVERAGE(E35:N35)</f>
        <v>13.633067592925434</v>
      </c>
    </row>
    <row r="36" spans="2:15" ht="13.5" customHeight="1" x14ac:dyDescent="0.2">
      <c r="B36" s="1" t="s">
        <v>71</v>
      </c>
      <c r="E36" s="7">
        <f t="shared" ref="E36:N36" si="7">SUM(E33:E35)</f>
        <v>98.13458333755861</v>
      </c>
      <c r="F36" s="7">
        <f t="shared" si="7"/>
        <v>97.704103761166508</v>
      </c>
      <c r="G36" s="7">
        <f t="shared" si="7"/>
        <v>85.507628387674174</v>
      </c>
      <c r="H36" s="7">
        <f t="shared" si="7"/>
        <v>87.884667326575837</v>
      </c>
      <c r="I36" s="7">
        <f t="shared" si="7"/>
        <v>75.782940511492257</v>
      </c>
      <c r="J36" s="7">
        <f t="shared" si="7"/>
        <v>80.127224982271244</v>
      </c>
      <c r="K36" s="7">
        <f t="shared" si="7"/>
        <v>89.020991298840045</v>
      </c>
      <c r="L36" s="7">
        <f t="shared" si="7"/>
        <v>86.478752436573032</v>
      </c>
      <c r="M36" s="7">
        <f t="shared" si="7"/>
        <v>91.218089317902326</v>
      </c>
      <c r="N36" s="7">
        <f t="shared" si="7"/>
        <v>90.635097286371789</v>
      </c>
      <c r="O36" s="7">
        <f>AVERAGE(E36:N36)</f>
        <v>88.249407864642578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23.626923994835593</v>
      </c>
      <c r="F38" s="11">
        <f t="shared" si="8"/>
        <v>32.35597980678159</v>
      </c>
      <c r="G38" s="11">
        <f t="shared" si="8"/>
        <v>23.025755727526978</v>
      </c>
      <c r="H38" s="11">
        <f t="shared" si="8"/>
        <v>12.214957249220745</v>
      </c>
      <c r="I38" s="11">
        <f t="shared" si="8"/>
        <v>9.3314764989048911</v>
      </c>
      <c r="J38" s="11">
        <f t="shared" si="8"/>
        <v>14.511646111311123</v>
      </c>
      <c r="K38" s="11">
        <f t="shared" si="8"/>
        <v>14.56336325348812</v>
      </c>
      <c r="L38" s="11">
        <f t="shared" si="8"/>
        <v>12.818294848136361</v>
      </c>
      <c r="M38" s="11">
        <f t="shared" si="8"/>
        <v>14.986701364935257</v>
      </c>
      <c r="N38" s="11">
        <f t="shared" si="8"/>
        <v>16.481223895460403</v>
      </c>
      <c r="O38" s="11">
        <f>AVERAGE(E38:N38)</f>
        <v>17.391632275060108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3.2529656338028166</v>
      </c>
      <c r="F40" s="8">
        <f>(Input!B25 + Input!B26) / Input!B$6</f>
        <v>2.4737062660125595</v>
      </c>
      <c r="G40" s="8">
        <f>(Input!C25 + Input!C26) / Input!C$6</f>
        <v>2.2949062173049217</v>
      </c>
      <c r="H40" s="8">
        <f>(Input!D25 + Input!D26) / Input!D$6</f>
        <v>3.025818374483416</v>
      </c>
      <c r="I40" s="8">
        <f>(Input!E25 + Input!E26) / Input!E$6</f>
        <v>2.9909636283801091</v>
      </c>
      <c r="J40" s="8">
        <f>(Input!F25 + Input!F26) / Input!F$6</f>
        <v>2.4501631825344048</v>
      </c>
      <c r="K40" s="8">
        <f>(Input!G25 + Input!G26) / Input!G$6</f>
        <v>2.7441573597165423</v>
      </c>
      <c r="L40" s="8">
        <f>(Input!H25 + Input!H26) / Input!H$6</f>
        <v>3.714437809052872</v>
      </c>
      <c r="M40" s="8">
        <f>(Input!I25 + Input!I26) / Input!I$6</f>
        <v>3.2299102661074057</v>
      </c>
      <c r="N40" s="8">
        <f>(Input!J25 + Input!J26) / Input!J$6</f>
        <v>2.7070991787800143</v>
      </c>
      <c r="O40" s="8">
        <f>AVERAGE(E40:N40)</f>
        <v>2.888412791617506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20.373958361032777</v>
      </c>
      <c r="F42" s="11">
        <f t="shared" si="9"/>
        <v>29.882273540769031</v>
      </c>
      <c r="G42" s="11">
        <f t="shared" si="9"/>
        <v>20.730849510222058</v>
      </c>
      <c r="H42" s="11">
        <f t="shared" si="9"/>
        <v>9.1891388747373295</v>
      </c>
      <c r="I42" s="11">
        <f t="shared" si="9"/>
        <v>6.3405128705247815</v>
      </c>
      <c r="J42" s="11">
        <f t="shared" si="9"/>
        <v>12.061482928776718</v>
      </c>
      <c r="K42" s="11">
        <f t="shared" si="9"/>
        <v>11.819205893771578</v>
      </c>
      <c r="L42" s="11">
        <f t="shared" si="9"/>
        <v>9.1038570390834899</v>
      </c>
      <c r="M42" s="11">
        <f t="shared" si="9"/>
        <v>11.756791098827851</v>
      </c>
      <c r="N42" s="11">
        <f t="shared" si="9"/>
        <v>13.774124716680388</v>
      </c>
      <c r="O42" s="11">
        <f>AVERAGE(E42:N42)</f>
        <v>14.503219483442598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</v>
      </c>
      <c r="J7" s="6">
        <f>Input!F8/Input!F5</f>
        <v>0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Input!A9/Input!A5</f>
        <v>3.787378362487138</v>
      </c>
      <c r="F8" s="6">
        <f>Input!B9/Input!B5</f>
        <v>8.6579092765774472</v>
      </c>
      <c r="G8" s="6">
        <f>Input!C9/Input!C5</f>
        <v>6.9896073847146081</v>
      </c>
      <c r="H8" s="6">
        <f>Input!D9/Input!D5</f>
        <v>9.2775098823873883</v>
      </c>
      <c r="I8" s="6">
        <f>Input!E9/Input!E5</f>
        <v>10.543070717473395</v>
      </c>
      <c r="J8" s="6">
        <f>Input!F9/Input!F5</f>
        <v>8.4261608495170144</v>
      </c>
      <c r="K8" s="6">
        <f>Input!G9/Input!G5</f>
        <v>8.3242763622900622</v>
      </c>
      <c r="L8" s="6">
        <f>Input!H9/Input!H5</f>
        <v>4.2202298511239507</v>
      </c>
      <c r="M8" s="6">
        <f>Input!I9/Input!I5</f>
        <v>4.3684488689247702</v>
      </c>
      <c r="N8" s="6">
        <f>Input!J9/Input!J5</f>
        <v>5.202635668325847</v>
      </c>
      <c r="O8" s="6">
        <f t="shared" ref="O8:O42" si="1">AVERAGE(E8:N8)</f>
        <v>6.979722722382161</v>
      </c>
    </row>
    <row r="9" spans="1:15" ht="12" customHeight="1" x14ac:dyDescent="0.2">
      <c r="B9" t="s">
        <v>51</v>
      </c>
      <c r="E9" s="6">
        <f>Input!A10/Input!A5</f>
        <v>5.9923614581802154</v>
      </c>
      <c r="F9" s="6">
        <f>Input!B10/Input!B5</f>
        <v>5.6777286896699994</v>
      </c>
      <c r="G9" s="6">
        <f>Input!C10/Input!C5</f>
        <v>3.5374881758572507</v>
      </c>
      <c r="H9" s="6">
        <f>Input!D10/Input!D5</f>
        <v>5.8787836123176032</v>
      </c>
      <c r="I9" s="6">
        <f>Input!E10/Input!E5</f>
        <v>5.7065850129959301</v>
      </c>
      <c r="J9" s="6">
        <f>Input!F10/Input!F5</f>
        <v>5.2883092120763351</v>
      </c>
      <c r="K9" s="6">
        <f>Input!G10/Input!G5</f>
        <v>5.2724857796775613</v>
      </c>
      <c r="L9" s="6">
        <f>Input!H10/Input!H5</f>
        <v>3.3529022394669137</v>
      </c>
      <c r="M9" s="6">
        <f>Input!I10/Input!I5</f>
        <v>4.7266512888996806</v>
      </c>
      <c r="N9" s="6">
        <f>Input!J10/Input!J5</f>
        <v>4.1847227955161665</v>
      </c>
      <c r="O9" s="6">
        <f t="shared" si="1"/>
        <v>4.9618018264657646</v>
      </c>
    </row>
    <row r="10" spans="1:15" ht="12" customHeight="1" x14ac:dyDescent="0.2">
      <c r="B10" t="s">
        <v>52</v>
      </c>
      <c r="E10" s="6">
        <f>Input!A11/Input!A5</f>
        <v>0.42813832132882551</v>
      </c>
      <c r="F10" s="6">
        <f>Input!B11/Input!B5</f>
        <v>0.61622729227131035</v>
      </c>
      <c r="G10" s="6">
        <f>Input!C11/Input!C5</f>
        <v>1.3783532193915942</v>
      </c>
      <c r="H10" s="6">
        <f>Input!D11/Input!D5</f>
        <v>2.0592411302523059</v>
      </c>
      <c r="I10" s="6">
        <f>Input!E11/Input!E5</f>
        <v>1.1300230493845325</v>
      </c>
      <c r="J10" s="6">
        <f>Input!F11/Input!F5</f>
        <v>1.4800875096765507</v>
      </c>
      <c r="K10" s="6">
        <f>Input!G11/Input!G5</f>
        <v>0.74332183366429938</v>
      </c>
      <c r="L10" s="6">
        <f>Input!H11/Input!H5</f>
        <v>1.4572000337396145</v>
      </c>
      <c r="M10" s="6">
        <f>Input!I11/Input!I5</f>
        <v>1.1229960341548297</v>
      </c>
      <c r="N10" s="6">
        <f>Input!J11/Input!J5</f>
        <v>1.232826271700862</v>
      </c>
      <c r="O10" s="6">
        <f t="shared" si="1"/>
        <v>1.1648414695564724</v>
      </c>
    </row>
    <row r="11" spans="1:15" ht="12" customHeight="1" x14ac:dyDescent="0.2">
      <c r="B11" t="s">
        <v>53</v>
      </c>
      <c r="E11" s="6">
        <f>Input!A12/Input!A5</f>
        <v>1.5393050859914743</v>
      </c>
      <c r="F11" s="6">
        <f>Input!B12/Input!B5</f>
        <v>3.1116320004299691</v>
      </c>
      <c r="G11" s="6">
        <f>Input!C12/Input!C5</f>
        <v>2.0754941954208319</v>
      </c>
      <c r="H11" s="6">
        <f>Input!D12/Input!D5</f>
        <v>2.7131711483090135</v>
      </c>
      <c r="I11" s="6">
        <f>Input!E12/Input!E5</f>
        <v>2.5404067971163746</v>
      </c>
      <c r="J11" s="6">
        <f>Input!F12/Input!F5</f>
        <v>1.8623331426071152</v>
      </c>
      <c r="K11" s="6">
        <f>Input!G12/Input!G5</f>
        <v>2.2770584968530172</v>
      </c>
      <c r="L11" s="6">
        <f>Input!H12/Input!H5</f>
        <v>1.3836154105689342</v>
      </c>
      <c r="M11" s="6">
        <f>Input!I12/Input!I5</f>
        <v>1.8550129496985148</v>
      </c>
      <c r="N11" s="6">
        <f>Input!J12/Input!J5</f>
        <v>1.4729351301040021</v>
      </c>
      <c r="O11" s="6">
        <f t="shared" si="1"/>
        <v>2.0830964357099249</v>
      </c>
    </row>
    <row r="12" spans="1:15" ht="12" customHeight="1" x14ac:dyDescent="0.2">
      <c r="B12" t="s">
        <v>54</v>
      </c>
      <c r="E12" s="6">
        <f>Input!A13/Input!A5</f>
        <v>0.34341834484786127</v>
      </c>
      <c r="F12" s="6">
        <f>Input!B13/Input!B5</f>
        <v>0.16404896270020425</v>
      </c>
      <c r="G12" s="6">
        <f>Input!C13/Input!C5</f>
        <v>0.40884069654950017</v>
      </c>
      <c r="H12" s="6">
        <f>Input!D13/Input!D5</f>
        <v>0.41864940705675663</v>
      </c>
      <c r="I12" s="6">
        <f>Input!E13/Input!E5</f>
        <v>0.29204624589279582</v>
      </c>
      <c r="J12" s="6">
        <f>Input!F13/Input!F5</f>
        <v>0.40423142943690893</v>
      </c>
      <c r="K12" s="6">
        <f>Input!G13/Input!G5</f>
        <v>0.51644794857123622</v>
      </c>
      <c r="L12" s="6">
        <f>Input!H13/Input!H5</f>
        <v>0.50812365568723383</v>
      </c>
      <c r="M12" s="6">
        <f>Input!I13/Input!I5</f>
        <v>0.72187709926753274</v>
      </c>
      <c r="N12" s="6">
        <f>Input!J13/Input!J5</f>
        <v>0.5877360284893367</v>
      </c>
      <c r="O12" s="6">
        <f t="shared" si="1"/>
        <v>0.43654198184993664</v>
      </c>
    </row>
    <row r="13" spans="1:15" ht="13.5" customHeight="1" x14ac:dyDescent="0.2">
      <c r="B13" s="4" t="s">
        <v>55</v>
      </c>
      <c r="E13" s="8">
        <f>SUM(E7:E12)</f>
        <v>12.090601572835515</v>
      </c>
      <c r="F13" s="8">
        <f t="shared" ref="F13:N13" si="2">SUM(F7:F12)</f>
        <v>18.227546221648929</v>
      </c>
      <c r="G13" s="8">
        <f t="shared" si="2"/>
        <v>14.389783671933785</v>
      </c>
      <c r="H13" s="8">
        <f t="shared" si="2"/>
        <v>20.347355180323067</v>
      </c>
      <c r="I13" s="8">
        <f t="shared" si="2"/>
        <v>20.212131822863029</v>
      </c>
      <c r="J13" s="8">
        <f t="shared" si="2"/>
        <v>17.461122143313926</v>
      </c>
      <c r="K13" s="8">
        <f t="shared" si="2"/>
        <v>17.133590421056176</v>
      </c>
      <c r="L13" s="8">
        <f t="shared" si="2"/>
        <v>10.922071190586646</v>
      </c>
      <c r="M13" s="8">
        <f t="shared" si="2"/>
        <v>12.794986240945329</v>
      </c>
      <c r="N13" s="8">
        <f t="shared" si="2"/>
        <v>12.680855894136213</v>
      </c>
      <c r="O13" s="8">
        <f t="shared" si="1"/>
        <v>15.626004435964262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19.546496031162722</v>
      </c>
      <c r="F15" s="6">
        <f>Input!B30/Input!B5</f>
        <v>21.708473610663226</v>
      </c>
      <c r="G15" s="6">
        <f>Input!C30/Input!C5</f>
        <v>20.107503224766205</v>
      </c>
      <c r="H15" s="6">
        <f>Input!D30/Input!D5</f>
        <v>23.25218266556049</v>
      </c>
      <c r="I15" s="6">
        <f>Input!E30/Input!E5</f>
        <v>22.445962189201119</v>
      </c>
      <c r="J15" s="6">
        <f>Input!F30/Input!F5</f>
        <v>23.326529231597725</v>
      </c>
      <c r="K15" s="6">
        <f>Input!G30/Input!G5</f>
        <v>23.269073743731276</v>
      </c>
      <c r="L15" s="6">
        <f>Input!H30/Input!H5</f>
        <v>20.921327653831554</v>
      </c>
      <c r="M15" s="6">
        <f>Input!I30/Input!I5</f>
        <v>21.302005179879405</v>
      </c>
      <c r="N15" s="6">
        <f>Input!J30/Input!J5</f>
        <v>22.493362874833071</v>
      </c>
      <c r="O15" s="6">
        <f t="shared" si="1"/>
        <v>21.837291640522682</v>
      </c>
    </row>
    <row r="16" spans="1:15" ht="12" customHeight="1" x14ac:dyDescent="0.2">
      <c r="B16" t="s">
        <v>57</v>
      </c>
      <c r="E16" s="6">
        <f>Input!A31/Input!A5</f>
        <v>3.1388946053211821</v>
      </c>
      <c r="F16" s="6">
        <f>Input!B31/Input!B5</f>
        <v>2.107296302268086</v>
      </c>
      <c r="G16" s="6">
        <f>Input!C31/Input!C5</f>
        <v>2.3757373965387512</v>
      </c>
      <c r="H16" s="6">
        <f>Input!D31/Input!D5</f>
        <v>2.8150214728417358</v>
      </c>
      <c r="I16" s="6">
        <f>Input!E31/Input!E5</f>
        <v>3.4215001716443529</v>
      </c>
      <c r="J16" s="6">
        <f>Input!F31/Input!F5</f>
        <v>3.3060213388980513</v>
      </c>
      <c r="K16" s="6">
        <f>Input!G31/Input!G5</f>
        <v>3.3944899195584126</v>
      </c>
      <c r="L16" s="6">
        <f>Input!H31/Input!H5</f>
        <v>3.5161125637889588</v>
      </c>
      <c r="M16" s="6">
        <f>Input!I31/Input!I5</f>
        <v>3.3993438144955688</v>
      </c>
      <c r="N16" s="6">
        <f>Input!J31/Input!J5</f>
        <v>3.3617730970013353</v>
      </c>
      <c r="O16" s="6">
        <f t="shared" si="1"/>
        <v>3.0836190682356439</v>
      </c>
    </row>
    <row r="17" spans="2:15" ht="12" customHeight="1" x14ac:dyDescent="0.2">
      <c r="B17" t="s">
        <v>58</v>
      </c>
      <c r="E17" s="6">
        <f>Input!A32/Input!A5</f>
        <v>2.4678355137439367</v>
      </c>
      <c r="F17" s="6">
        <f>Input!B32/Input!B5</f>
        <v>1.3704769966677417</v>
      </c>
      <c r="G17" s="6">
        <f>Input!C32/Input!C5</f>
        <v>1.6541763409652801</v>
      </c>
      <c r="H17" s="6">
        <f>Input!D32/Input!D5</f>
        <v>1.7167061148797034</v>
      </c>
      <c r="I17" s="6">
        <f>Input!E32/Input!E5</f>
        <v>2.3514967387572949</v>
      </c>
      <c r="J17" s="6">
        <f>Input!F32/Input!F5</f>
        <v>2.6810783884756488</v>
      </c>
      <c r="K17" s="6">
        <f>Input!G32/Input!G5</f>
        <v>2.8471842078691396</v>
      </c>
      <c r="L17" s="6">
        <f>Input!H32/Input!H5</f>
        <v>3.409717219855763</v>
      </c>
      <c r="M17" s="6">
        <f>Input!I32/Input!I5</f>
        <v>3.9265136983529603</v>
      </c>
      <c r="N17" s="6">
        <f>Input!J32/Input!J5</f>
        <v>4.1513000283274657</v>
      </c>
      <c r="O17" s="6">
        <f t="shared" si="1"/>
        <v>2.6576485247894932</v>
      </c>
    </row>
    <row r="18" spans="2:15" ht="12" customHeight="1" x14ac:dyDescent="0.2">
      <c r="B18" t="s">
        <v>59</v>
      </c>
      <c r="E18" s="6">
        <f>Input!A33/Input!A5</f>
        <v>0.23721850654123181</v>
      </c>
      <c r="F18" s="6">
        <f>Input!B33/Input!B5</f>
        <v>0.17016903149521659</v>
      </c>
      <c r="G18" s="6">
        <f>Input!C33/Input!C5</f>
        <v>0.4252609373320434</v>
      </c>
      <c r="H18" s="6">
        <f>Input!D33/Input!D5</f>
        <v>0.1963308281684642</v>
      </c>
      <c r="I18" s="6">
        <f>Input!E33/Input!E5</f>
        <v>0.17744323476043353</v>
      </c>
      <c r="J18" s="6">
        <f>Input!F33/Input!F5</f>
        <v>0.75557621756251891</v>
      </c>
      <c r="K18" s="6">
        <f>Input!G33/Input!G5</f>
        <v>0.97339318770825622</v>
      </c>
      <c r="L18" s="6">
        <f>Input!H33/Input!H5</f>
        <v>0.84611530513263888</v>
      </c>
      <c r="M18" s="6">
        <f>Input!I33/Input!I5</f>
        <v>0.82092590344381056</v>
      </c>
      <c r="N18" s="6">
        <f>Input!J33/Input!J5</f>
        <v>0.69287463073125333</v>
      </c>
      <c r="O18" s="6">
        <f t="shared" si="1"/>
        <v>0.52953077828758677</v>
      </c>
    </row>
    <row r="19" spans="2:15" ht="13.5" customHeight="1" x14ac:dyDescent="0.2">
      <c r="B19" s="4" t="s">
        <v>60</v>
      </c>
      <c r="E19" s="8">
        <f>SUM(E15:E18)</f>
        <v>25.39044465676907</v>
      </c>
      <c r="F19" s="8">
        <f t="shared" ref="F19:N19" si="3">SUM(F15:F18)</f>
        <v>25.356415941094269</v>
      </c>
      <c r="G19" s="8">
        <f t="shared" si="3"/>
        <v>24.562677899602281</v>
      </c>
      <c r="H19" s="8">
        <f t="shared" si="3"/>
        <v>27.980241081450391</v>
      </c>
      <c r="I19" s="8">
        <f t="shared" si="3"/>
        <v>28.396402334363199</v>
      </c>
      <c r="J19" s="8">
        <f t="shared" si="3"/>
        <v>30.069205176533945</v>
      </c>
      <c r="K19" s="8">
        <f t="shared" si="3"/>
        <v>30.484141058867088</v>
      </c>
      <c r="L19" s="8">
        <f t="shared" si="3"/>
        <v>28.693272742608915</v>
      </c>
      <c r="M19" s="8">
        <f t="shared" si="3"/>
        <v>29.448788596171745</v>
      </c>
      <c r="N19" s="8">
        <f t="shared" si="3"/>
        <v>30.699310630893127</v>
      </c>
      <c r="O19" s="8">
        <f t="shared" si="1"/>
        <v>28.108090011835401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4.4966915331471409</v>
      </c>
      <c r="F21" s="6">
        <f>Input!B18/Input!B5</f>
        <v>4.4331691389874237</v>
      </c>
      <c r="G21" s="6">
        <f>Input!C18/Input!C5</f>
        <v>4.8730175749758144</v>
      </c>
      <c r="H21" s="6">
        <f>Input!D18/Input!D5</f>
        <v>6.1354018837538433</v>
      </c>
      <c r="I21" s="6">
        <f>Input!E18/Input!E5</f>
        <v>4.8239941640920012</v>
      </c>
      <c r="J21" s="6">
        <f>Input!F18/Input!F5</f>
        <v>3.9641905354919054</v>
      </c>
      <c r="K21" s="6">
        <f>Input!G18/Input!G5</f>
        <v>6.2472888829053215</v>
      </c>
      <c r="L21" s="6">
        <f>Input!H18/Input!H5</f>
        <v>4.2681546539580788</v>
      </c>
      <c r="M21" s="6">
        <f>Input!I18/Input!I5</f>
        <v>5.0417184654607263</v>
      </c>
      <c r="N21" s="6">
        <f>Input!J18/Input!J5</f>
        <v>5.103056533527579</v>
      </c>
      <c r="O21" s="6">
        <f t="shared" si="1"/>
        <v>4.9386683366299824</v>
      </c>
    </row>
    <row r="22" spans="2:15" ht="12" customHeight="1" x14ac:dyDescent="0.2">
      <c r="B22" t="s">
        <v>255</v>
      </c>
      <c r="E22" s="6">
        <f>Input!A19/Input!A5</f>
        <v>7.4080519623695427</v>
      </c>
      <c r="F22" s="6">
        <f>Input!B19/Input!B5</f>
        <v>6.7333997097710414</v>
      </c>
      <c r="G22" s="6">
        <f>Input!C19/Input!C5</f>
        <v>10.858361550037621</v>
      </c>
      <c r="H22" s="6">
        <f>Input!D19/Input!D5</f>
        <v>7.9001974037382272</v>
      </c>
      <c r="I22" s="6">
        <f>Input!E19/Input!E5</f>
        <v>6.7074802608994171</v>
      </c>
      <c r="J22" s="6">
        <f>Input!F19/Input!F5</f>
        <v>7.2418775874255319</v>
      </c>
      <c r="K22" s="6">
        <f>Input!G19/Input!G5</f>
        <v>7.1841074012991823</v>
      </c>
      <c r="L22" s="6">
        <f>Input!H19/Input!H5</f>
        <v>9.3904061406098442</v>
      </c>
      <c r="M22" s="6">
        <f>Input!I19/Input!I5</f>
        <v>10.192143984460362</v>
      </c>
      <c r="N22" s="6">
        <f>Input!J19/Input!J5</f>
        <v>9.2046677592974788</v>
      </c>
      <c r="O22" s="6">
        <f t="shared" si="1"/>
        <v>8.2820693759908242</v>
      </c>
    </row>
    <row r="23" spans="2:15" ht="12" customHeight="1" x14ac:dyDescent="0.2">
      <c r="B23" t="s">
        <v>62</v>
      </c>
      <c r="E23" s="6">
        <f>Input!A20/Input!A5</f>
        <v>0.18928634425988533</v>
      </c>
      <c r="F23" s="6">
        <f>Input!B20/Input!B5</f>
        <v>0.140401214661937</v>
      </c>
      <c r="G23" s="6">
        <f>Input!C20/Input!C5</f>
        <v>0.16027840481565087</v>
      </c>
      <c r="H23" s="6">
        <f>Input!D20/Input!D5</f>
        <v>0.16746425259870187</v>
      </c>
      <c r="I23" s="6">
        <f>Input!E20/Input!E5</f>
        <v>0.26896228728360549</v>
      </c>
      <c r="J23" s="6">
        <f>Input!F20/Input!F5</f>
        <v>0.1110171317020632</v>
      </c>
      <c r="K23" s="6">
        <f>Input!G20/Input!G5</f>
        <v>0.11670677526841911</v>
      </c>
      <c r="L23" s="6">
        <f>Input!H20/Input!H5</f>
        <v>0</v>
      </c>
      <c r="M23" s="6">
        <f>Input!I20/Input!I5</f>
        <v>0</v>
      </c>
      <c r="N23" s="6">
        <f>Input!J20/Input!J5</f>
        <v>0</v>
      </c>
      <c r="O23" s="6">
        <f t="shared" si="1"/>
        <v>0.11541164105902628</v>
      </c>
    </row>
    <row r="24" spans="2:15" ht="13.5" customHeight="1" x14ac:dyDescent="0.2">
      <c r="B24" s="4" t="s">
        <v>63</v>
      </c>
      <c r="E24" s="8">
        <f>SUM(E21:E23)</f>
        <v>12.094029839776569</v>
      </c>
      <c r="F24" s="8">
        <f t="shared" ref="F24:N24" si="4">SUM(F21:F23)</f>
        <v>11.306970063420403</v>
      </c>
      <c r="G24" s="8">
        <f t="shared" si="4"/>
        <v>15.891657529829088</v>
      </c>
      <c r="H24" s="8">
        <f t="shared" si="4"/>
        <v>14.203063540090772</v>
      </c>
      <c r="I24" s="8">
        <f t="shared" si="4"/>
        <v>11.800436712275024</v>
      </c>
      <c r="J24" s="8">
        <f t="shared" si="4"/>
        <v>11.317085254619499</v>
      </c>
      <c r="K24" s="8">
        <f t="shared" si="4"/>
        <v>13.548103059472922</v>
      </c>
      <c r="L24" s="8">
        <f t="shared" si="4"/>
        <v>13.658560794567922</v>
      </c>
      <c r="M24" s="8">
        <f t="shared" si="4"/>
        <v>15.233862449921087</v>
      </c>
      <c r="N24" s="8">
        <f t="shared" si="4"/>
        <v>14.307724292825057</v>
      </c>
      <c r="O24" s="8">
        <f t="shared" si="1"/>
        <v>13.336149353679835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2.2043771130383654</v>
      </c>
      <c r="F26" s="6">
        <f>Input!B21/Input!B5</f>
        <v>1.6088229603353756</v>
      </c>
      <c r="G26" s="6">
        <f>Input!C21/Input!C5</f>
        <v>1.5351848865957218</v>
      </c>
      <c r="H26" s="6">
        <f>Input!D21/Input!D5</f>
        <v>1.5104314089112294</v>
      </c>
      <c r="I26" s="6">
        <f>Input!E21/Input!E5</f>
        <v>1.6723684468638125</v>
      </c>
      <c r="J26" s="6">
        <f>Input!F21/Input!F5</f>
        <v>1.9866480428124265</v>
      </c>
      <c r="K26" s="6">
        <f>Input!G21/Input!G5</f>
        <v>2.0291481269563461</v>
      </c>
      <c r="L26" s="6">
        <f>Input!H21/Input!H5</f>
        <v>2.2406092109147653</v>
      </c>
      <c r="M26" s="6">
        <f>Input!I21/Input!I5</f>
        <v>2.2471939622030677</v>
      </c>
      <c r="N26" s="6">
        <f>Input!J21/Input!J5</f>
        <v>2.232342883735988</v>
      </c>
      <c r="O26" s="6">
        <f t="shared" si="1"/>
        <v>1.9267127042367096</v>
      </c>
    </row>
    <row r="27" spans="2:15" ht="12" customHeight="1" x14ac:dyDescent="0.2">
      <c r="B27" t="s">
        <v>65</v>
      </c>
      <c r="E27" s="6">
        <f>Input!A22/Input!A5</f>
        <v>20.646088490371895</v>
      </c>
      <c r="F27" s="6">
        <f>Input!B22/Input!B5</f>
        <v>20.072420187036439</v>
      </c>
      <c r="G27" s="6">
        <f>Input!C22/Input!C5</f>
        <v>17.776365419757067</v>
      </c>
      <c r="H27" s="6">
        <f>Input!D22/Input!D5</f>
        <v>16.800502415694694</v>
      </c>
      <c r="I27" s="6">
        <f>Input!E22/Input!E5</f>
        <v>15.746478103084694</v>
      </c>
      <c r="J27" s="6">
        <f>Input!F22/Input!F5</f>
        <v>19.620590185453199</v>
      </c>
      <c r="K27" s="6">
        <f>Input!G22/Input!G5</f>
        <v>21.477215845982972</v>
      </c>
      <c r="L27" s="6">
        <f>Input!H22/Input!H5</f>
        <v>20.76740921934967</v>
      </c>
      <c r="M27" s="6">
        <f>Input!I22/Input!I5</f>
        <v>22.256013920925902</v>
      </c>
      <c r="N27" s="6">
        <f>Input!J22/Input!J5</f>
        <v>22.113557727327912</v>
      </c>
      <c r="O27" s="6">
        <f t="shared" si="1"/>
        <v>19.727664151498445</v>
      </c>
    </row>
    <row r="28" spans="2:15" ht="12" customHeight="1" x14ac:dyDescent="0.2">
      <c r="B28" t="s">
        <v>66</v>
      </c>
      <c r="E28" s="6">
        <f>Input!A23/Input!A5</f>
        <v>1.4002605468175804</v>
      </c>
      <c r="F28" s="6">
        <f>Input!B23/Input!B5</f>
        <v>1.8120211222186389</v>
      </c>
      <c r="G28" s="6">
        <f>Input!C23/Input!C5</f>
        <v>2.2383029667849081</v>
      </c>
      <c r="H28" s="6">
        <f>Input!D23/Input!D5</f>
        <v>2.5014091552388855</v>
      </c>
      <c r="I28" s="6">
        <f>Input!E23/Input!E5</f>
        <v>3.1695679466431272</v>
      </c>
      <c r="J28" s="6">
        <f>Input!F23/Input!F5</f>
        <v>2.7799735788091953</v>
      </c>
      <c r="K28" s="6">
        <f>Input!G23/Input!G5</f>
        <v>2.6803698966712668</v>
      </c>
      <c r="L28" s="6">
        <f>Input!H23/Input!H5</f>
        <v>2.3278718738138418</v>
      </c>
      <c r="M28" s="6">
        <f>Input!I23/Input!I5</f>
        <v>2.6713975557444054</v>
      </c>
      <c r="N28" s="6">
        <f>Input!J23/Input!J5</f>
        <v>2.6356737890008497</v>
      </c>
      <c r="O28" s="6">
        <f t="shared" si="1"/>
        <v>2.4216848431742699</v>
      </c>
    </row>
    <row r="29" spans="2:15" ht="13.5" customHeight="1" x14ac:dyDescent="0.2">
      <c r="B29" s="4" t="s">
        <v>15</v>
      </c>
      <c r="E29" s="8">
        <f>SUM(E26:E28)</f>
        <v>24.250726150227841</v>
      </c>
      <c r="F29" s="8">
        <f t="shared" ref="F29:N29" si="5">SUM(F26:F28)</f>
        <v>23.493264269590455</v>
      </c>
      <c r="G29" s="8">
        <f t="shared" si="5"/>
        <v>21.549853273137696</v>
      </c>
      <c r="H29" s="8">
        <f t="shared" si="5"/>
        <v>20.812342979844811</v>
      </c>
      <c r="I29" s="8">
        <f t="shared" si="5"/>
        <v>20.588414496591636</v>
      </c>
      <c r="J29" s="8">
        <f t="shared" si="5"/>
        <v>24.38721180707482</v>
      </c>
      <c r="K29" s="8">
        <f t="shared" si="5"/>
        <v>26.186733869610585</v>
      </c>
      <c r="L29" s="8">
        <f t="shared" si="5"/>
        <v>25.335890304078276</v>
      </c>
      <c r="M29" s="8">
        <f t="shared" si="5"/>
        <v>27.174605438873375</v>
      </c>
      <c r="N29" s="8">
        <f t="shared" si="5"/>
        <v>26.981574400064751</v>
      </c>
      <c r="O29" s="8">
        <f t="shared" si="1"/>
        <v>24.076061698909424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73.825802219608988</v>
      </c>
      <c r="F31" s="7">
        <f t="shared" ref="F31:N31" si="6">SUM(F13,F19,F24,F29)</f>
        <v>78.384196495754054</v>
      </c>
      <c r="G31" s="7">
        <f t="shared" si="6"/>
        <v>76.393972374502852</v>
      </c>
      <c r="H31" s="7">
        <f t="shared" si="6"/>
        <v>83.343002781709046</v>
      </c>
      <c r="I31" s="7">
        <f t="shared" si="6"/>
        <v>80.997385366092885</v>
      </c>
      <c r="J31" s="7">
        <f t="shared" si="6"/>
        <v>83.23462438154219</v>
      </c>
      <c r="K31" s="7">
        <f t="shared" si="6"/>
        <v>87.352568409006778</v>
      </c>
      <c r="L31" s="7">
        <f t="shared" si="6"/>
        <v>78.609795031841756</v>
      </c>
      <c r="M31" s="7">
        <f t="shared" si="6"/>
        <v>84.652242725911535</v>
      </c>
      <c r="N31" s="7">
        <f t="shared" si="6"/>
        <v>84.669465217919139</v>
      </c>
      <c r="O31" s="7">
        <f t="shared" si="1"/>
        <v>81.14630550038892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74.272672952531153</v>
      </c>
      <c r="F33" s="6">
        <f>(Input!B35+Input!B209)/Input!B36</f>
        <v>81.445181077089444</v>
      </c>
      <c r="G33" s="6">
        <f>(Input!C35+Input!C209)/Input!C36</f>
        <v>68.843320871387888</v>
      </c>
      <c r="H33" s="6">
        <f>(Input!D35+Input!D209)/Input!D36</f>
        <v>67.70740383137516</v>
      </c>
      <c r="I33" s="6">
        <f>(Input!E35+Input!E209)/Input!E36</f>
        <v>73.149114317230712</v>
      </c>
      <c r="J33" s="6">
        <f>(Input!F35+Input!F209)/Input!F36</f>
        <v>77.232390045378935</v>
      </c>
      <c r="K33" s="6">
        <f>(Input!G35+Input!G209)/Input!G36</f>
        <v>79.251529250250456</v>
      </c>
      <c r="L33" s="6">
        <f>(Input!H35+Input!H209)/Input!H36</f>
        <v>76.840866230250612</v>
      </c>
      <c r="M33" s="6">
        <f>(Input!I35+Input!I209)/Input!I36</f>
        <v>80.37535001140148</v>
      </c>
      <c r="N33" s="6">
        <f>(Input!J35+Input!J209)/Input!J36</f>
        <v>82.068716071336027</v>
      </c>
      <c r="O33" s="6">
        <f t="shared" si="1"/>
        <v>76.118654465823184</v>
      </c>
    </row>
    <row r="34" spans="2:15" ht="12" customHeight="1" x14ac:dyDescent="0.2">
      <c r="B34" t="s">
        <v>69</v>
      </c>
      <c r="E34" s="6">
        <f>Input!A28/Input!A5*Input!A6/Input!A34</f>
        <v>0.85544591003969805</v>
      </c>
      <c r="F34" s="6">
        <f>Input!B28/Input!B5*Input!B6/Input!B34</f>
        <v>0.46791028736783741</v>
      </c>
      <c r="G34" s="6">
        <f>Input!C28/Input!C5*Input!C6/Input!C34</f>
        <v>0.50648485430067747</v>
      </c>
      <c r="H34" s="6">
        <f>Input!D28/Input!D5*Input!D6/Input!D34</f>
        <v>0.36994956820705682</v>
      </c>
      <c r="I34" s="6">
        <f>Input!E28/Input!E5*Input!E6/Input!E34</f>
        <v>0.30014766660869902</v>
      </c>
      <c r="J34" s="6">
        <f>Input!F28/Input!F5*Input!F6/Input!F34</f>
        <v>0.47566539187292423</v>
      </c>
      <c r="K34" s="6">
        <f>Input!G28/Input!G5*Input!G6/Input!G34</f>
        <v>0.2838178709061962</v>
      </c>
      <c r="L34" s="6">
        <f>Input!H28/Input!H5*Input!H6/Input!H34</f>
        <v>0.21398293579682173</v>
      </c>
      <c r="M34" s="6">
        <f>Input!I28/Input!I5*Input!I6/Input!I34</f>
        <v>0.35224145764046721</v>
      </c>
      <c r="N34" s="6">
        <f>Input!J28/Input!J5*Input!J6/Input!J34</f>
        <v>0.37703809804744992</v>
      </c>
      <c r="O34" s="6">
        <f t="shared" si="1"/>
        <v>0.4202684040787828</v>
      </c>
    </row>
    <row r="35" spans="2:15" ht="12" customHeight="1" x14ac:dyDescent="0.2">
      <c r="B35" t="s">
        <v>75</v>
      </c>
      <c r="E35" s="6">
        <f>(Input!A29-Input!A203-Input!A207)/Input!A5*Input!A6/Input!A34</f>
        <v>23.440927221764365</v>
      </c>
      <c r="F35" s="6">
        <f>(Input!B29-Input!B203-Input!B207)/Input!B5*Input!B6/Input!B34</f>
        <v>20.515859174265401</v>
      </c>
      <c r="G35" s="6">
        <f>(Input!C29-Input!C203-Input!C207)/Input!C5*Input!C6/Input!C34</f>
        <v>22.462234232874302</v>
      </c>
      <c r="H35" s="6">
        <f>(Input!D29-Input!D203-Input!D207)/Input!D5*Input!D6/Input!D34</f>
        <v>19.72935975193105</v>
      </c>
      <c r="I35" s="6">
        <f>(Input!E29-Input!E203-Input!E207)/Input!E5*Input!E6/Input!E34</f>
        <v>15.856465889100249</v>
      </c>
      <c r="J35" s="6">
        <f>(Input!F29-Input!F203-Input!F207)/Input!F5*Input!F6/Input!F34</f>
        <v>13.556802086949222</v>
      </c>
      <c r="K35" s="6">
        <f>(Input!G29-Input!G203-Input!G207)/Input!G5*Input!G6/Input!G34</f>
        <v>14.330018279659924</v>
      </c>
      <c r="L35" s="6">
        <f>(Input!H29-Input!H203-Input!H207)/Input!H5*Input!H6/Input!H34</f>
        <v>13.335208507884314</v>
      </c>
      <c r="M35" s="6">
        <f>(Input!I29-Input!I203-Input!I207)/Input!I5*Input!I6/Input!I34</f>
        <v>12.099535477367422</v>
      </c>
      <c r="N35" s="6">
        <f>(Input!J29-Input!J203-Input!J207)/Input!J5*Input!J6/Input!J34</f>
        <v>11.356656477792292</v>
      </c>
      <c r="O35" s="6">
        <f t="shared" si="1"/>
        <v>16.668306709958852</v>
      </c>
    </row>
    <row r="36" spans="2:15" ht="13.5" customHeight="1" x14ac:dyDescent="0.2">
      <c r="B36" s="1" t="s">
        <v>71</v>
      </c>
      <c r="E36" s="7">
        <f>SUM(E33:E35)</f>
        <v>98.569046084335213</v>
      </c>
      <c r="F36" s="7">
        <f t="shared" ref="F36:N36" si="7">SUM(F33:F35)</f>
        <v>102.42895053872269</v>
      </c>
      <c r="G36" s="7">
        <f t="shared" si="7"/>
        <v>91.812039958562877</v>
      </c>
      <c r="H36" s="7">
        <f t="shared" si="7"/>
        <v>87.806713151513264</v>
      </c>
      <c r="I36" s="7">
        <f t="shared" si="7"/>
        <v>89.305727872939656</v>
      </c>
      <c r="J36" s="7">
        <f t="shared" si="7"/>
        <v>91.264857524201076</v>
      </c>
      <c r="K36" s="7">
        <f t="shared" si="7"/>
        <v>93.865365400816572</v>
      </c>
      <c r="L36" s="7">
        <f t="shared" si="7"/>
        <v>90.39005767393175</v>
      </c>
      <c r="M36" s="7">
        <f t="shared" si="7"/>
        <v>92.827126946409379</v>
      </c>
      <c r="N36" s="7">
        <f t="shared" si="7"/>
        <v>93.802410647175776</v>
      </c>
      <c r="O36" s="7">
        <f t="shared" si="1"/>
        <v>93.207229579860822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24.743243864726225</v>
      </c>
      <c r="F38" s="11">
        <f t="shared" ref="F38:N38" si="8">F36-F31</f>
        <v>24.044754042968634</v>
      </c>
      <c r="G38" s="11">
        <f t="shared" si="8"/>
        <v>15.418067584060026</v>
      </c>
      <c r="H38" s="11">
        <f t="shared" si="8"/>
        <v>4.4637103698042182</v>
      </c>
      <c r="I38" s="11">
        <f t="shared" si="8"/>
        <v>8.3083425068467704</v>
      </c>
      <c r="J38" s="11">
        <f t="shared" si="8"/>
        <v>8.0302331426588864</v>
      </c>
      <c r="K38" s="11">
        <f t="shared" si="8"/>
        <v>6.5127969918097932</v>
      </c>
      <c r="L38" s="11">
        <f t="shared" si="8"/>
        <v>11.780262642089994</v>
      </c>
      <c r="M38" s="11">
        <f t="shared" si="8"/>
        <v>8.1748842204978445</v>
      </c>
      <c r="N38" s="11">
        <f t="shared" si="8"/>
        <v>9.1329454292566368</v>
      </c>
      <c r="O38" s="11">
        <f t="shared" si="1"/>
        <v>12.060924079471903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3.18279472291636</v>
      </c>
      <c r="F40" s="8">
        <f>(Input!B25 + Input!B26) / Input!B5</f>
        <v>3.2900585832527143</v>
      </c>
      <c r="G40" s="8">
        <f>(Input!C25 + Input!C26) / Input!C5</f>
        <v>3.1394294851123292</v>
      </c>
      <c r="H40" s="8">
        <f>(Input!D25 + Input!D26) / Input!D5</f>
        <v>3.4838036211019472</v>
      </c>
      <c r="I40" s="8">
        <f>(Input!E25 + Input!E26) / Input!E5</f>
        <v>4.0086334657446914</v>
      </c>
      <c r="J40" s="8">
        <f>(Input!F25 + Input!F26) / Input!F5</f>
        <v>3.6763947696139474</v>
      </c>
      <c r="K40" s="8">
        <f>(Input!G25 + Input!G26) / Input!G5</f>
        <v>3.5390028945508401</v>
      </c>
      <c r="L40" s="8">
        <f>(Input!H25 + Input!H26) / Input!H5</f>
        <v>4.1184500864577629</v>
      </c>
      <c r="M40" s="8">
        <f>(Input!I25 + Input!I26) / Input!I5</f>
        <v>3.8017550888268383</v>
      </c>
      <c r="N40" s="8">
        <f>(Input!J25 + Input!J26) / Input!J5</f>
        <v>3.375475294403302</v>
      </c>
      <c r="O40" s="8">
        <f t="shared" si="1"/>
        <v>3.5615798011980728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21.560449141809865</v>
      </c>
      <c r="F42" s="11">
        <f t="shared" ref="F42:N42" si="9">+F38-F40</f>
        <v>20.754695459715919</v>
      </c>
      <c r="G42" s="11">
        <f t="shared" si="9"/>
        <v>12.278638098947697</v>
      </c>
      <c r="H42" s="11">
        <f t="shared" si="9"/>
        <v>0.97990674870227101</v>
      </c>
      <c r="I42" s="11">
        <f t="shared" si="9"/>
        <v>4.2997090411020791</v>
      </c>
      <c r="J42" s="11">
        <f t="shared" si="9"/>
        <v>4.3538383730449386</v>
      </c>
      <c r="K42" s="11">
        <f t="shared" si="9"/>
        <v>2.9737940972589532</v>
      </c>
      <c r="L42" s="11">
        <f t="shared" si="9"/>
        <v>7.6618125556322312</v>
      </c>
      <c r="M42" s="11">
        <f t="shared" si="9"/>
        <v>4.3731291316710061</v>
      </c>
      <c r="N42" s="11">
        <f t="shared" si="9"/>
        <v>5.7574701348533353</v>
      </c>
      <c r="O42" s="11">
        <f t="shared" si="1"/>
        <v>8.4993442782738295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Input!A9/Input!A$7</f>
        <v>19.45670001887861</v>
      </c>
      <c r="F8" s="6">
        <f>Input!B9/Input!B$7</f>
        <v>46.794207697893974</v>
      </c>
      <c r="G8" s="6">
        <f>Input!C9/Input!C$7</f>
        <v>37.008717985202047</v>
      </c>
      <c r="H8" s="6">
        <f>Input!D9/Input!D$7</f>
        <v>49.034164302295586</v>
      </c>
      <c r="I8" s="6">
        <f>Input!E9/Input!E$7</f>
        <v>53.833418054338303</v>
      </c>
      <c r="J8" s="6">
        <f>Input!F9/Input!F$7</f>
        <v>39.252064126685482</v>
      </c>
      <c r="K8" s="6">
        <f>Input!G9/Input!G$7</f>
        <v>39.164303246239115</v>
      </c>
      <c r="L8" s="6">
        <f>Input!H9/Input!H$7</f>
        <v>19.506017543859649</v>
      </c>
      <c r="M8" s="6">
        <f>Input!I9/Input!I$7</f>
        <v>19.237056045620601</v>
      </c>
      <c r="N8" s="6">
        <f>Input!J9/Input!J$7</f>
        <v>22.910510558674151</v>
      </c>
      <c r="O8" s="6">
        <f t="shared" ref="O8:O42" si="1">AVERAGE(E8:N8)</f>
        <v>34.619715957968751</v>
      </c>
    </row>
    <row r="9" spans="1:15" ht="12" customHeight="1" x14ac:dyDescent="0.2">
      <c r="B9" t="s">
        <v>51</v>
      </c>
      <c r="E9" s="6">
        <f>Input!A10/Input!A$7</f>
        <v>30.784243911648105</v>
      </c>
      <c r="F9" s="6">
        <f>Input!B10/Input!B$7</f>
        <v>30.686948438634715</v>
      </c>
      <c r="G9" s="6">
        <f>Input!C10/Input!C$7</f>
        <v>18.730365680136597</v>
      </c>
      <c r="H9" s="6">
        <f>Input!D10/Input!D$7</f>
        <v>31.07097111168429</v>
      </c>
      <c r="I9" s="6">
        <f>Input!E10/Input!E$7</f>
        <v>29.138093151370978</v>
      </c>
      <c r="J9" s="6">
        <f>Input!F10/Input!F$7</f>
        <v>24.634831451865786</v>
      </c>
      <c r="K9" s="6">
        <f>Input!G10/Input!G$7</f>
        <v>24.806148060174191</v>
      </c>
      <c r="L9" s="6">
        <f>Input!H10/Input!H$7</f>
        <v>15.497205653021441</v>
      </c>
      <c r="M9" s="6">
        <f>Input!I10/Input!I$7</f>
        <v>20.814448899581215</v>
      </c>
      <c r="N9" s="6">
        <f>Input!J10/Input!J$7</f>
        <v>18.427993406397576</v>
      </c>
      <c r="O9" s="6">
        <f t="shared" si="1"/>
        <v>24.459124976451488</v>
      </c>
    </row>
    <row r="10" spans="1:15" ht="12" customHeight="1" x14ac:dyDescent="0.2">
      <c r="B10" t="s">
        <v>52</v>
      </c>
      <c r="E10" s="6">
        <f>Input!A11/Input!A$7</f>
        <v>2.1994525202945061</v>
      </c>
      <c r="F10" s="6">
        <f>Input!B11/Input!B$7</f>
        <v>3.3305809731299925</v>
      </c>
      <c r="G10" s="6">
        <f>Input!C11/Input!C$7</f>
        <v>7.2981331815594759</v>
      </c>
      <c r="H10" s="6">
        <f>Input!D11/Input!D$7</f>
        <v>10.883649729172042</v>
      </c>
      <c r="I10" s="6">
        <f>Input!E11/Input!E$7</f>
        <v>5.7699511706523099</v>
      </c>
      <c r="J10" s="6">
        <f>Input!F11/Input!F$7</f>
        <v>6.8947757917842578</v>
      </c>
      <c r="K10" s="6">
        <f>Input!G11/Input!G$7</f>
        <v>3.4972026920031669</v>
      </c>
      <c r="L10" s="6">
        <f>Input!H11/Input!H$7</f>
        <v>6.7352183235867447</v>
      </c>
      <c r="M10" s="6">
        <f>Input!I11/Input!I$7</f>
        <v>4.9452650806379754</v>
      </c>
      <c r="N10" s="6">
        <f>Input!J11/Input!J$7</f>
        <v>5.4289174017642337</v>
      </c>
      <c r="O10" s="6">
        <f t="shared" si="1"/>
        <v>5.6983146864584695</v>
      </c>
    </row>
    <row r="11" spans="1:15" ht="12" customHeight="1" x14ac:dyDescent="0.2">
      <c r="B11" t="s">
        <v>53</v>
      </c>
      <c r="E11" s="6">
        <f>Input!A12/Input!A$7</f>
        <v>7.9077912025674912</v>
      </c>
      <c r="F11" s="6">
        <f>Input!B12/Input!B$7</f>
        <v>16.817726942628905</v>
      </c>
      <c r="G11" s="6">
        <f>Input!C12/Input!C$7</f>
        <v>10.989369664200341</v>
      </c>
      <c r="H11" s="6">
        <f>Input!D12/Input!D$7</f>
        <v>14.339847820479752</v>
      </c>
      <c r="I11" s="6">
        <f>Input!E12/Input!E$7</f>
        <v>12.971437335670464</v>
      </c>
      <c r="J11" s="6">
        <f>Input!F12/Input!F$7</f>
        <v>8.6754123549702093</v>
      </c>
      <c r="K11" s="6">
        <f>Input!G12/Input!G$7</f>
        <v>10.713172604908946</v>
      </c>
      <c r="L11" s="6">
        <f>Input!H12/Input!H$7</f>
        <v>6.395108187134503</v>
      </c>
      <c r="M11" s="6">
        <f>Input!I12/Input!I$7</f>
        <v>8.1688006771807888</v>
      </c>
      <c r="N11" s="6">
        <f>Input!J12/Input!J$7</f>
        <v>6.4862692684665415</v>
      </c>
      <c r="O11" s="6">
        <f t="shared" si="1"/>
        <v>10.346493605820793</v>
      </c>
    </row>
    <row r="12" spans="1:15" ht="12" customHeight="1" x14ac:dyDescent="0.2">
      <c r="B12" t="s">
        <v>54</v>
      </c>
      <c r="E12" s="6">
        <f>Input!A13/Input!A$7</f>
        <v>1.7642250330375686</v>
      </c>
      <c r="F12" s="6">
        <f>Input!B13/Input!B$7</f>
        <v>0.88665068990559193</v>
      </c>
      <c r="G12" s="6">
        <f>Input!C13/Input!C$7</f>
        <v>2.1647381900967559</v>
      </c>
      <c r="H12" s="6">
        <f>Input!D13/Input!D$7</f>
        <v>2.2126760381738459</v>
      </c>
      <c r="I12" s="6">
        <f>Input!E13/Input!E$7</f>
        <v>1.4912019531739076</v>
      </c>
      <c r="J12" s="6">
        <f>Input!F13/Input!F$7</f>
        <v>1.8830542489808719</v>
      </c>
      <c r="K12" s="6">
        <f>Input!G13/Input!G$7</f>
        <v>2.4297996832937452</v>
      </c>
      <c r="L12" s="6">
        <f>Input!H13/Input!H$7</f>
        <v>2.3485614035087723</v>
      </c>
      <c r="M12" s="6">
        <f>Input!I13/Input!I$7</f>
        <v>3.1788835427247619</v>
      </c>
      <c r="N12" s="6">
        <f>Input!J13/Input!J$7</f>
        <v>2.5881751759779026</v>
      </c>
      <c r="O12" s="6">
        <f t="shared" si="1"/>
        <v>2.0947965958873724</v>
      </c>
    </row>
    <row r="13" spans="1:15" ht="13.5" customHeight="1" x14ac:dyDescent="0.2">
      <c r="B13" s="4" t="s">
        <v>55</v>
      </c>
      <c r="E13" s="8">
        <f>SUM(E7:E12)</f>
        <v>62.112412686426275</v>
      </c>
      <c r="F13" s="8">
        <f t="shared" ref="F13:N13" si="2">SUM(F7:F12)</f>
        <v>98.516114742193182</v>
      </c>
      <c r="G13" s="8">
        <f t="shared" si="2"/>
        <v>76.191324701195214</v>
      </c>
      <c r="H13" s="8">
        <f t="shared" si="2"/>
        <v>107.5413090018055</v>
      </c>
      <c r="I13" s="8">
        <f t="shared" si="2"/>
        <v>103.20410166520595</v>
      </c>
      <c r="J13" s="8">
        <f t="shared" si="2"/>
        <v>81.340137974286606</v>
      </c>
      <c r="K13" s="8">
        <f t="shared" si="2"/>
        <v>80.61062628661918</v>
      </c>
      <c r="L13" s="8">
        <f t="shared" si="2"/>
        <v>50.482111111111109</v>
      </c>
      <c r="M13" s="8">
        <f t="shared" si="2"/>
        <v>56.344454245745339</v>
      </c>
      <c r="N13" s="8">
        <f t="shared" si="2"/>
        <v>55.8418658112804</v>
      </c>
      <c r="O13" s="8">
        <f t="shared" si="1"/>
        <v>77.218445822586872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101.26516518784217</v>
      </c>
      <c r="F15" s="6">
        <f>Input!B14/Input!B$7</f>
        <v>160.24325635439362</v>
      </c>
      <c r="G15" s="6">
        <f>Input!C14/Input!C$7</f>
        <v>147.1328514513375</v>
      </c>
      <c r="H15" s="6">
        <f>Input!D14/Input!D$7</f>
        <v>145.14246840340468</v>
      </c>
      <c r="I15" s="6">
        <f>Input!E14/Input!E$7</f>
        <v>159.16644171779143</v>
      </c>
      <c r="J15" s="6">
        <f>Input!F14/Input!F$7</f>
        <v>173.96576669802445</v>
      </c>
      <c r="K15" s="6">
        <f>Input!G14/Input!G$7</f>
        <v>143.58014410134601</v>
      </c>
      <c r="L15" s="6">
        <f>Input!H14/Input!H$7</f>
        <v>105.11319980506822</v>
      </c>
      <c r="M15" s="6">
        <f>Input!I14/Input!I$7</f>
        <v>112.2127283257596</v>
      </c>
      <c r="N15" s="6">
        <f>Input!J14/Input!J$7</f>
        <v>127.2844061302682</v>
      </c>
      <c r="O15" s="6">
        <f t="shared" si="1"/>
        <v>137.5106428175236</v>
      </c>
    </row>
    <row r="16" spans="1:15" ht="12" customHeight="1" x14ac:dyDescent="0.2">
      <c r="B16" t="s">
        <v>57</v>
      </c>
      <c r="E16" s="6">
        <f>Input!A15/Input!A$7</f>
        <v>13.324496885029262</v>
      </c>
      <c r="F16" s="6">
        <f>Input!B15/Input!B$7</f>
        <v>13.492335511982571</v>
      </c>
      <c r="G16" s="6">
        <f>Input!C15/Input!C$7</f>
        <v>16.001276323278315</v>
      </c>
      <c r="H16" s="6">
        <f>Input!D15/Input!D$7</f>
        <v>13.112709569254578</v>
      </c>
      <c r="I16" s="6">
        <f>Input!E15/Input!E$7</f>
        <v>15.875005634155503</v>
      </c>
      <c r="J16" s="6">
        <f>Input!F15/Input!F$7</f>
        <v>18.289284258388207</v>
      </c>
      <c r="K16" s="6">
        <f>Input!G15/Input!G$7</f>
        <v>19.670144893111637</v>
      </c>
      <c r="L16" s="6">
        <f>Input!H15/Input!H$7</f>
        <v>17.815791423001947</v>
      </c>
      <c r="M16" s="6">
        <f>Input!I15/Input!I$7</f>
        <v>16.035004900650449</v>
      </c>
      <c r="N16" s="6">
        <f>Input!J15/Input!J$7</f>
        <v>16.755545754254655</v>
      </c>
      <c r="O16" s="6">
        <f t="shared" si="1"/>
        <v>16.037159515310712</v>
      </c>
    </row>
    <row r="17" spans="2:15" ht="12" customHeight="1" x14ac:dyDescent="0.2">
      <c r="B17" t="s">
        <v>58</v>
      </c>
      <c r="E17" s="6">
        <f>Input!A16/Input!A$7</f>
        <v>9.9533528412308865</v>
      </c>
      <c r="F17" s="6">
        <f>Input!B16/Input!B$7</f>
        <v>8.1175686274509804</v>
      </c>
      <c r="G17" s="6">
        <f>Input!C16/Input!C$7</f>
        <v>11.034799373932842</v>
      </c>
      <c r="H17" s="6">
        <f>Input!D16/Input!D$7</f>
        <v>8.6788973433066801</v>
      </c>
      <c r="I17" s="6">
        <f>Input!E16/Input!E$7</f>
        <v>10.256410416927507</v>
      </c>
      <c r="J17" s="6">
        <f>Input!F16/Input!F$7</f>
        <v>14.440759642521165</v>
      </c>
      <c r="K17" s="6">
        <f>Input!G16/Input!G$7</f>
        <v>15.330659540775931</v>
      </c>
      <c r="L17" s="6">
        <f>Input!H16/Input!H$7</f>
        <v>19.322688109161792</v>
      </c>
      <c r="M17" s="6">
        <f>Input!I16/Input!I$7</f>
        <v>19.593753007217323</v>
      </c>
      <c r="N17" s="6">
        <f>Input!J16/Input!J$7</f>
        <v>21.775667825002227</v>
      </c>
      <c r="O17" s="6">
        <f t="shared" si="1"/>
        <v>13.850455672752734</v>
      </c>
    </row>
    <row r="18" spans="2:15" ht="12" customHeight="1" x14ac:dyDescent="0.2">
      <c r="B18" t="s">
        <v>59</v>
      </c>
      <c r="E18" s="6">
        <f>Input!A17/Input!A$7</f>
        <v>1.1401038323579384</v>
      </c>
      <c r="F18" s="6">
        <f>Input!B17/Input!B$7</f>
        <v>1.2936397966594044</v>
      </c>
      <c r="G18" s="6">
        <f>Input!C17/Input!C$7</f>
        <v>3.9692103016505409</v>
      </c>
      <c r="H18" s="6">
        <f>Input!D17/Input!D$7</f>
        <v>0.92748903791591442</v>
      </c>
      <c r="I18" s="6">
        <f>Input!E17/Input!E$7</f>
        <v>0.87102040816326531</v>
      </c>
      <c r="J18" s="6">
        <f>Input!F17/Input!F$7</f>
        <v>4.2753300407651302</v>
      </c>
      <c r="K18" s="6">
        <f>Input!G17/Input!G$7</f>
        <v>5.6407181314330961</v>
      </c>
      <c r="L18" s="6">
        <f>Input!H17/Input!H$7</f>
        <v>4.5246890838206628</v>
      </c>
      <c r="M18" s="6">
        <f>Input!I17/Input!I$7</f>
        <v>4.1915878107457898</v>
      </c>
      <c r="N18" s="6">
        <f>Input!J17/Input!J$7</f>
        <v>3.6896747750155932</v>
      </c>
      <c r="O18" s="6">
        <f t="shared" si="1"/>
        <v>3.0523463218527338</v>
      </c>
    </row>
    <row r="19" spans="2:15" ht="13.5" customHeight="1" x14ac:dyDescent="0.2">
      <c r="B19" s="4" t="s">
        <v>60</v>
      </c>
      <c r="E19" s="8">
        <f>SUM(E15:E18)</f>
        <v>125.68311874646025</v>
      </c>
      <c r="F19" s="8">
        <f t="shared" ref="F19:N19" si="3">SUM(F15:F18)</f>
        <v>183.14680029048657</v>
      </c>
      <c r="G19" s="8">
        <f t="shared" si="3"/>
        <v>178.13813745019922</v>
      </c>
      <c r="H19" s="8">
        <f t="shared" si="3"/>
        <v>167.86156435388185</v>
      </c>
      <c r="I19" s="8">
        <f t="shared" si="3"/>
        <v>186.16887817703773</v>
      </c>
      <c r="J19" s="8">
        <f t="shared" si="3"/>
        <v>210.97114063969897</v>
      </c>
      <c r="K19" s="8">
        <f t="shared" si="3"/>
        <v>184.22166666666666</v>
      </c>
      <c r="L19" s="8">
        <f t="shared" si="3"/>
        <v>146.77636842105264</v>
      </c>
      <c r="M19" s="8">
        <f t="shared" si="3"/>
        <v>152.03307404437317</v>
      </c>
      <c r="N19" s="8">
        <f t="shared" si="3"/>
        <v>169.50529448454066</v>
      </c>
      <c r="O19" s="8">
        <f t="shared" si="1"/>
        <v>170.45060432743975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23.100617330564472</v>
      </c>
      <c r="F21" s="6">
        <f>Input!B18/Input!B$7</f>
        <v>23.960361655773418</v>
      </c>
      <c r="G21" s="6">
        <f>Input!C18/Input!C$7</f>
        <v>25.801754410927717</v>
      </c>
      <c r="H21" s="6">
        <f>Input!D18/Input!D$7</f>
        <v>32.427268506577249</v>
      </c>
      <c r="I21" s="6">
        <f>Input!E18/Input!E$7</f>
        <v>24.631542506573183</v>
      </c>
      <c r="J21" s="6">
        <f>Input!F18/Input!F$7</f>
        <v>18.466614142364378</v>
      </c>
      <c r="K21" s="6">
        <f>Input!G18/Input!G$7</f>
        <v>29.392430720506731</v>
      </c>
      <c r="L21" s="6">
        <f>Input!H18/Input!H$7</f>
        <v>19.727527290448343</v>
      </c>
      <c r="M21" s="6">
        <f>Input!I18/Input!I$7</f>
        <v>22.201889869018977</v>
      </c>
      <c r="N21" s="6">
        <f>Input!J18/Input!J$7</f>
        <v>22.472000356410941</v>
      </c>
      <c r="O21" s="6">
        <f t="shared" si="1"/>
        <v>24.218200678916538</v>
      </c>
    </row>
    <row r="22" spans="2:15" ht="12" customHeight="1" x14ac:dyDescent="0.2">
      <c r="B22" t="s">
        <v>255</v>
      </c>
      <c r="E22" s="6">
        <f>Input!A19/Input!A$7</f>
        <v>38.056996413063999</v>
      </c>
      <c r="F22" s="6">
        <f>Input!B19/Input!B$7</f>
        <v>36.392631808278864</v>
      </c>
      <c r="G22" s="6">
        <f>Input!C19/Input!C$7</f>
        <v>57.493077689243023</v>
      </c>
      <c r="H22" s="6">
        <f>Input!D19/Input!D$7</f>
        <v>41.754693061645604</v>
      </c>
      <c r="I22" s="6">
        <f>Input!E19/Input!E$7</f>
        <v>34.248711656441721</v>
      </c>
      <c r="J22" s="6">
        <f>Input!F19/Input!F$7</f>
        <v>33.735250078394479</v>
      </c>
      <c r="K22" s="6">
        <f>Input!G19/Input!G$7</f>
        <v>33.800002375296913</v>
      </c>
      <c r="L22" s="6">
        <f>Input!H19/Input!H$7</f>
        <v>43.402713450292403</v>
      </c>
      <c r="M22" s="6">
        <f>Input!I19/Input!I$7</f>
        <v>44.882485966319166</v>
      </c>
      <c r="N22" s="6">
        <f>Input!J19/Input!J$7</f>
        <v>40.534000712821886</v>
      </c>
      <c r="O22" s="6">
        <f t="shared" si="1"/>
        <v>40.430056321179805</v>
      </c>
    </row>
    <row r="23" spans="2:15" ht="12" customHeight="1" x14ac:dyDescent="0.2">
      <c r="B23" t="s">
        <v>62</v>
      </c>
      <c r="E23" s="6">
        <f>Input!A20/Input!A$7</f>
        <v>0.9724107985652255</v>
      </c>
      <c r="F23" s="6">
        <f>Input!B20/Input!B$7</f>
        <v>0.75883950617283946</v>
      </c>
      <c r="G23" s="6">
        <f>Input!C20/Input!C$7</f>
        <v>0.84864541832669316</v>
      </c>
      <c r="H23" s="6">
        <f>Input!D20/Input!D$7</f>
        <v>0.88509414495744143</v>
      </c>
      <c r="I23" s="6">
        <f>Input!E20/Input!E$7</f>
        <v>1.3733341680230373</v>
      </c>
      <c r="J23" s="6">
        <f>Input!F20/Input!F$7</f>
        <v>0.51715741611790522</v>
      </c>
      <c r="K23" s="6">
        <f>Input!G20/Input!G$7</f>
        <v>0.54908551068883604</v>
      </c>
      <c r="L23" s="6">
        <f>Input!H20/Input!H$7</f>
        <v>0</v>
      </c>
      <c r="M23" s="6">
        <f>Input!I20/Input!I$7</f>
        <v>0</v>
      </c>
      <c r="N23" s="6">
        <f>Input!J20/Input!J$7</f>
        <v>0</v>
      </c>
      <c r="O23" s="6">
        <f t="shared" si="1"/>
        <v>0.59045669628519781</v>
      </c>
    </row>
    <row r="24" spans="2:15" ht="14.25" customHeight="1" x14ac:dyDescent="0.2">
      <c r="B24" s="4" t="s">
        <v>63</v>
      </c>
      <c r="E24" s="8">
        <f>SUM(E21:E23)</f>
        <v>62.130024542193702</v>
      </c>
      <c r="F24" s="8">
        <f t="shared" ref="F24:N24" si="4">SUM(F21:F23)</f>
        <v>61.111832970225123</v>
      </c>
      <c r="G24" s="8">
        <f t="shared" si="4"/>
        <v>84.143477518497434</v>
      </c>
      <c r="H24" s="8">
        <f t="shared" si="4"/>
        <v>75.067055713180281</v>
      </c>
      <c r="I24" s="8">
        <f t="shared" si="4"/>
        <v>60.253588331037939</v>
      </c>
      <c r="J24" s="8">
        <f t="shared" si="4"/>
        <v>52.719021636876761</v>
      </c>
      <c r="K24" s="8">
        <f t="shared" si="4"/>
        <v>63.741518606492477</v>
      </c>
      <c r="L24" s="8">
        <f t="shared" si="4"/>
        <v>63.130240740740746</v>
      </c>
      <c r="M24" s="8">
        <f t="shared" si="4"/>
        <v>67.084375835338136</v>
      </c>
      <c r="N24" s="8">
        <f t="shared" si="4"/>
        <v>63.006001069232823</v>
      </c>
      <c r="O24" s="8">
        <f t="shared" si="1"/>
        <v>65.238713696381552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11.324430809892393</v>
      </c>
      <c r="F26" s="6">
        <f>Input!B21/Input!B$7</f>
        <v>8.6953551198257077</v>
      </c>
      <c r="G26" s="6">
        <f>Input!C21/Input!C$7</f>
        <v>8.1285287421741614</v>
      </c>
      <c r="H26" s="6">
        <f>Input!D21/Input!D$7</f>
        <v>7.9830410110910499</v>
      </c>
      <c r="I26" s="6">
        <f>Input!E21/Input!E$7</f>
        <v>8.5391924377112804</v>
      </c>
      <c r="J26" s="6">
        <f>Input!F21/Input!F$7</f>
        <v>9.2545155221072442</v>
      </c>
      <c r="K26" s="6">
        <f>Input!G21/Input!G$7</f>
        <v>9.5467965162311952</v>
      </c>
      <c r="L26" s="6">
        <f>Input!H21/Input!H$7</f>
        <v>10.356156920077973</v>
      </c>
      <c r="M26" s="6">
        <f>Input!I21/Input!I$7</f>
        <v>9.8958228637619179</v>
      </c>
      <c r="N26" s="6">
        <f>Input!J21/Input!J$7</f>
        <v>9.830424129020761</v>
      </c>
      <c r="O26" s="6">
        <f t="shared" si="1"/>
        <v>9.355426407189368</v>
      </c>
    </row>
    <row r="27" spans="2:15" ht="12" customHeight="1" x14ac:dyDescent="0.2">
      <c r="B27" t="s">
        <v>65</v>
      </c>
      <c r="E27" s="6">
        <f>Input!A22/Input!A$7</f>
        <v>106.06406645270908</v>
      </c>
      <c r="F27" s="6">
        <f>Input!B22/Input!B$7</f>
        <v>108.48727668845316</v>
      </c>
      <c r="G27" s="6">
        <f>Input!C22/Input!C$7</f>
        <v>94.122667899829253</v>
      </c>
      <c r="H27" s="6">
        <f>Input!D22/Input!D$7</f>
        <v>88.795226979623408</v>
      </c>
      <c r="I27" s="6">
        <f>Input!E22/Input!E$7</f>
        <v>80.402262426442974</v>
      </c>
      <c r="J27" s="6">
        <f>Input!F22/Input!F$7</f>
        <v>91.399710724365008</v>
      </c>
      <c r="K27" s="6">
        <f>Input!G22/Input!G$7</f>
        <v>101.04664449722883</v>
      </c>
      <c r="L27" s="6">
        <f>Input!H22/Input!H$7</f>
        <v>95.987532163742685</v>
      </c>
      <c r="M27" s="6">
        <f>Input!I22/Input!I$7</f>
        <v>98.007370578276749</v>
      </c>
      <c r="N27" s="6">
        <f>Input!J22/Input!J$7</f>
        <v>97.380045442395087</v>
      </c>
      <c r="O27" s="6">
        <f t="shared" si="1"/>
        <v>96.169280385306621</v>
      </c>
    </row>
    <row r="28" spans="2:15" ht="12" customHeight="1" x14ac:dyDescent="0.2">
      <c r="B28" t="s">
        <v>66</v>
      </c>
      <c r="E28" s="6">
        <f>Input!A23/Input!A$7</f>
        <v>7.1934849915046248</v>
      </c>
      <c r="F28" s="6">
        <f>Input!B23/Input!B$7</f>
        <v>9.7935991285403041</v>
      </c>
      <c r="G28" s="6">
        <f>Input!C23/Input!C$7</f>
        <v>11.851412919749572</v>
      </c>
      <c r="H28" s="6">
        <f>Input!D23/Input!D$7</f>
        <v>13.220628062935258</v>
      </c>
      <c r="I28" s="6">
        <f>Input!E23/Input!E$7</f>
        <v>16.183963941404784</v>
      </c>
      <c r="J28" s="6">
        <f>Input!F23/Input!F$7</f>
        <v>12.95010896832863</v>
      </c>
      <c r="K28" s="6">
        <f>Input!G23/Input!G$7</f>
        <v>12.610684085510689</v>
      </c>
      <c r="L28" s="6">
        <f>Input!H23/Input!H$7</f>
        <v>10.759487329434698</v>
      </c>
      <c r="M28" s="6">
        <f>Input!I23/Input!I$7</f>
        <v>11.763860821527221</v>
      </c>
      <c r="N28" s="6">
        <f>Input!J23/Input!J$7</f>
        <v>11.606546377973805</v>
      </c>
      <c r="O28" s="6">
        <f t="shared" si="1"/>
        <v>11.793377662690958</v>
      </c>
    </row>
    <row r="29" spans="2:15" ht="14.25" customHeight="1" x14ac:dyDescent="0.2">
      <c r="B29" s="4" t="s">
        <v>15</v>
      </c>
      <c r="E29" s="8">
        <f>SUM(E26:E28)</f>
        <v>124.58198225410609</v>
      </c>
      <c r="F29" s="8">
        <f t="shared" ref="F29:N29" si="5">SUM(F26:F28)</f>
        <v>126.97623093681918</v>
      </c>
      <c r="G29" s="8">
        <f t="shared" si="5"/>
        <v>114.10260956175298</v>
      </c>
      <c r="H29" s="8">
        <f t="shared" si="5"/>
        <v>109.99889605364972</v>
      </c>
      <c r="I29" s="8">
        <f t="shared" si="5"/>
        <v>105.12541880555904</v>
      </c>
      <c r="J29" s="8">
        <f t="shared" si="5"/>
        <v>113.60433521480088</v>
      </c>
      <c r="K29" s="8">
        <f t="shared" si="5"/>
        <v>123.20412509897071</v>
      </c>
      <c r="L29" s="8">
        <f t="shared" si="5"/>
        <v>117.10317641325537</v>
      </c>
      <c r="M29" s="8">
        <f t="shared" si="5"/>
        <v>119.66705426356589</v>
      </c>
      <c r="N29" s="8">
        <f t="shared" si="5"/>
        <v>118.81701594938964</v>
      </c>
      <c r="O29" s="8">
        <f t="shared" si="1"/>
        <v>117.31808445518693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374.50753822918631</v>
      </c>
      <c r="F31" s="7">
        <f t="shared" ref="F31:N31" si="6">SUM(F13,F19,F24,F29)</f>
        <v>469.75097893972406</v>
      </c>
      <c r="G31" s="7">
        <f t="shared" si="6"/>
        <v>452.5755492316448</v>
      </c>
      <c r="H31" s="7">
        <f t="shared" si="6"/>
        <v>460.46882512251733</v>
      </c>
      <c r="I31" s="7">
        <f t="shared" si="6"/>
        <v>454.75198697884065</v>
      </c>
      <c r="J31" s="7">
        <f t="shared" si="6"/>
        <v>458.63463546566317</v>
      </c>
      <c r="K31" s="7">
        <f t="shared" si="6"/>
        <v>451.77793665874901</v>
      </c>
      <c r="L31" s="7">
        <f t="shared" si="6"/>
        <v>377.49189668615986</v>
      </c>
      <c r="M31" s="7">
        <f t="shared" si="6"/>
        <v>395.1289583890225</v>
      </c>
      <c r="N31" s="7">
        <f t="shared" si="6"/>
        <v>407.17017731444355</v>
      </c>
      <c r="O31" s="7">
        <f t="shared" si="1"/>
        <v>430.22584830159514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368.45719463847462</v>
      </c>
      <c r="F33" s="6">
        <f>(Input!B27+Input!B203+Input!B207)/Input!B$7</f>
        <v>588.93285403050106</v>
      </c>
      <c r="G33" s="6">
        <f>(Input!C27+Input!C203+Input!C207)/Input!C$7</f>
        <v>498.20370233352304</v>
      </c>
      <c r="H33" s="6">
        <f>(Input!D27+Input!D203+Input!D207)/Input!D$7</f>
        <v>439.2434859427392</v>
      </c>
      <c r="I33" s="6">
        <f>(Input!E27+Input!E203+Input!E207)/Input!E$7</f>
        <v>438.23982095905848</v>
      </c>
      <c r="J33" s="6">
        <f>(Input!F27+Input!F203+Input!F207)/Input!F$7</f>
        <v>494.71085763562246</v>
      </c>
      <c r="K33" s="6">
        <f>(Input!G27+Input!G203+Input!G207)/Input!G$7</f>
        <v>471.39303404592243</v>
      </c>
      <c r="L33" s="6">
        <f>(Input!H27+Input!H203+Input!H207)/Input!H$7</f>
        <v>380.55034697855751</v>
      </c>
      <c r="M33" s="6">
        <f>(Input!I27+Input!I203+Input!I207)/Input!I$7</f>
        <v>417.98899670319878</v>
      </c>
      <c r="N33" s="6">
        <f>(Input!J27+Input!J203+Input!J207)/Input!J$7</f>
        <v>445.7954646707654</v>
      </c>
      <c r="O33" s="6">
        <f t="shared" si="1"/>
        <v>454.35157579383633</v>
      </c>
    </row>
    <row r="34" spans="2:15" ht="12" customHeight="1" x14ac:dyDescent="0.2">
      <c r="B34" t="s">
        <v>69</v>
      </c>
      <c r="E34" s="6">
        <f>Input!A28/Input!A$7</f>
        <v>4.3947215404946194</v>
      </c>
      <c r="F34" s="6">
        <f>Input!B28/Input!B$7</f>
        <v>2.5289832970225126</v>
      </c>
      <c r="G34" s="6">
        <f>Input!C28/Input!C$7</f>
        <v>2.6842287990893565</v>
      </c>
      <c r="H34" s="6">
        <f>Input!D28/Input!D$7</f>
        <v>2.0039824606654628</v>
      </c>
      <c r="I34" s="6">
        <f>Input!E28/Input!E$7</f>
        <v>1.5400375610366848</v>
      </c>
      <c r="J34" s="6">
        <f>Input!F28/Input!F$7</f>
        <v>2.215873314518658</v>
      </c>
      <c r="K34" s="6">
        <f>Input!G28/Input!G$7</f>
        <v>1.335332541567696</v>
      </c>
      <c r="L34" s="6">
        <f>Input!H28/Input!H$7</f>
        <v>0.98901559454191024</v>
      </c>
      <c r="M34" s="6">
        <f>Input!I28/Input!I$7</f>
        <v>1.551190412545665</v>
      </c>
      <c r="N34" s="6">
        <f>Input!J28/Input!J$7</f>
        <v>1.6595928004989753</v>
      </c>
      <c r="O34" s="6">
        <f t="shared" si="1"/>
        <v>2.0902958321981542</v>
      </c>
    </row>
    <row r="35" spans="2:15" ht="12" customHeight="1" x14ac:dyDescent="0.2">
      <c r="B35" t="s">
        <v>75</v>
      </c>
      <c r="E35" s="6">
        <f>(Input!A29-Input!A203-Input!A207)/Input!A$7</f>
        <v>120.42415140645649</v>
      </c>
      <c r="F35" s="6">
        <f>(Input!B29-Input!B203-Input!B207)/Input!B$7</f>
        <v>110.885070442992</v>
      </c>
      <c r="G35" s="6">
        <f>(Input!C29-Input!C203-Input!C207)/Input!C$7</f>
        <v>119.04359134889015</v>
      </c>
      <c r="H35" s="6">
        <f>(Input!D29-Input!D203-Input!D207)/Input!D$7</f>
        <v>106.87210987877226</v>
      </c>
      <c r="I35" s="6">
        <f>(Input!E29-Input!E203-Input!E207)/Input!E$7</f>
        <v>81.358463753599608</v>
      </c>
      <c r="J35" s="6">
        <f>(Input!F29-Input!F203-Input!F207)/Input!F$7</f>
        <v>63.153965976795241</v>
      </c>
      <c r="K35" s="6">
        <f>(Input!G29-Input!G203-Input!G207)/Input!G$7</f>
        <v>67.421193982581144</v>
      </c>
      <c r="L35" s="6">
        <f>(Input!H29-Input!H203-Input!H207)/Input!H$7</f>
        <v>61.634490253411307</v>
      </c>
      <c r="M35" s="6">
        <f>(Input!I29-Input!I203-Input!I207)/Input!I$7</f>
        <v>53.283573019691708</v>
      </c>
      <c r="N35" s="6">
        <f>(Input!J29-Input!J203-Input!J207)/Input!J$7</f>
        <v>49.988119041254571</v>
      </c>
      <c r="O35" s="6">
        <f t="shared" si="1"/>
        <v>83.406472910444435</v>
      </c>
    </row>
    <row r="36" spans="2:15" ht="13.5" customHeight="1" x14ac:dyDescent="0.2">
      <c r="B36" s="1" t="s">
        <v>71</v>
      </c>
      <c r="E36" s="7">
        <f>SUM(E33:E35)</f>
        <v>493.27606758542572</v>
      </c>
      <c r="F36" s="7">
        <f t="shared" ref="F36:N36" si="7">SUM(F33:F35)</f>
        <v>702.3469077705156</v>
      </c>
      <c r="G36" s="7">
        <f t="shared" si="7"/>
        <v>619.9315224815025</v>
      </c>
      <c r="H36" s="7">
        <f t="shared" si="7"/>
        <v>548.11957828217692</v>
      </c>
      <c r="I36" s="7">
        <f t="shared" si="7"/>
        <v>521.13832227369471</v>
      </c>
      <c r="J36" s="7">
        <f t="shared" si="7"/>
        <v>560.08069692693641</v>
      </c>
      <c r="K36" s="7">
        <f t="shared" si="7"/>
        <v>540.14956057007134</v>
      </c>
      <c r="L36" s="7">
        <f t="shared" si="7"/>
        <v>443.17385282651071</v>
      </c>
      <c r="M36" s="7">
        <f t="shared" si="7"/>
        <v>472.82376013543615</v>
      </c>
      <c r="N36" s="7">
        <f t="shared" si="7"/>
        <v>497.4431765125189</v>
      </c>
      <c r="O36" s="7">
        <f t="shared" si="1"/>
        <v>539.84834453647886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118.76852935623941</v>
      </c>
      <c r="F38" s="11">
        <f t="shared" ref="F38:N38" si="8">F36-F31</f>
        <v>232.59592883079154</v>
      </c>
      <c r="G38" s="11">
        <f t="shared" si="8"/>
        <v>167.3559732498577</v>
      </c>
      <c r="H38" s="11">
        <f t="shared" si="8"/>
        <v>87.650753159659587</v>
      </c>
      <c r="I38" s="11">
        <f t="shared" si="8"/>
        <v>66.386335294854064</v>
      </c>
      <c r="J38" s="11">
        <f t="shared" si="8"/>
        <v>101.44606146127325</v>
      </c>
      <c r="K38" s="11">
        <f t="shared" si="8"/>
        <v>88.371623911322331</v>
      </c>
      <c r="L38" s="11">
        <f t="shared" si="8"/>
        <v>65.681956140350849</v>
      </c>
      <c r="M38" s="11">
        <f t="shared" si="8"/>
        <v>77.694801746413646</v>
      </c>
      <c r="N38" s="11">
        <f t="shared" si="8"/>
        <v>90.272999198075354</v>
      </c>
      <c r="O38" s="11">
        <f t="shared" si="1"/>
        <v>109.62249623488378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16.350804228808759</v>
      </c>
      <c r="F40" s="8">
        <f>(Input!B25 + Input!B26) / Input!B$7</f>
        <v>17.782085693536676</v>
      </c>
      <c r="G40" s="8">
        <f>(Input!C25 + Input!C26) / Input!C$7</f>
        <v>16.622716277746157</v>
      </c>
      <c r="H40" s="8">
        <f>(Input!D25 + Input!D26) / Input!D$7</f>
        <v>18.412850141862265</v>
      </c>
      <c r="I40" s="8">
        <f>(Input!E25 + Input!E26) / Input!E$7</f>
        <v>20.468272192312508</v>
      </c>
      <c r="J40" s="8">
        <f>(Input!F25 + Input!F26) / Input!F$7</f>
        <v>17.125958764502979</v>
      </c>
      <c r="K40" s="8">
        <f>(Input!G25 + Input!G26) / Input!G$7</f>
        <v>16.650406175771973</v>
      </c>
      <c r="L40" s="8">
        <f>(Input!H25 + Input!H26) / Input!H$7</f>
        <v>19.035588693957116</v>
      </c>
      <c r="M40" s="8">
        <f>(Input!I25 + Input!I26) / Input!I$7</f>
        <v>16.741543259378062</v>
      </c>
      <c r="N40" s="8">
        <f>(Input!J25 + Input!J26) / Input!J$7</f>
        <v>14.864362469927826</v>
      </c>
      <c r="O40" s="8">
        <f t="shared" si="1"/>
        <v>17.405458789780432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102.41772512743066</v>
      </c>
      <c r="F42" s="11">
        <f t="shared" ref="F42:N42" si="9">+F38-F40</f>
        <v>214.81384313725485</v>
      </c>
      <c r="G42" s="11">
        <f t="shared" si="9"/>
        <v>150.73325697211155</v>
      </c>
      <c r="H42" s="11">
        <f t="shared" si="9"/>
        <v>69.237903017797322</v>
      </c>
      <c r="I42" s="11">
        <f t="shared" si="9"/>
        <v>45.918063102541552</v>
      </c>
      <c r="J42" s="11">
        <f t="shared" si="9"/>
        <v>84.320102696770263</v>
      </c>
      <c r="K42" s="11">
        <f t="shared" si="9"/>
        <v>71.721217735550354</v>
      </c>
      <c r="L42" s="11">
        <f t="shared" si="9"/>
        <v>46.646367446393732</v>
      </c>
      <c r="M42" s="11">
        <f t="shared" si="9"/>
        <v>60.953258487035583</v>
      </c>
      <c r="N42" s="11">
        <f t="shared" si="9"/>
        <v>75.408636728147528</v>
      </c>
      <c r="O42" s="11">
        <f t="shared" si="1"/>
        <v>92.21703744510333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Input!A9/Input!A$7</f>
        <v>19.45670001887861</v>
      </c>
      <c r="F8" s="6">
        <f>Input!B9/Input!B$7</f>
        <v>46.794207697893974</v>
      </c>
      <c r="G8" s="6">
        <f>Input!C9/Input!C$7</f>
        <v>37.008717985202047</v>
      </c>
      <c r="H8" s="6">
        <f>Input!D9/Input!D$7</f>
        <v>49.034164302295586</v>
      </c>
      <c r="I8" s="6">
        <f>Input!E9/Input!E$7</f>
        <v>53.833418054338303</v>
      </c>
      <c r="J8" s="6">
        <f>Input!F9/Input!F$7</f>
        <v>39.252064126685482</v>
      </c>
      <c r="K8" s="6">
        <f>Input!G9/Input!G$7</f>
        <v>39.164303246239115</v>
      </c>
      <c r="L8" s="6">
        <f>Input!H9/Input!H$7</f>
        <v>19.506017543859649</v>
      </c>
      <c r="M8" s="6">
        <f>Input!I9/Input!I$7</f>
        <v>19.237056045620601</v>
      </c>
      <c r="N8" s="6">
        <f>Input!J9/Input!J$7</f>
        <v>22.910510558674151</v>
      </c>
      <c r="O8" s="6">
        <f t="shared" ref="O8:O42" si="1">AVERAGE(E8:N8)</f>
        <v>34.619715957968751</v>
      </c>
    </row>
    <row r="9" spans="1:15" ht="12" customHeight="1" x14ac:dyDescent="0.2">
      <c r="B9" t="s">
        <v>51</v>
      </c>
      <c r="E9" s="6">
        <f>Input!A10/Input!A$7</f>
        <v>30.784243911648105</v>
      </c>
      <c r="F9" s="6">
        <f>Input!B10/Input!B$7</f>
        <v>30.686948438634715</v>
      </c>
      <c r="G9" s="6">
        <f>Input!C10/Input!C$7</f>
        <v>18.730365680136597</v>
      </c>
      <c r="H9" s="6">
        <f>Input!D10/Input!D$7</f>
        <v>31.07097111168429</v>
      </c>
      <c r="I9" s="6">
        <f>Input!E10/Input!E$7</f>
        <v>29.138093151370978</v>
      </c>
      <c r="J9" s="6">
        <f>Input!F10/Input!F$7</f>
        <v>24.634831451865786</v>
      </c>
      <c r="K9" s="6">
        <f>Input!G10/Input!G$7</f>
        <v>24.806148060174191</v>
      </c>
      <c r="L9" s="6">
        <f>Input!H10/Input!H$7</f>
        <v>15.497205653021441</v>
      </c>
      <c r="M9" s="6">
        <f>Input!I10/Input!I$7</f>
        <v>20.814448899581215</v>
      </c>
      <c r="N9" s="6">
        <f>Input!J10/Input!J$7</f>
        <v>18.427993406397576</v>
      </c>
      <c r="O9" s="6">
        <f t="shared" si="1"/>
        <v>24.459124976451488</v>
      </c>
    </row>
    <row r="10" spans="1:15" ht="12" customHeight="1" x14ac:dyDescent="0.2">
      <c r="B10" t="s">
        <v>52</v>
      </c>
      <c r="E10" s="6">
        <f>Input!A11/Input!A$7</f>
        <v>2.1994525202945061</v>
      </c>
      <c r="F10" s="6">
        <f>Input!B11/Input!B$7</f>
        <v>3.3305809731299925</v>
      </c>
      <c r="G10" s="6">
        <f>Input!C11/Input!C$7</f>
        <v>7.2981331815594759</v>
      </c>
      <c r="H10" s="6">
        <f>Input!D11/Input!D$7</f>
        <v>10.883649729172042</v>
      </c>
      <c r="I10" s="6">
        <f>Input!E11/Input!E$7</f>
        <v>5.7699511706523099</v>
      </c>
      <c r="J10" s="6">
        <f>Input!F11/Input!F$7</f>
        <v>6.8947757917842578</v>
      </c>
      <c r="K10" s="6">
        <f>Input!G11/Input!G$7</f>
        <v>3.4972026920031669</v>
      </c>
      <c r="L10" s="6">
        <f>Input!H11/Input!H$7</f>
        <v>6.7352183235867447</v>
      </c>
      <c r="M10" s="6">
        <f>Input!I11/Input!I$7</f>
        <v>4.9452650806379754</v>
      </c>
      <c r="N10" s="6">
        <f>Input!J11/Input!J$7</f>
        <v>5.4289174017642337</v>
      </c>
      <c r="O10" s="6">
        <f t="shared" si="1"/>
        <v>5.6983146864584695</v>
      </c>
    </row>
    <row r="11" spans="1:15" ht="12" customHeight="1" x14ac:dyDescent="0.2">
      <c r="B11" t="s">
        <v>53</v>
      </c>
      <c r="E11" s="6">
        <f>Input!A12/Input!A$7</f>
        <v>7.9077912025674912</v>
      </c>
      <c r="F11" s="6">
        <f>Input!B12/Input!B$7</f>
        <v>16.817726942628905</v>
      </c>
      <c r="G11" s="6">
        <f>Input!C12/Input!C$7</f>
        <v>10.989369664200341</v>
      </c>
      <c r="H11" s="6">
        <f>Input!D12/Input!D$7</f>
        <v>14.339847820479752</v>
      </c>
      <c r="I11" s="6">
        <f>Input!E12/Input!E$7</f>
        <v>12.971437335670464</v>
      </c>
      <c r="J11" s="6">
        <f>Input!F12/Input!F$7</f>
        <v>8.6754123549702093</v>
      </c>
      <c r="K11" s="6">
        <f>Input!G12/Input!G$7</f>
        <v>10.713172604908946</v>
      </c>
      <c r="L11" s="6">
        <f>Input!H12/Input!H$7</f>
        <v>6.395108187134503</v>
      </c>
      <c r="M11" s="6">
        <f>Input!I12/Input!I$7</f>
        <v>8.1688006771807888</v>
      </c>
      <c r="N11" s="6">
        <f>Input!J12/Input!J$7</f>
        <v>6.4862692684665415</v>
      </c>
      <c r="O11" s="6">
        <f t="shared" si="1"/>
        <v>10.346493605820793</v>
      </c>
    </row>
    <row r="12" spans="1:15" ht="12" customHeight="1" x14ac:dyDescent="0.2">
      <c r="B12" t="s">
        <v>54</v>
      </c>
      <c r="E12" s="6">
        <f>Input!A13/Input!A$7</f>
        <v>1.7642250330375686</v>
      </c>
      <c r="F12" s="6">
        <f>Input!B13/Input!B$7</f>
        <v>0.88665068990559193</v>
      </c>
      <c r="G12" s="6">
        <f>Input!C13/Input!C$7</f>
        <v>2.1647381900967559</v>
      </c>
      <c r="H12" s="6">
        <f>Input!D13/Input!D$7</f>
        <v>2.2126760381738459</v>
      </c>
      <c r="I12" s="6">
        <f>Input!E13/Input!E$7</f>
        <v>1.4912019531739076</v>
      </c>
      <c r="J12" s="6">
        <f>Input!F13/Input!F$7</f>
        <v>1.8830542489808719</v>
      </c>
      <c r="K12" s="6">
        <f>Input!G13/Input!G$7</f>
        <v>2.4297996832937452</v>
      </c>
      <c r="L12" s="6">
        <f>Input!H13/Input!H$7</f>
        <v>2.3485614035087723</v>
      </c>
      <c r="M12" s="6">
        <f>Input!I13/Input!I$7</f>
        <v>3.1788835427247619</v>
      </c>
      <c r="N12" s="6">
        <f>Input!J13/Input!J$7</f>
        <v>2.5881751759779026</v>
      </c>
      <c r="O12" s="6">
        <f t="shared" si="1"/>
        <v>2.0947965958873724</v>
      </c>
    </row>
    <row r="13" spans="1:15" ht="13.5" customHeight="1" x14ac:dyDescent="0.2">
      <c r="B13" s="4" t="s">
        <v>55</v>
      </c>
      <c r="E13" s="8">
        <f>SUM(E7:E12)</f>
        <v>62.112412686426275</v>
      </c>
      <c r="F13" s="8">
        <f t="shared" ref="F13:N13" si="2">SUM(F7:F12)</f>
        <v>98.516114742193182</v>
      </c>
      <c r="G13" s="8">
        <f t="shared" si="2"/>
        <v>76.191324701195214</v>
      </c>
      <c r="H13" s="8">
        <f t="shared" si="2"/>
        <v>107.5413090018055</v>
      </c>
      <c r="I13" s="8">
        <f t="shared" si="2"/>
        <v>103.20410166520595</v>
      </c>
      <c r="J13" s="8">
        <f t="shared" si="2"/>
        <v>81.340137974286606</v>
      </c>
      <c r="K13" s="8">
        <f t="shared" si="2"/>
        <v>80.61062628661918</v>
      </c>
      <c r="L13" s="8">
        <f t="shared" si="2"/>
        <v>50.482111111111109</v>
      </c>
      <c r="M13" s="8">
        <f t="shared" si="2"/>
        <v>56.344454245745339</v>
      </c>
      <c r="N13" s="8">
        <f t="shared" si="2"/>
        <v>55.8418658112804</v>
      </c>
      <c r="O13" s="8">
        <f t="shared" si="1"/>
        <v>77.218445822586872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100.41518784217482</v>
      </c>
      <c r="F15" s="6">
        <f>Input!B30/Input!B$7</f>
        <v>117.32980682643428</v>
      </c>
      <c r="G15" s="6">
        <f>Input!C30/Input!C$7</f>
        <v>106.46562464428003</v>
      </c>
      <c r="H15" s="6">
        <f>Input!D30/Input!D$7</f>
        <v>122.89411271601753</v>
      </c>
      <c r="I15" s="6">
        <f>Input!E30/Input!E$7</f>
        <v>114.61014523600851</v>
      </c>
      <c r="J15" s="6">
        <f>Input!F30/Input!F$7</f>
        <v>108.66329727187207</v>
      </c>
      <c r="K15" s="6">
        <f>Input!G30/Input!G$7</f>
        <v>109.47703087885985</v>
      </c>
      <c r="L15" s="6">
        <f>Input!H30/Input!H$7</f>
        <v>96.698947368421045</v>
      </c>
      <c r="M15" s="6">
        <f>Input!I30/Input!I$7</f>
        <v>93.806263922302406</v>
      </c>
      <c r="N15" s="6">
        <f>Input!J30/Input!J$7</f>
        <v>99.052568831863141</v>
      </c>
      <c r="O15" s="6">
        <f t="shared" si="1"/>
        <v>106.94129855382334</v>
      </c>
    </row>
    <row r="16" spans="1:15" ht="12" customHeight="1" x14ac:dyDescent="0.2">
      <c r="B16" t="s">
        <v>57</v>
      </c>
      <c r="E16" s="6">
        <f>Input!A31/Input!A$7</f>
        <v>16.125278459505381</v>
      </c>
      <c r="F16" s="6">
        <f>Input!B31/Input!B$7</f>
        <v>11.389500363108207</v>
      </c>
      <c r="G16" s="6">
        <f>Input!C31/Input!C$7</f>
        <v>12.579103585657371</v>
      </c>
      <c r="H16" s="6">
        <f>Input!D31/Input!D$7</f>
        <v>14.878154500902761</v>
      </c>
      <c r="I16" s="6">
        <f>Input!E31/Input!E$7</f>
        <v>17.470341805433829</v>
      </c>
      <c r="J16" s="6">
        <f>Input!F31/Input!F$7</f>
        <v>15.400627155848229</v>
      </c>
      <c r="K16" s="6">
        <f>Input!G31/Input!G$7</f>
        <v>15.970497228820269</v>
      </c>
      <c r="L16" s="6">
        <f>Input!H31/Input!H$7</f>
        <v>16.251568226120856</v>
      </c>
      <c r="M16" s="6">
        <f>Input!I31/Input!I$7</f>
        <v>14.969470729751404</v>
      </c>
      <c r="N16" s="6">
        <f>Input!J31/Input!J$7</f>
        <v>14.804022988505746</v>
      </c>
      <c r="O16" s="6">
        <f t="shared" si="1"/>
        <v>14.983856504365402</v>
      </c>
    </row>
    <row r="17" spans="2:15" ht="12" customHeight="1" x14ac:dyDescent="0.2">
      <c r="B17" t="s">
        <v>58</v>
      </c>
      <c r="E17" s="6">
        <f>Input!A32/Input!A$7</f>
        <v>12.677881819898056</v>
      </c>
      <c r="F17" s="6">
        <f>Input!B32/Input!B$7</f>
        <v>7.4071445170660857</v>
      </c>
      <c r="G17" s="6">
        <f>Input!C32/Input!C$7</f>
        <v>8.758567159931701</v>
      </c>
      <c r="H17" s="6">
        <f>Input!D32/Input!D$7</f>
        <v>9.073258963115812</v>
      </c>
      <c r="I17" s="6">
        <f>Input!E32/Input!E$7</f>
        <v>12.006853637160386</v>
      </c>
      <c r="J17" s="6">
        <f>Input!F32/Input!F$7</f>
        <v>12.489419880840389</v>
      </c>
      <c r="K17" s="6">
        <f>Input!G32/Input!G$7</f>
        <v>13.395517022961204</v>
      </c>
      <c r="L17" s="6">
        <f>Input!H32/Input!H$7</f>
        <v>15.759806042884989</v>
      </c>
      <c r="M17" s="6">
        <f>Input!I32/Input!I$7</f>
        <v>17.290934687694911</v>
      </c>
      <c r="N17" s="6">
        <f>Input!J32/Input!J$7</f>
        <v>18.280811725919985</v>
      </c>
      <c r="O17" s="6">
        <f t="shared" si="1"/>
        <v>12.714019545747352</v>
      </c>
    </row>
    <row r="18" spans="2:15" ht="12" customHeight="1" x14ac:dyDescent="0.2">
      <c r="B18" t="s">
        <v>59</v>
      </c>
      <c r="E18" s="6">
        <f>Input!A33/Input!A$7</f>
        <v>1.2186501793468001</v>
      </c>
      <c r="F18" s="6">
        <f>Input!B33/Input!B$7</f>
        <v>0.91972839506172843</v>
      </c>
      <c r="G18" s="6">
        <f>Input!C33/Input!C$7</f>
        <v>2.2516804211724528</v>
      </c>
      <c r="H18" s="6">
        <f>Input!D33/Input!D$7</f>
        <v>1.0376618519473819</v>
      </c>
      <c r="I18" s="6">
        <f>Input!E33/Input!E$7</f>
        <v>0.9060335545261049</v>
      </c>
      <c r="J18" s="6">
        <f>Input!F33/Input!F$7</f>
        <v>3.5197436500470367</v>
      </c>
      <c r="K18" s="6">
        <f>Input!G33/Input!G$7</f>
        <v>4.5796492478226449</v>
      </c>
      <c r="L18" s="6">
        <f>Input!H33/Input!H$7</f>
        <v>3.9107680311890842</v>
      </c>
      <c r="M18" s="6">
        <f>Input!I33/Input!I$7</f>
        <v>3.6150583622917227</v>
      </c>
      <c r="N18" s="6">
        <f>Input!J33/Input!J$7</f>
        <v>3.051167245834447</v>
      </c>
      <c r="O18" s="6">
        <f t="shared" si="1"/>
        <v>2.5010140939239398</v>
      </c>
    </row>
    <row r="19" spans="2:15" ht="13.5" customHeight="1" x14ac:dyDescent="0.2">
      <c r="B19" s="4" t="s">
        <v>60</v>
      </c>
      <c r="E19" s="8">
        <f>SUM(E15:E18)</f>
        <v>130.43699830092507</v>
      </c>
      <c r="F19" s="8">
        <f t="shared" ref="F19:N19" si="3">SUM(F15:F18)</f>
        <v>137.0461801016703</v>
      </c>
      <c r="G19" s="8">
        <f t="shared" si="3"/>
        <v>130.05497581104154</v>
      </c>
      <c r="H19" s="8">
        <f t="shared" si="3"/>
        <v>147.88318803198348</v>
      </c>
      <c r="I19" s="8">
        <f t="shared" si="3"/>
        <v>144.99337423312883</v>
      </c>
      <c r="J19" s="8">
        <f t="shared" si="3"/>
        <v>140.07308795860774</v>
      </c>
      <c r="K19" s="8">
        <f t="shared" si="3"/>
        <v>143.42269437846397</v>
      </c>
      <c r="L19" s="8">
        <f t="shared" si="3"/>
        <v>132.62108966861598</v>
      </c>
      <c r="M19" s="8">
        <f t="shared" si="3"/>
        <v>129.68172770204046</v>
      </c>
      <c r="N19" s="8">
        <f t="shared" si="3"/>
        <v>135.18857079212333</v>
      </c>
      <c r="O19" s="8">
        <f t="shared" si="1"/>
        <v>137.14018869786008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23.100617330564472</v>
      </c>
      <c r="F21" s="6">
        <f>Input!B18/Input!B$7</f>
        <v>23.960361655773418</v>
      </c>
      <c r="G21" s="6">
        <f>Input!C18/Input!C$7</f>
        <v>25.801754410927717</v>
      </c>
      <c r="H21" s="6">
        <f>Input!D18/Input!D$7</f>
        <v>32.427268506577249</v>
      </c>
      <c r="I21" s="6">
        <f>Input!E18/Input!E$7</f>
        <v>24.631542506573183</v>
      </c>
      <c r="J21" s="6">
        <f>Input!F18/Input!F$7</f>
        <v>18.466614142364378</v>
      </c>
      <c r="K21" s="6">
        <f>Input!G18/Input!G$7</f>
        <v>29.392430720506731</v>
      </c>
      <c r="L21" s="6">
        <f>Input!H18/Input!H$7</f>
        <v>19.727527290448343</v>
      </c>
      <c r="M21" s="6">
        <f>Input!I18/Input!I$7</f>
        <v>22.201889869018977</v>
      </c>
      <c r="N21" s="6">
        <f>Input!J18/Input!J$7</f>
        <v>22.472000356410941</v>
      </c>
      <c r="O21" s="6">
        <f t="shared" si="1"/>
        <v>24.218200678916538</v>
      </c>
    </row>
    <row r="22" spans="2:15" ht="12" customHeight="1" x14ac:dyDescent="0.2">
      <c r="B22" t="s">
        <v>255</v>
      </c>
      <c r="E22" s="6">
        <f>Input!A19/Input!A$7</f>
        <v>38.056996413063999</v>
      </c>
      <c r="F22" s="6">
        <f>Input!B19/Input!B$7</f>
        <v>36.392631808278864</v>
      </c>
      <c r="G22" s="6">
        <f>Input!C19/Input!C$7</f>
        <v>57.493077689243023</v>
      </c>
      <c r="H22" s="6">
        <f>Input!D19/Input!D$7</f>
        <v>41.754693061645604</v>
      </c>
      <c r="I22" s="6">
        <f>Input!E19/Input!E$7</f>
        <v>34.248711656441721</v>
      </c>
      <c r="J22" s="6">
        <f>Input!F19/Input!F$7</f>
        <v>33.735250078394479</v>
      </c>
      <c r="K22" s="6">
        <f>Input!G19/Input!G$7</f>
        <v>33.800002375296913</v>
      </c>
      <c r="L22" s="6">
        <f>Input!H19/Input!H$7</f>
        <v>43.402713450292403</v>
      </c>
      <c r="M22" s="6">
        <f>Input!I19/Input!I$7</f>
        <v>44.882485966319166</v>
      </c>
      <c r="N22" s="6">
        <f>Input!J19/Input!J$7</f>
        <v>40.534000712821886</v>
      </c>
      <c r="O22" s="6">
        <f t="shared" si="1"/>
        <v>40.430056321179805</v>
      </c>
    </row>
    <row r="23" spans="2:15" ht="12" customHeight="1" x14ac:dyDescent="0.2">
      <c r="B23" t="s">
        <v>62</v>
      </c>
      <c r="E23" s="6">
        <f>Input!A20/Input!A$7</f>
        <v>0.9724107985652255</v>
      </c>
      <c r="F23" s="6">
        <f>Input!B20/Input!B$7</f>
        <v>0.75883950617283946</v>
      </c>
      <c r="G23" s="6">
        <f>Input!C20/Input!C$7</f>
        <v>0.84864541832669316</v>
      </c>
      <c r="H23" s="6">
        <f>Input!D20/Input!D$7</f>
        <v>0.88509414495744143</v>
      </c>
      <c r="I23" s="6">
        <f>Input!E20/Input!E$7</f>
        <v>1.3733341680230373</v>
      </c>
      <c r="J23" s="6">
        <f>Input!F20/Input!F$7</f>
        <v>0.51715741611790522</v>
      </c>
      <c r="K23" s="6">
        <f>Input!G20/Input!G$7</f>
        <v>0.54908551068883604</v>
      </c>
      <c r="L23" s="6">
        <f>Input!H20/Input!H$7</f>
        <v>0</v>
      </c>
      <c r="M23" s="6">
        <f>Input!I20/Input!I$7</f>
        <v>0</v>
      </c>
      <c r="N23" s="6">
        <f>Input!J20/Input!J$7</f>
        <v>0</v>
      </c>
      <c r="O23" s="6">
        <f t="shared" si="1"/>
        <v>0.59045669628519781</v>
      </c>
    </row>
    <row r="24" spans="2:15" ht="13.5" customHeight="1" x14ac:dyDescent="0.2">
      <c r="B24" s="4" t="s">
        <v>63</v>
      </c>
      <c r="E24" s="8">
        <f>SUM(E21:E23)</f>
        <v>62.130024542193702</v>
      </c>
      <c r="F24" s="8">
        <f t="shared" ref="F24:N24" si="4">SUM(F21:F23)</f>
        <v>61.111832970225123</v>
      </c>
      <c r="G24" s="8">
        <f t="shared" si="4"/>
        <v>84.143477518497434</v>
      </c>
      <c r="H24" s="8">
        <f t="shared" si="4"/>
        <v>75.067055713180281</v>
      </c>
      <c r="I24" s="8">
        <f t="shared" si="4"/>
        <v>60.253588331037939</v>
      </c>
      <c r="J24" s="8">
        <f t="shared" si="4"/>
        <v>52.719021636876761</v>
      </c>
      <c r="K24" s="8">
        <f t="shared" si="4"/>
        <v>63.741518606492477</v>
      </c>
      <c r="L24" s="8">
        <f t="shared" si="4"/>
        <v>63.130240740740746</v>
      </c>
      <c r="M24" s="8">
        <f t="shared" si="4"/>
        <v>67.084375835338136</v>
      </c>
      <c r="N24" s="8">
        <f t="shared" si="4"/>
        <v>63.006001069232823</v>
      </c>
      <c r="O24" s="8">
        <f t="shared" si="1"/>
        <v>65.238713696381552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11.324430809892393</v>
      </c>
      <c r="F26" s="6">
        <f>Input!B21/Input!B$7</f>
        <v>8.6953551198257077</v>
      </c>
      <c r="G26" s="6">
        <f>Input!C21/Input!C$7</f>
        <v>8.1285287421741614</v>
      </c>
      <c r="H26" s="6">
        <f>Input!D21/Input!D$7</f>
        <v>7.9830410110910499</v>
      </c>
      <c r="I26" s="6">
        <f>Input!E21/Input!E$7</f>
        <v>8.5391924377112804</v>
      </c>
      <c r="J26" s="6">
        <f>Input!F21/Input!F$7</f>
        <v>9.2545155221072442</v>
      </c>
      <c r="K26" s="6">
        <f>Input!G21/Input!G$7</f>
        <v>9.5467965162311952</v>
      </c>
      <c r="L26" s="6">
        <f>Input!H21/Input!H$7</f>
        <v>10.356156920077973</v>
      </c>
      <c r="M26" s="6">
        <f>Input!I21/Input!I$7</f>
        <v>9.8958228637619179</v>
      </c>
      <c r="N26" s="6">
        <f>Input!J21/Input!J$7</f>
        <v>9.830424129020761</v>
      </c>
      <c r="O26" s="6">
        <f t="shared" si="1"/>
        <v>9.355426407189368</v>
      </c>
    </row>
    <row r="27" spans="2:15" ht="12" customHeight="1" x14ac:dyDescent="0.2">
      <c r="B27" t="s">
        <v>65</v>
      </c>
      <c r="E27" s="6">
        <f>Input!A22/Input!A$7</f>
        <v>106.06406645270908</v>
      </c>
      <c r="F27" s="6">
        <f>Input!B22/Input!B$7</f>
        <v>108.48727668845316</v>
      </c>
      <c r="G27" s="6">
        <f>Input!C22/Input!C$7</f>
        <v>94.122667899829253</v>
      </c>
      <c r="H27" s="6">
        <f>Input!D22/Input!D$7</f>
        <v>88.795226979623408</v>
      </c>
      <c r="I27" s="6">
        <f>Input!E22/Input!E$7</f>
        <v>80.402262426442974</v>
      </c>
      <c r="J27" s="6">
        <f>Input!F22/Input!F$7</f>
        <v>91.399710724365008</v>
      </c>
      <c r="K27" s="6">
        <f>Input!G22/Input!G$7</f>
        <v>101.04664449722883</v>
      </c>
      <c r="L27" s="6">
        <f>Input!H22/Input!H$7</f>
        <v>95.987532163742685</v>
      </c>
      <c r="M27" s="6">
        <f>Input!I22/Input!I$7</f>
        <v>98.007370578276749</v>
      </c>
      <c r="N27" s="6">
        <f>Input!J22/Input!J$7</f>
        <v>97.380045442395087</v>
      </c>
      <c r="O27" s="6">
        <f t="shared" si="1"/>
        <v>96.169280385306621</v>
      </c>
    </row>
    <row r="28" spans="2:15" ht="12" customHeight="1" x14ac:dyDescent="0.2">
      <c r="B28" t="s">
        <v>66</v>
      </c>
      <c r="E28" s="6">
        <f>Input!A23/Input!A$7</f>
        <v>7.1934849915046248</v>
      </c>
      <c r="F28" s="6">
        <f>Input!B23/Input!B$7</f>
        <v>9.7935991285403041</v>
      </c>
      <c r="G28" s="6">
        <f>Input!C23/Input!C$7</f>
        <v>11.851412919749572</v>
      </c>
      <c r="H28" s="6">
        <f>Input!D23/Input!D$7</f>
        <v>13.220628062935258</v>
      </c>
      <c r="I28" s="6">
        <f>Input!E23/Input!E$7</f>
        <v>16.183963941404784</v>
      </c>
      <c r="J28" s="6">
        <f>Input!F23/Input!F$7</f>
        <v>12.95010896832863</v>
      </c>
      <c r="K28" s="6">
        <f>Input!G23/Input!G$7</f>
        <v>12.610684085510689</v>
      </c>
      <c r="L28" s="6">
        <f>Input!H23/Input!H$7</f>
        <v>10.759487329434698</v>
      </c>
      <c r="M28" s="6">
        <f>Input!I23/Input!I$7</f>
        <v>11.763860821527221</v>
      </c>
      <c r="N28" s="6">
        <f>Input!J23/Input!J$7</f>
        <v>11.606546377973805</v>
      </c>
      <c r="O28" s="6">
        <f t="shared" si="1"/>
        <v>11.793377662690958</v>
      </c>
    </row>
    <row r="29" spans="2:15" ht="13.5" customHeight="1" x14ac:dyDescent="0.2">
      <c r="B29" s="4" t="s">
        <v>15</v>
      </c>
      <c r="E29" s="8">
        <f>SUM(E26:E28)</f>
        <v>124.58198225410609</v>
      </c>
      <c r="F29" s="8">
        <f t="shared" ref="F29:N29" si="5">SUM(F26:F28)</f>
        <v>126.97623093681918</v>
      </c>
      <c r="G29" s="8">
        <f t="shared" si="5"/>
        <v>114.10260956175298</v>
      </c>
      <c r="H29" s="8">
        <f t="shared" si="5"/>
        <v>109.99889605364972</v>
      </c>
      <c r="I29" s="8">
        <f t="shared" si="5"/>
        <v>105.12541880555904</v>
      </c>
      <c r="J29" s="8">
        <f t="shared" si="5"/>
        <v>113.60433521480088</v>
      </c>
      <c r="K29" s="8">
        <f t="shared" si="5"/>
        <v>123.20412509897071</v>
      </c>
      <c r="L29" s="8">
        <f t="shared" si="5"/>
        <v>117.10317641325537</v>
      </c>
      <c r="M29" s="8">
        <f t="shared" si="5"/>
        <v>119.66705426356589</v>
      </c>
      <c r="N29" s="8">
        <f t="shared" si="5"/>
        <v>118.81701594938964</v>
      </c>
      <c r="O29" s="8">
        <f t="shared" si="1"/>
        <v>117.31808445518693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379.26141778365115</v>
      </c>
      <c r="F31" s="7">
        <f t="shared" ref="F31:N31" si="6">SUM(F13,F19,F24,F29)</f>
        <v>423.6503587509078</v>
      </c>
      <c r="G31" s="7">
        <f t="shared" si="6"/>
        <v>404.49238759248715</v>
      </c>
      <c r="H31" s="7">
        <f t="shared" si="6"/>
        <v>440.49044880061899</v>
      </c>
      <c r="I31" s="7">
        <f t="shared" si="6"/>
        <v>413.57648303493175</v>
      </c>
      <c r="J31" s="7">
        <f t="shared" si="6"/>
        <v>387.73658278457202</v>
      </c>
      <c r="K31" s="7">
        <f t="shared" si="6"/>
        <v>410.97896437054635</v>
      </c>
      <c r="L31" s="7">
        <f t="shared" si="6"/>
        <v>363.33661793372323</v>
      </c>
      <c r="M31" s="7">
        <f t="shared" si="6"/>
        <v>372.7776120466898</v>
      </c>
      <c r="N31" s="7">
        <f t="shared" si="6"/>
        <v>372.85345362202622</v>
      </c>
      <c r="O31" s="7">
        <f t="shared" si="1"/>
        <v>396.91543267201541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381.56243156503683</v>
      </c>
      <c r="F33" s="6">
        <f>(Input!B35+Input!B209)/Input!B$7</f>
        <v>440.20475671750182</v>
      </c>
      <c r="G33" s="6">
        <f>(Input!C35+Input!C209)/Input!C$7</f>
        <v>364.98420887877063</v>
      </c>
      <c r="H33" s="6">
        <f>(Input!D35+Input!D209)/Input!D$7</f>
        <v>368.71082280113495</v>
      </c>
      <c r="I33" s="6">
        <f>(Input!E35+Input!E209)/Input!E$7</f>
        <v>376.52835733066229</v>
      </c>
      <c r="J33" s="6">
        <f>(Input!F35+Input!F209)/Input!F$7</f>
        <v>359.78850580119166</v>
      </c>
      <c r="K33" s="6">
        <f>(Input!G35+Input!G209)/Input!G$7</f>
        <v>372.87066429136979</v>
      </c>
      <c r="L33" s="6">
        <f>(Input!H35+Input!H209)/Input!H$7</f>
        <v>355.15391520467836</v>
      </c>
      <c r="M33" s="6">
        <f>(Input!I35+Input!I209)/Input!I$7</f>
        <v>353.95369063530251</v>
      </c>
      <c r="N33" s="6">
        <f>(Input!J35+Input!J209)/Input!J$7</f>
        <v>361.22344649380739</v>
      </c>
      <c r="O33" s="6">
        <f t="shared" si="1"/>
        <v>373.49807997194563</v>
      </c>
    </row>
    <row r="34" spans="2:15" ht="12" customHeight="1" x14ac:dyDescent="0.2">
      <c r="B34" t="s">
        <v>69</v>
      </c>
      <c r="E34" s="6">
        <f>Input!A28/Input!A$7</f>
        <v>4.3947215404946194</v>
      </c>
      <c r="F34" s="6">
        <f>Input!B28/Input!B$7</f>
        <v>2.5289832970225126</v>
      </c>
      <c r="G34" s="6">
        <f>Input!C28/Input!C$7</f>
        <v>2.6842287990893565</v>
      </c>
      <c r="H34" s="6">
        <f>Input!D28/Input!D$7</f>
        <v>2.0039824606654628</v>
      </c>
      <c r="I34" s="6">
        <f>Input!E28/Input!E$7</f>
        <v>1.5400375610366848</v>
      </c>
      <c r="J34" s="6">
        <f>Input!F28/Input!F$7</f>
        <v>2.215873314518658</v>
      </c>
      <c r="K34" s="6">
        <f>Input!G28/Input!G$7</f>
        <v>1.335332541567696</v>
      </c>
      <c r="L34" s="6">
        <f>Input!H28/Input!H$7</f>
        <v>0.98901559454191024</v>
      </c>
      <c r="M34" s="6">
        <f>Input!I28/Input!I$7</f>
        <v>1.551190412545665</v>
      </c>
      <c r="N34" s="6">
        <f>Input!J28/Input!J$7</f>
        <v>1.6595928004989753</v>
      </c>
      <c r="O34" s="6">
        <f t="shared" si="1"/>
        <v>2.0902958321981542</v>
      </c>
    </row>
    <row r="35" spans="2:15" ht="12" customHeight="1" x14ac:dyDescent="0.2">
      <c r="B35" t="s">
        <v>75</v>
      </c>
      <c r="E35" s="6">
        <f>(Input!A29-Input!A203-Input!A207)/Input!A$7</f>
        <v>120.42415140645649</v>
      </c>
      <c r="F35" s="6">
        <f>(Input!B29-Input!B203-Input!B207)/Input!B$7</f>
        <v>110.885070442992</v>
      </c>
      <c r="G35" s="6">
        <f>(Input!C29-Input!C203-Input!C207)/Input!C$7</f>
        <v>119.04359134889015</v>
      </c>
      <c r="H35" s="6">
        <f>(Input!D29-Input!D203-Input!D207)/Input!D$7</f>
        <v>106.87210987877226</v>
      </c>
      <c r="I35" s="6">
        <f>(Input!E29-Input!E203-Input!E207)/Input!E$7</f>
        <v>81.358463753599608</v>
      </c>
      <c r="J35" s="6">
        <f>(Input!F29-Input!F203-Input!F207)/Input!F$7</f>
        <v>63.153965976795241</v>
      </c>
      <c r="K35" s="6">
        <f>(Input!G29-Input!G203-Input!G207)/Input!G$7</f>
        <v>67.421193982581144</v>
      </c>
      <c r="L35" s="6">
        <f>(Input!H29-Input!H203-Input!H207)/Input!H$7</f>
        <v>61.634490253411307</v>
      </c>
      <c r="M35" s="6">
        <f>(Input!I29-Input!I203-Input!I207)/Input!I$7</f>
        <v>53.283573019691708</v>
      </c>
      <c r="N35" s="6">
        <f>(Input!J29-Input!J203-Input!J207)/Input!J$7</f>
        <v>49.988119041254571</v>
      </c>
      <c r="O35" s="6">
        <f t="shared" si="1"/>
        <v>83.406472910444435</v>
      </c>
    </row>
    <row r="36" spans="2:15" ht="13.5" customHeight="1" x14ac:dyDescent="0.2">
      <c r="B36" s="1" t="s">
        <v>71</v>
      </c>
      <c r="E36" s="7">
        <f>SUM(E33:E35)</f>
        <v>506.38130451198793</v>
      </c>
      <c r="F36" s="7">
        <f t="shared" ref="F36:N36" si="7">SUM(F33:F35)</f>
        <v>553.61881045751636</v>
      </c>
      <c r="G36" s="7">
        <f t="shared" si="7"/>
        <v>486.71202902675009</v>
      </c>
      <c r="H36" s="7">
        <f t="shared" si="7"/>
        <v>477.58691514057267</v>
      </c>
      <c r="I36" s="7">
        <f t="shared" si="7"/>
        <v>459.42685864529858</v>
      </c>
      <c r="J36" s="7">
        <f t="shared" si="7"/>
        <v>425.15834509250556</v>
      </c>
      <c r="K36" s="7">
        <f t="shared" si="7"/>
        <v>441.62719081551865</v>
      </c>
      <c r="L36" s="7">
        <f t="shared" si="7"/>
        <v>417.77742105263155</v>
      </c>
      <c r="M36" s="7">
        <f t="shared" si="7"/>
        <v>408.78845406753987</v>
      </c>
      <c r="N36" s="7">
        <f t="shared" si="7"/>
        <v>412.87115833556089</v>
      </c>
      <c r="O36" s="7">
        <f t="shared" si="1"/>
        <v>458.99484871458816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127.11988672833678</v>
      </c>
      <c r="F38" s="11">
        <f t="shared" ref="F38:N38" si="8">F36-F31</f>
        <v>129.96845170660856</v>
      </c>
      <c r="G38" s="11">
        <f t="shared" si="8"/>
        <v>82.21964143426294</v>
      </c>
      <c r="H38" s="11">
        <f t="shared" si="8"/>
        <v>37.096466339953679</v>
      </c>
      <c r="I38" s="11">
        <f t="shared" si="8"/>
        <v>45.850375610366825</v>
      </c>
      <c r="J38" s="11">
        <f t="shared" si="8"/>
        <v>37.421762307933534</v>
      </c>
      <c r="K38" s="11">
        <f t="shared" si="8"/>
        <v>30.648226444972295</v>
      </c>
      <c r="L38" s="11">
        <f t="shared" si="8"/>
        <v>54.44080311890832</v>
      </c>
      <c r="M38" s="11">
        <f t="shared" si="8"/>
        <v>36.010842020850077</v>
      </c>
      <c r="N38" s="11">
        <f t="shared" si="8"/>
        <v>40.01770471353467</v>
      </c>
      <c r="O38" s="11">
        <f t="shared" si="1"/>
        <v>62.07941604257276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16.350804228808759</v>
      </c>
      <c r="F40" s="8">
        <f>(Input!B25 + Input!B26) / Input!B$7</f>
        <v>17.782085693536676</v>
      </c>
      <c r="G40" s="8">
        <f>(Input!C25 + Input!C26) / Input!C$7</f>
        <v>16.622716277746157</v>
      </c>
      <c r="H40" s="8">
        <f>(Input!D25 + Input!D26) / Input!D$7</f>
        <v>18.412850141862265</v>
      </c>
      <c r="I40" s="8">
        <f>(Input!E25 + Input!E26) / Input!E$7</f>
        <v>20.468272192312508</v>
      </c>
      <c r="J40" s="8">
        <f>(Input!F25 + Input!F26) / Input!F$7</f>
        <v>17.125958764502979</v>
      </c>
      <c r="K40" s="8">
        <f>(Input!G25 + Input!G26) / Input!G$7</f>
        <v>16.650406175771973</v>
      </c>
      <c r="L40" s="8">
        <f>(Input!H25 + Input!H26) / Input!H$7</f>
        <v>19.035588693957116</v>
      </c>
      <c r="M40" s="8">
        <f>(Input!I25 + Input!I26) / Input!I$7</f>
        <v>16.741543259378062</v>
      </c>
      <c r="N40" s="8">
        <f>(Input!J25 + Input!J26) / Input!J$7</f>
        <v>14.864362469927826</v>
      </c>
      <c r="O40" s="8">
        <f t="shared" si="1"/>
        <v>17.405458789780432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110.76908249952803</v>
      </c>
      <c r="F42" s="11">
        <f t="shared" ref="F42:N42" si="9">+F38-F40</f>
        <v>112.18636601307189</v>
      </c>
      <c r="G42" s="11">
        <f t="shared" si="9"/>
        <v>65.596925156516789</v>
      </c>
      <c r="H42" s="11">
        <f t="shared" si="9"/>
        <v>18.683616198091414</v>
      </c>
      <c r="I42" s="11">
        <f t="shared" si="9"/>
        <v>25.382103418054317</v>
      </c>
      <c r="J42" s="11">
        <f t="shared" si="9"/>
        <v>20.295803543430555</v>
      </c>
      <c r="K42" s="11">
        <f t="shared" si="9"/>
        <v>13.997820269200322</v>
      </c>
      <c r="L42" s="11">
        <f t="shared" si="9"/>
        <v>35.405214424951204</v>
      </c>
      <c r="M42" s="11">
        <f t="shared" si="9"/>
        <v>19.269298761472015</v>
      </c>
      <c r="N42" s="11">
        <f t="shared" si="9"/>
        <v>25.153342243606843</v>
      </c>
      <c r="O42" s="11">
        <f t="shared" si="1"/>
        <v>44.673957252792341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1.6856135211267604</v>
      </c>
      <c r="F7" s="6">
        <f>Input!B37/Input!B$6</f>
        <v>1.4504574439711955</v>
      </c>
      <c r="G7" s="6">
        <f>Input!C37/Input!C$6</f>
        <v>1.7002118415164582</v>
      </c>
      <c r="H7" s="6">
        <f>Input!D37/Input!D$6</f>
        <v>1.8463422697891281</v>
      </c>
      <c r="I7" s="6">
        <f>Input!E37/Input!E$6</f>
        <v>1.1572251088587215</v>
      </c>
      <c r="J7" s="6">
        <f>Input!F37/Input!F$6</f>
        <v>2.2668625223458405</v>
      </c>
      <c r="K7" s="6">
        <f>Input!G37/Input!G$6</f>
        <v>3.2492262205124414</v>
      </c>
      <c r="L7" s="6">
        <f>Input!H37/Input!H$6</f>
        <v>4.613430962343096</v>
      </c>
      <c r="M7" s="6">
        <f>Input!I37/Input!I$6</f>
        <v>4.9190985353778451</v>
      </c>
      <c r="N7" s="6">
        <f>Input!J37/Input!J$6</f>
        <v>4.4897732496843368</v>
      </c>
      <c r="O7" s="6">
        <f>AVERAGE(E7:N7)</f>
        <v>2.7378241675525823</v>
      </c>
    </row>
    <row r="8" spans="1:15" ht="12" customHeight="1" x14ac:dyDescent="0.2">
      <c r="B8" t="s">
        <v>121</v>
      </c>
      <c r="E8" s="6">
        <f>Input!A38/Input!A$6</f>
        <v>1.2469780281690142</v>
      </c>
      <c r="F8" s="6">
        <f>Input!B38/Input!B$6</f>
        <v>1.3241073376922516</v>
      </c>
      <c r="G8" s="6">
        <f>Input!C38/Input!C$6</f>
        <v>1.160222826473432</v>
      </c>
      <c r="H8" s="6">
        <f>Input!D38/Input!D$6</f>
        <v>1.4388297128324679</v>
      </c>
      <c r="I8" s="6">
        <f>Input!E38/Input!E$6</f>
        <v>1.0232917413736324</v>
      </c>
      <c r="J8" s="6">
        <f>Input!F38/Input!F$6</f>
        <v>2.199464922344315</v>
      </c>
      <c r="K8" s="6">
        <f>Input!G38/Input!G$6</f>
        <v>2.7490182829748679</v>
      </c>
      <c r="L8" s="6">
        <f>Input!H38/Input!H$6</f>
        <v>3.7360363255990872</v>
      </c>
      <c r="M8" s="6">
        <f>Input!I38/Input!I$6</f>
        <v>3.9810874647596783</v>
      </c>
      <c r="N8" s="6">
        <f>Input!J38/Input!J$6</f>
        <v>3.4066472619428385</v>
      </c>
      <c r="O8" s="6">
        <f t="shared" ref="O8:O40" si="1">AVERAGE(E8:N8)</f>
        <v>2.2265683904161584</v>
      </c>
    </row>
    <row r="9" spans="1:15" ht="12" customHeight="1" x14ac:dyDescent="0.2">
      <c r="B9" t="s">
        <v>122</v>
      </c>
      <c r="E9" s="6">
        <f>Input!A39/Input!A$6</f>
        <v>1.4873239436619719E-3</v>
      </c>
      <c r="F9" s="6">
        <f>Input!B39/Input!B$6</f>
        <v>2.2205833622940086E-2</v>
      </c>
      <c r="G9" s="6">
        <f>Input!C39/Input!C$6</f>
        <v>6.4294803871765158E-2</v>
      </c>
      <c r="H9" s="6">
        <f>Input!D39/Input!D$6</f>
        <v>6.1547525696725655E-2</v>
      </c>
      <c r="I9" s="6">
        <f>Input!E39/Input!E$6</f>
        <v>7.9259028870430681E-2</v>
      </c>
      <c r="J9" s="6">
        <f>Input!F39/Input!F$6</f>
        <v>5.169284425043312E-2</v>
      </c>
      <c r="K9" s="6">
        <f>Input!G39/Input!G$6</f>
        <v>1.6243138289619475E-2</v>
      </c>
      <c r="L9" s="6">
        <f>Input!H39/Input!H$6</f>
        <v>2.7732978318752377E-2</v>
      </c>
      <c r="M9" s="6">
        <f>Input!I39/Input!I$6</f>
        <v>3.8973733067455128E-2</v>
      </c>
      <c r="N9" s="6">
        <f>Input!J39/Input!J$6</f>
        <v>3.5708553965108178E-2</v>
      </c>
      <c r="O9" s="6">
        <f t="shared" si="1"/>
        <v>3.9914576389689184E-2</v>
      </c>
    </row>
    <row r="10" spans="1:15" ht="13.5" customHeight="1" x14ac:dyDescent="0.2">
      <c r="B10" s="4" t="s">
        <v>123</v>
      </c>
      <c r="E10" s="8">
        <f>SUM(E7:E9)</f>
        <v>2.9340788732394367</v>
      </c>
      <c r="F10" s="8">
        <f t="shared" ref="F10:N10" si="2">SUM(F7:F9)</f>
        <v>2.7967706152863872</v>
      </c>
      <c r="G10" s="8">
        <f t="shared" si="2"/>
        <v>2.9247294718616552</v>
      </c>
      <c r="H10" s="8">
        <f t="shared" si="2"/>
        <v>3.3467195083183214</v>
      </c>
      <c r="I10" s="8">
        <f t="shared" si="2"/>
        <v>2.2597758791027847</v>
      </c>
      <c r="J10" s="8">
        <f t="shared" si="2"/>
        <v>4.5180202889405887</v>
      </c>
      <c r="K10" s="8">
        <f t="shared" si="2"/>
        <v>6.0144876417769284</v>
      </c>
      <c r="L10" s="8">
        <f t="shared" si="2"/>
        <v>8.3772002662609353</v>
      </c>
      <c r="M10" s="8">
        <f t="shared" si="2"/>
        <v>8.9391597332049795</v>
      </c>
      <c r="N10" s="8">
        <f t="shared" si="2"/>
        <v>7.9321290655922834</v>
      </c>
      <c r="O10" s="8">
        <f t="shared" si="1"/>
        <v>5.00430713435843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13.48046910798122</v>
      </c>
      <c r="F12" s="6">
        <f>Input!B40/Input!B$6</f>
        <v>9.2146719496326703</v>
      </c>
      <c r="G12" s="6">
        <f>Input!C40/Input!C$6</f>
        <v>7.9368467123115991</v>
      </c>
      <c r="H12" s="6">
        <f>Input!D40/Input!D$6</f>
        <v>8.8849827275617255</v>
      </c>
      <c r="I12" s="6">
        <f>Input!E40/Input!E$6</f>
        <v>6.9911476819495775</v>
      </c>
      <c r="J12" s="6">
        <f>Input!F40/Input!F$6</f>
        <v>8.0175790080157334</v>
      </c>
      <c r="K12" s="6">
        <f>Input!G40/Input!G$6</f>
        <v>9.5867155642845407</v>
      </c>
      <c r="L12" s="6">
        <f>Input!H40/Input!H$6</f>
        <v>10.978551730696083</v>
      </c>
      <c r="M12" s="6">
        <f>Input!I40/Input!I$6</f>
        <v>11.169951007357492</v>
      </c>
      <c r="N12" s="6">
        <f>Input!J40/Input!J$6</f>
        <v>10.699496155485745</v>
      </c>
      <c r="O12" s="6">
        <f t="shared" si="1"/>
        <v>9.6960411645276388</v>
      </c>
    </row>
    <row r="13" spans="1:15" ht="12" customHeight="1" x14ac:dyDescent="0.2">
      <c r="B13" t="s">
        <v>125</v>
      </c>
      <c r="E13" s="6">
        <f>Input!A41/Input!A$6</f>
        <v>3.7286373708920189</v>
      </c>
      <c r="F13" s="6">
        <f>Input!B41/Input!B$6</f>
        <v>2.9505214942092119</v>
      </c>
      <c r="G13" s="6">
        <f>Input!C41/Input!C$6</f>
        <v>2.593261931113005</v>
      </c>
      <c r="H13" s="6">
        <f>Input!D41/Input!D$6</f>
        <v>2.5457024478118044</v>
      </c>
      <c r="I13" s="6">
        <f>Input!E41/Input!E$6</f>
        <v>2.243046946467123</v>
      </c>
      <c r="J13" s="6">
        <f>Input!F41/Input!F$6</f>
        <v>1.9613114000993035</v>
      </c>
      <c r="K13" s="6">
        <f>Input!G41/Input!G$6</f>
        <v>2.8940207551283978</v>
      </c>
      <c r="L13" s="6">
        <f>Input!H41/Input!H$6</f>
        <v>3.1545736021300876</v>
      </c>
      <c r="M13" s="6">
        <f>Input!I41/Input!I$6</f>
        <v>3.2343364505260266</v>
      </c>
      <c r="N13" s="6">
        <f>Input!J41/Input!J$6</f>
        <v>3.2303562060146205</v>
      </c>
      <c r="O13" s="6">
        <f t="shared" si="1"/>
        <v>2.8535768604391598</v>
      </c>
    </row>
    <row r="14" spans="1:15" ht="12" customHeight="1" x14ac:dyDescent="0.2">
      <c r="B14" t="s">
        <v>126</v>
      </c>
      <c r="E14" s="6">
        <f>Input!A42/Input!A$6</f>
        <v>1.2883064788732395</v>
      </c>
      <c r="F14" s="6">
        <f>Input!B42/Input!B$6</f>
        <v>0.6349574884224648</v>
      </c>
      <c r="G14" s="6">
        <f>Input!C42/Input!C$6</f>
        <v>0.48134678872698256</v>
      </c>
      <c r="H14" s="6">
        <f>Input!D42/Input!D$6</f>
        <v>0.55094733495814352</v>
      </c>
      <c r="I14" s="6">
        <f>Input!E42/Input!E$6</f>
        <v>0.48981978850305535</v>
      </c>
      <c r="J14" s="6">
        <f>Input!F42/Input!F$6</f>
        <v>0.6121922964205494</v>
      </c>
      <c r="K14" s="6">
        <f>Input!G42/Input!G$6</f>
        <v>0.71837349653069893</v>
      </c>
      <c r="L14" s="6">
        <f>Input!H42/Input!H$6</f>
        <v>1.0719144161278054</v>
      </c>
      <c r="M14" s="6">
        <f>Input!I42/Input!I$6</f>
        <v>1.0500764972839167</v>
      </c>
      <c r="N14" s="6">
        <f>Input!J42/Input!J$6</f>
        <v>1.0120405678486217</v>
      </c>
      <c r="O14" s="6">
        <f t="shared" si="1"/>
        <v>0.79099751536954788</v>
      </c>
    </row>
    <row r="15" spans="1:15" ht="13.5" customHeight="1" x14ac:dyDescent="0.2">
      <c r="B15" s="4" t="s">
        <v>130</v>
      </c>
      <c r="E15" s="8">
        <f>SUM(E12:E14)</f>
        <v>18.497412957746477</v>
      </c>
      <c r="F15" s="8">
        <f t="shared" ref="F15:N15" si="3">SUM(F12:F14)</f>
        <v>12.800150932264348</v>
      </c>
      <c r="G15" s="8">
        <f t="shared" si="3"/>
        <v>11.011455432151587</v>
      </c>
      <c r="H15" s="8">
        <f t="shared" si="3"/>
        <v>11.981632510331673</v>
      </c>
      <c r="I15" s="8">
        <f t="shared" si="3"/>
        <v>9.724014416919756</v>
      </c>
      <c r="J15" s="8">
        <f t="shared" si="3"/>
        <v>10.591082704535586</v>
      </c>
      <c r="K15" s="8">
        <f t="shared" si="3"/>
        <v>13.199109815943638</v>
      </c>
      <c r="L15" s="8">
        <f t="shared" si="3"/>
        <v>15.205039748953975</v>
      </c>
      <c r="M15" s="8">
        <f t="shared" si="3"/>
        <v>15.454363955167434</v>
      </c>
      <c r="N15" s="8">
        <f t="shared" si="3"/>
        <v>14.941892929348988</v>
      </c>
      <c r="O15" s="8">
        <f t="shared" si="1"/>
        <v>13.340615540336348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2.431908732394366</v>
      </c>
      <c r="F17" s="6">
        <f>Input!B43/Input!B$6</f>
        <v>1.5030774421931448</v>
      </c>
      <c r="G17" s="6">
        <f>Input!C43/Input!C$6</f>
        <v>1.5261008628062951</v>
      </c>
      <c r="H17" s="6">
        <f>Input!D43/Input!D$6</f>
        <v>1.7669848468793048</v>
      </c>
      <c r="I17" s="6">
        <f>Input!E43/Input!E$6</f>
        <v>1.2945568809689341</v>
      </c>
      <c r="J17" s="6">
        <f>Input!F43/Input!F$6</f>
        <v>1.3655463735276756</v>
      </c>
      <c r="K17" s="6">
        <f>Input!G43/Input!G$6</f>
        <v>1.4899191072739775</v>
      </c>
      <c r="L17" s="6">
        <f>Input!H43/Input!H$6</f>
        <v>2.0637807151007985</v>
      </c>
      <c r="M17" s="6">
        <f>Input!I43/Input!I$6</f>
        <v>1.9541382452038782</v>
      </c>
      <c r="N17" s="6">
        <f>Input!J43/Input!J$6</f>
        <v>1.8005209644202917</v>
      </c>
      <c r="O17" s="6">
        <f t="shared" si="1"/>
        <v>1.7196534170768665</v>
      </c>
    </row>
    <row r="18" spans="2:15" ht="12" customHeight="1" x14ac:dyDescent="0.2">
      <c r="B18" t="s">
        <v>128</v>
      </c>
      <c r="E18" s="6">
        <f>Input!A44/Input!A$6</f>
        <v>2.3305307042253518</v>
      </c>
      <c r="F18" s="6">
        <f>Input!B44/Input!B$6</f>
        <v>4.508222272510527</v>
      </c>
      <c r="G18" s="6">
        <f>Input!C44/Input!C$6</f>
        <v>3.538900144933856</v>
      </c>
      <c r="H18" s="6">
        <f>Input!D44/Input!D$6</f>
        <v>6.0578775034438914</v>
      </c>
      <c r="I18" s="6">
        <f>Input!E44/Input!E$6</f>
        <v>4.8640186249039488</v>
      </c>
      <c r="J18" s="6">
        <f>Input!F44/Input!F$6</f>
        <v>3.1407989534424789</v>
      </c>
      <c r="K18" s="6">
        <f>Input!G44/Input!G$6</f>
        <v>3.8557532016965412</v>
      </c>
      <c r="L18" s="6">
        <f>Input!H44/Input!H$6</f>
        <v>2.4863162799543552</v>
      </c>
      <c r="M18" s="6">
        <f>Input!I44/Input!I$6</f>
        <v>3.1625945472048409</v>
      </c>
      <c r="N18" s="6">
        <f>Input!J44/Input!J$6</f>
        <v>3.2570301555379975</v>
      </c>
      <c r="O18" s="6">
        <f t="shared" si="1"/>
        <v>3.7202042387853789</v>
      </c>
    </row>
    <row r="19" spans="2:15" ht="13.5" customHeight="1" x14ac:dyDescent="0.2">
      <c r="B19" s="4" t="s">
        <v>129</v>
      </c>
      <c r="E19" s="8">
        <f>SUM(E17:E18)</f>
        <v>4.7624394366197178</v>
      </c>
      <c r="F19" s="8">
        <f t="shared" ref="F19:N19" si="4">SUM(F17:F18)</f>
        <v>6.0112997147036715</v>
      </c>
      <c r="G19" s="8">
        <f t="shared" si="4"/>
        <v>5.0650010077401513</v>
      </c>
      <c r="H19" s="8">
        <f t="shared" si="4"/>
        <v>7.8248623503231958</v>
      </c>
      <c r="I19" s="8">
        <f t="shared" si="4"/>
        <v>6.158575505872883</v>
      </c>
      <c r="J19" s="8">
        <f t="shared" si="4"/>
        <v>4.5063453269701546</v>
      </c>
      <c r="K19" s="8">
        <f t="shared" si="4"/>
        <v>5.3456723089705189</v>
      </c>
      <c r="L19" s="8">
        <f t="shared" si="4"/>
        <v>4.5500969950551537</v>
      </c>
      <c r="M19" s="8">
        <f t="shared" si="4"/>
        <v>5.1167327924087189</v>
      </c>
      <c r="N19" s="8">
        <f t="shared" si="4"/>
        <v>5.0575511199582888</v>
      </c>
      <c r="O19" s="8">
        <f t="shared" si="1"/>
        <v>5.4398576558622462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29.801198873239439</v>
      </c>
      <c r="F21" s="6">
        <f>Input!B45/Input!B$6</f>
        <v>31.3664659624508</v>
      </c>
      <c r="G21" s="6">
        <f>Input!C45/Input!C$6</f>
        <v>28.801595411776766</v>
      </c>
      <c r="H21" s="6">
        <f>Input!D45/Input!D$6</f>
        <v>36.139455971177277</v>
      </c>
      <c r="I21" s="6">
        <f>Input!E45/Input!E$6</f>
        <v>35.097397087343118</v>
      </c>
      <c r="J21" s="6">
        <f>Input!F45/Input!F$6</f>
        <v>34.374117283934694</v>
      </c>
      <c r="K21" s="6">
        <f>Input!G45/Input!G$6</f>
        <v>34.275844835143445</v>
      </c>
      <c r="L21" s="6">
        <f>Input!H45/Input!H$6</f>
        <v>27.320661468238871</v>
      </c>
      <c r="M21" s="6">
        <f>Input!I45/Input!I$6</f>
        <v>28.614338685278142</v>
      </c>
      <c r="N21" s="6">
        <f>Input!J45/Input!J$6</f>
        <v>29.787174577767132</v>
      </c>
      <c r="O21" s="6">
        <f t="shared" si="1"/>
        <v>31.557825015634972</v>
      </c>
    </row>
    <row r="22" spans="2:15" ht="12" customHeight="1" x14ac:dyDescent="0.2">
      <c r="B22" t="s">
        <v>132</v>
      </c>
      <c r="E22" s="6">
        <f>Input!A46/Input!A$6</f>
        <v>5.4845900469483562</v>
      </c>
      <c r="F22" s="6">
        <f>Input!B46/Input!B$6</f>
        <v>4.3084463473179717</v>
      </c>
      <c r="G22" s="6">
        <f>Input!C46/Input!C$6</f>
        <v>7.2782348949966185</v>
      </c>
      <c r="H22" s="6">
        <f>Input!D46/Input!D$6</f>
        <v>6.4389545406379147</v>
      </c>
      <c r="I22" s="6">
        <f>Input!E46/Input!E$6</f>
        <v>4.3577712320245894</v>
      </c>
      <c r="J22" s="6">
        <f>Input!F46/Input!F$6</f>
        <v>3.3657705749684639</v>
      </c>
      <c r="K22" s="6">
        <f>Input!G46/Input!G$6</f>
        <v>5.29852731680716</v>
      </c>
      <c r="L22" s="6">
        <f>Input!H46/Input!H$6</f>
        <v>5.0416376949410422</v>
      </c>
      <c r="M22" s="6">
        <f>Input!I46/Input!I$6</f>
        <v>5.408906174791996</v>
      </c>
      <c r="N22" s="6">
        <f>Input!J46/Input!J$6</f>
        <v>5.0158106794785224</v>
      </c>
      <c r="O22" s="6">
        <f t="shared" si="1"/>
        <v>5.1998649502912633</v>
      </c>
    </row>
    <row r="23" spans="2:15" ht="12" customHeight="1" x14ac:dyDescent="0.2">
      <c r="B23" t="s">
        <v>133</v>
      </c>
      <c r="E23" s="6">
        <f>Input!A47/Input!A$6</f>
        <v>0.40400037558685448</v>
      </c>
      <c r="F23" s="6">
        <f>Input!B47/Input!B$6</f>
        <v>0.59647905537011747</v>
      </c>
      <c r="G23" s="6">
        <f>Input!C47/Input!C$6</f>
        <v>0.2415146511274314</v>
      </c>
      <c r="H23" s="6">
        <f>Input!D47/Input!D$6</f>
        <v>0.97882038783511705</v>
      </c>
      <c r="I23" s="6">
        <f>Input!E47/Input!E$6</f>
        <v>0.66856672399282813</v>
      </c>
      <c r="J23" s="6">
        <f>Input!F47/Input!F$6</f>
        <v>0.57677519818386735</v>
      </c>
      <c r="K23" s="6">
        <f>Input!G47/Input!G$6</f>
        <v>1.0210222436401584</v>
      </c>
      <c r="L23" s="6">
        <f>Input!H47/Input!H$6</f>
        <v>1.1241253328261698</v>
      </c>
      <c r="M23" s="6">
        <f>Input!I47/Input!I$6</f>
        <v>0.75589476036581182</v>
      </c>
      <c r="N23" s="6">
        <f>Input!J47/Input!J$6</f>
        <v>0.8526545671933593</v>
      </c>
      <c r="O23" s="6">
        <f t="shared" si="1"/>
        <v>0.72198532961217143</v>
      </c>
    </row>
    <row r="24" spans="2:15" ht="12" customHeight="1" x14ac:dyDescent="0.2">
      <c r="B24" t="s">
        <v>134</v>
      </c>
      <c r="E24" s="6">
        <f>Input!A48/Input!A$6</f>
        <v>1.744926572769953</v>
      </c>
      <c r="F24" s="6">
        <f>Input!B48/Input!B$6</f>
        <v>0.68130036126758864</v>
      </c>
      <c r="G24" s="6">
        <f>Input!C48/Input!C$6</f>
        <v>0.65306021021498839</v>
      </c>
      <c r="H24" s="6">
        <f>Input!D48/Input!D$6</f>
        <v>0.82537840415386254</v>
      </c>
      <c r="I24" s="6">
        <f>Input!E48/Input!E$6</f>
        <v>0.71576347469720802</v>
      </c>
      <c r="J24" s="6">
        <f>Input!F48/Input!F$6</f>
        <v>0.66113202773099289</v>
      </c>
      <c r="K24" s="6">
        <f>Input!G48/Input!G$6</f>
        <v>0.81431836874665542</v>
      </c>
      <c r="L24" s="6">
        <f>Input!H48/Input!H$6</f>
        <v>0.85977748193229364</v>
      </c>
      <c r="M24" s="6">
        <f>Input!I48/Input!I$6</f>
        <v>0.7477171147631162</v>
      </c>
      <c r="N24" s="6">
        <f>Input!J48/Input!J$6</f>
        <v>0.49816086772446594</v>
      </c>
      <c r="O24" s="6">
        <f t="shared" si="1"/>
        <v>0.82015348840011237</v>
      </c>
    </row>
    <row r="25" spans="2:15" ht="12" customHeight="1" x14ac:dyDescent="0.2">
      <c r="B25" t="s">
        <v>135</v>
      </c>
      <c r="E25" s="6">
        <f>Input!A49/Input!A$6</f>
        <v>0.61641652582159623</v>
      </c>
      <c r="F25" s="6">
        <f>Input!B49/Input!B$6</f>
        <v>0.32887594863049679</v>
      </c>
      <c r="G25" s="6">
        <f>Input!C49/Input!C$6</f>
        <v>0.32442848561210291</v>
      </c>
      <c r="H25" s="6">
        <f>Input!D49/Input!D$6</f>
        <v>0.29230772491257817</v>
      </c>
      <c r="I25" s="6">
        <f>Input!E49/Input!E$6</f>
        <v>0.25991949943283693</v>
      </c>
      <c r="J25" s="6">
        <f>Input!F49/Input!F$6</f>
        <v>0.22566228309295702</v>
      </c>
      <c r="K25" s="6">
        <f>Input!G49/Input!G$6</f>
        <v>0.30375622491390525</v>
      </c>
      <c r="L25" s="6">
        <f>Input!H49/Input!H$6</f>
        <v>0.27520882464815516</v>
      </c>
      <c r="M25" s="6">
        <f>Input!I49/Input!I$6</f>
        <v>0.33011569139792341</v>
      </c>
      <c r="N25" s="6">
        <f>Input!J49/Input!J$6</f>
        <v>0.31902531101027404</v>
      </c>
      <c r="O25" s="6">
        <f t="shared" si="1"/>
        <v>0.32757165194728255</v>
      </c>
    </row>
    <row r="26" spans="2:15" ht="14.25" customHeight="1" x14ac:dyDescent="0.2">
      <c r="B26" s="4" t="s">
        <v>136</v>
      </c>
      <c r="E26" s="8">
        <f>SUM(E21:E25)</f>
        <v>38.051132394366206</v>
      </c>
      <c r="F26" s="8">
        <f t="shared" ref="F26:N26" si="5">SUM(F21:F25)</f>
        <v>37.281567675036975</v>
      </c>
      <c r="G26" s="8">
        <f t="shared" si="5"/>
        <v>37.298833653727911</v>
      </c>
      <c r="H26" s="8">
        <f t="shared" si="5"/>
        <v>44.674917028716742</v>
      </c>
      <c r="I26" s="8">
        <f t="shared" si="5"/>
        <v>41.099418017490578</v>
      </c>
      <c r="J26" s="8">
        <f t="shared" si="5"/>
        <v>39.203457367910978</v>
      </c>
      <c r="K26" s="8">
        <f t="shared" si="5"/>
        <v>41.713468989251325</v>
      </c>
      <c r="L26" s="8">
        <f t="shared" si="5"/>
        <v>34.621410802586524</v>
      </c>
      <c r="M26" s="8">
        <f t="shared" si="5"/>
        <v>35.85697242659699</v>
      </c>
      <c r="N26" s="8">
        <f t="shared" si="5"/>
        <v>36.472826003173751</v>
      </c>
      <c r="O26" s="8">
        <f t="shared" si="1"/>
        <v>38.627400435885804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1.3898569014084508</v>
      </c>
      <c r="F28" s="6">
        <f>Input!B50/Input!B$6</f>
        <v>1.3391761159289102</v>
      </c>
      <c r="G28" s="6">
        <f>Input!C50/Input!C$6</f>
        <v>1.6065505467137651</v>
      </c>
      <c r="H28" s="6">
        <f>Input!D50/Input!D$6</f>
        <v>2.1409261417823462</v>
      </c>
      <c r="I28" s="6">
        <f>Input!E50/Input!E$6</f>
        <v>2.0593616670935635</v>
      </c>
      <c r="J28" s="6">
        <f>Input!F50/Input!F$6</f>
        <v>1.6003110780971344</v>
      </c>
      <c r="K28" s="6">
        <f>Input!G50/Input!G$6</f>
        <v>1.7788275350273948</v>
      </c>
      <c r="L28" s="6">
        <f>Input!H50/Input!H$6</f>
        <v>1.6465081780144541</v>
      </c>
      <c r="M28" s="6">
        <f>Input!I50/Input!I$6</f>
        <v>1.7992169772399094</v>
      </c>
      <c r="N28" s="6">
        <f>Input!J50/Input!J$6</f>
        <v>1.7183605069244745</v>
      </c>
      <c r="O28" s="6">
        <f t="shared" si="1"/>
        <v>1.7079095648230402</v>
      </c>
    </row>
    <row r="29" spans="2:15" ht="12" customHeight="1" x14ac:dyDescent="0.2">
      <c r="B29" t="s">
        <v>138</v>
      </c>
      <c r="E29" s="6">
        <f>Input!A51/Input!A$6</f>
        <v>0.20467455399061033</v>
      </c>
      <c r="F29" s="6">
        <f>Input!B51/Input!B$6</f>
        <v>0.10023518762476663</v>
      </c>
      <c r="G29" s="6">
        <f>Input!C51/Input!C$6</f>
        <v>5.7840159446886197E-2</v>
      </c>
      <c r="H29" s="6">
        <f>Input!D51/Input!D$6</f>
        <v>7.5504927413372891E-2</v>
      </c>
      <c r="I29" s="6">
        <f>Input!E51/Input!E$6</f>
        <v>6.258900801346555E-2</v>
      </c>
      <c r="J29" s="6">
        <f>Input!F51/Input!F$6</f>
        <v>0.15114070754565145</v>
      </c>
      <c r="K29" s="6">
        <f>Input!G51/Input!G$6</f>
        <v>9.9065435926987105E-2</v>
      </c>
      <c r="L29" s="6">
        <f>Input!H51/Input!H$6</f>
        <v>0.17035431723088626</v>
      </c>
      <c r="M29" s="6">
        <f>Input!I51/Input!I$6</f>
        <v>0.21461802929244311</v>
      </c>
      <c r="N29" s="6">
        <f>Input!J51/Input!J$6</f>
        <v>0.20966367579474093</v>
      </c>
      <c r="O29" s="6">
        <f t="shared" si="1"/>
        <v>0.13456860022798106</v>
      </c>
    </row>
    <row r="30" spans="2:15" ht="13.5" customHeight="1" x14ac:dyDescent="0.2">
      <c r="B30" s="4" t="s">
        <v>139</v>
      </c>
      <c r="E30" s="8">
        <f>SUM(E28:E29)</f>
        <v>1.594531455399061</v>
      </c>
      <c r="F30" s="8">
        <f t="shared" ref="F30:N30" si="6">SUM(F28:F29)</f>
        <v>1.4394113035536769</v>
      </c>
      <c r="G30" s="8">
        <f t="shared" si="6"/>
        <v>1.6643907061606513</v>
      </c>
      <c r="H30" s="8">
        <f t="shared" si="6"/>
        <v>2.216431069195719</v>
      </c>
      <c r="I30" s="8">
        <f t="shared" si="6"/>
        <v>2.1219506751070289</v>
      </c>
      <c r="J30" s="8">
        <f t="shared" si="6"/>
        <v>1.7514517856427858</v>
      </c>
      <c r="K30" s="8">
        <f t="shared" si="6"/>
        <v>1.8778929709543819</v>
      </c>
      <c r="L30" s="8">
        <f t="shared" si="6"/>
        <v>1.8168624952453405</v>
      </c>
      <c r="M30" s="8">
        <f t="shared" si="6"/>
        <v>2.0138350065323527</v>
      </c>
      <c r="N30" s="8">
        <f t="shared" si="6"/>
        <v>1.9280241827192155</v>
      </c>
      <c r="O30" s="8">
        <f t="shared" si="1"/>
        <v>1.8424781650510211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0.14954629107981221</v>
      </c>
      <c r="F32" s="6">
        <f>Input!B52/Input!B$6</f>
        <v>0.29203695920989892</v>
      </c>
      <c r="G32" s="6">
        <f>Input!C52/Input!C$6</f>
        <v>0.11998118885050439</v>
      </c>
      <c r="H32" s="6">
        <f>Input!D52/Input!D$6</f>
        <v>0.17343901663664302</v>
      </c>
      <c r="I32" s="6">
        <f>Input!E52/Input!E$6</f>
        <v>2.9907607303596914E-2</v>
      </c>
      <c r="J32" s="6">
        <f>Input!F52/Input!F$6</f>
        <v>3.3981491212122267E-2</v>
      </c>
      <c r="K32" s="6">
        <f>Input!G52/Input!G$6</f>
        <v>4.070199503899008E-2</v>
      </c>
      <c r="L32" s="6">
        <f>Input!H52/Input!H$6</f>
        <v>6.725618105743629E-2</v>
      </c>
      <c r="M32" s="6">
        <f>Input!I52/Input!I$6</f>
        <v>9.9608918379976624E-2</v>
      </c>
      <c r="N32" s="6">
        <f>Input!J52/Input!J$6</f>
        <v>7.3946310351928474E-2</v>
      </c>
      <c r="O32" s="6">
        <f t="shared" si="1"/>
        <v>0.10804059591209089</v>
      </c>
    </row>
    <row r="33" spans="2:15" ht="12" customHeight="1" x14ac:dyDescent="0.2">
      <c r="B33" t="s">
        <v>141</v>
      </c>
      <c r="E33" s="6">
        <f>Input!A53/Input!A$6</f>
        <v>0.7495913615023474</v>
      </c>
      <c r="F33" s="6">
        <f>Input!B53/Input!B$6</f>
        <v>0.44446480671779909</v>
      </c>
      <c r="G33" s="6">
        <f>Input!C53/Input!C$6</f>
        <v>0.52477744265015625</v>
      </c>
      <c r="H33" s="6">
        <f>Input!D53/Input!D$6</f>
        <v>0.61519190420684544</v>
      </c>
      <c r="I33" s="6">
        <f>Input!E53/Input!E$6</f>
        <v>0.53894178345347432</v>
      </c>
      <c r="J33" s="6">
        <f>Input!F53/Input!F$6</f>
        <v>0.74283747055463445</v>
      </c>
      <c r="K33" s="6">
        <f>Input!G53/Input!G$6</f>
        <v>0.90286452716100085</v>
      </c>
      <c r="L33" s="6">
        <f>Input!H53/Input!H$6</f>
        <v>1.1813874096614683</v>
      </c>
      <c r="M33" s="6">
        <f>Input!I53/Input!I$6</f>
        <v>1.1776469779275254</v>
      </c>
      <c r="N33" s="6">
        <f>Input!J53/Input!J$6</f>
        <v>0.96945646489031823</v>
      </c>
      <c r="O33" s="6">
        <f t="shared" si="1"/>
        <v>0.78471601487255704</v>
      </c>
    </row>
    <row r="34" spans="2:15" ht="12" customHeight="1" x14ac:dyDescent="0.2">
      <c r="B34" t="s">
        <v>142</v>
      </c>
      <c r="E34" s="6">
        <f>Input!A54/Input!A$6</f>
        <v>0.19840638497652582</v>
      </c>
      <c r="F34" s="6">
        <f>Input!B54/Input!B$6</f>
        <v>0.24167569162133984</v>
      </c>
      <c r="G34" s="6">
        <f>Input!C54/Input!C$6</f>
        <v>0.25946342649724058</v>
      </c>
      <c r="H34" s="6">
        <f>Input!D54/Input!D$6</f>
        <v>0.27813118575818591</v>
      </c>
      <c r="I34" s="6">
        <f>Input!E54/Input!E$6</f>
        <v>0.25814885286691791</v>
      </c>
      <c r="J34" s="6">
        <f>Input!F54/Input!F$6</f>
        <v>0.26113747855141417</v>
      </c>
      <c r="K34" s="6">
        <f>Input!G54/Input!G$6</f>
        <v>0.30323778384909283</v>
      </c>
      <c r="L34" s="6">
        <f>Input!H54/Input!H$6</f>
        <v>0.32610060859642448</v>
      </c>
      <c r="M34" s="6">
        <f>Input!I54/Input!I$6</f>
        <v>0.39333201540259921</v>
      </c>
      <c r="N34" s="6">
        <f>Input!J54/Input!J$6</f>
        <v>0.37205904761070213</v>
      </c>
      <c r="O34" s="6">
        <f t="shared" si="1"/>
        <v>0.28916924757304435</v>
      </c>
    </row>
    <row r="35" spans="2:15" ht="12" customHeight="1" x14ac:dyDescent="0.2">
      <c r="B35" t="s">
        <v>143</v>
      </c>
      <c r="E35" s="6">
        <f>Input!A55/Input!A$6</f>
        <v>1.4563061032863851</v>
      </c>
      <c r="F35" s="6">
        <f>Input!B55/Input!B$6</f>
        <v>0.68189499801989806</v>
      </c>
      <c r="G35" s="6">
        <f>Input!C55/Input!C$6</f>
        <v>0.80545429043896222</v>
      </c>
      <c r="H35" s="6">
        <f>Input!D55/Input!D$6</f>
        <v>0.89473328388258977</v>
      </c>
      <c r="I35" s="6">
        <f>Input!E55/Input!E$6</f>
        <v>0.8375332064839548</v>
      </c>
      <c r="J35" s="6">
        <f>Input!F55/Input!F$6</f>
        <v>0.81538833899033536</v>
      </c>
      <c r="K35" s="6">
        <f>Input!G55/Input!G$6</f>
        <v>0.94779886992114026</v>
      </c>
      <c r="L35" s="6">
        <f>Input!H55/Input!H$6</f>
        <v>1.1311860022822366</v>
      </c>
      <c r="M35" s="6">
        <f>Input!I55/Input!I$6</f>
        <v>1.2901010795571752</v>
      </c>
      <c r="N35" s="6">
        <f>Input!J55/Input!J$6</f>
        <v>1.348968107805752</v>
      </c>
      <c r="O35" s="6">
        <f t="shared" si="1"/>
        <v>1.0209364280668427</v>
      </c>
    </row>
    <row r="36" spans="2:15" ht="13.5" customHeight="1" x14ac:dyDescent="0.2">
      <c r="B36" s="4" t="s">
        <v>144</v>
      </c>
      <c r="E36" s="8">
        <f>SUM(E32:E35)</f>
        <v>2.5538501408450704</v>
      </c>
      <c r="F36" s="8">
        <f t="shared" ref="F36:N36" si="7">SUM(F32:F35)</f>
        <v>1.6600724555689359</v>
      </c>
      <c r="G36" s="8">
        <f t="shared" si="7"/>
        <v>1.7096763484368633</v>
      </c>
      <c r="H36" s="8">
        <f t="shared" si="7"/>
        <v>1.9614953904842642</v>
      </c>
      <c r="I36" s="8">
        <f t="shared" si="7"/>
        <v>1.664531450107944</v>
      </c>
      <c r="J36" s="8">
        <f t="shared" si="7"/>
        <v>1.8533447793085063</v>
      </c>
      <c r="K36" s="8">
        <f t="shared" si="7"/>
        <v>2.194603175970224</v>
      </c>
      <c r="L36" s="8">
        <f t="shared" si="7"/>
        <v>2.7059302015975657</v>
      </c>
      <c r="M36" s="8">
        <f t="shared" si="7"/>
        <v>2.9606889912672765</v>
      </c>
      <c r="N36" s="8">
        <f t="shared" si="7"/>
        <v>2.764429930658701</v>
      </c>
      <c r="O36" s="8">
        <f t="shared" si="1"/>
        <v>2.2028622864245349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6.1142140845070427</v>
      </c>
      <c r="F38" s="8">
        <f>Input!B56/Input!B$6</f>
        <v>3.3588512579709202</v>
      </c>
      <c r="G38" s="8">
        <f>Input!C56/Input!C$6</f>
        <v>2.8077858436278014</v>
      </c>
      <c r="H38" s="8">
        <f>Input!D56/Input!D$6</f>
        <v>3.6636522199851647</v>
      </c>
      <c r="I38" s="8">
        <f>Input!E56/Input!E$6</f>
        <v>3.4231980679863883</v>
      </c>
      <c r="J38" s="8">
        <f>Input!F56/Input!F$6</f>
        <v>3.1918765054947298</v>
      </c>
      <c r="K38" s="8">
        <f>Input!G56/Input!G$6</f>
        <v>4.1123931424849083</v>
      </c>
      <c r="L38" s="8">
        <f>Input!H56/Input!H$6</f>
        <v>6.3839168885507789</v>
      </c>
      <c r="M38" s="8">
        <f>Input!I56/Input!I$6</f>
        <v>5.8896353915973316</v>
      </c>
      <c r="N38" s="8">
        <f>Input!J56/Input!J$6</f>
        <v>5.0570198349121789</v>
      </c>
      <c r="O38" s="8">
        <f t="shared" si="1"/>
        <v>4.4002543237117235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74.507659342723016</v>
      </c>
      <c r="F40" s="11">
        <f t="shared" ref="F40:N40" si="8">SUM(F10,F15,F19,F26,F30,F36,F38)</f>
        <v>65.348123954384917</v>
      </c>
      <c r="G40" s="11">
        <f t="shared" si="8"/>
        <v>62.481872463706623</v>
      </c>
      <c r="H40" s="11">
        <f t="shared" si="8"/>
        <v>75.669710077355077</v>
      </c>
      <c r="I40" s="11">
        <f t="shared" si="8"/>
        <v>66.451464012587365</v>
      </c>
      <c r="J40" s="11">
        <f t="shared" si="8"/>
        <v>65.615578758803323</v>
      </c>
      <c r="K40" s="11">
        <f t="shared" si="8"/>
        <v>74.457628045351925</v>
      </c>
      <c r="L40" s="11">
        <f t="shared" si="8"/>
        <v>73.660457398250287</v>
      </c>
      <c r="M40" s="11">
        <f t="shared" si="8"/>
        <v>76.23138829677508</v>
      </c>
      <c r="N40" s="11">
        <f t="shared" si="8"/>
        <v>74.153873066363417</v>
      </c>
      <c r="O40" s="11">
        <f t="shared" si="1"/>
        <v>70.857775541630104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1.6457188005291785</v>
      </c>
      <c r="F7" s="6">
        <f>(Input!B37-Input!B57+Input!B77)/Input!B$5</f>
        <v>1.7900459529184134</v>
      </c>
      <c r="G7" s="6">
        <f>(Input!C37-Input!C57+Input!C77)/Input!C$5</f>
        <v>2.166025744383532</v>
      </c>
      <c r="H7" s="6">
        <f>(Input!D37-Input!D57+Input!D77)/Input!D$5</f>
        <v>2.0554804548338295</v>
      </c>
      <c r="I7" s="6">
        <f>(Input!E37-Input!E57+Input!E77)/Input!E$5</f>
        <v>1.6054379383061155</v>
      </c>
      <c r="J7" s="6">
        <f>(Input!F37-Input!F57+Input!F77)/Input!F$5</f>
        <v>3.2940493419945476</v>
      </c>
      <c r="K7" s="6">
        <f>(Input!G37-Input!G57+Input!G77)/Input!G$5</f>
        <v>4.0169326175490561</v>
      </c>
      <c r="L7" s="6">
        <f>(Input!H37-Input!H57+Input!H77)/Input!H$5</f>
        <v>4.7530158997933452</v>
      </c>
      <c r="M7" s="6">
        <f>(Input!I37-Input!I57+Input!I77)/Input!I$5</f>
        <v>5.4458953502488763</v>
      </c>
      <c r="N7" s="6">
        <f>(Input!J37-Input!J57+Input!J77)/Input!J$5</f>
        <v>5.2711417991987375</v>
      </c>
      <c r="O7" s="6">
        <f>AVERAGE(E7:N7)</f>
        <v>3.2043743899755635</v>
      </c>
    </row>
    <row r="8" spans="1:15" ht="12" customHeight="1" x14ac:dyDescent="0.2">
      <c r="B8" t="s">
        <v>121</v>
      </c>
      <c r="E8" s="6">
        <f>(Input!A38-Input!A58+Input!A78)/Input!A$5</f>
        <v>1.2061972659120976</v>
      </c>
      <c r="F8" s="6">
        <f>(Input!B38-Input!B58+Input!B78)/Input!B$5</f>
        <v>1.6295770181661831</v>
      </c>
      <c r="G8" s="6">
        <f>(Input!C38-Input!C58+Input!C78)/Input!C$5</f>
        <v>1.4680906696764486</v>
      </c>
      <c r="H8" s="6">
        <f>(Input!D38-Input!D58+Input!D78)/Input!D$5</f>
        <v>1.5761185398467619</v>
      </c>
      <c r="I8" s="6">
        <f>(Input!E38-Input!E58+Input!E78)/Input!E$5</f>
        <v>1.4160740032367221</v>
      </c>
      <c r="J8" s="6">
        <f>(Input!F38-Input!F58+Input!F78)/Input!F$5</f>
        <v>3.1990005385210867</v>
      </c>
      <c r="K8" s="6">
        <f>(Input!G38-Input!G58+Input!G78)/Input!G$5</f>
        <v>3.4078368281108009</v>
      </c>
      <c r="L8" s="6">
        <f>(Input!H38-Input!H58+Input!H78)/Input!H$5</f>
        <v>3.8305065159630556</v>
      </c>
      <c r="M8" s="6">
        <f>(Input!I38-Input!I58+Input!I78)/Input!I$5</f>
        <v>4.4114691837643152</v>
      </c>
      <c r="N8" s="6">
        <f>(Input!J38-Input!J58+Input!J78)/Input!J$5</f>
        <v>3.9497808668204444</v>
      </c>
      <c r="O8" s="6">
        <f t="shared" ref="O8:O40" si="1">AVERAGE(E8:N8)</f>
        <v>2.6094651430017914</v>
      </c>
    </row>
    <row r="9" spans="1:15" ht="12" customHeight="1" x14ac:dyDescent="0.2">
      <c r="B9" t="s">
        <v>122</v>
      </c>
      <c r="E9" s="6">
        <f>(Input!A39-Input!A59+Input!A79)/Input!A$5</f>
        <v>1.4552403351462591E-3</v>
      </c>
      <c r="F9" s="6">
        <f>(Input!B39-Input!B59+Input!B79)/Input!B$5</f>
        <v>3.0099161560786843E-2</v>
      </c>
      <c r="G9" s="6">
        <f>(Input!C39-Input!C59+Input!C79)/Input!C$5</f>
        <v>8.2448135010211754E-2</v>
      </c>
      <c r="H9" s="6">
        <f>(Input!D39-Input!D59+Input!D79)/Input!D$5</f>
        <v>8.5009516373041813E-2</v>
      </c>
      <c r="I9" s="6">
        <f>(Input!E39-Input!E59+Input!E79)/Input!E$5</f>
        <v>0.10622676671080379</v>
      </c>
      <c r="J9" s="6">
        <f>(Input!F39-Input!F59+Input!F79)/Input!F$5</f>
        <v>7.3237858032378575E-2</v>
      </c>
      <c r="K9" s="6">
        <f>(Input!G39-Input!G59+Input!G79)/Input!G$5</f>
        <v>1.9456093702669042E-2</v>
      </c>
      <c r="L9" s="6">
        <f>(Input!H39-Input!H59+Input!H79)/Input!H$5</f>
        <v>2.8584201425498713E-2</v>
      </c>
      <c r="M9" s="6">
        <f>(Input!I39-Input!I59+Input!I79)/Input!I$5</f>
        <v>4.473372182428878E-2</v>
      </c>
      <c r="N9" s="6">
        <f>(Input!J39-Input!J59+Input!J79)/Input!J$5</f>
        <v>4.0653150418841814E-2</v>
      </c>
      <c r="O9" s="6">
        <f t="shared" si="1"/>
        <v>5.1190384539366737E-2</v>
      </c>
    </row>
    <row r="10" spans="1:15" ht="13.5" customHeight="1" x14ac:dyDescent="0.2">
      <c r="B10" s="4" t="s">
        <v>123</v>
      </c>
      <c r="E10" s="8">
        <f>SUM(E7:E9)</f>
        <v>2.8533713067764226</v>
      </c>
      <c r="F10" s="8">
        <f t="shared" ref="F10:N10" si="2">SUM(F7:F9)</f>
        <v>3.4497221326453831</v>
      </c>
      <c r="G10" s="8">
        <f t="shared" si="2"/>
        <v>3.7165645490701924</v>
      </c>
      <c r="H10" s="8">
        <f t="shared" si="2"/>
        <v>3.7166085110536335</v>
      </c>
      <c r="I10" s="8">
        <f t="shared" si="2"/>
        <v>3.1277387082536414</v>
      </c>
      <c r="J10" s="8">
        <f t="shared" si="2"/>
        <v>6.566287738548013</v>
      </c>
      <c r="K10" s="8">
        <f t="shared" si="2"/>
        <v>7.4442255393625256</v>
      </c>
      <c r="L10" s="8">
        <f t="shared" si="2"/>
        <v>8.6121066171818992</v>
      </c>
      <c r="M10" s="8">
        <f t="shared" si="2"/>
        <v>9.9020982558374797</v>
      </c>
      <c r="N10" s="8">
        <f t="shared" si="2"/>
        <v>9.2615758164380235</v>
      </c>
      <c r="O10" s="8">
        <f t="shared" si="1"/>
        <v>5.865029917516722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13.047730045568132</v>
      </c>
      <c r="F12" s="6">
        <f>(Input!B40-Input!B60+Input!B80)/Input!B$5</f>
        <v>12.271554874771578</v>
      </c>
      <c r="G12" s="6">
        <f>(Input!C40-Input!C60+Input!C80)/Input!C$5</f>
        <v>10.811483392454049</v>
      </c>
      <c r="H12" s="6">
        <f>(Input!D40-Input!D60+Input!D80)/Input!D$5</f>
        <v>10.328934654238445</v>
      </c>
      <c r="I12" s="6">
        <f>(Input!E40-Input!E60+Input!E80)/Input!E$5</f>
        <v>9.3239492913540296</v>
      </c>
      <c r="J12" s="6">
        <f>(Input!F40-Input!F60+Input!F80)/Input!F$5</f>
        <v>11.991486823062166</v>
      </c>
      <c r="K12" s="6">
        <f>(Input!G40-Input!G60+Input!G80)/Input!G$5</f>
        <v>12.368349769445661</v>
      </c>
      <c r="L12" s="6">
        <f>(Input!H40-Input!H60+Input!H80)/Input!H$5</f>
        <v>12.440912867445489</v>
      </c>
      <c r="M12" s="6">
        <f>(Input!I40-Input!I60+Input!I80)/Input!I$5</f>
        <v>13.238671037189915</v>
      </c>
      <c r="N12" s="6">
        <f>(Input!J40-Input!J60+Input!J80)/Input!J$5</f>
        <v>13.381513091335842</v>
      </c>
      <c r="O12" s="6">
        <f t="shared" si="1"/>
        <v>11.920458584686532</v>
      </c>
    </row>
    <row r="13" spans="1:15" ht="12" customHeight="1" x14ac:dyDescent="0.2">
      <c r="B13" t="s">
        <v>125</v>
      </c>
      <c r="E13" s="6">
        <f>(Input!A41-Input!A61+Input!A81)/Input!A$5</f>
        <v>3.6097912685579892</v>
      </c>
      <c r="F13" s="6">
        <f>(Input!B41-Input!B61+Input!B81)/Input!B$5</f>
        <v>3.9264546382887242</v>
      </c>
      <c r="G13" s="6">
        <f>(Input!C41-Input!C61+Input!C81)/Input!C$5</f>
        <v>3.5240070407395465</v>
      </c>
      <c r="H13" s="6">
        <f>(Input!D41-Input!D61+Input!D81)/Input!D$5</f>
        <v>2.982074081303987</v>
      </c>
      <c r="I13" s="6">
        <f>(Input!E41-Input!E61+Input!E81)/Input!E$5</f>
        <v>2.9906056593595216</v>
      </c>
      <c r="J13" s="6">
        <f>(Input!F41-Input!F61+Input!F81)/Input!F$5</f>
        <v>2.92988775201104</v>
      </c>
      <c r="K13" s="6">
        <f>(Input!G41-Input!G61+Input!G81)/Input!G$5</f>
        <v>3.7336461243310564</v>
      </c>
      <c r="L13" s="6">
        <f>(Input!H41-Input!H61+Input!H81)/Input!H$5</f>
        <v>3.576117413858547</v>
      </c>
      <c r="M13" s="6">
        <f>(Input!I41-Input!I61+Input!I81)/Input!I$5</f>
        <v>3.8296412528833312</v>
      </c>
      <c r="N13" s="6">
        <f>(Input!J41-Input!J61+Input!J81)/Input!J$5</f>
        <v>4.0394971874873535</v>
      </c>
      <c r="O13" s="6">
        <f t="shared" si="1"/>
        <v>3.5141722418821097</v>
      </c>
    </row>
    <row r="14" spans="1:15" ht="12" customHeight="1" x14ac:dyDescent="0.2">
      <c r="B14" t="s">
        <v>126</v>
      </c>
      <c r="E14" s="6">
        <f>(Input!A42-Input!A62+Input!A82)/Input!A$5</f>
        <v>1.2605159488460975</v>
      </c>
      <c r="F14" s="6">
        <f>(Input!B42-Input!B62+Input!B82)/Input!B$5</f>
        <v>0.84450096742986136</v>
      </c>
      <c r="G14" s="6">
        <f>(Input!C42-Input!C62+Input!C82)/Input!C$5</f>
        <v>0.65848194130925508</v>
      </c>
      <c r="H14" s="6">
        <f>(Input!D42-Input!D62+Input!D82)/Input!D$5</f>
        <v>0.63433824605924549</v>
      </c>
      <c r="I14" s="6">
        <f>(Input!E42-Input!E62+Input!E82)/Input!E$5</f>
        <v>0.65648006473444165</v>
      </c>
      <c r="J14" s="6">
        <f>(Input!F42-Input!F62+Input!F82)/Input!F$5</f>
        <v>0.9185757800141362</v>
      </c>
      <c r="K14" s="6">
        <f>(Input!G42-Input!G62+Input!G82)/Input!G$5</f>
        <v>0.92645047288882909</v>
      </c>
      <c r="L14" s="6">
        <f>(Input!H42-Input!H62+Input!H82)/Input!H$5</f>
        <v>1.1885044915861838</v>
      </c>
      <c r="M14" s="6">
        <f>(Input!I42-Input!I62+Input!I82)/Input!I$5</f>
        <v>1.2359890332240704</v>
      </c>
      <c r="N14" s="6">
        <f>(Input!J42-Input!J62+Input!J82)/Input!J$5</f>
        <v>1.261910889887095</v>
      </c>
      <c r="O14" s="6">
        <f t="shared" si="1"/>
        <v>0.95857478359792159</v>
      </c>
    </row>
    <row r="15" spans="1:15" ht="13.5" customHeight="1" x14ac:dyDescent="0.2">
      <c r="B15" s="4" t="s">
        <v>130</v>
      </c>
      <c r="E15" s="8">
        <f>SUM(E12:E14)</f>
        <v>17.91803726297222</v>
      </c>
      <c r="F15" s="8">
        <f t="shared" ref="F15:N15" si="3">SUM(F12:F14)</f>
        <v>17.042510480490165</v>
      </c>
      <c r="G15" s="8">
        <f t="shared" si="3"/>
        <v>14.993972374502849</v>
      </c>
      <c r="H15" s="8">
        <f t="shared" si="3"/>
        <v>13.945346981601677</v>
      </c>
      <c r="I15" s="8">
        <f t="shared" si="3"/>
        <v>12.971035015447994</v>
      </c>
      <c r="J15" s="8">
        <f t="shared" si="3"/>
        <v>15.839950355087341</v>
      </c>
      <c r="K15" s="8">
        <f t="shared" si="3"/>
        <v>17.028446366665545</v>
      </c>
      <c r="L15" s="8">
        <f t="shared" si="3"/>
        <v>17.205534772890218</v>
      </c>
      <c r="M15" s="8">
        <f t="shared" si="3"/>
        <v>18.304301323297317</v>
      </c>
      <c r="N15" s="8">
        <f t="shared" si="3"/>
        <v>18.682921168710291</v>
      </c>
      <c r="O15" s="8">
        <f t="shared" si="1"/>
        <v>16.393205610166561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2.3510782007937676</v>
      </c>
      <c r="F17" s="6">
        <f>(Input!B43-Input!B63+Input!B83)/Input!B$5</f>
        <v>1.9644407717940451</v>
      </c>
      <c r="G17" s="6">
        <f>(Input!C43-Input!C63+Input!C83)/Input!C$5</f>
        <v>2.0386665591744597</v>
      </c>
      <c r="H17" s="6">
        <f>(Input!D43-Input!D63+Input!D83)/Input!D$5</f>
        <v>2.0463593772875894</v>
      </c>
      <c r="I17" s="6">
        <f>(Input!E43-Input!E63+Input!E83)/Input!E$5</f>
        <v>1.7597712225982052</v>
      </c>
      <c r="J17" s="6">
        <f>(Input!F43-Input!F63+Input!F83)/Input!F$5</f>
        <v>2.0144281579213086</v>
      </c>
      <c r="K17" s="6">
        <f>(Input!G43-Input!G63+Input!G83)/Input!G$5</f>
        <v>1.8827168388812225</v>
      </c>
      <c r="L17" s="6">
        <f>(Input!H43-Input!H63+Input!H83)/Input!H$5</f>
        <v>2.256188267049049</v>
      </c>
      <c r="M17" s="6">
        <f>(Input!I43-Input!I63+Input!I83)/Input!I$5</f>
        <v>2.2518507951924245</v>
      </c>
      <c r="N17" s="6">
        <f>(Input!J43-Input!J63+Input!J83)/Input!J$5</f>
        <v>2.2156262393266157</v>
      </c>
      <c r="O17" s="6">
        <f t="shared" si="1"/>
        <v>2.0781126430018686</v>
      </c>
    </row>
    <row r="18" spans="2:15" ht="12" customHeight="1" x14ac:dyDescent="0.2">
      <c r="B18" t="s">
        <v>128</v>
      </c>
      <c r="E18" s="6">
        <f>(Input!A44-Input!A64+Input!A84)/Input!A$5</f>
        <v>2.2831655152138763</v>
      </c>
      <c r="F18" s="6">
        <f>(Input!B44-Input!B64+Input!B84)/Input!B$5</f>
        <v>5.9802421261958507</v>
      </c>
      <c r="G18" s="6">
        <f>(Input!C44-Input!C64+Input!C84)/Input!C$5</f>
        <v>4.7846256583897668</v>
      </c>
      <c r="H18" s="6">
        <f>(Input!D44-Input!D64+Input!D84)/Input!D$5</f>
        <v>6.9809655458493989</v>
      </c>
      <c r="I18" s="6">
        <f>(Input!E44-Input!E64+Input!E84)/Input!E$5</f>
        <v>6.5367260065715271</v>
      </c>
      <c r="J18" s="6">
        <f>(Input!F44-Input!F64+Input!F84)/Input!F$5</f>
        <v>4.6954989734441792</v>
      </c>
      <c r="K18" s="6">
        <f>(Input!G44-Input!G64+Input!G84)/Input!G$5</f>
        <v>4.9378100703443168</v>
      </c>
      <c r="L18" s="6">
        <f>(Input!H44-Input!H64+Input!H84)/Input!H$5</f>
        <v>2.7263202732908778</v>
      </c>
      <c r="M18" s="6">
        <f>(Input!I44-Input!I64+Input!I84)/Input!I$5</f>
        <v>3.6448565416211407</v>
      </c>
      <c r="N18" s="6">
        <f>(Input!J44-Input!J64+Input!J84)/Input!J$5</f>
        <v>3.9954332078831287</v>
      </c>
      <c r="O18" s="6">
        <f t="shared" si="1"/>
        <v>4.6565643918804067</v>
      </c>
    </row>
    <row r="19" spans="2:15" ht="13.5" customHeight="1" x14ac:dyDescent="0.2">
      <c r="B19" s="4" t="s">
        <v>129</v>
      </c>
      <c r="E19" s="8">
        <f>SUM(E17:E18)</f>
        <v>4.634243716007644</v>
      </c>
      <c r="F19" s="8">
        <f t="shared" ref="F19:N19" si="4">SUM(F17:F18)</f>
        <v>7.944682897989896</v>
      </c>
      <c r="G19" s="8">
        <f t="shared" si="4"/>
        <v>6.8232922175642265</v>
      </c>
      <c r="H19" s="8">
        <f t="shared" si="4"/>
        <v>9.0273249231369874</v>
      </c>
      <c r="I19" s="8">
        <f t="shared" si="4"/>
        <v>8.2964972291697325</v>
      </c>
      <c r="J19" s="8">
        <f t="shared" si="4"/>
        <v>6.7099271313654878</v>
      </c>
      <c r="K19" s="8">
        <f t="shared" si="4"/>
        <v>6.8205269092255394</v>
      </c>
      <c r="L19" s="8">
        <f t="shared" si="4"/>
        <v>4.9825085403399267</v>
      </c>
      <c r="M19" s="8">
        <f t="shared" si="4"/>
        <v>5.8967073368135647</v>
      </c>
      <c r="N19" s="8">
        <f t="shared" si="4"/>
        <v>6.2110594472097445</v>
      </c>
      <c r="O19" s="8">
        <f t="shared" si="1"/>
        <v>6.7346770348822762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30.441008378656477</v>
      </c>
      <c r="F21" s="6">
        <f>(Input!B45-Input!B65+Input!B85)/Input!B$5</f>
        <v>33.470027947973776</v>
      </c>
      <c r="G21" s="6">
        <f>(Input!C45-Input!C65+Input!C85)/Input!C$5</f>
        <v>30.719770772868962</v>
      </c>
      <c r="H21" s="6">
        <f>(Input!D45-Input!D65+Input!D85)/Input!D$5</f>
        <v>37.704759406568733</v>
      </c>
      <c r="I21" s="6">
        <f>(Input!E45-Input!E65+Input!E85)/Input!E$5</f>
        <v>38.888819086852045</v>
      </c>
      <c r="J21" s="6">
        <f>(Input!F45-Input!F65+Input!F85)/Input!F$5</f>
        <v>36.776638618693411</v>
      </c>
      <c r="K21" s="6">
        <f>(Input!G45-Input!G65+Input!G85)/Input!G$5</f>
        <v>36.036399986536971</v>
      </c>
      <c r="L21" s="6">
        <f>(Input!H45-Input!H65+Input!H85)/Input!H$5</f>
        <v>27.785516637847412</v>
      </c>
      <c r="M21" s="6">
        <f>(Input!I45-Input!I65+Input!I85)/Input!I$5</f>
        <v>29.394363036704306</v>
      </c>
      <c r="N21" s="6">
        <f>(Input!J45-Input!J65+Input!J85)/Input!J$5</f>
        <v>30.185369471085753</v>
      </c>
      <c r="O21" s="6">
        <f t="shared" si="1"/>
        <v>33.140267334378784</v>
      </c>
    </row>
    <row r="22" spans="2:15" ht="12" customHeight="1" x14ac:dyDescent="0.2">
      <c r="B22" t="s">
        <v>132</v>
      </c>
      <c r="E22" s="6">
        <f>(Input!A46-Input!A66+Input!A86)/Input!A$5</f>
        <v>5.316614728796119</v>
      </c>
      <c r="F22" s="6">
        <f>(Input!B46-Input!B66+Input!B86)/Input!B$5</f>
        <v>5.6678259701171667</v>
      </c>
      <c r="G22" s="6">
        <f>(Input!C46-Input!C66+Input!C86)/Input!C$5</f>
        <v>9.9377821670428883</v>
      </c>
      <c r="H22" s="6">
        <f>(Input!D46-Input!D66+Input!D86)/Input!D$5</f>
        <v>7.4818447123127232</v>
      </c>
      <c r="I22" s="6">
        <f>(Input!E46-Input!E66+Input!E86)/Input!E$5</f>
        <v>5.8413233779608644</v>
      </c>
      <c r="J22" s="6">
        <f>(Input!F46-Input!F66+Input!F86)/Input!F$5</f>
        <v>5.0036212177308066</v>
      </c>
      <c r="K22" s="6">
        <f>(Input!G46-Input!G66+Input!G86)/Input!G$5</f>
        <v>6.7650237285853718</v>
      </c>
      <c r="L22" s="6">
        <f>(Input!H46-Input!H66+Input!H86)/Input!H$5</f>
        <v>5.5802545232170724</v>
      </c>
      <c r="M22" s="6">
        <f>(Input!I46-Input!I66+Input!I86)/Input!I$5</f>
        <v>6.357866132491603</v>
      </c>
      <c r="N22" s="6">
        <f>(Input!J46-Input!J66+Input!J86)/Input!J$5</f>
        <v>6.2196748411638545</v>
      </c>
      <c r="O22" s="6">
        <f t="shared" si="1"/>
        <v>6.4171831399418462</v>
      </c>
    </row>
    <row r="23" spans="2:15" ht="12" customHeight="1" x14ac:dyDescent="0.2">
      <c r="B23" t="s">
        <v>133</v>
      </c>
      <c r="E23" s="6">
        <f>(Input!A47-Input!A67+Input!A87)/Input!A$5</f>
        <v>0.39528553579303249</v>
      </c>
      <c r="F23" s="6">
        <f>(Input!B47-Input!B67+Input!B87)/Input!B$5</f>
        <v>0.79332419649575403</v>
      </c>
      <c r="G23" s="6">
        <f>(Input!C47-Input!C67+Input!C87)/Input!C$5</f>
        <v>0.33039180909384069</v>
      </c>
      <c r="H23" s="6">
        <f>(Input!D47-Input!D67+Input!D87)/Input!D$5</f>
        <v>1.1269737933727002</v>
      </c>
      <c r="I23" s="6">
        <f>(Input!E47-Input!E67+Input!E87)/Input!E$5</f>
        <v>0.89604531410916577</v>
      </c>
      <c r="J23" s="6">
        <f>(Input!F47-Input!F67+Input!F87)/Input!F$5</f>
        <v>0.8654335094746054</v>
      </c>
      <c r="K23" s="6">
        <f>(Input!G47-Input!G67+Input!G87)/Input!G$5</f>
        <v>1.3167614688162634</v>
      </c>
      <c r="L23" s="6">
        <f>(Input!H47-Input!H67+Input!H87)/Input!H$5</f>
        <v>1.2463942895702418</v>
      </c>
      <c r="M23" s="6">
        <f>(Input!I47-Input!I67+Input!I87)/Input!I$5</f>
        <v>0.88972340253328486</v>
      </c>
      <c r="N23" s="6">
        <f>(Input!J47-Input!J67+Input!J87)/Input!J$5</f>
        <v>1.0631728784751731</v>
      </c>
      <c r="O23" s="6">
        <f t="shared" si="1"/>
        <v>0.89235061977340613</v>
      </c>
    </row>
    <row r="24" spans="2:15" ht="12" customHeight="1" x14ac:dyDescent="0.2">
      <c r="B24" t="s">
        <v>134</v>
      </c>
      <c r="E24" s="6">
        <f>(Input!A48-Input!A68+Input!A88)/Input!A$5</f>
        <v>1.7052903130971631</v>
      </c>
      <c r="F24" s="6">
        <f>(Input!B48-Input!B68+Input!B88)/Input!B$5</f>
        <v>0.90629554982263782</v>
      </c>
      <c r="G24" s="6">
        <f>(Input!C48-Input!C68+Input!C88)/Input!C$5</f>
        <v>0.8924951628506933</v>
      </c>
      <c r="H24" s="6">
        <f>(Input!D48-Input!D68+Input!D88)/Input!D$5</f>
        <v>0.95037504270167406</v>
      </c>
      <c r="I24" s="6">
        <f>(Input!E48-Input!E68+Input!E88)/Input!E$5</f>
        <v>0.95931636506301787</v>
      </c>
      <c r="J24" s="6">
        <f>(Input!F48-Input!F68+Input!F88)/Input!F$5</f>
        <v>0.99200834707684027</v>
      </c>
      <c r="K24" s="6">
        <f>(Input!G48-Input!G68+Input!G88)/Input!G$5</f>
        <v>1.0487009861667396</v>
      </c>
      <c r="L24" s="6">
        <f>(Input!H48-Input!H68+Input!H88)/Input!H$5</f>
        <v>0.95329382986799371</v>
      </c>
      <c r="M24" s="6">
        <f>(Input!I48-Input!I68+Input!I88)/Input!I$5</f>
        <v>0.88009793209501841</v>
      </c>
      <c r="N24" s="6">
        <f>(Input!J48-Input!J68+Input!J88)/Input!J$5</f>
        <v>0.62101412326494265</v>
      </c>
      <c r="O24" s="6">
        <f t="shared" si="1"/>
        <v>0.99088876520067204</v>
      </c>
    </row>
    <row r="25" spans="2:15" ht="12" customHeight="1" x14ac:dyDescent="0.2">
      <c r="B25" t="s">
        <v>135</v>
      </c>
      <c r="E25" s="6">
        <f>(Input!A49-Input!A69+Input!A89)/Input!A$5</f>
        <v>0.6031195795972365</v>
      </c>
      <c r="F25" s="6">
        <f>(Input!B49-Input!B69+Input!B89)/Input!B$5</f>
        <v>0.43740890035472429</v>
      </c>
      <c r="G25" s="6">
        <f>(Input!C49-Input!C69+Input!C89)/Input!C$5</f>
        <v>0.44381785445555194</v>
      </c>
      <c r="H25" s="6">
        <f>(Input!D49-Input!D69+Input!D89)/Input!D$5</f>
        <v>0.3365511688058172</v>
      </c>
      <c r="I25" s="6">
        <f>(Input!E49-Input!E69+Input!E89)/Input!E$5</f>
        <v>0.34835662792408417</v>
      </c>
      <c r="J25" s="6">
        <f>(Input!F49-Input!F69+Input!F89)/Input!F$5</f>
        <v>0.32477213826528895</v>
      </c>
      <c r="K25" s="6">
        <f>(Input!G49-Input!G69+Input!G89)/Input!G$5</f>
        <v>0.38268082528356501</v>
      </c>
      <c r="L25" s="6">
        <f>(Input!H49-Input!H69+Input!H89)/Input!H$5</f>
        <v>0.30514276074395852</v>
      </c>
      <c r="M25" s="6">
        <f>(Input!I49-Input!I69+Input!I89)/Input!I$5</f>
        <v>0.38856157176965728</v>
      </c>
      <c r="N25" s="6">
        <f>(Input!J49-Input!J69+Input!J89)/Input!J$5</f>
        <v>0.39779187406418193</v>
      </c>
      <c r="O25" s="6">
        <f t="shared" si="1"/>
        <v>0.39682033012640661</v>
      </c>
    </row>
    <row r="26" spans="2:15" ht="13.5" customHeight="1" x14ac:dyDescent="0.2">
      <c r="B26" s="4" t="s">
        <v>136</v>
      </c>
      <c r="E26" s="8">
        <f>SUM(E21:E25)</f>
        <v>38.461318535940023</v>
      </c>
      <c r="F26" s="8">
        <f t="shared" ref="F26:N26" si="5">SUM(F21:F25)</f>
        <v>41.274882564764056</v>
      </c>
      <c r="G26" s="8">
        <f t="shared" si="5"/>
        <v>42.324257766311938</v>
      </c>
      <c r="H26" s="8">
        <f t="shared" si="5"/>
        <v>47.600504123761645</v>
      </c>
      <c r="I26" s="8">
        <f t="shared" si="5"/>
        <v>46.933860771909174</v>
      </c>
      <c r="J26" s="8">
        <f t="shared" si="5"/>
        <v>43.962473831240956</v>
      </c>
      <c r="K26" s="8">
        <f t="shared" si="5"/>
        <v>45.549566995388908</v>
      </c>
      <c r="L26" s="8">
        <f t="shared" si="5"/>
        <v>35.870602041246684</v>
      </c>
      <c r="M26" s="8">
        <f t="shared" si="5"/>
        <v>37.910612075593868</v>
      </c>
      <c r="N26" s="8">
        <f t="shared" si="5"/>
        <v>38.487023188053904</v>
      </c>
      <c r="O26" s="8">
        <f t="shared" si="1"/>
        <v>41.83751018942111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1.3598757900926064</v>
      </c>
      <c r="F28" s="6">
        <f>(Input!B50-Input!B70+Input!B90)/Input!B$5</f>
        <v>1.7811200687950122</v>
      </c>
      <c r="G28" s="6">
        <f>(Input!C50-Input!C70+Input!C90)/Input!C$5</f>
        <v>2.1977595936794581</v>
      </c>
      <c r="H28" s="6">
        <f>(Input!D50-Input!D70+Input!D90)/Input!D$5</f>
        <v>2.4649748670147873</v>
      </c>
      <c r="I28" s="6">
        <f>(Input!E50-Input!E70+Input!E90)/Input!E$5</f>
        <v>2.7600556618115832</v>
      </c>
      <c r="J28" s="6">
        <f>(Input!F50-Input!F70+Input!F90)/Input!F$5</f>
        <v>2.4012177308067719</v>
      </c>
      <c r="K28" s="6">
        <f>(Input!G50-Input!G70+Input!G90)/Input!G$5</f>
        <v>2.2940651610514626</v>
      </c>
      <c r="L28" s="6">
        <f>(Input!H50-Input!H70+Input!H90)/Input!H$5</f>
        <v>1.8255957150689552</v>
      </c>
      <c r="M28" s="6">
        <f>(Input!I50-Input!I70+Input!I90)/Input!I$5</f>
        <v>2.1177623325644452</v>
      </c>
      <c r="N28" s="6">
        <f>(Input!J50-Input!J70+Input!J90)/Input!J$5</f>
        <v>2.1426194812027033</v>
      </c>
      <c r="O28" s="6">
        <f t="shared" si="1"/>
        <v>2.1345046402087791</v>
      </c>
    </row>
    <row r="29" spans="2:15" ht="12" customHeight="1" x14ac:dyDescent="0.2">
      <c r="B29" t="s">
        <v>138</v>
      </c>
      <c r="E29" s="6">
        <f>(Input!A51-Input!A71+Input!A91)/Input!A$5</f>
        <v>0.20362928119947082</v>
      </c>
      <c r="F29" s="6">
        <f>(Input!B51-Input!B71+Input!B91)/Input!B$5</f>
        <v>0.13111039449639902</v>
      </c>
      <c r="G29" s="6">
        <f>(Input!C51-Input!C71+Input!C91)/Input!C$5</f>
        <v>7.2617166505428349E-2</v>
      </c>
      <c r="H29" s="6">
        <f>(Input!D51-Input!D71+Input!D91)/Input!D$5</f>
        <v>8.6078278268508127E-2</v>
      </c>
      <c r="I29" s="6">
        <f>(Input!E51-Input!E71+Input!E91)/Input!E$5</f>
        <v>8.2510911676720117E-2</v>
      </c>
      <c r="J29" s="6">
        <f>(Input!F51-Input!F71+Input!F91)/Input!F$5</f>
        <v>0.2184354279559759</v>
      </c>
      <c r="K29" s="6">
        <f>(Input!G51-Input!G71+Input!G91)/Input!G$5</f>
        <v>0.12195903873986065</v>
      </c>
      <c r="L29" s="6">
        <f>(Input!H51-Input!H71+Input!H91)/Input!H$5</f>
        <v>0.18393783476023784</v>
      </c>
      <c r="M29" s="6">
        <f>(Input!I51-Input!I71+Input!I91)/Input!I$5</f>
        <v>0.23415948363077174</v>
      </c>
      <c r="N29" s="6">
        <f>(Input!J51-Input!J71+Input!J91)/Input!J$5</f>
        <v>0.24359900449192667</v>
      </c>
      <c r="O29" s="6">
        <f t="shared" si="1"/>
        <v>0.15780368217252994</v>
      </c>
    </row>
    <row r="30" spans="2:15" ht="13.5" customHeight="1" x14ac:dyDescent="0.2">
      <c r="B30" s="4" t="s">
        <v>139</v>
      </c>
      <c r="E30" s="8">
        <f>SUM(E28:E29)</f>
        <v>1.5635050712920773</v>
      </c>
      <c r="F30" s="8">
        <f t="shared" ref="F30:N30" si="6">SUM(F28:F29)</f>
        <v>1.9122304632914111</v>
      </c>
      <c r="G30" s="8">
        <f t="shared" si="6"/>
        <v>2.2703767601848863</v>
      </c>
      <c r="H30" s="8">
        <f t="shared" si="6"/>
        <v>2.5510531452832956</v>
      </c>
      <c r="I30" s="8">
        <f t="shared" si="6"/>
        <v>2.8425665734883032</v>
      </c>
      <c r="J30" s="8">
        <f t="shared" si="6"/>
        <v>2.6196531587627478</v>
      </c>
      <c r="K30" s="8">
        <f t="shared" si="6"/>
        <v>2.4160241997913232</v>
      </c>
      <c r="L30" s="8">
        <f t="shared" si="6"/>
        <v>2.0095335498291931</v>
      </c>
      <c r="M30" s="8">
        <f t="shared" si="6"/>
        <v>2.3519218161952171</v>
      </c>
      <c r="N30" s="8">
        <f t="shared" si="6"/>
        <v>2.3862184856946298</v>
      </c>
      <c r="O30" s="8">
        <f t="shared" si="1"/>
        <v>2.2923083223813085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0.14632037336469206</v>
      </c>
      <c r="F32" s="6">
        <f>(Input!B52-Input!B72+Input!B92)/Input!B$5</f>
        <v>0.3884647425561647</v>
      </c>
      <c r="G32" s="6">
        <f>(Input!C52-Input!C72+Input!C92)/Input!C$5</f>
        <v>0.16412877566376438</v>
      </c>
      <c r="H32" s="6">
        <f>(Input!D52-Input!D72+Input!D92)/Input!D$5</f>
        <v>0.19969059587135815</v>
      </c>
      <c r="I32" s="6">
        <f>(Input!E52-Input!E72+Input!E92)/Input!E$5</f>
        <v>4.0083615320484531E-2</v>
      </c>
      <c r="J32" s="6">
        <f>(Input!F52-Input!F72+Input!F92)/Input!F$5</f>
        <v>5.0988186193665651E-2</v>
      </c>
      <c r="K32" s="6">
        <f>(Input!G52-Input!G72+Input!G92)/Input!G$5</f>
        <v>5.2491333176264678E-2</v>
      </c>
      <c r="L32" s="6">
        <f>(Input!H52-Input!H72+Input!H92)/Input!H$5</f>
        <v>7.4571506895533712E-2</v>
      </c>
      <c r="M32" s="6">
        <f>(Input!I52-Input!I72+Input!I92)/Input!I$5</f>
        <v>0.11724434462385172</v>
      </c>
      <c r="N32" s="6">
        <f>(Input!J52-Input!J72+Input!J92)/Input!J$5</f>
        <v>9.2203472137914286E-2</v>
      </c>
      <c r="O32" s="6">
        <f t="shared" si="1"/>
        <v>0.1326186945803694</v>
      </c>
    </row>
    <row r="33" spans="2:15" ht="12" customHeight="1" x14ac:dyDescent="0.2">
      <c r="B33" t="s">
        <v>141</v>
      </c>
      <c r="E33" s="6">
        <f>(Input!A53-Input!A73+Input!A93)/Input!A$5</f>
        <v>0.73128840217551061</v>
      </c>
      <c r="F33" s="6">
        <f>(Input!B53-Input!B73+Input!B93)/Input!B$5</f>
        <v>0.59015586369988182</v>
      </c>
      <c r="G33" s="6">
        <f>(Input!C53-Input!C73+Input!C93)/Input!C$5</f>
        <v>0.71549930130065575</v>
      </c>
      <c r="H33" s="6">
        <f>(Input!D53-Input!D73+Input!D93)/Input!D$5</f>
        <v>0.71054975355033922</v>
      </c>
      <c r="I33" s="6">
        <f>(Input!E53-Input!E73+Input!E93)/Input!E$5</f>
        <v>0.72294958560149092</v>
      </c>
      <c r="J33" s="6">
        <f>(Input!F53-Input!F73+Input!F93)/Input!F$5</f>
        <v>1.107751001312645</v>
      </c>
      <c r="K33" s="6">
        <f>(Input!G53-Input!G73+Input!G93)/Input!G$5</f>
        <v>1.1601201575174178</v>
      </c>
      <c r="L33" s="6">
        <f>(Input!H53-Input!H73+Input!H93)/Input!H$5</f>
        <v>1.2697669857871874</v>
      </c>
      <c r="M33" s="6">
        <f>(Input!I53-Input!I73+Input!I93)/Input!I$5</f>
        <v>1.3600611063898669</v>
      </c>
      <c r="N33" s="6">
        <f>(Input!J53-Input!J73+Input!J93)/Input!J$5</f>
        <v>1.1684812431710574</v>
      </c>
      <c r="O33" s="6">
        <f t="shared" si="1"/>
        <v>0.95366234005060524</v>
      </c>
    </row>
    <row r="34" spans="2:15" ht="12" customHeight="1" x14ac:dyDescent="0.2">
      <c r="B34" t="s">
        <v>142</v>
      </c>
      <c r="E34" s="6">
        <f>(Input!A54-Input!A74+Input!A94)/Input!A$5</f>
        <v>0.19412648831397911</v>
      </c>
      <c r="F34" s="6">
        <f>(Input!B54-Input!B74+Input!B94)/Input!B$5</f>
        <v>0.31976351714500695</v>
      </c>
      <c r="G34" s="6">
        <f>(Input!C54-Input!C74+Input!C94)/Input!C$5</f>
        <v>0.35203912716328062</v>
      </c>
      <c r="H34" s="6">
        <f>(Input!D54-Input!D74+Input!D94)/Input!D$5</f>
        <v>0.32145649309452934</v>
      </c>
      <c r="I34" s="6">
        <f>(Input!E54-Input!E74+Input!E94)/Input!E$5</f>
        <v>0.35022926781423175</v>
      </c>
      <c r="J34" s="6">
        <f>(Input!F54-Input!F74+Input!F94)/Input!F$5</f>
        <v>0.39058648312072969</v>
      </c>
      <c r="K34" s="6">
        <f>(Input!G54-Input!G74+Input!G94)/Input!G$5</f>
        <v>0.39107064723503082</v>
      </c>
      <c r="L34" s="6">
        <f>(Input!H54-Input!H74+Input!H94)/Input!H$5</f>
        <v>0.36156994643836193</v>
      </c>
      <c r="M34" s="6">
        <f>(Input!I54-Input!I74+Input!I94)/Input!I$5</f>
        <v>0.46297013475780019</v>
      </c>
      <c r="N34" s="6">
        <f>(Input!J54-Input!J74+Input!J94)/Input!J$5</f>
        <v>0.46391950953016881</v>
      </c>
      <c r="O34" s="6">
        <f t="shared" si="1"/>
        <v>0.36077316146131194</v>
      </c>
    </row>
    <row r="35" spans="2:15" ht="12" customHeight="1" x14ac:dyDescent="0.2">
      <c r="B35" t="s">
        <v>143</v>
      </c>
      <c r="E35" s="6">
        <f>(Input!A55-Input!A75+Input!A95)/Input!A$5</f>
        <v>1.4248915919447303</v>
      </c>
      <c r="F35" s="6">
        <f>(Input!B55-Input!B75+Input!B95)/Input!B$5</f>
        <v>0.90778566053961096</v>
      </c>
      <c r="G35" s="6">
        <f>(Input!C55-Input!C75+Input!C95)/Input!C$5</f>
        <v>1.1000800816940772</v>
      </c>
      <c r="H35" s="6">
        <f>(Input!D55-Input!D75+Input!D95)/Input!D$5</f>
        <v>1.0302215606851788</v>
      </c>
      <c r="I35" s="6">
        <f>(Input!E55-Input!E75+Input!E95)/Input!E$5</f>
        <v>1.1252388308567505</v>
      </c>
      <c r="J35" s="6">
        <f>(Input!F55-Input!F75+Input!F95)/Input!F$5</f>
        <v>1.2233671030931306</v>
      </c>
      <c r="K35" s="6">
        <f>(Input!G55-Input!G75+Input!G95)/Input!G$5</f>
        <v>1.2223058799771127</v>
      </c>
      <c r="L35" s="6">
        <f>(Input!H55-Input!H75+Input!H95)/Input!H$5</f>
        <v>1.2535721816878242</v>
      </c>
      <c r="M35" s="6">
        <f>(Input!I55-Input!I75+Input!I95)/Input!I$5</f>
        <v>1.5183159321759538</v>
      </c>
      <c r="N35" s="6">
        <f>(Input!J55-Input!J75+Input!J95)/Input!J$5</f>
        <v>1.6817854396827323</v>
      </c>
      <c r="O35" s="6">
        <f t="shared" si="1"/>
        <v>1.2487564262337101</v>
      </c>
    </row>
    <row r="36" spans="2:15" ht="13.5" customHeight="1" x14ac:dyDescent="0.2">
      <c r="B36" s="4" t="s">
        <v>144</v>
      </c>
      <c r="E36" s="8">
        <f>SUM(E32:E35)</f>
        <v>2.4966268557989117</v>
      </c>
      <c r="F36" s="8">
        <f t="shared" ref="F36:N36" si="7">SUM(F32:F35)</f>
        <v>2.2061697839406644</v>
      </c>
      <c r="G36" s="8">
        <f t="shared" si="7"/>
        <v>2.3317472858217778</v>
      </c>
      <c r="H36" s="8">
        <f t="shared" si="7"/>
        <v>2.2619184032014052</v>
      </c>
      <c r="I36" s="8">
        <f t="shared" si="7"/>
        <v>2.2385012995929578</v>
      </c>
      <c r="J36" s="8">
        <f t="shared" si="7"/>
        <v>2.7726927737201708</v>
      </c>
      <c r="K36" s="8">
        <f t="shared" si="7"/>
        <v>2.8259880179058259</v>
      </c>
      <c r="L36" s="8">
        <f t="shared" si="7"/>
        <v>2.9594806208089075</v>
      </c>
      <c r="M36" s="8">
        <f t="shared" si="7"/>
        <v>3.4585915179474727</v>
      </c>
      <c r="N36" s="8">
        <f t="shared" si="7"/>
        <v>3.406389664521873</v>
      </c>
      <c r="O36" s="8">
        <f t="shared" si="1"/>
        <v>2.6958106223259968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5.8986991033367637</v>
      </c>
      <c r="F38" s="8">
        <f>(Input!B56-Input!B76+Input!B96)/Input!B$5</f>
        <v>4.5539984413630004</v>
      </c>
      <c r="G38" s="8">
        <f>(Input!C56-Input!C76+Input!C96)/Input!C$5</f>
        <v>3.933760346124906</v>
      </c>
      <c r="H38" s="8">
        <f>(Input!D56-Input!D76+Input!D96)/Input!D$5</f>
        <v>4.2402464496608268</v>
      </c>
      <c r="I38" s="8">
        <f>(Input!E56-Input!E76+Input!E96)/Input!E$5</f>
        <v>4.5871850326124273</v>
      </c>
      <c r="J38" s="8">
        <f>(Input!F56-Input!F76+Input!F96)/Input!F$5</f>
        <v>4.7636395611053146</v>
      </c>
      <c r="K38" s="8">
        <f>(Input!G56-Input!G76+Input!G96)/Input!G$5</f>
        <v>5.2677903806670932</v>
      </c>
      <c r="L38" s="8">
        <f>(Input!H56-Input!H76+Input!H96)/Input!H$5</f>
        <v>6.9700282569271641</v>
      </c>
      <c r="M38" s="8">
        <f>(Input!I56-Input!I76+Input!I96)/Input!I$5</f>
        <v>6.8280106025656595</v>
      </c>
      <c r="N38" s="8">
        <f>(Input!J56-Input!J76+Input!J96)/Input!J$5</f>
        <v>6.2342774472906806</v>
      </c>
      <c r="O38" s="8">
        <f t="shared" si="1"/>
        <v>5.3277635621653836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73.825801852124073</v>
      </c>
      <c r="F40" s="11">
        <f t="shared" ref="F40:N40" si="8">SUM(F10,F15,F19,F26,F30,F36,F38)</f>
        <v>78.384196764484585</v>
      </c>
      <c r="G40" s="11">
        <f t="shared" si="8"/>
        <v>76.393971299580784</v>
      </c>
      <c r="H40" s="11">
        <f t="shared" si="8"/>
        <v>83.343002537699476</v>
      </c>
      <c r="I40" s="11">
        <f t="shared" si="8"/>
        <v>80.997384630474215</v>
      </c>
      <c r="J40" s="11">
        <f t="shared" si="8"/>
        <v>83.234624549830016</v>
      </c>
      <c r="K40" s="11">
        <f t="shared" si="8"/>
        <v>87.352568409006764</v>
      </c>
      <c r="L40" s="11">
        <f t="shared" si="8"/>
        <v>78.609794399223986</v>
      </c>
      <c r="M40" s="11">
        <f t="shared" si="8"/>
        <v>84.652242928250558</v>
      </c>
      <c r="N40" s="11">
        <f t="shared" si="8"/>
        <v>84.669465217919139</v>
      </c>
      <c r="O40" s="11">
        <f t="shared" si="1"/>
        <v>81.146305258859371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8.472618463281103</v>
      </c>
      <c r="F7" s="6">
        <f>Input!B37/Input!B$7</f>
        <v>10.426524328249817</v>
      </c>
      <c r="G7" s="6">
        <f>Input!C37/Input!C$7</f>
        <v>12.315160785429709</v>
      </c>
      <c r="H7" s="6">
        <f>Input!D37/Input!D$7</f>
        <v>11.235447510962084</v>
      </c>
      <c r="I7" s="6">
        <f>Input!E37/Input!E$7</f>
        <v>7.9193201452360089</v>
      </c>
      <c r="J7" s="6">
        <f>Input!F37/Input!F$7</f>
        <v>15.844738162433366</v>
      </c>
      <c r="K7" s="6">
        <f>Input!G37/Input!G$7</f>
        <v>19.714954077593031</v>
      </c>
      <c r="L7" s="6">
        <f>Input!H37/Input!H$7</f>
        <v>23.642709551656921</v>
      </c>
      <c r="M7" s="6">
        <f>Input!I37/Input!I$7</f>
        <v>25.497086340550656</v>
      </c>
      <c r="N7" s="6">
        <f>Input!J37/Input!J$7</f>
        <v>24.652815646440345</v>
      </c>
      <c r="O7" s="6">
        <f>AVERAGE(E7:N7)</f>
        <v>15.972137501183306</v>
      </c>
    </row>
    <row r="8" spans="1:15" ht="12" customHeight="1" x14ac:dyDescent="0.2">
      <c r="B8" t="s">
        <v>121</v>
      </c>
      <c r="E8" s="6">
        <f>Input!A38/Input!A$7</f>
        <v>6.2678478383990939</v>
      </c>
      <c r="F8" s="6">
        <f>Input!B38/Input!B$7</f>
        <v>9.5182643427741471</v>
      </c>
      <c r="G8" s="6">
        <f>Input!C38/Input!C$7</f>
        <v>8.4038531587933978</v>
      </c>
      <c r="H8" s="6">
        <f>Input!D38/Input!D$7</f>
        <v>8.7556332215630626</v>
      </c>
      <c r="I8" s="6">
        <f>Input!E38/Input!E$7</f>
        <v>7.0027644922999874</v>
      </c>
      <c r="J8" s="6">
        <f>Input!F38/Input!F$7</f>
        <v>15.373647695202258</v>
      </c>
      <c r="K8" s="6">
        <f>Input!G38/Input!G$7</f>
        <v>16.679900237529694</v>
      </c>
      <c r="L8" s="6">
        <f>Input!H38/Input!H$7</f>
        <v>19.146275828460041</v>
      </c>
      <c r="M8" s="6">
        <f>Input!I38/Input!I$7</f>
        <v>20.635108259823578</v>
      </c>
      <c r="N8" s="6">
        <f>Input!J38/Input!J$7</f>
        <v>18.705498529804863</v>
      </c>
      <c r="O8" s="6">
        <f t="shared" ref="O8:O40" si="1">AVERAGE(E8:N8)</f>
        <v>13.048879360465014</v>
      </c>
    </row>
    <row r="9" spans="1:15" ht="12" customHeight="1" x14ac:dyDescent="0.2">
      <c r="B9" t="s">
        <v>122</v>
      </c>
      <c r="E9" s="6">
        <f>Input!A39/Input!A$7</f>
        <v>7.4759297715688124E-3</v>
      </c>
      <c r="F9" s="6">
        <f>Input!B39/Input!B$7</f>
        <v>0.15962527233115467</v>
      </c>
      <c r="G9" s="6">
        <f>Input!C39/Input!C$7</f>
        <v>0.46570717131474099</v>
      </c>
      <c r="H9" s="6">
        <f>Input!D39/Input!D$7</f>
        <v>0.37453185452669591</v>
      </c>
      <c r="I9" s="6">
        <f>Input!E39/Input!E$7</f>
        <v>0.54239889820959064</v>
      </c>
      <c r="J9" s="6">
        <f>Input!F39/Input!F$7</f>
        <v>0.36131859517089993</v>
      </c>
      <c r="K9" s="6">
        <f>Input!G39/Input!G$7</f>
        <v>9.8556611243072051E-2</v>
      </c>
      <c r="L9" s="6">
        <f>Input!H39/Input!H$7</f>
        <v>0.14212475633528265</v>
      </c>
      <c r="M9" s="6">
        <f>Input!I39/Input!I$7</f>
        <v>0.20201193976655082</v>
      </c>
      <c r="N9" s="6">
        <f>Input!J39/Input!J$7</f>
        <v>0.19607146039383411</v>
      </c>
      <c r="O9" s="6">
        <f t="shared" si="1"/>
        <v>0.25498224890633908</v>
      </c>
    </row>
    <row r="10" spans="1:15" ht="13.5" customHeight="1" x14ac:dyDescent="0.2">
      <c r="B10" s="4" t="s">
        <v>123</v>
      </c>
      <c r="E10" s="8">
        <f>SUM(E7:E9)</f>
        <v>14.747942231451766</v>
      </c>
      <c r="F10" s="8">
        <f t="shared" ref="F10:N10" si="2">SUM(F7:F9)</f>
        <v>20.104413943355119</v>
      </c>
      <c r="G10" s="8">
        <f t="shared" si="2"/>
        <v>21.184721115537847</v>
      </c>
      <c r="H10" s="8">
        <f t="shared" si="2"/>
        <v>20.365612587051846</v>
      </c>
      <c r="I10" s="8">
        <f t="shared" si="2"/>
        <v>15.464483535745586</v>
      </c>
      <c r="J10" s="8">
        <f t="shared" si="2"/>
        <v>31.579704452806524</v>
      </c>
      <c r="K10" s="8">
        <f t="shared" si="2"/>
        <v>36.493410926365797</v>
      </c>
      <c r="L10" s="8">
        <f t="shared" si="2"/>
        <v>42.931110136452247</v>
      </c>
      <c r="M10" s="8">
        <f t="shared" si="2"/>
        <v>46.334206540140784</v>
      </c>
      <c r="N10" s="8">
        <f t="shared" si="2"/>
        <v>43.55438563663904</v>
      </c>
      <c r="O10" s="8">
        <f t="shared" si="1"/>
        <v>29.275999110554658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67.758635076458376</v>
      </c>
      <c r="F12" s="6">
        <f>Input!B40/Input!B$7</f>
        <v>66.239103848946982</v>
      </c>
      <c r="G12" s="6">
        <f>Input!C40/Input!C$7</f>
        <v>57.489038133181559</v>
      </c>
      <c r="H12" s="6">
        <f>Input!D40/Input!D$7</f>
        <v>54.067308485942739</v>
      </c>
      <c r="I12" s="6">
        <f>Input!E40/Input!E$7</f>
        <v>47.843013647176662</v>
      </c>
      <c r="J12" s="6">
        <f>Input!F40/Input!F$7</f>
        <v>56.040645970523677</v>
      </c>
      <c r="K12" s="6">
        <f>Input!G40/Input!G$7</f>
        <v>58.168205067300086</v>
      </c>
      <c r="L12" s="6">
        <f>Input!H40/Input!H$7</f>
        <v>56.262402534113058</v>
      </c>
      <c r="M12" s="6">
        <f>Input!I40/Input!I$7</f>
        <v>57.897031987882031</v>
      </c>
      <c r="N12" s="6">
        <f>Input!J40/Input!J$7</f>
        <v>58.749672101933527</v>
      </c>
      <c r="O12" s="6">
        <f t="shared" si="1"/>
        <v>58.051505685345866</v>
      </c>
    </row>
    <row r="13" spans="1:15" ht="12" customHeight="1" x14ac:dyDescent="0.2">
      <c r="B13" t="s">
        <v>125</v>
      </c>
      <c r="E13" s="6">
        <f>Input!A41/Input!A$7</f>
        <v>18.741734944308099</v>
      </c>
      <c r="F13" s="6">
        <f>Input!B41/Input!B$7</f>
        <v>21.209642701525055</v>
      </c>
      <c r="G13" s="6">
        <f>Input!C41/Input!C$7</f>
        <v>18.783799089356858</v>
      </c>
      <c r="H13" s="6">
        <f>Input!D41/Input!D$7</f>
        <v>15.49122646376064</v>
      </c>
      <c r="I13" s="6">
        <f>Input!E41/Input!E$7</f>
        <v>15.350001252034557</v>
      </c>
      <c r="J13" s="6">
        <f>Input!F41/Input!F$7</f>
        <v>13.709020852931953</v>
      </c>
      <c r="K13" s="6">
        <f>Input!G41/Input!G$7</f>
        <v>17.559714964370546</v>
      </c>
      <c r="L13" s="6">
        <f>Input!H41/Input!H$7</f>
        <v>16.166421052631581</v>
      </c>
      <c r="M13" s="6">
        <f>Input!I41/Input!I$7</f>
        <v>16.764485431702752</v>
      </c>
      <c r="N13" s="6">
        <f>Input!J41/Input!J$7</f>
        <v>17.737505123407288</v>
      </c>
      <c r="O13" s="6">
        <f t="shared" si="1"/>
        <v>17.151355187602935</v>
      </c>
    </row>
    <row r="14" spans="1:15" ht="12" customHeight="1" x14ac:dyDescent="0.2">
      <c r="B14" t="s">
        <v>126</v>
      </c>
      <c r="E14" s="6">
        <f>Input!A42/Input!A$7</f>
        <v>6.4755824051349826</v>
      </c>
      <c r="F14" s="6">
        <f>Input!B42/Input!B$7</f>
        <v>4.5643529411764705</v>
      </c>
      <c r="G14" s="6">
        <f>Input!C42/Input!C$7</f>
        <v>3.4865438247011951</v>
      </c>
      <c r="H14" s="6">
        <f>Input!D42/Input!D$7</f>
        <v>3.352650245034821</v>
      </c>
      <c r="I14" s="6">
        <f>Input!E42/Input!E$7</f>
        <v>3.3520182797045197</v>
      </c>
      <c r="J14" s="6">
        <f>Input!F42/Input!F$7</f>
        <v>4.2790537786139859</v>
      </c>
      <c r="K14" s="6">
        <f>Input!G42/Input!G$7</f>
        <v>4.3587917656373714</v>
      </c>
      <c r="L14" s="6">
        <f>Input!H42/Input!H$7</f>
        <v>5.4933001949317743</v>
      </c>
      <c r="M14" s="6">
        <f>Input!I42/Input!I$7</f>
        <v>5.4428450503430454</v>
      </c>
      <c r="N14" s="6">
        <f>Input!J42/Input!J$7</f>
        <v>5.5569954557604921</v>
      </c>
      <c r="O14" s="6">
        <f t="shared" si="1"/>
        <v>4.6362133941038657</v>
      </c>
    </row>
    <row r="15" spans="1:15" ht="13.5" customHeight="1" x14ac:dyDescent="0.2">
      <c r="B15" s="4" t="s">
        <v>130</v>
      </c>
      <c r="E15" s="8">
        <f>SUM(E12:E14)</f>
        <v>92.975952425901454</v>
      </c>
      <c r="F15" s="8">
        <f t="shared" ref="F15:N15" si="3">SUM(F12:F14)</f>
        <v>92.013099491648504</v>
      </c>
      <c r="G15" s="8">
        <f t="shared" si="3"/>
        <v>79.759381047239614</v>
      </c>
      <c r="H15" s="8">
        <f t="shared" si="3"/>
        <v>72.911185194738209</v>
      </c>
      <c r="I15" s="8">
        <f t="shared" si="3"/>
        <v>66.545033178915745</v>
      </c>
      <c r="J15" s="8">
        <f t="shared" si="3"/>
        <v>74.028720602069612</v>
      </c>
      <c r="K15" s="8">
        <f t="shared" si="3"/>
        <v>80.086711797308013</v>
      </c>
      <c r="L15" s="8">
        <f t="shared" si="3"/>
        <v>77.922123781676419</v>
      </c>
      <c r="M15" s="8">
        <f t="shared" si="3"/>
        <v>80.104362469927821</v>
      </c>
      <c r="N15" s="8">
        <f t="shared" si="3"/>
        <v>82.044172681101301</v>
      </c>
      <c r="O15" s="8">
        <f t="shared" si="1"/>
        <v>79.839074267052666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12.223819142911081</v>
      </c>
      <c r="F17" s="6">
        <f>Input!B43/Input!B$7</f>
        <v>10.804779956427016</v>
      </c>
      <c r="G17" s="6">
        <f>Input!C43/Input!C$7</f>
        <v>11.054021058622652</v>
      </c>
      <c r="H17" s="6">
        <f>Input!D43/Input!D$7</f>
        <v>10.752538044880062</v>
      </c>
      <c r="I17" s="6">
        <f>Input!E43/Input!E$7</f>
        <v>8.8591323400525859</v>
      </c>
      <c r="J17" s="6">
        <f>Input!F43/Input!F$7</f>
        <v>9.5447891188460332</v>
      </c>
      <c r="K17" s="6">
        <f>Input!G43/Input!G$7</f>
        <v>9.0402098178939045</v>
      </c>
      <c r="L17" s="6">
        <f>Input!H43/Input!H$7</f>
        <v>10.576373294346979</v>
      </c>
      <c r="M17" s="6">
        <f>Input!I43/Input!I$7</f>
        <v>10.128854138822062</v>
      </c>
      <c r="N17" s="6">
        <f>Input!J43/Input!J$7</f>
        <v>9.8864483649648047</v>
      </c>
      <c r="O17" s="6">
        <f t="shared" si="1"/>
        <v>10.287096527776718</v>
      </c>
    </row>
    <row r="18" spans="2:15" ht="12" customHeight="1" x14ac:dyDescent="0.2">
      <c r="B18" t="s">
        <v>128</v>
      </c>
      <c r="E18" s="6">
        <f>Input!A44/Input!A$7</f>
        <v>11.714249575231262</v>
      </c>
      <c r="F18" s="6">
        <f>Input!B44/Input!B$7</f>
        <v>32.40707915758896</v>
      </c>
      <c r="G18" s="6">
        <f>Input!C44/Input!C$7</f>
        <v>25.633349459305634</v>
      </c>
      <c r="H18" s="6">
        <f>Input!D44/Input!D$7</f>
        <v>36.86367681196802</v>
      </c>
      <c r="I18" s="6">
        <f>Input!E44/Input!E$7</f>
        <v>33.286281457368226</v>
      </c>
      <c r="J18" s="6">
        <f>Input!F44/Input!F$7</f>
        <v>21.953310598933836</v>
      </c>
      <c r="K18" s="6">
        <f>Input!G44/Input!G$7</f>
        <v>23.395107680126685</v>
      </c>
      <c r="L18" s="6">
        <f>Input!H44/Input!H$7</f>
        <v>12.741765107212474</v>
      </c>
      <c r="M18" s="6">
        <f>Input!I44/Input!I$7</f>
        <v>16.392626748641185</v>
      </c>
      <c r="N18" s="6">
        <f>Input!J44/Input!J$7</f>
        <v>17.883968635837121</v>
      </c>
      <c r="O18" s="6">
        <f t="shared" si="1"/>
        <v>23.227141523221338</v>
      </c>
    </row>
    <row r="19" spans="2:15" ht="13.5" customHeight="1" x14ac:dyDescent="0.2">
      <c r="B19" s="4" t="s">
        <v>129</v>
      </c>
      <c r="E19" s="8">
        <f>SUM(E17:E18)</f>
        <v>23.938068718142343</v>
      </c>
      <c r="F19" s="8">
        <f t="shared" ref="F19:N19" si="4">SUM(F17:F18)</f>
        <v>43.211859114015979</v>
      </c>
      <c r="G19" s="8">
        <f t="shared" si="4"/>
        <v>36.687370517928287</v>
      </c>
      <c r="H19" s="8">
        <f t="shared" si="4"/>
        <v>47.616214856848082</v>
      </c>
      <c r="I19" s="8">
        <f t="shared" si="4"/>
        <v>42.145413797420815</v>
      </c>
      <c r="J19" s="8">
        <f t="shared" si="4"/>
        <v>31.498099717779869</v>
      </c>
      <c r="K19" s="8">
        <f t="shared" si="4"/>
        <v>32.435317498020588</v>
      </c>
      <c r="L19" s="8">
        <f t="shared" si="4"/>
        <v>23.318138401559452</v>
      </c>
      <c r="M19" s="8">
        <f t="shared" si="4"/>
        <v>26.521480887463248</v>
      </c>
      <c r="N19" s="8">
        <f t="shared" si="4"/>
        <v>27.770417000801928</v>
      </c>
      <c r="O19" s="8">
        <f t="shared" si="1"/>
        <v>33.51423805099806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149.79364168397206</v>
      </c>
      <c r="F21" s="6">
        <f>Input!B45/Input!B$7</f>
        <v>225.47591575889615</v>
      </c>
      <c r="G21" s="6">
        <f>Input!C45/Input!C$7</f>
        <v>208.61887307911212</v>
      </c>
      <c r="H21" s="6">
        <f>Input!D45/Input!D$7</f>
        <v>219.91749161722981</v>
      </c>
      <c r="I21" s="6">
        <f>Input!E45/Input!E$7</f>
        <v>240.18449104795292</v>
      </c>
      <c r="J21" s="6">
        <f>Input!F45/Input!F$7</f>
        <v>240.26551348385075</v>
      </c>
      <c r="K21" s="6">
        <f>Input!G45/Input!G$7</f>
        <v>207.97157878068091</v>
      </c>
      <c r="L21" s="6">
        <f>Input!H45/Input!H$7</f>
        <v>140.01173294346978</v>
      </c>
      <c r="M21" s="6">
        <f>Input!I45/Input!I$7</f>
        <v>148.31625322997417</v>
      </c>
      <c r="N21" s="6">
        <f>Input!J45/Input!J$7</f>
        <v>163.55786420743115</v>
      </c>
      <c r="O21" s="6">
        <f t="shared" si="1"/>
        <v>194.41133558325697</v>
      </c>
    </row>
    <row r="22" spans="2:15" ht="12" customHeight="1" x14ac:dyDescent="0.2">
      <c r="B22" t="s">
        <v>132</v>
      </c>
      <c r="E22" s="6">
        <f>Input!A46/Input!A$7</f>
        <v>27.567908249952801</v>
      </c>
      <c r="F22" s="6">
        <f>Input!B46/Input!B$7</f>
        <v>30.97100217864924</v>
      </c>
      <c r="G22" s="6">
        <f>Input!C46/Input!C$7</f>
        <v>52.718508821855437</v>
      </c>
      <c r="H22" s="6">
        <f>Input!D46/Input!D$7</f>
        <v>39.182624451895798</v>
      </c>
      <c r="I22" s="6">
        <f>Input!E46/Input!E$7</f>
        <v>29.821842994866657</v>
      </c>
      <c r="J22" s="6">
        <f>Input!F46/Input!F$7</f>
        <v>23.52579962370649</v>
      </c>
      <c r="K22" s="6">
        <f>Input!G46/Input!G$7</f>
        <v>32.149261282660333</v>
      </c>
      <c r="L22" s="6">
        <f>Input!H46/Input!H$7</f>
        <v>25.837164717348927</v>
      </c>
      <c r="M22" s="6">
        <f>Input!I46/Input!I$7</f>
        <v>28.035898601087055</v>
      </c>
      <c r="N22" s="6">
        <f>Input!J46/Input!J$7</f>
        <v>27.541225162612491</v>
      </c>
      <c r="O22" s="6">
        <f t="shared" si="1"/>
        <v>31.735123608463521</v>
      </c>
    </row>
    <row r="23" spans="2:15" ht="12" customHeight="1" x14ac:dyDescent="0.2">
      <c r="B23" t="s">
        <v>133</v>
      </c>
      <c r="E23" s="6">
        <f>Input!A47/Input!A$7</f>
        <v>2.0306796299792338</v>
      </c>
      <c r="F23" s="6">
        <f>Input!B47/Input!B$7</f>
        <v>4.2877530864197535</v>
      </c>
      <c r="G23" s="6">
        <f>Input!C47/Input!C$7</f>
        <v>1.7493653955606148</v>
      </c>
      <c r="H23" s="6">
        <f>Input!D47/Input!D$7</f>
        <v>5.9563631673974724</v>
      </c>
      <c r="I23" s="6">
        <f>Input!E47/Input!E$7</f>
        <v>4.5752497808939525</v>
      </c>
      <c r="J23" s="6">
        <f>Input!F47/Input!F$7</f>
        <v>4.031498118532455</v>
      </c>
      <c r="K23" s="6">
        <f>Input!G47/Input!G$7</f>
        <v>6.1951385589865406</v>
      </c>
      <c r="L23" s="6">
        <f>Input!H47/Input!H$7</f>
        <v>5.7608684210526322</v>
      </c>
      <c r="M23" s="6">
        <f>Input!I47/Input!I$7</f>
        <v>3.9180174641361494</v>
      </c>
      <c r="N23" s="6">
        <f>Input!J47/Input!J$7</f>
        <v>4.6818257150494516</v>
      </c>
      <c r="O23" s="6">
        <f t="shared" si="1"/>
        <v>4.3186759338008249</v>
      </c>
    </row>
    <row r="24" spans="2:15" ht="12" customHeight="1" x14ac:dyDescent="0.2">
      <c r="B24" t="s">
        <v>134</v>
      </c>
      <c r="E24" s="6">
        <f>Input!A48/Input!A$7</f>
        <v>8.7707513686992638</v>
      </c>
      <c r="F24" s="6">
        <f>Input!B48/Input!B$7</f>
        <v>4.8974858387799571</v>
      </c>
      <c r="G24" s="6">
        <f>Input!C48/Input!C$7</f>
        <v>4.7303173022196923</v>
      </c>
      <c r="H24" s="6">
        <f>Input!D48/Input!D$7</f>
        <v>5.0226309001805527</v>
      </c>
      <c r="I24" s="6">
        <f>Input!E48/Input!E$7</f>
        <v>4.8982346312758231</v>
      </c>
      <c r="J24" s="6">
        <f>Input!F48/Input!F$7</f>
        <v>4.6211288805268111</v>
      </c>
      <c r="K24" s="6">
        <f>Input!G48/Input!G$7</f>
        <v>4.9409453681710209</v>
      </c>
      <c r="L24" s="6">
        <f>Input!H48/Input!H$7</f>
        <v>4.4061500974658871</v>
      </c>
      <c r="M24" s="6">
        <f>Input!I48/Input!I$7</f>
        <v>3.8756304018533365</v>
      </c>
      <c r="N24" s="6">
        <f>Input!J48/Input!J$7</f>
        <v>2.7353426000178205</v>
      </c>
      <c r="O24" s="6">
        <f t="shared" si="1"/>
        <v>4.8898617389190164</v>
      </c>
    </row>
    <row r="25" spans="2:15" ht="12" customHeight="1" x14ac:dyDescent="0.2">
      <c r="B25" t="s">
        <v>135</v>
      </c>
      <c r="E25" s="6">
        <f>Input!A49/Input!A$7</f>
        <v>3.0983745516329999</v>
      </c>
      <c r="F25" s="6">
        <f>Input!B49/Input!B$7</f>
        <v>2.3641045751633989</v>
      </c>
      <c r="G25" s="6">
        <f>Input!C49/Input!C$7</f>
        <v>2.3499359704040979</v>
      </c>
      <c r="H25" s="6">
        <f>Input!D49/Input!D$7</f>
        <v>1.7787645086407018</v>
      </c>
      <c r="I25" s="6">
        <f>Input!E49/Input!E$7</f>
        <v>1.7787254288218355</v>
      </c>
      <c r="J25" s="6">
        <f>Input!F49/Input!F$7</f>
        <v>1.5773165569143932</v>
      </c>
      <c r="K25" s="6">
        <f>Input!G49/Input!G$7</f>
        <v>1.8430665083135391</v>
      </c>
      <c r="L25" s="6">
        <f>Input!H49/Input!H$7</f>
        <v>1.4103781676413254</v>
      </c>
      <c r="M25" s="6">
        <f>Input!I49/Input!I$7</f>
        <v>1.7110834892631206</v>
      </c>
      <c r="N25" s="6">
        <f>Input!J49/Input!J$7</f>
        <v>1.7517303751225162</v>
      </c>
      <c r="O25" s="6">
        <f t="shared" si="1"/>
        <v>1.966348013191793</v>
      </c>
    </row>
    <row r="26" spans="2:15" ht="13.5" customHeight="1" x14ac:dyDescent="0.2">
      <c r="B26" s="4" t="s">
        <v>136</v>
      </c>
      <c r="E26" s="8">
        <f>SUM(E21:E25)</f>
        <v>191.26135548423633</v>
      </c>
      <c r="F26" s="8">
        <f t="shared" ref="F26:N26" si="5">SUM(F21:F25)</f>
        <v>267.99626143790852</v>
      </c>
      <c r="G26" s="8">
        <f t="shared" si="5"/>
        <v>270.16700056915198</v>
      </c>
      <c r="H26" s="8">
        <f t="shared" si="5"/>
        <v>271.85787464534428</v>
      </c>
      <c r="I26" s="8">
        <f t="shared" si="5"/>
        <v>281.25854388381117</v>
      </c>
      <c r="J26" s="8">
        <f t="shared" si="5"/>
        <v>274.02125666353095</v>
      </c>
      <c r="K26" s="8">
        <f t="shared" si="5"/>
        <v>253.09999049881233</v>
      </c>
      <c r="L26" s="8">
        <f t="shared" si="5"/>
        <v>177.42629434697852</v>
      </c>
      <c r="M26" s="8">
        <f t="shared" si="5"/>
        <v>185.85688318631384</v>
      </c>
      <c r="N26" s="8">
        <f t="shared" si="5"/>
        <v>200.26798806023345</v>
      </c>
      <c r="O26" s="8">
        <f t="shared" si="1"/>
        <v>237.32134487763216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6.9860185010383242</v>
      </c>
      <c r="F28" s="6">
        <f>Input!B50/Input!B$7</f>
        <v>9.6265853304284672</v>
      </c>
      <c r="G28" s="6">
        <f>Input!C50/Input!C$7</f>
        <v>11.636743027888446</v>
      </c>
      <c r="H28" s="6">
        <f>Input!D50/Input!D$7</f>
        <v>13.028062935259221</v>
      </c>
      <c r="I28" s="6">
        <f>Input!E50/Input!E$7</f>
        <v>14.092974834105421</v>
      </c>
      <c r="J28" s="6">
        <f>Input!F50/Input!F$7</f>
        <v>11.185729068673565</v>
      </c>
      <c r="K28" s="6">
        <f>Input!G50/Input!G$7</f>
        <v>10.793186064924782</v>
      </c>
      <c r="L28" s="6">
        <f>Input!H50/Input!H$7</f>
        <v>8.4379532163742681</v>
      </c>
      <c r="M28" s="6">
        <f>Input!I50/Input!I$7</f>
        <v>9.325853158691972</v>
      </c>
      <c r="N28" s="6">
        <f>Input!J50/Input!J$7</f>
        <v>9.4353149781698296</v>
      </c>
      <c r="O28" s="6">
        <f t="shared" si="1"/>
        <v>10.454842111555429</v>
      </c>
    </row>
    <row r="29" spans="2:15" ht="12" customHeight="1" x14ac:dyDescent="0.2">
      <c r="B29" t="s">
        <v>138</v>
      </c>
      <c r="E29" s="6">
        <f>Input!A51/Input!A$7</f>
        <v>1.0287823296205398</v>
      </c>
      <c r="F29" s="6">
        <f>Input!B51/Input!B$7</f>
        <v>0.72053449527959335</v>
      </c>
      <c r="G29" s="6">
        <f>Input!C51/Input!C$7</f>
        <v>0.41895418326693223</v>
      </c>
      <c r="H29" s="6">
        <f>Input!D51/Input!D$7</f>
        <v>0.45946608202218209</v>
      </c>
      <c r="I29" s="6">
        <f>Input!E51/Input!E$7</f>
        <v>0.42831976962564167</v>
      </c>
      <c r="J29" s="6">
        <f>Input!F51/Input!F$7</f>
        <v>1.056431483223581</v>
      </c>
      <c r="K29" s="6">
        <f>Input!G51/Input!G$7</f>
        <v>0.60108788598574825</v>
      </c>
      <c r="L29" s="6">
        <f>Input!H51/Input!H$7</f>
        <v>0.87302436647173487</v>
      </c>
      <c r="M29" s="6">
        <f>Input!I51/Input!I$7</f>
        <v>1.1124262674864118</v>
      </c>
      <c r="N29" s="6">
        <f>Input!J51/Input!J$7</f>
        <v>1.1512385280228103</v>
      </c>
      <c r="O29" s="6">
        <f t="shared" si="1"/>
        <v>0.78502653910051756</v>
      </c>
    </row>
    <row r="30" spans="2:15" ht="13.5" customHeight="1" x14ac:dyDescent="0.2">
      <c r="B30" s="4" t="s">
        <v>139</v>
      </c>
      <c r="E30" s="8">
        <f>SUM(E28:E29)</f>
        <v>8.0148008306588636</v>
      </c>
      <c r="F30" s="8">
        <f t="shared" ref="F30:N30" si="6">SUM(F28:F29)</f>
        <v>10.347119825708061</v>
      </c>
      <c r="G30" s="8">
        <f t="shared" si="6"/>
        <v>12.055697211155378</v>
      </c>
      <c r="H30" s="8">
        <f t="shared" si="6"/>
        <v>13.487529017281403</v>
      </c>
      <c r="I30" s="8">
        <f t="shared" si="6"/>
        <v>14.521294603731063</v>
      </c>
      <c r="J30" s="8">
        <f t="shared" si="6"/>
        <v>12.242160551897147</v>
      </c>
      <c r="K30" s="8">
        <f t="shared" si="6"/>
        <v>11.394273950910531</v>
      </c>
      <c r="L30" s="8">
        <f t="shared" si="6"/>
        <v>9.3109775828460037</v>
      </c>
      <c r="M30" s="8">
        <f t="shared" si="6"/>
        <v>10.438279426178383</v>
      </c>
      <c r="N30" s="8">
        <f t="shared" si="6"/>
        <v>10.58655350619264</v>
      </c>
      <c r="O30" s="8">
        <f t="shared" si="1"/>
        <v>11.239868650655948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0.75168397205965642</v>
      </c>
      <c r="F32" s="6">
        <f>Input!B52/Input!B$7</f>
        <v>2.0992897603485838</v>
      </c>
      <c r="G32" s="6">
        <f>Input!C52/Input!C$7</f>
        <v>0.86906089926010244</v>
      </c>
      <c r="H32" s="6">
        <f>Input!D52/Input!D$7</f>
        <v>1.0554191385091567</v>
      </c>
      <c r="I32" s="6">
        <f>Input!E52/Input!E$7</f>
        <v>0.20466883685989734</v>
      </c>
      <c r="J32" s="6">
        <f>Input!F52/Input!F$7</f>
        <v>0.23752116650987773</v>
      </c>
      <c r="K32" s="6">
        <f>Input!G52/Input!G$7</f>
        <v>0.24696278701504354</v>
      </c>
      <c r="L32" s="6">
        <f>Input!H52/Input!H$7</f>
        <v>0.34467153996101363</v>
      </c>
      <c r="M32" s="6">
        <f>Input!I52/Input!I$7</f>
        <v>0.51630134545130535</v>
      </c>
      <c r="N32" s="6">
        <f>Input!J52/Input!J$7</f>
        <v>0.40603047313552526</v>
      </c>
      <c r="O32" s="6">
        <f t="shared" si="1"/>
        <v>0.67316099191101619</v>
      </c>
    </row>
    <row r="33" spans="2:15" ht="12" customHeight="1" x14ac:dyDescent="0.2">
      <c r="B33" t="s">
        <v>141</v>
      </c>
      <c r="E33" s="6">
        <f>Input!A53/Input!A$7</f>
        <v>3.7677685482348497</v>
      </c>
      <c r="F33" s="6">
        <f>Input!B53/Input!B$7</f>
        <v>3.1950079883805373</v>
      </c>
      <c r="G33" s="6">
        <f>Input!C53/Input!C$7</f>
        <v>3.8011254980079685</v>
      </c>
      <c r="H33" s="6">
        <f>Input!D53/Input!D$7</f>
        <v>3.7435942739231365</v>
      </c>
      <c r="I33" s="6">
        <f>Input!E53/Input!E$7</f>
        <v>3.6881782897207964</v>
      </c>
      <c r="J33" s="6">
        <f>Input!F53/Input!F$7</f>
        <v>5.1922271872060213</v>
      </c>
      <c r="K33" s="6">
        <f>Input!G53/Input!G$7</f>
        <v>5.4782066508313543</v>
      </c>
      <c r="L33" s="6">
        <f>Input!H53/Input!H$7</f>
        <v>6.0543226120857696</v>
      </c>
      <c r="M33" s="6">
        <f>Input!I53/Input!I$7</f>
        <v>6.1040791232290834</v>
      </c>
      <c r="N33" s="6">
        <f>Input!J53/Input!J$7</f>
        <v>5.3231711663548067</v>
      </c>
      <c r="O33" s="6">
        <f t="shared" si="1"/>
        <v>4.634768133797432</v>
      </c>
    </row>
    <row r="34" spans="2:15" ht="12" customHeight="1" x14ac:dyDescent="0.2">
      <c r="B34" t="s">
        <v>142</v>
      </c>
      <c r="E34" s="6">
        <f>Input!A54/Input!A$7</f>
        <v>0.9972758164999056</v>
      </c>
      <c r="F34" s="6">
        <f>Input!B54/Input!B$7</f>
        <v>1.7372708787218591</v>
      </c>
      <c r="G34" s="6">
        <f>Input!C54/Input!C$7</f>
        <v>1.8793739328400683</v>
      </c>
      <c r="H34" s="6">
        <f>Input!D54/Input!D$7</f>
        <v>1.6924967758576219</v>
      </c>
      <c r="I34" s="6">
        <f>Input!E54/Input!E$7</f>
        <v>1.7666082383873793</v>
      </c>
      <c r="J34" s="6">
        <f>Input!F54/Input!F$7</f>
        <v>1.8252783004076514</v>
      </c>
      <c r="K34" s="6">
        <f>Input!G54/Input!G$7</f>
        <v>1.839920823436263</v>
      </c>
      <c r="L34" s="6">
        <f>Input!H54/Input!H$7</f>
        <v>1.6711861598440545</v>
      </c>
      <c r="M34" s="6">
        <f>Input!I54/Input!I$7</f>
        <v>2.0387516706762896</v>
      </c>
      <c r="N34" s="6">
        <f>Input!J54/Input!J$7</f>
        <v>2.0429323710237908</v>
      </c>
      <c r="O34" s="6">
        <f t="shared" si="1"/>
        <v>1.7491094967694885</v>
      </c>
    </row>
    <row r="35" spans="2:15" ht="12" customHeight="1" x14ac:dyDescent="0.2">
      <c r="B35" t="s">
        <v>143</v>
      </c>
      <c r="E35" s="6">
        <f>Input!A55/Input!A$7</f>
        <v>7.3200207664715879</v>
      </c>
      <c r="F35" s="6">
        <f>Input!B55/Input!B$7</f>
        <v>4.9017603485838785</v>
      </c>
      <c r="G35" s="6">
        <f>Input!C55/Input!C$7</f>
        <v>5.8341548093340929</v>
      </c>
      <c r="H35" s="6">
        <f>Input!D55/Input!D$7</f>
        <v>5.4446724271343818</v>
      </c>
      <c r="I35" s="6">
        <f>Input!E55/Input!E$7</f>
        <v>5.731550018780518</v>
      </c>
      <c r="J35" s="6">
        <f>Input!F55/Input!F$7</f>
        <v>5.6993375666353092</v>
      </c>
      <c r="K35" s="6">
        <f>Input!G55/Input!G$7</f>
        <v>5.7508495645288988</v>
      </c>
      <c r="L35" s="6">
        <f>Input!H55/Input!H$7</f>
        <v>5.7970526315789472</v>
      </c>
      <c r="M35" s="6">
        <f>Input!I55/Input!I$7</f>
        <v>6.6869607056936644</v>
      </c>
      <c r="N35" s="6">
        <f>Input!J55/Input!J$7</f>
        <v>7.4070248596631911</v>
      </c>
      <c r="O35" s="6">
        <f t="shared" si="1"/>
        <v>6.0573383698404468</v>
      </c>
    </row>
    <row r="36" spans="2:15" ht="13.5" customHeight="1" x14ac:dyDescent="0.2">
      <c r="B36" s="4" t="s">
        <v>144</v>
      </c>
      <c r="E36" s="8">
        <f>SUM(E32:E35)</f>
        <v>12.836749103265999</v>
      </c>
      <c r="F36" s="8">
        <f t="shared" ref="F36:N36" si="7">SUM(F32:F35)</f>
        <v>11.93332897603486</v>
      </c>
      <c r="G36" s="8">
        <f t="shared" si="7"/>
        <v>12.383715139442232</v>
      </c>
      <c r="H36" s="8">
        <f t="shared" si="7"/>
        <v>11.936182615424297</v>
      </c>
      <c r="I36" s="8">
        <f t="shared" si="7"/>
        <v>11.391005383748592</v>
      </c>
      <c r="J36" s="8">
        <f t="shared" si="7"/>
        <v>12.95436422075886</v>
      </c>
      <c r="K36" s="8">
        <f t="shared" si="7"/>
        <v>13.31593982581156</v>
      </c>
      <c r="L36" s="8">
        <f t="shared" si="7"/>
        <v>13.867232943469784</v>
      </c>
      <c r="M36" s="8">
        <f t="shared" si="7"/>
        <v>15.346092845050343</v>
      </c>
      <c r="N36" s="8">
        <f t="shared" si="7"/>
        <v>15.179158870177314</v>
      </c>
      <c r="O36" s="8">
        <f t="shared" si="1"/>
        <v>13.114376992318384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30.732669435529548</v>
      </c>
      <c r="F38" s="8">
        <f>Input!B56/Input!B$7</f>
        <v>24.144896151053011</v>
      </c>
      <c r="G38" s="8">
        <f>Input!C56/Input!C$7</f>
        <v>20.337662208309617</v>
      </c>
      <c r="H38" s="8">
        <f>Input!D56/Input!D$7</f>
        <v>22.294226205829247</v>
      </c>
      <c r="I38" s="8">
        <f>Input!E56/Input!E$7</f>
        <v>23.426212595467636</v>
      </c>
      <c r="J38" s="8">
        <f>Input!F56/Input!F$7</f>
        <v>22.310328472875508</v>
      </c>
      <c r="K38" s="8">
        <f>Input!G56/Input!G$7</f>
        <v>24.952292161520191</v>
      </c>
      <c r="L38" s="8">
        <f>Input!H56/Input!H$7</f>
        <v>32.716018518518517</v>
      </c>
      <c r="M38" s="8">
        <f>Input!I56/Input!I$7</f>
        <v>30.527654816002851</v>
      </c>
      <c r="N38" s="8">
        <f>Input!J56/Input!J$7</f>
        <v>27.767499777243163</v>
      </c>
      <c r="O38" s="8">
        <f t="shared" si="1"/>
        <v>25.92094603423493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374.50753822918637</v>
      </c>
      <c r="F40" s="11">
        <f t="shared" ref="F40:N40" si="8">SUM(F10,F15,F19,F26,F30,F36,F38)</f>
        <v>469.75097893972401</v>
      </c>
      <c r="G40" s="11">
        <f t="shared" si="8"/>
        <v>452.57554780876495</v>
      </c>
      <c r="H40" s="11">
        <f t="shared" si="8"/>
        <v>460.46882512251739</v>
      </c>
      <c r="I40" s="11">
        <f t="shared" si="8"/>
        <v>454.75198697884059</v>
      </c>
      <c r="J40" s="11">
        <f t="shared" si="8"/>
        <v>458.63463468171847</v>
      </c>
      <c r="K40" s="11">
        <f t="shared" si="8"/>
        <v>451.77793665874901</v>
      </c>
      <c r="L40" s="11">
        <f t="shared" si="8"/>
        <v>377.491895711501</v>
      </c>
      <c r="M40" s="11">
        <f t="shared" si="8"/>
        <v>395.12896017107727</v>
      </c>
      <c r="N40" s="11">
        <f t="shared" si="8"/>
        <v>407.17017553238884</v>
      </c>
      <c r="O40" s="11">
        <f t="shared" si="1"/>
        <v>430.2258479834469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Input!O4</f>
        <v>Produktionsgebiet 3: östliches Flach- und Hügelland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</v>
      </c>
      <c r="F7" s="20">
        <f>Input!B1</f>
        <v>5</v>
      </c>
      <c r="G7" s="20">
        <f>Input!C1</f>
        <v>5</v>
      </c>
      <c r="H7" s="20">
        <f>Input!D1</f>
        <v>6</v>
      </c>
      <c r="I7" s="20">
        <f>Input!E1</f>
        <v>6</v>
      </c>
      <c r="J7" s="20">
        <f>Input!F1</f>
        <v>8</v>
      </c>
      <c r="K7" s="20">
        <f>Input!G1</f>
        <v>8</v>
      </c>
      <c r="L7" s="20">
        <f>Input!H1</f>
        <v>7</v>
      </c>
      <c r="M7" s="20">
        <f>Input!I1</f>
        <v>8</v>
      </c>
      <c r="N7" s="20">
        <f>Input!J1</f>
        <v>8</v>
      </c>
      <c r="O7" s="6">
        <f>AVERAGE(E7:N7)</f>
        <v>6.5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5445</v>
      </c>
      <c r="F9" s="20">
        <f>IF(Input!B123=0,"***",Input!B123)</f>
        <v>7033</v>
      </c>
      <c r="G9" s="20">
        <f>IF(Input!C123=0,"***",Input!C123)</f>
        <v>7028</v>
      </c>
      <c r="H9" s="20">
        <f>IF(Input!D123=0,"***",Input!D123)</f>
        <v>7835</v>
      </c>
      <c r="I9" s="20">
        <f>IF(Input!E123=0,"***",Input!E123)</f>
        <v>8068</v>
      </c>
      <c r="J9" s="20">
        <f>IF(Input!F123=0,"***",Input!F123)</f>
        <v>12923</v>
      </c>
      <c r="K9" s="20">
        <f>IF(Input!G123=0,"***",Input!G123)</f>
        <v>12738</v>
      </c>
      <c r="L9" s="20">
        <f>IF(Input!H123=0,"***",Input!H123)</f>
        <v>10368</v>
      </c>
      <c r="M9" s="20">
        <f>IF(Input!I123=0,"***",Input!I123)</f>
        <v>11390</v>
      </c>
      <c r="N9" s="20">
        <f>IF(Input!J123=0,"***",Input!J123)</f>
        <v>11390</v>
      </c>
      <c r="O9" s="20">
        <f>AVERAGE(E9:N9)</f>
        <v>9421.7999999999993</v>
      </c>
    </row>
    <row r="10" spans="1:15" ht="12" customHeight="1" x14ac:dyDescent="0.2">
      <c r="B10" t="s">
        <v>262</v>
      </c>
      <c r="E10" s="20">
        <f>IF(Input!A123=0,"***",E9/E7)</f>
        <v>1361.25</v>
      </c>
      <c r="F10" s="20">
        <f>IF(Input!B123=0,"***",F9/F7)</f>
        <v>1406.6</v>
      </c>
      <c r="G10" s="20">
        <f>IF(Input!C123=0,"***",G9/G7)</f>
        <v>1405.6</v>
      </c>
      <c r="H10" s="20">
        <f>IF(Input!D123=0,"***",H9/H7)</f>
        <v>1305.8333333333333</v>
      </c>
      <c r="I10" s="20">
        <f>IF(Input!E123=0,"***",I9/I7)</f>
        <v>1344.6666666666667</v>
      </c>
      <c r="J10" s="20">
        <f>IF(Input!F123=0,"***",J9/J7)</f>
        <v>1615.375</v>
      </c>
      <c r="K10" s="20">
        <f>IF(Input!G123=0,"***",K9/K7)</f>
        <v>1592.25</v>
      </c>
      <c r="L10" s="20">
        <f>IF(Input!H123=0,"***",L9/L7)</f>
        <v>1481.1428571428571</v>
      </c>
      <c r="M10" s="20">
        <f>IF(Input!I123=0,"***",M9/M7)</f>
        <v>1423.75</v>
      </c>
      <c r="N10" s="20">
        <f>IF(Input!J123=0,"***",N9/N7)</f>
        <v>1423.75</v>
      </c>
      <c r="O10" s="20">
        <f>AVERAGE(E10:N10)</f>
        <v>1436.0217857142857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5297</v>
      </c>
      <c r="F12" s="20">
        <f>Input!B7</f>
        <v>6885</v>
      </c>
      <c r="G12" s="20">
        <f>Input!C7</f>
        <v>7028</v>
      </c>
      <c r="H12" s="20">
        <f>Input!D7</f>
        <v>7754</v>
      </c>
      <c r="I12" s="20">
        <f>Input!E7</f>
        <v>7987</v>
      </c>
      <c r="J12" s="20">
        <f>Input!F7</f>
        <v>12756</v>
      </c>
      <c r="K12" s="20">
        <f>Input!G7</f>
        <v>12630</v>
      </c>
      <c r="L12" s="20">
        <f>Input!H7</f>
        <v>10260</v>
      </c>
      <c r="M12" s="20">
        <f>Input!I7</f>
        <v>11223</v>
      </c>
      <c r="N12" s="20">
        <f>Input!J7</f>
        <v>11223</v>
      </c>
      <c r="O12" s="20">
        <f>AVERAGE(E12:N12)</f>
        <v>9304.2999999999993</v>
      </c>
    </row>
    <row r="13" spans="1:15" ht="12" customHeight="1" x14ac:dyDescent="0.2">
      <c r="B13" t="s">
        <v>264</v>
      </c>
      <c r="E13" s="20">
        <f t="shared" ref="E13:N13" si="1">+E12/E7</f>
        <v>1324.25</v>
      </c>
      <c r="F13" s="20">
        <f t="shared" si="1"/>
        <v>1377</v>
      </c>
      <c r="G13" s="20">
        <f t="shared" si="1"/>
        <v>1405.6</v>
      </c>
      <c r="H13" s="20">
        <f t="shared" si="1"/>
        <v>1292.3333333333333</v>
      </c>
      <c r="I13" s="20">
        <f t="shared" si="1"/>
        <v>1331.1666666666667</v>
      </c>
      <c r="J13" s="20">
        <f t="shared" si="1"/>
        <v>1594.5</v>
      </c>
      <c r="K13" s="20">
        <f t="shared" si="1"/>
        <v>1578.75</v>
      </c>
      <c r="L13" s="20">
        <f t="shared" si="1"/>
        <v>1465.7142857142858</v>
      </c>
      <c r="M13" s="20">
        <f t="shared" si="1"/>
        <v>1402.875</v>
      </c>
      <c r="N13" s="20">
        <f t="shared" si="1"/>
        <v>1402.875</v>
      </c>
      <c r="O13" s="20">
        <f>AVERAGE(E13:N13)</f>
        <v>1417.5064285714286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27212</v>
      </c>
      <c r="F15" s="20">
        <f>Input!B5</f>
        <v>37212</v>
      </c>
      <c r="G15" s="20">
        <f>Input!C5</f>
        <v>37212</v>
      </c>
      <c r="H15" s="20">
        <f>Input!D5</f>
        <v>40982</v>
      </c>
      <c r="I15" s="20">
        <f>Input!E5</f>
        <v>40782</v>
      </c>
      <c r="J15" s="20">
        <f>Input!F5</f>
        <v>59422</v>
      </c>
      <c r="K15" s="20">
        <f>Input!G5</f>
        <v>59422</v>
      </c>
      <c r="L15" s="20">
        <f>Input!H5</f>
        <v>47422</v>
      </c>
      <c r="M15" s="20">
        <f>Input!I5</f>
        <v>49422</v>
      </c>
      <c r="N15" s="20">
        <f>Input!J5</f>
        <v>49422</v>
      </c>
      <c r="O15" s="20">
        <f>AVERAGE(E15:N15)</f>
        <v>44851</v>
      </c>
    </row>
    <row r="16" spans="1:15" ht="12" customHeight="1" x14ac:dyDescent="0.2">
      <c r="B16" t="s">
        <v>266</v>
      </c>
      <c r="E16" s="20">
        <f t="shared" ref="E16:N16" si="2">+E15/E7</f>
        <v>6803</v>
      </c>
      <c r="F16" s="20">
        <f t="shared" si="2"/>
        <v>7442.4</v>
      </c>
      <c r="G16" s="20">
        <f t="shared" si="2"/>
        <v>7442.4</v>
      </c>
      <c r="H16" s="20">
        <f t="shared" si="2"/>
        <v>6830.333333333333</v>
      </c>
      <c r="I16" s="20">
        <f t="shared" si="2"/>
        <v>6797</v>
      </c>
      <c r="J16" s="20">
        <f t="shared" si="2"/>
        <v>7427.75</v>
      </c>
      <c r="K16" s="20">
        <f t="shared" si="2"/>
        <v>7427.75</v>
      </c>
      <c r="L16" s="20">
        <f t="shared" si="2"/>
        <v>6774.5714285714284</v>
      </c>
      <c r="M16" s="20">
        <f t="shared" si="2"/>
        <v>6177.75</v>
      </c>
      <c r="N16" s="20">
        <f t="shared" si="2"/>
        <v>6177.75</v>
      </c>
      <c r="O16" s="20">
        <f>AVERAGE(E16:N16)</f>
        <v>6930.0704761904753</v>
      </c>
    </row>
    <row r="17" spans="2:15" ht="12" customHeight="1" x14ac:dyDescent="0.2">
      <c r="B17" t="s">
        <v>267</v>
      </c>
      <c r="E17" s="6">
        <f>+E15/E12</f>
        <v>5.1372474985841041</v>
      </c>
      <c r="F17" s="6">
        <f t="shared" ref="F17:N17" si="3">+F15/F12</f>
        <v>5.4047930283224401</v>
      </c>
      <c r="G17" s="6">
        <f t="shared" si="3"/>
        <v>5.2948207171314738</v>
      </c>
      <c r="H17" s="6">
        <f t="shared" si="3"/>
        <v>5.2852721176167137</v>
      </c>
      <c r="I17" s="6">
        <f t="shared" si="3"/>
        <v>5.1060473269062223</v>
      </c>
      <c r="J17" s="6">
        <f t="shared" si="3"/>
        <v>4.6583568516776417</v>
      </c>
      <c r="K17" s="6">
        <f t="shared" si="3"/>
        <v>4.7048297703879651</v>
      </c>
      <c r="L17" s="6">
        <f t="shared" si="3"/>
        <v>4.6220272904483428</v>
      </c>
      <c r="M17" s="6">
        <f t="shared" si="3"/>
        <v>4.4036353916065227</v>
      </c>
      <c r="N17" s="6">
        <f t="shared" si="3"/>
        <v>4.4036353916065227</v>
      </c>
      <c r="O17" s="6">
        <f>AVERAGE(E17:N17)</f>
        <v>4.9020665384287945</v>
      </c>
    </row>
    <row r="18" spans="2:15" ht="12" customHeight="1" x14ac:dyDescent="0.2">
      <c r="B18" t="s">
        <v>268</v>
      </c>
      <c r="E18" s="6">
        <f t="shared" ref="E18:M18" si="4">+(E17-F17)/F17*100</f>
        <v>-4.9501531018178095</v>
      </c>
      <c r="F18" s="6">
        <f t="shared" si="4"/>
        <v>2.0769789397240435</v>
      </c>
      <c r="G18" s="6">
        <f t="shared" si="4"/>
        <v>0.18066429319567215</v>
      </c>
      <c r="H18" s="6">
        <f t="shared" si="4"/>
        <v>3.5100495400046459</v>
      </c>
      <c r="I18" s="6">
        <f t="shared" si="4"/>
        <v>9.6104804651741365</v>
      </c>
      <c r="J18" s="6">
        <f t="shared" si="4"/>
        <v>-0.98777046095955212</v>
      </c>
      <c r="K18" s="6">
        <f t="shared" si="4"/>
        <v>1.7914753578097191</v>
      </c>
      <c r="L18" s="6">
        <f t="shared" si="4"/>
        <v>4.9593547017557897</v>
      </c>
      <c r="M18" s="6">
        <f t="shared" si="4"/>
        <v>0</v>
      </c>
      <c r="N18" s="6">
        <f>+(N17-(Input!K5/Input!K7))/(Input!K5/Input!K7)*100</f>
        <v>0.40632237617326689</v>
      </c>
      <c r="O18" s="6">
        <f>AVERAGE(E18:N18)</f>
        <v>1.6597402111059913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26625</v>
      </c>
      <c r="F20" s="20">
        <f>Input!B6</f>
        <v>49492.4</v>
      </c>
      <c r="G20" s="20">
        <f>Input!C6</f>
        <v>50905.98</v>
      </c>
      <c r="H20" s="20">
        <f>Input!D6</f>
        <v>47185</v>
      </c>
      <c r="I20" s="20">
        <f>Input!E6</f>
        <v>54658</v>
      </c>
      <c r="J20" s="20">
        <f>Input!F6</f>
        <v>89160.89</v>
      </c>
      <c r="K20" s="20">
        <f>Input!G6</f>
        <v>76633.59</v>
      </c>
      <c r="L20" s="20">
        <f>Input!H6</f>
        <v>52580</v>
      </c>
      <c r="M20" s="20">
        <f>Input!I6</f>
        <v>58172</v>
      </c>
      <c r="N20" s="20">
        <f>Input!J6</f>
        <v>61624.17</v>
      </c>
      <c r="O20" s="20">
        <f>AVERAGE(E20:N20)</f>
        <v>56703.703000000001</v>
      </c>
    </row>
    <row r="21" spans="2:15" ht="12" customHeight="1" x14ac:dyDescent="0.2">
      <c r="B21" t="s">
        <v>270</v>
      </c>
      <c r="E21" s="20">
        <f t="shared" ref="E21:N21" si="5">+E20/E7</f>
        <v>6656.25</v>
      </c>
      <c r="F21" s="20">
        <f t="shared" si="5"/>
        <v>9898.48</v>
      </c>
      <c r="G21" s="20">
        <f t="shared" si="5"/>
        <v>10181.196</v>
      </c>
      <c r="H21" s="20">
        <f t="shared" si="5"/>
        <v>7864.166666666667</v>
      </c>
      <c r="I21" s="20">
        <f t="shared" si="5"/>
        <v>9109.6666666666661</v>
      </c>
      <c r="J21" s="20">
        <f t="shared" si="5"/>
        <v>11145.11125</v>
      </c>
      <c r="K21" s="20">
        <f t="shared" si="5"/>
        <v>9579.1987499999996</v>
      </c>
      <c r="L21" s="20">
        <f t="shared" si="5"/>
        <v>7511.4285714285716</v>
      </c>
      <c r="M21" s="20">
        <f t="shared" si="5"/>
        <v>7271.5</v>
      </c>
      <c r="N21" s="20">
        <f t="shared" si="5"/>
        <v>7703.0212499999998</v>
      </c>
      <c r="O21" s="20">
        <f>AVERAGE(E21:N21)</f>
        <v>8692.0019154761903</v>
      </c>
    </row>
    <row r="22" spans="2:15" ht="12" customHeight="1" x14ac:dyDescent="0.2">
      <c r="B22" t="s">
        <v>271</v>
      </c>
      <c r="E22" s="6">
        <f>+E20/E12</f>
        <v>5.0264300547479701</v>
      </c>
      <c r="F22" s="6">
        <f t="shared" ref="F22:N22" si="6">+F20/F12</f>
        <v>7.1884386347131448</v>
      </c>
      <c r="G22" s="6">
        <f t="shared" si="6"/>
        <v>7.2433096186681851</v>
      </c>
      <c r="H22" s="6">
        <f t="shared" si="6"/>
        <v>6.0852463244776889</v>
      </c>
      <c r="I22" s="6">
        <f t="shared" si="6"/>
        <v>6.8433704770251662</v>
      </c>
      <c r="J22" s="6">
        <f t="shared" si="6"/>
        <v>6.9897216995923488</v>
      </c>
      <c r="K22" s="6">
        <f t="shared" si="6"/>
        <v>6.0675843230403794</v>
      </c>
      <c r="L22" s="6">
        <f t="shared" si="6"/>
        <v>5.1247563352826511</v>
      </c>
      <c r="M22" s="6">
        <f t="shared" si="6"/>
        <v>5.1832843268288338</v>
      </c>
      <c r="N22" s="6">
        <f t="shared" si="6"/>
        <v>5.4908821170809938</v>
      </c>
      <c r="O22" s="6">
        <f>AVERAGE(E22:N22)</f>
        <v>6.1243023911457355</v>
      </c>
    </row>
    <row r="23" spans="2:15" ht="12" customHeight="1" x14ac:dyDescent="0.2">
      <c r="B23" t="s">
        <v>272</v>
      </c>
      <c r="E23" s="6">
        <f t="shared" ref="E23:M23" si="7">+(E22-F22)/F22*100</f>
        <v>-30.076191643687167</v>
      </c>
      <c r="F23" s="6">
        <f t="shared" si="7"/>
        <v>-0.75754022461805715</v>
      </c>
      <c r="G23" s="6">
        <f t="shared" si="7"/>
        <v>19.030672423764138</v>
      </c>
      <c r="H23" s="6">
        <f t="shared" si="7"/>
        <v>-11.078227535578874</v>
      </c>
      <c r="I23" s="6">
        <f t="shared" si="7"/>
        <v>-2.0938061464695799</v>
      </c>
      <c r="J23" s="6">
        <f t="shared" si="7"/>
        <v>15.197767801105721</v>
      </c>
      <c r="K23" s="6">
        <f t="shared" si="7"/>
        <v>18.397518361343273</v>
      </c>
      <c r="L23" s="6">
        <f t="shared" si="7"/>
        <v>-1.1291680690414778</v>
      </c>
      <c r="M23" s="6">
        <f t="shared" si="7"/>
        <v>-5.6019740306441328</v>
      </c>
      <c r="N23" s="6">
        <f>+(N22-(Input!K6/Input!K7))/(Input!K6/Input!K7)*100</f>
        <v>3.9105808953713703</v>
      </c>
      <c r="O23" s="6">
        <f>AVERAGE(E23:N23)</f>
        <v>0.57996318315452156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-587</v>
      </c>
      <c r="F25" s="20">
        <f t="shared" ref="F25:N25" si="8">+F20-F15</f>
        <v>12280.400000000001</v>
      </c>
      <c r="G25" s="20">
        <f t="shared" si="8"/>
        <v>13693.980000000003</v>
      </c>
      <c r="H25" s="20">
        <f t="shared" si="8"/>
        <v>6203</v>
      </c>
      <c r="I25" s="20">
        <f t="shared" si="8"/>
        <v>13876</v>
      </c>
      <c r="J25" s="20">
        <f t="shared" si="8"/>
        <v>29738.89</v>
      </c>
      <c r="K25" s="20">
        <f t="shared" si="8"/>
        <v>17211.589999999997</v>
      </c>
      <c r="L25" s="20">
        <f t="shared" si="8"/>
        <v>5158</v>
      </c>
      <c r="M25" s="20">
        <f t="shared" si="8"/>
        <v>8750</v>
      </c>
      <c r="N25" s="20">
        <f t="shared" si="8"/>
        <v>12202.169999999998</v>
      </c>
      <c r="O25" s="20">
        <f>AVERAGE(E25:N25)</f>
        <v>11852.703</v>
      </c>
    </row>
    <row r="26" spans="2:15" ht="12" customHeight="1" x14ac:dyDescent="0.2">
      <c r="B26" t="s">
        <v>274</v>
      </c>
      <c r="E26" s="20">
        <f t="shared" ref="E26:N26" si="9">+E25/E7</f>
        <v>-146.75</v>
      </c>
      <c r="F26" s="20">
        <f t="shared" si="9"/>
        <v>2456.0800000000004</v>
      </c>
      <c r="G26" s="20">
        <f t="shared" si="9"/>
        <v>2738.7960000000007</v>
      </c>
      <c r="H26" s="20">
        <f t="shared" si="9"/>
        <v>1033.8333333333333</v>
      </c>
      <c r="I26" s="20">
        <f t="shared" si="9"/>
        <v>2312.6666666666665</v>
      </c>
      <c r="J26" s="20">
        <f t="shared" si="9"/>
        <v>3717.3612499999999</v>
      </c>
      <c r="K26" s="20">
        <f t="shared" si="9"/>
        <v>2151.4487499999996</v>
      </c>
      <c r="L26" s="20">
        <f t="shared" si="9"/>
        <v>736.85714285714289</v>
      </c>
      <c r="M26" s="20">
        <f t="shared" si="9"/>
        <v>1093.75</v>
      </c>
      <c r="N26" s="20">
        <f t="shared" si="9"/>
        <v>1525.2712499999998</v>
      </c>
      <c r="O26" s="20">
        <f>AVERAGE(E26:N26)</f>
        <v>1761.9314392857145</v>
      </c>
    </row>
    <row r="27" spans="2:15" ht="12" customHeight="1" x14ac:dyDescent="0.2">
      <c r="B27" t="s">
        <v>275</v>
      </c>
      <c r="E27" s="6">
        <f>+E25/E12</f>
        <v>-0.11081744383613366</v>
      </c>
      <c r="F27" s="6">
        <f t="shared" ref="F27:N27" si="10">+F25/F12</f>
        <v>1.7836456063907047</v>
      </c>
      <c r="G27" s="6">
        <f t="shared" si="10"/>
        <v>1.9484889015367108</v>
      </c>
      <c r="H27" s="6">
        <f t="shared" si="10"/>
        <v>0.79997420686097498</v>
      </c>
      <c r="I27" s="6">
        <f t="shared" si="10"/>
        <v>1.7373231501189432</v>
      </c>
      <c r="J27" s="6">
        <f t="shared" si="10"/>
        <v>2.3313648479147067</v>
      </c>
      <c r="K27" s="6">
        <f t="shared" si="10"/>
        <v>1.3627545526524145</v>
      </c>
      <c r="L27" s="6">
        <f t="shared" si="10"/>
        <v>0.50272904483430803</v>
      </c>
      <c r="M27" s="6">
        <f t="shared" si="10"/>
        <v>0.77964893522231138</v>
      </c>
      <c r="N27" s="6">
        <f t="shared" si="10"/>
        <v>1.087246725474472</v>
      </c>
      <c r="O27" s="6">
        <f>AVERAGE(E27:N27)</f>
        <v>1.2222358527169415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97.842863442598855</v>
      </c>
      <c r="F29" s="6">
        <f t="shared" ref="F29:N29" si="11">+F20/F15*100</f>
        <v>133.00118241427498</v>
      </c>
      <c r="G29" s="6">
        <f t="shared" si="11"/>
        <v>136.79990325701388</v>
      </c>
      <c r="H29" s="6">
        <f t="shared" si="11"/>
        <v>115.13591332780244</v>
      </c>
      <c r="I29" s="6">
        <f t="shared" si="11"/>
        <v>134.02481486930509</v>
      </c>
      <c r="J29" s="6">
        <f t="shared" si="11"/>
        <v>150.04693547844232</v>
      </c>
      <c r="K29" s="6">
        <f t="shared" si="11"/>
        <v>128.96501295816364</v>
      </c>
      <c r="L29" s="6">
        <f t="shared" si="11"/>
        <v>110.87680823246595</v>
      </c>
      <c r="M29" s="6">
        <f t="shared" si="11"/>
        <v>117.70466593824614</v>
      </c>
      <c r="N29" s="6">
        <f t="shared" si="11"/>
        <v>124.68975355105015</v>
      </c>
      <c r="O29" s="6">
        <f>AVERAGE(E29:N29)</f>
        <v>124.90878534693634</v>
      </c>
    </row>
    <row r="30" spans="2:15" ht="12" customHeight="1" x14ac:dyDescent="0.2">
      <c r="B30" t="s">
        <v>277</v>
      </c>
      <c r="E30" s="6">
        <f>+E25/E20*100</f>
        <v>-2.2046948356807512</v>
      </c>
      <c r="F30" s="6">
        <f t="shared" ref="F30:N30" si="12">+F25/F20*100</f>
        <v>24.812698515327607</v>
      </c>
      <c r="G30" s="6">
        <f t="shared" si="12"/>
        <v>26.900533100433393</v>
      </c>
      <c r="H30" s="6">
        <f t="shared" si="12"/>
        <v>13.146126947123026</v>
      </c>
      <c r="I30" s="6">
        <f t="shared" si="12"/>
        <v>25.386951589886202</v>
      </c>
      <c r="J30" s="6">
        <f t="shared" si="12"/>
        <v>33.354187020789048</v>
      </c>
      <c r="K30" s="6">
        <f t="shared" si="12"/>
        <v>22.459589848263661</v>
      </c>
      <c r="L30" s="6">
        <f t="shared" si="12"/>
        <v>9.8098136173449983</v>
      </c>
      <c r="M30" s="6">
        <f t="shared" si="12"/>
        <v>15.041600770129959</v>
      </c>
      <c r="N30" s="6">
        <f t="shared" si="12"/>
        <v>19.800948231838252</v>
      </c>
      <c r="O30" s="16">
        <f>AVERAGE(E30:N30)</f>
        <v>18.850775480545536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8.454464791391354</v>
      </c>
      <c r="F7" s="6">
        <f>(Input!B37-Input!B57+Input!B77)/Input!B$7</f>
        <v>9.67482788671024</v>
      </c>
      <c r="G7" s="6">
        <f>(Input!C37-Input!C57+Input!C77)/Input!C$7</f>
        <v>11.468717985202048</v>
      </c>
      <c r="H7" s="6">
        <f>(Input!D37-Input!D57+Input!D77)/Input!D$7</f>
        <v>10.863773536239361</v>
      </c>
      <c r="I7" s="6">
        <f>(Input!E37-Input!E57+Input!E77)/Input!E$7</f>
        <v>8.1974420934017775</v>
      </c>
      <c r="J7" s="6">
        <f>(Input!F37-Input!F57+Input!F77)/Input!F$7</f>
        <v>15.344857322044527</v>
      </c>
      <c r="K7" s="6">
        <f>(Input!G37-Input!G57+Input!G77)/Input!G$7</f>
        <v>18.898984164687253</v>
      </c>
      <c r="L7" s="6">
        <f>(Input!H37-Input!H57+Input!H77)/Input!H$7</f>
        <v>21.968569200779729</v>
      </c>
      <c r="M7" s="6">
        <f>(Input!I37-Input!I57+Input!I77)/Input!I$7</f>
        <v>23.98173750334135</v>
      </c>
      <c r="N7" s="6">
        <f>(Input!J37-Input!J57+Input!J77)/Input!J$7</f>
        <v>23.212186581128041</v>
      </c>
      <c r="O7" s="6">
        <f>AVERAGE(E7:N7)</f>
        <v>15.206556106492567</v>
      </c>
    </row>
    <row r="8" spans="1:15" ht="12" customHeight="1" x14ac:dyDescent="0.2">
      <c r="B8" t="s">
        <v>121</v>
      </c>
      <c r="E8" s="6">
        <f>(Input!A38-Input!A58+Input!A78)/Input!A$7</f>
        <v>6.1965338871059092</v>
      </c>
      <c r="F8" s="6">
        <f>(Input!B38-Input!B58+Input!B78)/Input!B$7</f>
        <v>8.8075265068990571</v>
      </c>
      <c r="G8" s="6">
        <f>(Input!C38-Input!C58+Input!C78)/Input!C$7</f>
        <v>7.7732768924302791</v>
      </c>
      <c r="H8" s="6">
        <f>(Input!D38-Input!D58+Input!D78)/Input!D$7</f>
        <v>8.3302153727108585</v>
      </c>
      <c r="I8" s="6">
        <f>(Input!E38-Input!E58+Input!E78)/Input!E$7</f>
        <v>7.2305408789282586</v>
      </c>
      <c r="J8" s="6">
        <f>(Input!F38-Input!F58+Input!F78)/Input!F$7</f>
        <v>14.90208607714017</v>
      </c>
      <c r="K8" s="6">
        <f>(Input!G38-Input!G58+Input!G78)/Input!G$7</f>
        <v>16.03329216152019</v>
      </c>
      <c r="L8" s="6">
        <f>(Input!H38-Input!H58+Input!H78)/Input!H$7</f>
        <v>17.704705653021445</v>
      </c>
      <c r="M8" s="6">
        <f>(Input!I38-Input!I58+Input!I78)/Input!I$7</f>
        <v>19.426501826606078</v>
      </c>
      <c r="N8" s="6">
        <f>(Input!J38-Input!J58+Input!J78)/Input!J$7</f>
        <v>17.393394814220798</v>
      </c>
      <c r="O8" s="6">
        <f t="shared" ref="O8:O40" si="1">AVERAGE(E8:N8)</f>
        <v>12.379807407058305</v>
      </c>
    </row>
    <row r="9" spans="1:15" ht="12" customHeight="1" x14ac:dyDescent="0.2">
      <c r="B9" t="s">
        <v>122</v>
      </c>
      <c r="E9" s="6">
        <f>(Input!A39-Input!A59+Input!A79)/Input!A$7</f>
        <v>7.4759297715688124E-3</v>
      </c>
      <c r="F9" s="6">
        <f>(Input!B39-Input!B59+Input!B79)/Input!B$7</f>
        <v>0.1626797385620915</v>
      </c>
      <c r="G9" s="6">
        <f>(Input!C39-Input!C59+Input!C79)/Input!C$7</f>
        <v>0.43654809334092204</v>
      </c>
      <c r="H9" s="6">
        <f>(Input!D39-Input!D59+Input!D79)/Input!D$7</f>
        <v>0.44929842661851943</v>
      </c>
      <c r="I9" s="6">
        <f>(Input!E39-Input!E59+Input!E79)/Input!E$7</f>
        <v>0.54239889820959064</v>
      </c>
      <c r="J9" s="6">
        <f>(Input!F39-Input!F59+Input!F79)/Input!F$7</f>
        <v>0.34116807776732516</v>
      </c>
      <c r="K9" s="6">
        <f>(Input!G39-Input!G59+Input!G79)/Input!G$7</f>
        <v>9.1537608867775136E-2</v>
      </c>
      <c r="L9" s="6">
        <f>(Input!H39-Input!H59+Input!H79)/Input!H$7</f>
        <v>0.13211695906432749</v>
      </c>
      <c r="M9" s="6">
        <f>(Input!I39-Input!I59+Input!I79)/Input!I$7</f>
        <v>0.19699100062371913</v>
      </c>
      <c r="N9" s="6">
        <f>(Input!J39-Input!J59+Input!J79)/Input!J$7</f>
        <v>0.17902165196471531</v>
      </c>
      <c r="O9" s="6">
        <f t="shared" si="1"/>
        <v>0.25392363847905541</v>
      </c>
    </row>
    <row r="10" spans="1:15" ht="13.5" customHeight="1" x14ac:dyDescent="0.2">
      <c r="B10" s="4" t="s">
        <v>123</v>
      </c>
      <c r="E10" s="8">
        <f>SUM(E7:E9)</f>
        <v>14.658474608268833</v>
      </c>
      <c r="F10" s="8">
        <f t="shared" ref="F10:N10" si="2">SUM(F7:F9)</f>
        <v>18.645034132171389</v>
      </c>
      <c r="G10" s="8">
        <f t="shared" si="2"/>
        <v>19.678542970973247</v>
      </c>
      <c r="H10" s="8">
        <f t="shared" si="2"/>
        <v>19.643287335568736</v>
      </c>
      <c r="I10" s="8">
        <f t="shared" si="2"/>
        <v>15.970381870539626</v>
      </c>
      <c r="J10" s="8">
        <f t="shared" si="2"/>
        <v>30.588111476952022</v>
      </c>
      <c r="K10" s="8">
        <f t="shared" si="2"/>
        <v>35.023813935075218</v>
      </c>
      <c r="L10" s="8">
        <f t="shared" si="2"/>
        <v>39.805391812865501</v>
      </c>
      <c r="M10" s="8">
        <f t="shared" si="2"/>
        <v>43.605230330571146</v>
      </c>
      <c r="N10" s="8">
        <f t="shared" si="2"/>
        <v>40.784603047313553</v>
      </c>
      <c r="O10" s="8">
        <f t="shared" si="1"/>
        <v>27.84028715202993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67.029418538795554</v>
      </c>
      <c r="F12" s="6">
        <f>(Input!B40-Input!B60+Input!B80)/Input!B$7</f>
        <v>66.325214233841677</v>
      </c>
      <c r="G12" s="6">
        <f>(Input!C40-Input!C60+Input!C80)/Input!C$7</f>
        <v>57.244866249288563</v>
      </c>
      <c r="H12" s="6">
        <f>(Input!D40-Input!D60+Input!D80)/Input!D$7</f>
        <v>54.591230332731492</v>
      </c>
      <c r="I12" s="6">
        <f>(Input!E40-Input!E60+Input!E80)/Input!E$7</f>
        <v>47.608526355327413</v>
      </c>
      <c r="J12" s="6">
        <f>(Input!F40-Input!F60+Input!F80)/Input!F$7</f>
        <v>55.860624804013796</v>
      </c>
      <c r="K12" s="6">
        <f>(Input!G40-Input!G60+Input!G80)/Input!G$7</f>
        <v>58.19098020585907</v>
      </c>
      <c r="L12" s="6">
        <f>(Input!H40-Input!H60+Input!H80)/Input!H$7</f>
        <v>57.502238791422997</v>
      </c>
      <c r="M12" s="6">
        <f>(Input!I40-Input!I60+Input!I80)/Input!I$7</f>
        <v>58.298280317205737</v>
      </c>
      <c r="N12" s="6">
        <f>(Input!J40-Input!J60+Input!J80)/Input!J$7</f>
        <v>58.927304642252516</v>
      </c>
      <c r="O12" s="6">
        <f t="shared" si="1"/>
        <v>58.157868447073881</v>
      </c>
    </row>
    <row r="13" spans="1:15" ht="12" customHeight="1" x14ac:dyDescent="0.2">
      <c r="B13" t="s">
        <v>125</v>
      </c>
      <c r="E13" s="6">
        <f>(Input!A41-Input!A61+Input!A81)/Input!A$7</f>
        <v>18.544391164810271</v>
      </c>
      <c r="F13" s="6">
        <f>(Input!B41-Input!B61+Input!B81)/Input!B$7</f>
        <v>21.221674655047206</v>
      </c>
      <c r="G13" s="6">
        <f>(Input!C41-Input!C61+Input!C81)/Input!C$7</f>
        <v>18.658985486624928</v>
      </c>
      <c r="H13" s="6">
        <f>(Input!D41-Input!D61+Input!D81)/Input!D$7</f>
        <v>15.76107299458344</v>
      </c>
      <c r="I13" s="6">
        <f>(Input!E41-Input!E61+Input!E81)/Input!E$7</f>
        <v>15.270174032803306</v>
      </c>
      <c r="J13" s="6">
        <f>(Input!F41-Input!F61+Input!F81)/Input!F$7</f>
        <v>13.648462684227031</v>
      </c>
      <c r="K13" s="6">
        <f>(Input!G41-Input!G61+Input!G81)/Input!G$7</f>
        <v>17.566169437846401</v>
      </c>
      <c r="L13" s="6">
        <f>(Input!H41-Input!H61+Input!H81)/Input!H$7</f>
        <v>16.528912280701757</v>
      </c>
      <c r="M13" s="6">
        <f>(Input!I41-Input!I61+Input!I81)/Input!I$7</f>
        <v>16.864343758353382</v>
      </c>
      <c r="N13" s="6">
        <f>(Input!J41-Input!J61+Input!J81)/Input!J$7</f>
        <v>17.788472779114318</v>
      </c>
      <c r="O13" s="6">
        <f t="shared" si="1"/>
        <v>17.185265927411205</v>
      </c>
    </row>
    <row r="14" spans="1:15" ht="12" customHeight="1" x14ac:dyDescent="0.2">
      <c r="B14" t="s">
        <v>126</v>
      </c>
      <c r="E14" s="6">
        <f>(Input!A42-Input!A62+Input!A82)/Input!A$7</f>
        <v>6.4755824051349826</v>
      </c>
      <c r="F14" s="6">
        <f>(Input!B42-Input!B62+Input!B82)/Input!B$7</f>
        <v>4.5643529411764705</v>
      </c>
      <c r="G14" s="6">
        <f>(Input!C42-Input!C62+Input!C82)/Input!C$7</f>
        <v>3.4865438247011951</v>
      </c>
      <c r="H14" s="6">
        <f>(Input!D42-Input!D62+Input!D82)/Input!D$7</f>
        <v>3.352650245034821</v>
      </c>
      <c r="I14" s="6">
        <f>(Input!E42-Input!E62+Input!E82)/Input!E$7</f>
        <v>3.3520182797045197</v>
      </c>
      <c r="J14" s="6">
        <f>(Input!F42-Input!F62+Input!F82)/Input!F$7</f>
        <v>4.2790537786139859</v>
      </c>
      <c r="K14" s="6">
        <f>(Input!G42-Input!G62+Input!G82)/Input!G$7</f>
        <v>4.3587917656373714</v>
      </c>
      <c r="L14" s="6">
        <f>(Input!H42-Input!H62+Input!H82)/Input!H$7</f>
        <v>5.4933001949317743</v>
      </c>
      <c r="M14" s="6">
        <f>(Input!I42-Input!I62+Input!I82)/Input!I$7</f>
        <v>5.4428450503430454</v>
      </c>
      <c r="N14" s="6">
        <f>(Input!J42-Input!J62+Input!J82)/Input!J$7</f>
        <v>5.5569954557604921</v>
      </c>
      <c r="O14" s="6">
        <f t="shared" si="1"/>
        <v>4.6362133941038657</v>
      </c>
    </row>
    <row r="15" spans="1:15" ht="13.5" customHeight="1" x14ac:dyDescent="0.2">
      <c r="B15" s="4" t="s">
        <v>130</v>
      </c>
      <c r="E15" s="8">
        <f>SUM(E12:E14)</f>
        <v>92.049392108740818</v>
      </c>
      <c r="F15" s="8">
        <f t="shared" ref="F15:N15" si="3">SUM(F12:F14)</f>
        <v>92.111241830065353</v>
      </c>
      <c r="G15" s="8">
        <f t="shared" si="3"/>
        <v>79.390395560614692</v>
      </c>
      <c r="H15" s="8">
        <f t="shared" si="3"/>
        <v>73.704953572349751</v>
      </c>
      <c r="I15" s="8">
        <f t="shared" si="3"/>
        <v>66.230718667835234</v>
      </c>
      <c r="J15" s="8">
        <f t="shared" si="3"/>
        <v>73.788141266854808</v>
      </c>
      <c r="K15" s="8">
        <f t="shared" si="3"/>
        <v>80.115941409342852</v>
      </c>
      <c r="L15" s="8">
        <f t="shared" si="3"/>
        <v>79.524451267056534</v>
      </c>
      <c r="M15" s="8">
        <f t="shared" si="3"/>
        <v>80.605469125902175</v>
      </c>
      <c r="N15" s="8">
        <f t="shared" si="3"/>
        <v>82.272772877127323</v>
      </c>
      <c r="O15" s="8">
        <f t="shared" si="1"/>
        <v>79.979347768588951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12.078070606003399</v>
      </c>
      <c r="F17" s="6">
        <f>(Input!B43-Input!B63+Input!B83)/Input!B$7</f>
        <v>10.617395787944808</v>
      </c>
      <c r="G17" s="6">
        <f>(Input!C43-Input!C63+Input!C83)/Input!C$7</f>
        <v>10.794373932840069</v>
      </c>
      <c r="H17" s="6">
        <f>(Input!D43-Input!D63+Input!D83)/Input!D$7</f>
        <v>10.815566159401598</v>
      </c>
      <c r="I17" s="6">
        <f>(Input!E43-Input!E63+Input!E83)/Input!E$7</f>
        <v>8.9854751471140606</v>
      </c>
      <c r="J17" s="6">
        <f>(Input!F43-Input!F63+Input!F83)/Input!F$7</f>
        <v>9.3839252116650975</v>
      </c>
      <c r="K17" s="6">
        <f>(Input!G43-Input!G63+Input!G83)/Input!G$7</f>
        <v>8.8578622327790981</v>
      </c>
      <c r="L17" s="6">
        <f>(Input!H43-Input!H63+Input!H83)/Input!H$7</f>
        <v>10.428163742690058</v>
      </c>
      <c r="M17" s="6">
        <f>(Input!I43-Input!I63+Input!I83)/Input!I$7</f>
        <v>9.9163298583266499</v>
      </c>
      <c r="N17" s="6">
        <f>(Input!J43-Input!J63+Input!J83)/Input!J$7</f>
        <v>9.7568101220707479</v>
      </c>
      <c r="O17" s="6">
        <f t="shared" si="1"/>
        <v>10.163397280083558</v>
      </c>
    </row>
    <row r="18" spans="2:15" ht="12" customHeight="1" x14ac:dyDescent="0.2">
      <c r="B18" t="s">
        <v>128</v>
      </c>
      <c r="E18" s="6">
        <f>(Input!A44-Input!A64+Input!A84)/Input!A$7</f>
        <v>11.729186331885973</v>
      </c>
      <c r="F18" s="6">
        <f>(Input!B44-Input!B64+Input!B84)/Input!B$7</f>
        <v>32.321970951343502</v>
      </c>
      <c r="G18" s="6">
        <f>(Input!C44-Input!C64+Input!C84)/Input!C$7</f>
        <v>25.333735059760954</v>
      </c>
      <c r="H18" s="6">
        <f>(Input!D44-Input!D64+Input!D84)/Input!D$7</f>
        <v>36.896302553520769</v>
      </c>
      <c r="I18" s="6">
        <f>(Input!E44-Input!E64+Input!E84)/Input!E$7</f>
        <v>33.376832352572933</v>
      </c>
      <c r="J18" s="6">
        <f>(Input!F44-Input!F64+Input!F84)/Input!F$7</f>
        <v>21.873309814989025</v>
      </c>
      <c r="K18" s="6">
        <f>(Input!G44-Input!G64+Input!G84)/Input!G$7</f>
        <v>23.231555819477435</v>
      </c>
      <c r="L18" s="6">
        <f>(Input!H44-Input!H64+Input!H84)/Input!H$7</f>
        <v>12.601126705653021</v>
      </c>
      <c r="M18" s="6">
        <f>(Input!I44-Input!I64+Input!I84)/Input!I$7</f>
        <v>16.050619264011406</v>
      </c>
      <c r="N18" s="6">
        <f>(Input!J44-Input!J64+Input!J84)/Input!J$7</f>
        <v>17.594431079034127</v>
      </c>
      <c r="O18" s="6">
        <f t="shared" si="1"/>
        <v>23.100906993224918</v>
      </c>
    </row>
    <row r="19" spans="2:15" ht="13.5" customHeight="1" x14ac:dyDescent="0.2">
      <c r="B19" s="4" t="s">
        <v>129</v>
      </c>
      <c r="E19" s="8">
        <f>SUM(E17:E18)</f>
        <v>23.80725693788937</v>
      </c>
      <c r="F19" s="8">
        <f t="shared" ref="F19:N19" si="4">SUM(F17:F18)</f>
        <v>42.93936673928831</v>
      </c>
      <c r="G19" s="8">
        <f t="shared" si="4"/>
        <v>36.128108992601021</v>
      </c>
      <c r="H19" s="8">
        <f t="shared" si="4"/>
        <v>47.711868712922367</v>
      </c>
      <c r="I19" s="8">
        <f t="shared" si="4"/>
        <v>42.362307499686992</v>
      </c>
      <c r="J19" s="8">
        <f t="shared" si="4"/>
        <v>31.257235026654122</v>
      </c>
      <c r="K19" s="8">
        <f t="shared" si="4"/>
        <v>32.089418052256534</v>
      </c>
      <c r="L19" s="8">
        <f t="shared" si="4"/>
        <v>23.02929044834308</v>
      </c>
      <c r="M19" s="8">
        <f t="shared" si="4"/>
        <v>25.966949122338058</v>
      </c>
      <c r="N19" s="8">
        <f t="shared" si="4"/>
        <v>27.351241201104877</v>
      </c>
      <c r="O19" s="8">
        <f t="shared" si="1"/>
        <v>33.264304273308476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156.38299414763074</v>
      </c>
      <c r="F21" s="6">
        <f>(Input!B45-Input!B65+Input!B85)/Input!B$7</f>
        <v>180.89857371096591</v>
      </c>
      <c r="G21" s="6">
        <f>(Input!C45-Input!C65+Input!C85)/Input!C$7</f>
        <v>162.65567871371655</v>
      </c>
      <c r="H21" s="6">
        <f>(Input!D45-Input!D65+Input!D85)/Input!D$7</f>
        <v>199.27991359298426</v>
      </c>
      <c r="I21" s="6">
        <f>(Input!E45-Input!E65+Input!E85)/Input!E$7</f>
        <v>198.56815074496058</v>
      </c>
      <c r="J21" s="6">
        <f>(Input!F45-Input!F65+Input!F85)/Input!F$7</f>
        <v>171.31870649106301</v>
      </c>
      <c r="K21" s="6">
        <f>(Input!G45-Input!G65+Input!G85)/Input!G$7</f>
        <v>169.54512747426762</v>
      </c>
      <c r="L21" s="6">
        <f>(Input!H45-Input!H65+Input!H85)/Input!H$7</f>
        <v>128.42541617933725</v>
      </c>
      <c r="M21" s="6">
        <f>(Input!I45-Input!I65+Input!I85)/Input!I$7</f>
        <v>129.44205738216164</v>
      </c>
      <c r="N21" s="6">
        <f>(Input!J45-Input!J65+Input!J85)/Input!J$7</f>
        <v>132.92536131159227</v>
      </c>
      <c r="O21" s="6">
        <f t="shared" si="1"/>
        <v>162.94419797486799</v>
      </c>
    </row>
    <row r="22" spans="2:15" ht="12" customHeight="1" x14ac:dyDescent="0.2">
      <c r="B22" t="s">
        <v>132</v>
      </c>
      <c r="E22" s="6">
        <f>(Input!A46-Input!A66+Input!A86)/Input!A$7</f>
        <v>27.31276571644327</v>
      </c>
      <c r="F22" s="6">
        <f>(Input!B46-Input!B66+Input!B86)/Input!B$7</f>
        <v>30.633426289034134</v>
      </c>
      <c r="G22" s="6">
        <f>(Input!C46-Input!C66+Input!C86)/Input!C$7</f>
        <v>52.6187749003984</v>
      </c>
      <c r="H22" s="6">
        <f>(Input!D46-Input!D66+Input!D86)/Input!D$7</f>
        <v>39.543585246324483</v>
      </c>
      <c r="I22" s="6">
        <f>(Input!E46-Input!E66+Input!E86)/Input!E$7</f>
        <v>29.826073619631899</v>
      </c>
      <c r="J22" s="6">
        <f>(Input!F46-Input!F66+Input!F86)/Input!F$7</f>
        <v>23.308653182815931</v>
      </c>
      <c r="K22" s="6">
        <f>(Input!G46-Input!G66+Input!G86)/Input!G$7</f>
        <v>31.828285035629452</v>
      </c>
      <c r="L22" s="6">
        <f>(Input!H46-Input!H66+Input!H86)/Input!H$7</f>
        <v>25.792088693957115</v>
      </c>
      <c r="M22" s="6">
        <f>(Input!I46-Input!I66+Input!I86)/Input!I$7</f>
        <v>27.997724316136509</v>
      </c>
      <c r="N22" s="6">
        <f>(Input!J46-Input!J66+Input!J86)/Input!J$7</f>
        <v>27.389180254833825</v>
      </c>
      <c r="O22" s="6">
        <f t="shared" si="1"/>
        <v>31.625055725520504</v>
      </c>
    </row>
    <row r="23" spans="2:15" ht="12" customHeight="1" x14ac:dyDescent="0.2">
      <c r="B23" t="s">
        <v>133</v>
      </c>
      <c r="E23" s="6">
        <f>(Input!A47-Input!A67+Input!A87)/Input!A$7</f>
        <v>2.0306796299792338</v>
      </c>
      <c r="F23" s="6">
        <f>(Input!B47-Input!B67+Input!B87)/Input!B$7</f>
        <v>4.2877530864197535</v>
      </c>
      <c r="G23" s="6">
        <f>(Input!C47-Input!C67+Input!C87)/Input!C$7</f>
        <v>1.7493653955606148</v>
      </c>
      <c r="H23" s="6">
        <f>(Input!D47-Input!D67+Input!D87)/Input!D$7</f>
        <v>5.9563631673974724</v>
      </c>
      <c r="I23" s="6">
        <f>(Input!E47-Input!E67+Input!E87)/Input!E$7</f>
        <v>4.5752497808939525</v>
      </c>
      <c r="J23" s="6">
        <f>(Input!F47-Input!F67+Input!F87)/Input!F$7</f>
        <v>4.031498118532455</v>
      </c>
      <c r="K23" s="6">
        <f>(Input!G47-Input!G67+Input!G87)/Input!G$7</f>
        <v>6.1951385589865406</v>
      </c>
      <c r="L23" s="6">
        <f>(Input!H47-Input!H67+Input!H87)/Input!H$7</f>
        <v>5.7608684210526322</v>
      </c>
      <c r="M23" s="6">
        <f>(Input!I47-Input!I67+Input!I87)/Input!I$7</f>
        <v>3.9180174641361494</v>
      </c>
      <c r="N23" s="6">
        <f>(Input!J47-Input!J67+Input!J87)/Input!J$7</f>
        <v>4.6818257150494516</v>
      </c>
      <c r="O23" s="6">
        <f t="shared" si="1"/>
        <v>4.3186759338008249</v>
      </c>
    </row>
    <row r="24" spans="2:15" ht="12" customHeight="1" x14ac:dyDescent="0.2">
      <c r="B24" t="s">
        <v>134</v>
      </c>
      <c r="E24" s="6">
        <f>(Input!A48-Input!A68+Input!A88)/Input!A$7</f>
        <v>8.7604983953181055</v>
      </c>
      <c r="F24" s="6">
        <f>(Input!B48-Input!B68+Input!B88)/Input!B$7</f>
        <v>4.8983398692810454</v>
      </c>
      <c r="G24" s="6">
        <f>(Input!C48-Input!C68+Input!C88)/Input!C$7</f>
        <v>4.7256018782014797</v>
      </c>
      <c r="H24" s="6">
        <f>(Input!D48-Input!D68+Input!D88)/Input!D$7</f>
        <v>5.0229907144699517</v>
      </c>
      <c r="I24" s="6">
        <f>(Input!E48-Input!E68+Input!E88)/Input!E$7</f>
        <v>4.8983147614874163</v>
      </c>
      <c r="J24" s="6">
        <f>(Input!F48-Input!F68+Input!F88)/Input!F$7</f>
        <v>4.6211288805268111</v>
      </c>
      <c r="K24" s="6">
        <f>(Input!G48-Input!G68+Input!G88)/Input!G$7</f>
        <v>4.9339596199524935</v>
      </c>
      <c r="L24" s="6">
        <f>(Input!H48-Input!H68+Input!H88)/Input!H$7</f>
        <v>4.4061500974658871</v>
      </c>
      <c r="M24" s="6">
        <f>(Input!I48-Input!I68+Input!I88)/Input!I$7</f>
        <v>3.8756304018533365</v>
      </c>
      <c r="N24" s="6">
        <f>(Input!J48-Input!J68+Input!J88)/Input!J$7</f>
        <v>2.7347197718969971</v>
      </c>
      <c r="O24" s="6">
        <f t="shared" si="1"/>
        <v>4.8877334390453528</v>
      </c>
    </row>
    <row r="25" spans="2:15" ht="12" customHeight="1" x14ac:dyDescent="0.2">
      <c r="B25" t="s">
        <v>135</v>
      </c>
      <c r="E25" s="6">
        <f>(Input!A49-Input!A69+Input!A89)/Input!A$7</f>
        <v>3.0983745516329999</v>
      </c>
      <c r="F25" s="6">
        <f>(Input!B49-Input!B69+Input!B89)/Input!B$7</f>
        <v>2.3641045751633989</v>
      </c>
      <c r="G25" s="6">
        <f>(Input!C49-Input!C69+Input!C89)/Input!C$7</f>
        <v>2.3499359704040979</v>
      </c>
      <c r="H25" s="6">
        <f>(Input!D49-Input!D69+Input!D89)/Input!D$7</f>
        <v>1.7787645086407018</v>
      </c>
      <c r="I25" s="6">
        <f>(Input!E49-Input!E69+Input!E89)/Input!E$7</f>
        <v>1.7787254288218355</v>
      </c>
      <c r="J25" s="6">
        <f>(Input!F49-Input!F69+Input!F89)/Input!F$7</f>
        <v>1.5129045155221073</v>
      </c>
      <c r="K25" s="6">
        <f>(Input!G49-Input!G69+Input!G89)/Input!G$7</f>
        <v>1.8004481393507521</v>
      </c>
      <c r="L25" s="6">
        <f>(Input!H49-Input!H69+Input!H89)/Input!H$7</f>
        <v>1.4103781676413254</v>
      </c>
      <c r="M25" s="6">
        <f>(Input!I49-Input!I69+Input!I89)/Input!I$7</f>
        <v>1.7110834892631206</v>
      </c>
      <c r="N25" s="6">
        <f>(Input!J49-Input!J69+Input!J89)/Input!J$7</f>
        <v>1.7517303751225162</v>
      </c>
      <c r="O25" s="6">
        <f t="shared" si="1"/>
        <v>1.9556449721562856</v>
      </c>
    </row>
    <row r="26" spans="2:15" ht="13.5" customHeight="1" x14ac:dyDescent="0.2">
      <c r="B26" s="4" t="s">
        <v>136</v>
      </c>
      <c r="E26" s="8">
        <f>SUM(E21:E25)</f>
        <v>197.58531244100433</v>
      </c>
      <c r="F26" s="8">
        <f t="shared" ref="F26:N26" si="5">SUM(F21:F25)</f>
        <v>223.08219753086422</v>
      </c>
      <c r="G26" s="8">
        <f t="shared" si="5"/>
        <v>224.09935685828111</v>
      </c>
      <c r="H26" s="8">
        <f t="shared" si="5"/>
        <v>251.58161722981689</v>
      </c>
      <c r="I26" s="8">
        <f t="shared" si="5"/>
        <v>239.6465143357957</v>
      </c>
      <c r="J26" s="8">
        <f t="shared" si="5"/>
        <v>204.79289118846032</v>
      </c>
      <c r="K26" s="8">
        <f t="shared" si="5"/>
        <v>214.30295882818686</v>
      </c>
      <c r="L26" s="8">
        <f t="shared" si="5"/>
        <v>165.79490155945419</v>
      </c>
      <c r="M26" s="8">
        <f t="shared" si="5"/>
        <v>166.94451305355074</v>
      </c>
      <c r="N26" s="8">
        <f t="shared" si="5"/>
        <v>169.48281742849508</v>
      </c>
      <c r="O26" s="8">
        <f t="shared" si="1"/>
        <v>205.73130804539096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6.9860185010383242</v>
      </c>
      <c r="F28" s="6">
        <f>(Input!B50-Input!B70+Input!B90)/Input!B$7</f>
        <v>9.6265853304284672</v>
      </c>
      <c r="G28" s="6">
        <f>(Input!C50-Input!C70+Input!C90)/Input!C$7</f>
        <v>11.636743027888446</v>
      </c>
      <c r="H28" s="6">
        <f>(Input!D50-Input!D70+Input!D90)/Input!D$7</f>
        <v>13.028062935259221</v>
      </c>
      <c r="I28" s="6">
        <f>(Input!E50-Input!E70+Input!E90)/Input!E$7</f>
        <v>14.092974834105421</v>
      </c>
      <c r="J28" s="6">
        <f>(Input!F50-Input!F70+Input!F90)/Input!F$7</f>
        <v>11.185729068673565</v>
      </c>
      <c r="K28" s="6">
        <f>(Input!G50-Input!G70+Input!G90)/Input!G$7</f>
        <v>10.793186064924782</v>
      </c>
      <c r="L28" s="6">
        <f>(Input!H50-Input!H70+Input!H90)/Input!H$7</f>
        <v>8.4379532163742681</v>
      </c>
      <c r="M28" s="6">
        <f>(Input!I50-Input!I70+Input!I90)/Input!I$7</f>
        <v>9.325853158691972</v>
      </c>
      <c r="N28" s="6">
        <f>(Input!J50-Input!J70+Input!J90)/Input!J$7</f>
        <v>9.4353149781698296</v>
      </c>
      <c r="O28" s="6">
        <f t="shared" si="1"/>
        <v>10.454842111555429</v>
      </c>
    </row>
    <row r="29" spans="2:15" ht="12" customHeight="1" x14ac:dyDescent="0.2">
      <c r="B29" t="s">
        <v>138</v>
      </c>
      <c r="E29" s="6">
        <f>(Input!A51-Input!A71+Input!A91)/Input!A$7</f>
        <v>1.0460940154804605</v>
      </c>
      <c r="F29" s="6">
        <f>(Input!B51-Input!B71+Input!B91)/Input!B$7</f>
        <v>0.70862454611474224</v>
      </c>
      <c r="G29" s="6">
        <f>(Input!C51-Input!C71+Input!C91)/Input!C$7</f>
        <v>0.38449487763232776</v>
      </c>
      <c r="H29" s="6">
        <f>(Input!D51-Input!D71+Input!D91)/Input!D$7</f>
        <v>0.45494712406499871</v>
      </c>
      <c r="I29" s="6">
        <f>(Input!E51-Input!E71+Input!E91)/Input!E$7</f>
        <v>0.42130462000751218</v>
      </c>
      <c r="J29" s="6">
        <f>(Input!F51-Input!F71+Input!F91)/Input!F$7</f>
        <v>1.0175501724678582</v>
      </c>
      <c r="K29" s="6">
        <f>(Input!G51-Input!G71+Input!G91)/Input!G$7</f>
        <v>0.57379651623119554</v>
      </c>
      <c r="L29" s="6">
        <f>(Input!H51-Input!H71+Input!H91)/Input!H$7</f>
        <v>0.85016569200779712</v>
      </c>
      <c r="M29" s="6">
        <f>(Input!I51-Input!I71+Input!I91)/Input!I$7</f>
        <v>1.0311529893967746</v>
      </c>
      <c r="N29" s="6">
        <f>(Input!J51-Input!J71+Input!J91)/Input!J$7</f>
        <v>1.0727211975407644</v>
      </c>
      <c r="O29" s="6">
        <f t="shared" si="1"/>
        <v>0.75608517509444317</v>
      </c>
    </row>
    <row r="30" spans="2:15" ht="14.25" customHeight="1" x14ac:dyDescent="0.2">
      <c r="B30" s="4" t="s">
        <v>139</v>
      </c>
      <c r="E30" s="8">
        <f>SUM(E28:E29)</f>
        <v>8.0321125165187848</v>
      </c>
      <c r="F30" s="8">
        <f t="shared" ref="F30:N30" si="6">SUM(F28:F29)</f>
        <v>10.33520987654321</v>
      </c>
      <c r="G30" s="8">
        <f t="shared" si="6"/>
        <v>12.021237905520774</v>
      </c>
      <c r="H30" s="8">
        <f t="shared" si="6"/>
        <v>13.48301005932422</v>
      </c>
      <c r="I30" s="8">
        <f t="shared" si="6"/>
        <v>14.514279454112934</v>
      </c>
      <c r="J30" s="8">
        <f t="shared" si="6"/>
        <v>12.203279241141423</v>
      </c>
      <c r="K30" s="8">
        <f t="shared" si="6"/>
        <v>11.366982581155979</v>
      </c>
      <c r="L30" s="8">
        <f t="shared" si="6"/>
        <v>9.2881189083820654</v>
      </c>
      <c r="M30" s="8">
        <f t="shared" si="6"/>
        <v>10.357006148088747</v>
      </c>
      <c r="N30" s="8">
        <f t="shared" si="6"/>
        <v>10.508036175710593</v>
      </c>
      <c r="O30" s="8">
        <f t="shared" si="1"/>
        <v>11.210927286649872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0.75168397205965642</v>
      </c>
      <c r="F32" s="6">
        <f>(Input!B52-Input!B72+Input!B92)/Input!B$7</f>
        <v>2.0995715323166304</v>
      </c>
      <c r="G32" s="6">
        <f>(Input!C52-Input!C72+Input!C92)/Input!C$7</f>
        <v>0.86903244166192384</v>
      </c>
      <c r="H32" s="6">
        <f>(Input!D52-Input!D72+Input!D92)/Input!D$7</f>
        <v>1.0554191385091567</v>
      </c>
      <c r="I32" s="6">
        <f>(Input!E52-Input!E72+Input!E92)/Input!E$7</f>
        <v>0.20466883685989734</v>
      </c>
      <c r="J32" s="6">
        <f>(Input!F52-Input!F72+Input!F92)/Input!F$7</f>
        <v>0.23752116650987773</v>
      </c>
      <c r="K32" s="6">
        <f>(Input!G52-Input!G72+Input!G92)/Input!G$7</f>
        <v>0.24696278701504354</v>
      </c>
      <c r="L32" s="6">
        <f>(Input!H52-Input!H72+Input!H92)/Input!H$7</f>
        <v>0.34467153996101363</v>
      </c>
      <c r="M32" s="6">
        <f>(Input!I52-Input!I72+Input!I92)/Input!I$7</f>
        <v>0.51630134545130535</v>
      </c>
      <c r="N32" s="6">
        <f>(Input!J52-Input!J72+Input!J92)/Input!J$7</f>
        <v>0.40603047313552526</v>
      </c>
      <c r="O32" s="6">
        <f t="shared" si="1"/>
        <v>0.67318632334800299</v>
      </c>
    </row>
    <row r="33" spans="2:15" ht="12" customHeight="1" x14ac:dyDescent="0.2">
      <c r="B33" t="s">
        <v>141</v>
      </c>
      <c r="E33" s="6">
        <f>(Input!A53-Input!A73+Input!A93)/Input!A$7</f>
        <v>3.7568095148197087</v>
      </c>
      <c r="F33" s="6">
        <f>(Input!B53-Input!B73+Input!B93)/Input!B$7</f>
        <v>3.1896702977487292</v>
      </c>
      <c r="G33" s="6">
        <f>(Input!C53-Input!C73+Input!C93)/Input!C$7</f>
        <v>3.7884405236198071</v>
      </c>
      <c r="H33" s="6">
        <f>(Input!D53-Input!D73+Input!D93)/Input!D$7</f>
        <v>3.7554488006190359</v>
      </c>
      <c r="I33" s="6">
        <f>(Input!E53-Input!E73+Input!E93)/Input!E$7</f>
        <v>3.691414799048454</v>
      </c>
      <c r="J33" s="6">
        <f>(Input!F53-Input!F73+Input!F93)/Input!F$7</f>
        <v>5.1602994669175288</v>
      </c>
      <c r="K33" s="6">
        <f>(Input!G53-Input!G73+Input!G93)/Input!G$7</f>
        <v>5.4581678543151231</v>
      </c>
      <c r="L33" s="6">
        <f>(Input!H53-Input!H73+Input!H93)/Input!H$7</f>
        <v>5.8688976608187131</v>
      </c>
      <c r="M33" s="6">
        <f>(Input!I53-Input!I73+Input!I93)/Input!I$7</f>
        <v>5.9892132228459412</v>
      </c>
      <c r="N33" s="6">
        <f>(Input!J53-Input!J73+Input!J93)/Input!J$7</f>
        <v>5.145565356856455</v>
      </c>
      <c r="O33" s="6">
        <f t="shared" si="1"/>
        <v>4.5803927497609491</v>
      </c>
    </row>
    <row r="34" spans="2:15" ht="12" customHeight="1" x14ac:dyDescent="0.2">
      <c r="B34" t="s">
        <v>142</v>
      </c>
      <c r="E34" s="6">
        <f>(Input!A54-Input!A74+Input!A94)/Input!A$7</f>
        <v>0.9972758164999056</v>
      </c>
      <c r="F34" s="6">
        <f>(Input!B54-Input!B74+Input!B94)/Input!B$7</f>
        <v>1.7282556281771966</v>
      </c>
      <c r="G34" s="6">
        <f>(Input!C54-Input!C74+Input!C94)/Input!C$7</f>
        <v>1.8639840637450196</v>
      </c>
      <c r="H34" s="6">
        <f>(Input!D54-Input!D74+Input!D94)/Input!D$7</f>
        <v>1.6989850399793656</v>
      </c>
      <c r="I34" s="6">
        <f>(Input!E54-Input!E74+Input!E94)/Input!E$7</f>
        <v>1.7882872167271815</v>
      </c>
      <c r="J34" s="6">
        <f>(Input!F54-Input!F74+Input!F94)/Input!F$7</f>
        <v>1.8194912198181248</v>
      </c>
      <c r="K34" s="6">
        <f>(Input!G54-Input!G74+Input!G94)/Input!G$7</f>
        <v>1.839920823436263</v>
      </c>
      <c r="L34" s="6">
        <f>(Input!H54-Input!H74+Input!H94)/Input!H$7</f>
        <v>1.6711861598440545</v>
      </c>
      <c r="M34" s="6">
        <f>(Input!I54-Input!I74+Input!I94)/Input!I$7</f>
        <v>2.0387516706762896</v>
      </c>
      <c r="N34" s="6">
        <f>(Input!J54-Input!J74+Input!J94)/Input!J$7</f>
        <v>2.0429323710237908</v>
      </c>
      <c r="O34" s="6">
        <f t="shared" si="1"/>
        <v>1.748907000992719</v>
      </c>
    </row>
    <row r="35" spans="2:15" ht="12" customHeight="1" x14ac:dyDescent="0.2">
      <c r="B35" t="s">
        <v>143</v>
      </c>
      <c r="E35" s="6">
        <f>(Input!A55-Input!A75+Input!A95)/Input!A$7</f>
        <v>7.3200207664715879</v>
      </c>
      <c r="F35" s="6">
        <f>(Input!B55-Input!B75+Input!B95)/Input!B$7</f>
        <v>4.9063936092955709</v>
      </c>
      <c r="G35" s="6">
        <f>(Input!C55-Input!C75+Input!C95)/Input!C$7</f>
        <v>5.824726807057484</v>
      </c>
      <c r="H35" s="6">
        <f>(Input!D55-Input!D75+Input!D95)/Input!D$7</f>
        <v>5.4450012896569513</v>
      </c>
      <c r="I35" s="6">
        <f>(Input!E55-Input!E75+Input!E95)/Input!E$7</f>
        <v>5.745522724427194</v>
      </c>
      <c r="J35" s="6">
        <f>(Input!F55-Input!F75+Input!F95)/Input!F$7</f>
        <v>5.6988805268109122</v>
      </c>
      <c r="K35" s="6">
        <f>(Input!G55-Input!G75+Input!G95)/Input!G$7</f>
        <v>5.7507410926365781</v>
      </c>
      <c r="L35" s="6">
        <f>(Input!H55-Input!H75+Input!H95)/Input!H$7</f>
        <v>5.794044834307992</v>
      </c>
      <c r="M35" s="6">
        <f>(Input!I55-Input!I75+Input!I95)/Input!I$7</f>
        <v>6.6861097745700784</v>
      </c>
      <c r="N35" s="6">
        <f>(Input!J55-Input!J75+Input!J95)/Input!J$7</f>
        <v>7.4059698832754162</v>
      </c>
      <c r="O35" s="6">
        <f t="shared" si="1"/>
        <v>6.0577411308509763</v>
      </c>
    </row>
    <row r="36" spans="2:15" ht="13.5" customHeight="1" x14ac:dyDescent="0.2">
      <c r="B36" s="4" t="s">
        <v>144</v>
      </c>
      <c r="E36" s="8">
        <f>SUM(E32:E35)</f>
        <v>12.825790069850859</v>
      </c>
      <c r="F36" s="8">
        <f t="shared" ref="F36:N36" si="7">SUM(F32:F35)</f>
        <v>11.923891067538126</v>
      </c>
      <c r="G36" s="8">
        <f t="shared" si="7"/>
        <v>12.346183836084235</v>
      </c>
      <c r="H36" s="8">
        <f t="shared" si="7"/>
        <v>11.95485426876451</v>
      </c>
      <c r="I36" s="8">
        <f t="shared" si="7"/>
        <v>11.429893577062728</v>
      </c>
      <c r="J36" s="8">
        <f t="shared" si="7"/>
        <v>12.916192380056444</v>
      </c>
      <c r="K36" s="8">
        <f t="shared" si="7"/>
        <v>13.295792557403008</v>
      </c>
      <c r="L36" s="8">
        <f t="shared" si="7"/>
        <v>13.678800194931775</v>
      </c>
      <c r="M36" s="8">
        <f t="shared" si="7"/>
        <v>15.230376013543616</v>
      </c>
      <c r="N36" s="8">
        <f t="shared" si="7"/>
        <v>15.000498084291188</v>
      </c>
      <c r="O36" s="8">
        <f t="shared" si="1"/>
        <v>13.060227204952648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30.303077213517088</v>
      </c>
      <c r="F38" s="8">
        <f>(Input!B56-Input!B76+Input!B96)/Input!B$7</f>
        <v>24.613419026870005</v>
      </c>
      <c r="G38" s="8">
        <f>(Input!C56-Input!C76+Input!C96)/Input!C$7</f>
        <v>20.828555776892429</v>
      </c>
      <c r="H38" s="8">
        <f>(Input!D56-Input!D76+Input!D96)/Input!D$7</f>
        <v>22.41085633221563</v>
      </c>
      <c r="I38" s="8">
        <f>(Input!E56-Input!E76+Input!E96)/Input!E$7</f>
        <v>23.422383873794917</v>
      </c>
      <c r="J38" s="8">
        <f>(Input!F56-Input!F76+Input!F96)/Input!F$7</f>
        <v>22.190732988397617</v>
      </c>
      <c r="K38" s="8">
        <f>(Input!G56-Input!G76+Input!G96)/Input!G$7</f>
        <v>24.784057007125892</v>
      </c>
      <c r="L38" s="8">
        <f>(Input!H56-Input!H76+Input!H96)/Input!H$7</f>
        <v>32.215660818713452</v>
      </c>
      <c r="M38" s="8">
        <f>(Input!I56-Input!I76+Input!I96)/Input!I$7</f>
        <v>30.068069143722713</v>
      </c>
      <c r="N38" s="8">
        <f>(Input!J56-Input!J76+Input!J96)/Input!J$7</f>
        <v>27.453484807983607</v>
      </c>
      <c r="O38" s="8">
        <f t="shared" si="1"/>
        <v>25.829029698923328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379.26141589579009</v>
      </c>
      <c r="F40" s="11">
        <f t="shared" ref="F40:N40" si="8">SUM(F10,F15,F19,F26,F30,F36,F38)</f>
        <v>423.65036020334065</v>
      </c>
      <c r="G40" s="11">
        <f t="shared" si="8"/>
        <v>404.49238190096747</v>
      </c>
      <c r="H40" s="11">
        <f t="shared" si="8"/>
        <v>440.4904475109621</v>
      </c>
      <c r="I40" s="11">
        <f t="shared" si="8"/>
        <v>413.57647927882812</v>
      </c>
      <c r="J40" s="11">
        <f t="shared" si="8"/>
        <v>387.73658356851678</v>
      </c>
      <c r="K40" s="11">
        <f t="shared" si="8"/>
        <v>410.97896437054635</v>
      </c>
      <c r="L40" s="11">
        <f t="shared" si="8"/>
        <v>363.33661500974659</v>
      </c>
      <c r="M40" s="11">
        <f t="shared" si="8"/>
        <v>372.77761293771721</v>
      </c>
      <c r="N40" s="11">
        <f t="shared" si="8"/>
        <v>372.85345362202622</v>
      </c>
      <c r="O40" s="11">
        <f t="shared" si="1"/>
        <v>396.9154314298442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16.58509011063364</v>
      </c>
      <c r="F9" s="16">
        <f>'Kst-ha-ES'!F13/'Kst-ha-ES'!F31*100</f>
        <v>20.971987107840437</v>
      </c>
      <c r="G9" s="16">
        <f>'Kst-ha-ES'!G13/'Kst-ha-ES'!G31*100</f>
        <v>16.835051038561012</v>
      </c>
      <c r="H9" s="16">
        <f>'Kst-ha-ES'!H13/'Kst-ha-ES'!H31*100</f>
        <v>23.354742630663843</v>
      </c>
      <c r="I9" s="16">
        <f>'Kst-ha-ES'!I13/'Kst-ha-ES'!I31*100</f>
        <v>22.694590594500905</v>
      </c>
      <c r="J9" s="16">
        <f>'Kst-ha-ES'!J13/'Kst-ha-ES'!J31*100</f>
        <v>17.735280261094964</v>
      </c>
      <c r="K9" s="16">
        <f>'Kst-ha-ES'!K13/'Kst-ha-ES'!K31*100</f>
        <v>17.842975441164253</v>
      </c>
      <c r="L9" s="16">
        <f>'Kst-ha-ES'!L13/'Kst-ha-ES'!L31*100</f>
        <v>13.373031727110437</v>
      </c>
      <c r="M9" s="16">
        <f>'Kst-ha-ES'!M13/'Kst-ha-ES'!M31*100</f>
        <v>14.259763312582027</v>
      </c>
      <c r="N9" s="16">
        <f>'Kst-ha-ES'!N13/'Kst-ha-ES'!N31*100</f>
        <v>13.714625707509921</v>
      </c>
      <c r="O9" s="16">
        <f t="shared" ref="O9:O28" si="1">AVERAGE(E9:N9)</f>
        <v>17.736713793166142</v>
      </c>
    </row>
    <row r="10" spans="1:15" s="13" customFormat="1" ht="13.5" customHeight="1" x14ac:dyDescent="0.2">
      <c r="B10" s="13" t="s">
        <v>60</v>
      </c>
      <c r="E10" s="16">
        <f>'Kst-ha-ES'!E19/'Kst-ha-ES'!E31*100</f>
        <v>33.559569812863508</v>
      </c>
      <c r="F10" s="16">
        <f>'Kst-ha-ES'!F19/'Kst-ha-ES'!F31*100</f>
        <v>38.988061441376367</v>
      </c>
      <c r="G10" s="16">
        <f>'Kst-ha-ES'!G19/'Kst-ha-ES'!G31*100</f>
        <v>39.360972494566113</v>
      </c>
      <c r="H10" s="16">
        <f>'Kst-ha-ES'!H19/'Kst-ha-ES'!H31*100</f>
        <v>36.454490553018168</v>
      </c>
      <c r="I10" s="16">
        <f>'Kst-ha-ES'!I19/'Kst-ha-ES'!I31*100</f>
        <v>40.938551893716088</v>
      </c>
      <c r="J10" s="16">
        <f>'Kst-ha-ES'!J19/'Kst-ha-ES'!J31*100</f>
        <v>45.999827384491951</v>
      </c>
      <c r="K10" s="16">
        <f>'Kst-ha-ES'!K19/'Kst-ha-ES'!K31*100</f>
        <v>40.77703927489906</v>
      </c>
      <c r="L10" s="16">
        <f>'Kst-ha-ES'!L19/'Kst-ha-ES'!L31*100</f>
        <v>38.881991828047092</v>
      </c>
      <c r="M10" s="16">
        <f>'Kst-ha-ES'!M19/'Kst-ha-ES'!M31*100</f>
        <v>38.476824038467377</v>
      </c>
      <c r="N10" s="16">
        <f>'Kst-ha-ES'!N19/'Kst-ha-ES'!N31*100</f>
        <v>41.630085877737933</v>
      </c>
      <c r="O10" s="16">
        <f t="shared" si="1"/>
        <v>39.506741459918366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16.589792781199552</v>
      </c>
      <c r="F11" s="16">
        <f>'Kst-ha-ES'!F24/'Kst-ha-ES'!F31*100</f>
        <v>13.009410455761214</v>
      </c>
      <c r="G11" s="16">
        <f>'Kst-ha-ES'!G24/'Kst-ha-ES'!G31*100</f>
        <v>18.592139513800756</v>
      </c>
      <c r="H11" s="16">
        <f>'Kst-ha-ES'!H24/'Kst-ha-ES'!H31*100</f>
        <v>16.302310084337876</v>
      </c>
      <c r="I11" s="16">
        <f>'Kst-ha-ES'!I24/'Kst-ha-ES'!I31*100</f>
        <v>13.249769117301627</v>
      </c>
      <c r="J11" s="16">
        <f>'Kst-ha-ES'!J24/'Kst-ha-ES'!J31*100</f>
        <v>11.494775483615586</v>
      </c>
      <c r="K11" s="16">
        <f>'Kst-ha-ES'!K24/'Kst-ha-ES'!K31*100</f>
        <v>14.109037523591974</v>
      </c>
      <c r="L11" s="16">
        <f>'Kst-ha-ES'!L24/'Kst-ha-ES'!L31*100</f>
        <v>16.723601564678386</v>
      </c>
      <c r="M11" s="16">
        <f>'Kst-ha-ES'!M24/'Kst-ha-ES'!M31*100</f>
        <v>16.977843413159942</v>
      </c>
      <c r="N11" s="16">
        <f>'Kst-ha-ES'!N24/'Kst-ha-ES'!N31*100</f>
        <v>15.474119810247167</v>
      </c>
      <c r="O11" s="16">
        <f t="shared" si="1"/>
        <v>15.252279974769408</v>
      </c>
    </row>
    <row r="12" spans="1:15" s="13" customFormat="1" ht="13.5" customHeight="1" x14ac:dyDescent="0.2">
      <c r="B12" s="13" t="s">
        <v>15</v>
      </c>
      <c r="E12" s="16">
        <f>'Kst-ha-ES'!E29/'Kst-ha-ES'!E31*100</f>
        <v>33.265547295303307</v>
      </c>
      <c r="F12" s="16">
        <f>'Kst-ha-ES'!F29/'Kst-ha-ES'!F31*100</f>
        <v>27.03054099502198</v>
      </c>
      <c r="G12" s="16">
        <f>'Kst-ha-ES'!G29/'Kst-ha-ES'!G31*100</f>
        <v>25.21183695307213</v>
      </c>
      <c r="H12" s="16">
        <f>'Kst-ha-ES'!H29/'Kst-ha-ES'!H31*100</f>
        <v>23.888456731980114</v>
      </c>
      <c r="I12" s="16">
        <f>'Kst-ha-ES'!I29/'Kst-ha-ES'!I31*100</f>
        <v>23.117088394481378</v>
      </c>
      <c r="J12" s="16">
        <f>'Kst-ha-ES'!J29/'Kst-ha-ES'!J31*100</f>
        <v>24.770116870797509</v>
      </c>
      <c r="K12" s="16">
        <f>'Kst-ha-ES'!K29/'Kst-ha-ES'!K31*100</f>
        <v>27.270947760344722</v>
      </c>
      <c r="L12" s="16">
        <f>'Kst-ha-ES'!L29/'Kst-ha-ES'!L31*100</f>
        <v>31.021374880164089</v>
      </c>
      <c r="M12" s="16">
        <f>'Kst-ha-ES'!M29/'Kst-ha-ES'!M31*100</f>
        <v>30.285569235790661</v>
      </c>
      <c r="N12" s="16">
        <f>'Kst-ha-ES'!N29/'Kst-ha-ES'!N31*100</f>
        <v>29.181168604504975</v>
      </c>
      <c r="O12" s="16">
        <f t="shared" si="1"/>
        <v>27.504264772146087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3.9379560425367215</v>
      </c>
      <c r="F16" s="16">
        <f>'KOA-ha-ES'!F10/'KOA-ha-ES'!F40*100</f>
        <v>4.279802458045503</v>
      </c>
      <c r="G16" s="16">
        <f>'KOA-ha-ES'!G10/'KOA-ha-ES'!G40*100</f>
        <v>4.6809248131296339</v>
      </c>
      <c r="H16" s="16">
        <f>'KOA-ha-ES'!H10/'KOA-ha-ES'!H40*100</f>
        <v>4.4227994330849976</v>
      </c>
      <c r="I16" s="16">
        <f>'KOA-ha-ES'!I10/'KOA-ha-ES'!I40*100</f>
        <v>3.4006412239085257</v>
      </c>
      <c r="J16" s="16">
        <f>'KOA-ha-ES'!J10/'KOA-ha-ES'!J40*100</f>
        <v>6.8855908526668701</v>
      </c>
      <c r="K16" s="16">
        <f>'KOA-ha-ES'!K10/'KOA-ha-ES'!K40*100</f>
        <v>8.0777319929041003</v>
      </c>
      <c r="L16" s="16">
        <f>'KOA-ha-ES'!L10/'KOA-ha-ES'!L40*100</f>
        <v>11.372723659546439</v>
      </c>
      <c r="M16" s="16">
        <f>'KOA-ha-ES'!M10/'KOA-ha-ES'!M40*100</f>
        <v>11.726350435078123</v>
      </c>
      <c r="N16" s="16">
        <f>'KOA-ha-ES'!N10/'KOA-ha-ES'!N40*100</f>
        <v>10.696850666847148</v>
      </c>
      <c r="O16" s="16">
        <f t="shared" si="1"/>
        <v>6.9481371577748066</v>
      </c>
    </row>
    <row r="17" spans="1:15" s="13" customFormat="1" ht="13.5" customHeight="1" x14ac:dyDescent="0.2">
      <c r="B17" s="13" t="s">
        <v>130</v>
      </c>
      <c r="E17" s="16">
        <f>'KOA-ha-ES'!E15/'KOA-ha-ES'!E40*100</f>
        <v>24.826189845343837</v>
      </c>
      <c r="F17" s="16">
        <f>'KOA-ha-ES'!F15/'KOA-ha-ES'!F40*100</f>
        <v>19.587633366796059</v>
      </c>
      <c r="G17" s="16">
        <f>'KOA-ha-ES'!G15/'KOA-ha-ES'!G40*100</f>
        <v>17.623440204273212</v>
      </c>
      <c r="H17" s="16">
        <f>'KOA-ha-ES'!H15/'KOA-ha-ES'!H40*100</f>
        <v>15.834119752914578</v>
      </c>
      <c r="I17" s="16">
        <f>'KOA-ha-ES'!I15/'KOA-ha-ES'!I40*100</f>
        <v>14.633258365952354</v>
      </c>
      <c r="J17" s="16">
        <f>'KOA-ha-ES'!J15/'KOA-ha-ES'!J40*100</f>
        <v>16.141109938948198</v>
      </c>
      <c r="K17" s="16">
        <f>'KOA-ha-ES'!K15/'KOA-ha-ES'!K40*100</f>
        <v>17.727008182296782</v>
      </c>
      <c r="L17" s="16">
        <f>'KOA-ha-ES'!L15/'KOA-ha-ES'!L40*100</f>
        <v>20.642065344160017</v>
      </c>
      <c r="M17" s="16">
        <f>'KOA-ha-ES'!M15/'KOA-ha-ES'!M40*100</f>
        <v>20.272966687950532</v>
      </c>
      <c r="N17" s="16">
        <f>'KOA-ha-ES'!N15/'KOA-ha-ES'!N40*100</f>
        <v>20.149848297171019</v>
      </c>
      <c r="O17" s="16">
        <f t="shared" si="1"/>
        <v>18.743763998580661</v>
      </c>
    </row>
    <row r="18" spans="1:15" s="13" customFormat="1" ht="13.5" customHeight="1" x14ac:dyDescent="0.2">
      <c r="B18" s="13" t="s">
        <v>129</v>
      </c>
      <c r="E18" s="16">
        <f>'KOA-ha-ES'!E19/'KOA-ha-ES'!E40*100</f>
        <v>6.3918790076511165</v>
      </c>
      <c r="F18" s="16">
        <f>'KOA-ha-ES'!F19/'KOA-ha-ES'!F40*100</f>
        <v>9.1988864422485221</v>
      </c>
      <c r="G18" s="16">
        <f>'KOA-ha-ES'!G19/'KOA-ha-ES'!G40*100</f>
        <v>8.1063527836529232</v>
      </c>
      <c r="H18" s="16">
        <f>'KOA-ha-ES'!H19/'KOA-ha-ES'!H40*100</f>
        <v>10.34081185499991</v>
      </c>
      <c r="I18" s="16">
        <f>'KOA-ha-ES'!I19/'KOA-ha-ES'!I40*100</f>
        <v>9.2677800216806574</v>
      </c>
      <c r="J18" s="16">
        <f>'KOA-ha-ES'!J19/'KOA-ha-ES'!J40*100</f>
        <v>6.867797880035555</v>
      </c>
      <c r="K18" s="16">
        <f>'KOA-ha-ES'!K19/'KOA-ha-ES'!K40*100</f>
        <v>7.1794824107403548</v>
      </c>
      <c r="L18" s="16">
        <f>'KOA-ha-ES'!L19/'KOA-ha-ES'!L40*100</f>
        <v>6.1771229174626807</v>
      </c>
      <c r="M18" s="16">
        <f>'KOA-ha-ES'!M19/'KOA-ha-ES'!M40*100</f>
        <v>6.7121075802645187</v>
      </c>
      <c r="N18" s="16">
        <f>'KOA-ha-ES'!N19/'KOA-ha-ES'!N40*100</f>
        <v>6.8203465453949725</v>
      </c>
      <c r="O18" s="16">
        <f t="shared" si="1"/>
        <v>7.7062567444131203</v>
      </c>
    </row>
    <row r="19" spans="1:15" s="13" customFormat="1" ht="13.5" customHeight="1" x14ac:dyDescent="0.2">
      <c r="B19" s="13" t="s">
        <v>136</v>
      </c>
      <c r="E19" s="16">
        <f>'KOA-ha-ES'!E26/'KOA-ha-ES'!E40*100</f>
        <v>51.070094980889444</v>
      </c>
      <c r="F19" s="16">
        <f>'KOA-ha-ES'!F26/'KOA-ha-ES'!F40*100</f>
        <v>57.050708450422704</v>
      </c>
      <c r="G19" s="16">
        <f>'KOA-ha-ES'!G26/'KOA-ha-ES'!G40*100</f>
        <v>59.695447948352395</v>
      </c>
      <c r="H19" s="16">
        <f>'KOA-ha-ES'!H26/'KOA-ha-ES'!H40*100</f>
        <v>59.039365927326529</v>
      </c>
      <c r="I19" s="16">
        <f>'KOA-ha-ES'!I26/'KOA-ha-ES'!I40*100</f>
        <v>61.848777341768489</v>
      </c>
      <c r="J19" s="16">
        <f>'KOA-ha-ES'!J26/'KOA-ha-ES'!J40*100</f>
        <v>59.747179114306363</v>
      </c>
      <c r="K19" s="16">
        <f>'KOA-ha-ES'!K26/'KOA-ha-ES'!K40*100</f>
        <v>56.023096738783792</v>
      </c>
      <c r="L19" s="16">
        <f>'KOA-ha-ES'!L26/'KOA-ha-ES'!L40*100</f>
        <v>47.001351913148611</v>
      </c>
      <c r="M19" s="16">
        <f>'KOA-ha-ES'!M26/'KOA-ha-ES'!M40*100</f>
        <v>47.037018776311456</v>
      </c>
      <c r="N19" s="16">
        <f>'KOA-ha-ES'!N26/'KOA-ha-ES'!N40*100</f>
        <v>49.185328419100507</v>
      </c>
      <c r="O19" s="16">
        <f t="shared" si="1"/>
        <v>54.76983696104103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2.1400906557330943</v>
      </c>
      <c r="F20" s="16">
        <f>'KOA-ha-ES'!F30/'KOA-ha-ES'!F40*100</f>
        <v>2.2026819079893287</v>
      </c>
      <c r="G20" s="16">
        <f>'KOA-ha-ES'!G30/'KOA-ha-ES'!G40*100</f>
        <v>2.6637977393002004</v>
      </c>
      <c r="H20" s="16">
        <f>'KOA-ha-ES'!H30/'KOA-ha-ES'!H40*100</f>
        <v>2.929086244588385</v>
      </c>
      <c r="I20" s="16">
        <f>'KOA-ha-ES'!I30/'KOA-ha-ES'!I40*100</f>
        <v>3.1932338988123505</v>
      </c>
      <c r="J20" s="16">
        <f>'KOA-ha-ES'!J30/'KOA-ha-ES'!J40*100</f>
        <v>2.6692621154512057</v>
      </c>
      <c r="K20" s="16">
        <f>'KOA-ha-ES'!K30/'KOA-ha-ES'!K40*100</f>
        <v>2.5220961508612159</v>
      </c>
      <c r="L20" s="16">
        <f>'KOA-ha-ES'!L30/'KOA-ha-ES'!L40*100</f>
        <v>2.4665370802985231</v>
      </c>
      <c r="M20" s="16">
        <f>'KOA-ha-ES'!M30/'KOA-ha-ES'!M40*100</f>
        <v>2.6417399073099999</v>
      </c>
      <c r="N20" s="16">
        <f>'KOA-ha-ES'!N30/'KOA-ha-ES'!N40*100</f>
        <v>2.6000316679261593</v>
      </c>
      <c r="O20" s="16">
        <f t="shared" si="1"/>
        <v>2.6028557368270464</v>
      </c>
    </row>
    <row r="21" spans="1:15" s="13" customFormat="1" ht="13.5" customHeight="1" x14ac:dyDescent="0.2">
      <c r="B21" s="13" t="s">
        <v>144</v>
      </c>
      <c r="E21" s="16">
        <f>'KOA-ha-ES'!E36/'KOA-ha-ES'!E40*100</f>
        <v>3.4276343712500461</v>
      </c>
      <c r="F21" s="16">
        <f>'KOA-ha-ES'!F36/'KOA-ha-ES'!F40*100</f>
        <v>2.5403521250705223</v>
      </c>
      <c r="G21" s="16">
        <f>'KOA-ha-ES'!G36/'KOA-ha-ES'!G40*100</f>
        <v>2.7362757885176228</v>
      </c>
      <c r="H21" s="16">
        <f>'KOA-ha-ES'!H36/'KOA-ha-ES'!H40*100</f>
        <v>2.5921803961969467</v>
      </c>
      <c r="I21" s="16">
        <f>'KOA-ha-ES'!I36/'KOA-ha-ES'!I40*100</f>
        <v>2.5048830373287871</v>
      </c>
      <c r="J21" s="16">
        <f>'KOA-ha-ES'!J36/'KOA-ha-ES'!J40*100</f>
        <v>2.8245499230011011</v>
      </c>
      <c r="K21" s="16">
        <f>'KOA-ha-ES'!K36/'KOA-ha-ES'!K40*100</f>
        <v>2.9474524418552495</v>
      </c>
      <c r="L21" s="16">
        <f>'KOA-ha-ES'!L36/'KOA-ha-ES'!L40*100</f>
        <v>3.6735180545618515</v>
      </c>
      <c r="M21" s="16">
        <f>'KOA-ha-ES'!M36/'KOA-ha-ES'!M40*100</f>
        <v>3.8838188014378932</v>
      </c>
      <c r="N21" s="16">
        <f>'KOA-ha-ES'!N36/'KOA-ha-ES'!N40*100</f>
        <v>3.7279643211416573</v>
      </c>
      <c r="O21" s="16">
        <f t="shared" si="1"/>
        <v>3.0858629260361683</v>
      </c>
    </row>
    <row r="22" spans="1:15" s="13" customFormat="1" ht="13.5" customHeight="1" x14ac:dyDescent="0.2">
      <c r="B22" s="13" t="s">
        <v>145</v>
      </c>
      <c r="E22" s="16">
        <f>'KOA-ha-ES'!E38/'KOA-ha-ES'!E40*100</f>
        <v>8.2061550965957206</v>
      </c>
      <c r="F22" s="16">
        <f>'KOA-ha-ES'!F38/'KOA-ha-ES'!F40*100</f>
        <v>5.1399352494273698</v>
      </c>
      <c r="G22" s="16">
        <f>'KOA-ha-ES'!G38/'KOA-ha-ES'!G40*100</f>
        <v>4.4937607227740157</v>
      </c>
      <c r="H22" s="16">
        <f>'KOA-ha-ES'!H38/'KOA-ha-ES'!H40*100</f>
        <v>4.8416363908886559</v>
      </c>
      <c r="I22" s="16">
        <f>'KOA-ha-ES'!I38/'KOA-ha-ES'!I40*100</f>
        <v>5.1514261105488357</v>
      </c>
      <c r="J22" s="16">
        <f>'KOA-ha-ES'!J38/'KOA-ha-ES'!J40*100</f>
        <v>4.8645101755907172</v>
      </c>
      <c r="K22" s="16">
        <f>'KOA-ha-ES'!K38/'KOA-ha-ES'!K40*100</f>
        <v>5.5231320825585009</v>
      </c>
      <c r="L22" s="16">
        <f>'KOA-ha-ES'!L38/'KOA-ha-ES'!L40*100</f>
        <v>8.6666810308218665</v>
      </c>
      <c r="M22" s="16">
        <f>'KOA-ha-ES'!M38/'KOA-ha-ES'!M40*100</f>
        <v>7.7259978116474741</v>
      </c>
      <c r="N22" s="16">
        <f>'KOA-ha-ES'!N38/'KOA-ha-ES'!N40*100</f>
        <v>6.8196300824185405</v>
      </c>
      <c r="O22" s="16">
        <f t="shared" si="1"/>
        <v>6.1432864753271703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74.695939829812446</v>
      </c>
      <c r="F26" s="16">
        <f>'Kst-ha-ES'!F33/'Kst-ha-ES'!F36*100</f>
        <v>83.852131690872142</v>
      </c>
      <c r="G26" s="16">
        <f>'Kst-ha-ES'!G33/'Kst-ha-ES'!G36*100</f>
        <v>80.364311906463584</v>
      </c>
      <c r="H26" s="16">
        <f>'Kst-ha-ES'!H33/'Kst-ha-ES'!H36*100</f>
        <v>80.136434337802967</v>
      </c>
      <c r="I26" s="16">
        <f>'Kst-ha-ES'!I33/'Kst-ha-ES'!I36*100</f>
        <v>84.092802664567984</v>
      </c>
      <c r="J26" s="16">
        <f>'Kst-ha-ES'!J33/'Kst-ha-ES'!J36*100</f>
        <v>88.328496295268394</v>
      </c>
      <c r="K26" s="16">
        <f>'Kst-ha-ES'!K33/'Kst-ha-ES'!K36*100</f>
        <v>87.270835423510562</v>
      </c>
      <c r="L26" s="16">
        <f>'Kst-ha-ES'!L33/'Kst-ha-ES'!L36*100</f>
        <v>85.869313938864437</v>
      </c>
      <c r="M26" s="16">
        <f>'Kst-ha-ES'!M33/'Kst-ha-ES'!M36*100</f>
        <v>88.402705605037596</v>
      </c>
      <c r="N26" s="16">
        <f>'Kst-ha-ES'!N33/'Kst-ha-ES'!N36*100</f>
        <v>89.617364499027616</v>
      </c>
      <c r="O26" s="16">
        <f t="shared" si="1"/>
        <v>84.263033619122766</v>
      </c>
    </row>
    <row r="27" spans="1:15" s="13" customFormat="1" ht="13.5" customHeight="1" x14ac:dyDescent="0.2">
      <c r="B27" s="13" t="s">
        <v>69</v>
      </c>
      <c r="E27" s="16">
        <f>'Kst-ha-ES'!E34/'Kst-ha-ES'!E36*100</f>
        <v>0.89092535180282995</v>
      </c>
      <c r="F27" s="16">
        <f>'Kst-ha-ES'!F34/'Kst-ha-ES'!F36*100</f>
        <v>0.36007609189173378</v>
      </c>
      <c r="G27" s="16">
        <f>'Kst-ha-ES'!G34/'Kst-ha-ES'!G36*100</f>
        <v>0.43298795136997548</v>
      </c>
      <c r="H27" s="16">
        <f>'Kst-ha-ES'!H34/'Kst-ha-ES'!H36*100</f>
        <v>0.36561045072427506</v>
      </c>
      <c r="I27" s="16">
        <f>'Kst-ha-ES'!I34/'Kst-ha-ES'!I36*100</f>
        <v>0.29551416489917587</v>
      </c>
      <c r="J27" s="16">
        <f>'Kst-ha-ES'!J34/'Kst-ha-ES'!J36*100</f>
        <v>0.39563465169872175</v>
      </c>
      <c r="K27" s="16">
        <f>'Kst-ha-ES'!K34/'Kst-ha-ES'!K36*100</f>
        <v>0.24721533424157416</v>
      </c>
      <c r="L27" s="16">
        <f>'Kst-ha-ES'!L34/'Kst-ha-ES'!L36*100</f>
        <v>0.22316650412340105</v>
      </c>
      <c r="M27" s="16">
        <f>'Kst-ha-ES'!M34/'Kst-ha-ES'!M36*100</f>
        <v>0.32806947182631863</v>
      </c>
      <c r="N27" s="16">
        <f>'Kst-ha-ES'!N34/'Kst-ha-ES'!N36*100</f>
        <v>0.33362459851878362</v>
      </c>
      <c r="O27" s="16">
        <f t="shared" si="1"/>
        <v>0.38728245710967901</v>
      </c>
    </row>
    <row r="28" spans="1:15" s="13" customFormat="1" ht="13.5" customHeight="1" x14ac:dyDescent="0.2">
      <c r="B28" s="13" t="s">
        <v>75</v>
      </c>
      <c r="E28" s="16">
        <f>'Kst-ha-ES'!E35/'Kst-ha-ES'!E36*100</f>
        <v>24.413134818384716</v>
      </c>
      <c r="F28" s="16">
        <f>'Kst-ha-ES'!F35/'Kst-ha-ES'!F36*100</f>
        <v>15.787792217236118</v>
      </c>
      <c r="G28" s="16">
        <f>'Kst-ha-ES'!G35/'Kst-ha-ES'!G36*100</f>
        <v>19.202700142166453</v>
      </c>
      <c r="H28" s="16">
        <f>'Kst-ha-ES'!H35/'Kst-ha-ES'!H36*100</f>
        <v>19.497955211472767</v>
      </c>
      <c r="I28" s="16">
        <f>'Kst-ha-ES'!I35/'Kst-ha-ES'!I36*100</f>
        <v>15.611683170532842</v>
      </c>
      <c r="J28" s="16">
        <f>'Kst-ha-ES'!J35/'Kst-ha-ES'!J36*100</f>
        <v>11.275869053032869</v>
      </c>
      <c r="K28" s="16">
        <f>'Kst-ha-ES'!K35/'Kst-ha-ES'!K36*100</f>
        <v>12.481949242247856</v>
      </c>
      <c r="L28" s="16">
        <f>'Kst-ha-ES'!L35/'Kst-ha-ES'!L36*100</f>
        <v>13.907519557012169</v>
      </c>
      <c r="M28" s="16">
        <f>'Kst-ha-ES'!M35/'Kst-ha-ES'!M36*100</f>
        <v>11.269224923136075</v>
      </c>
      <c r="N28" s="16">
        <f>'Kst-ha-ES'!N35/'Kst-ha-ES'!N36*100</f>
        <v>10.049010902453608</v>
      </c>
      <c r="O28" s="16">
        <f t="shared" si="1"/>
        <v>15.349683923767547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16.377203104234074</v>
      </c>
      <c r="F9" s="16">
        <f>'Kst-ha-HS'!F13/'Kst-ha-HS'!F31*100</f>
        <v>23.254108655226549</v>
      </c>
      <c r="G9" s="16">
        <f>'Kst-ha-HS'!G13/'Kst-ha-HS'!G31*100</f>
        <v>18.836281482250165</v>
      </c>
      <c r="H9" s="16">
        <f>'Kst-ha-HS'!H13/'Kst-ha-HS'!H31*100</f>
        <v>24.413993378204296</v>
      </c>
      <c r="I9" s="16">
        <f>'Kst-ha-HS'!I13/'Kst-ha-HS'!I31*100</f>
        <v>24.954054666713017</v>
      </c>
      <c r="J9" s="16">
        <f>'Kst-ha-HS'!J13/'Kst-ha-HS'!J31*100</f>
        <v>20.978195400117688</v>
      </c>
      <c r="K9" s="16">
        <f>'Kst-ha-HS'!K13/'Kst-ha-HS'!K31*100</f>
        <v>19.614294957913984</v>
      </c>
      <c r="L9" s="16">
        <f>'Kst-ha-HS'!L13/'Kst-ha-HS'!L31*100</f>
        <v>13.894033416780365</v>
      </c>
      <c r="M9" s="16">
        <f>'Kst-ha-HS'!M13/'Kst-ha-HS'!M31*100</f>
        <v>15.114763447405819</v>
      </c>
      <c r="N9" s="16">
        <f>'Kst-ha-HS'!N13/'Kst-ha-HS'!N31*100</f>
        <v>14.976893808764109</v>
      </c>
      <c r="O9" s="16">
        <f t="shared" ref="O9:O28" si="1">AVERAGE(E9:N9)</f>
        <v>19.241382231761005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34.392372169882194</v>
      </c>
      <c r="F10" s="16">
        <f>'Kst-ha-HS'!F19/'Kst-ha-HS'!F31*100</f>
        <v>32.34888800890851</v>
      </c>
      <c r="G10" s="16">
        <f>'Kst-ha-HS'!G19/'Kst-ha-HS'!G31*100</f>
        <v>32.152638665246698</v>
      </c>
      <c r="H10" s="16">
        <f>'Kst-ha-HS'!H19/'Kst-ha-HS'!H31*100</f>
        <v>33.572393779398482</v>
      </c>
      <c r="I10" s="16">
        <f>'Kst-ha-HS'!I19/'Kst-ha-HS'!I31*100</f>
        <v>35.05841849834637</v>
      </c>
      <c r="J10" s="16">
        <f>'Kst-ha-HS'!J19/'Kst-ha-HS'!J31*100</f>
        <v>36.125837534508037</v>
      </c>
      <c r="K10" s="16">
        <f>'Kst-ha-HS'!K19/'Kst-ha-HS'!K31*100</f>
        <v>34.897818821002083</v>
      </c>
      <c r="L10" s="16">
        <f>'Kst-ha-HS'!L19/'Kst-ha-HS'!L31*100</f>
        <v>36.500887365227683</v>
      </c>
      <c r="M10" s="16">
        <f>'Kst-ha-HS'!M19/'Kst-ha-HS'!M31*100</f>
        <v>34.787960304278691</v>
      </c>
      <c r="N10" s="16">
        <f>'Kst-ha-HS'!N19/'Kst-ha-HS'!N31*100</f>
        <v>36.257829846781689</v>
      </c>
      <c r="O10" s="16">
        <f t="shared" si="1"/>
        <v>34.609504499358046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16.381846828837105</v>
      </c>
      <c r="F11" s="16">
        <f>'Kst-ha-HS'!F24/'Kst-ha-HS'!F31*100</f>
        <v>14.425063429760208</v>
      </c>
      <c r="G11" s="16">
        <f>'Kst-ha-HS'!G24/'Kst-ha-HS'!G31*100</f>
        <v>20.802240066695454</v>
      </c>
      <c r="H11" s="16">
        <f>'Kst-ha-HS'!H24/'Kst-ha-HS'!H31*100</f>
        <v>17.041698842182658</v>
      </c>
      <c r="I11" s="16">
        <f>'Kst-ha-HS'!I24/'Kst-ha-HS'!I31*100</f>
        <v>14.56891066167047</v>
      </c>
      <c r="J11" s="16">
        <f>'Kst-ha-HS'!J24/'Kst-ha-HS'!J31*100</f>
        <v>13.596607588138687</v>
      </c>
      <c r="K11" s="16">
        <f>'Kst-ha-HS'!K24/'Kst-ha-HS'!K31*100</f>
        <v>15.509679115601141</v>
      </c>
      <c r="L11" s="16">
        <f>'Kst-ha-HS'!L24/'Kst-ha-HS'!L31*100</f>
        <v>17.375138542258469</v>
      </c>
      <c r="M11" s="16">
        <f>'Kst-ha-HS'!M24/'Kst-ha-HS'!M31*100</f>
        <v>17.995816719523361</v>
      </c>
      <c r="N11" s="16">
        <f>'Kst-ha-HS'!N24/'Kst-ha-HS'!N31*100</f>
        <v>16.898328406823364</v>
      </c>
      <c r="O11" s="16">
        <f t="shared" si="1"/>
        <v>16.459533020149092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32.848577897046624</v>
      </c>
      <c r="F12" s="16">
        <f>'Kst-ha-HS'!F29/'Kst-ha-HS'!F31*100</f>
        <v>29.971939906104726</v>
      </c>
      <c r="G12" s="16">
        <f>'Kst-ha-HS'!G29/'Kst-ha-HS'!G31*100</f>
        <v>28.208839785807694</v>
      </c>
      <c r="H12" s="16">
        <f>'Kst-ha-HS'!H29/'Kst-ha-HS'!H31*100</f>
        <v>24.971914000214561</v>
      </c>
      <c r="I12" s="16">
        <f>'Kst-ha-HS'!I29/'Kst-ha-HS'!I31*100</f>
        <v>25.418616173270149</v>
      </c>
      <c r="J12" s="16">
        <f>'Kst-ha-HS'!J29/'Kst-ha-HS'!J31*100</f>
        <v>29.29935947723558</v>
      </c>
      <c r="K12" s="16">
        <f>'Kst-ha-HS'!K29/'Kst-ha-HS'!K31*100</f>
        <v>29.978207105482792</v>
      </c>
      <c r="L12" s="16">
        <f>'Kst-ha-HS'!L29/'Kst-ha-HS'!L31*100</f>
        <v>32.229940675733474</v>
      </c>
      <c r="M12" s="16">
        <f>'Kst-ha-HS'!M29/'Kst-ha-HS'!M31*100</f>
        <v>32.101459528792134</v>
      </c>
      <c r="N12" s="16">
        <f>'Kst-ha-HS'!N29/'Kst-ha-HS'!N31*100</f>
        <v>31.86694793763084</v>
      </c>
      <c r="O12" s="16">
        <f t="shared" si="1"/>
        <v>29.689580248731851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3.865005506464847</v>
      </c>
      <c r="F16" s="16">
        <f>'KOA-ha-HS'!F10/'KOA-ha-HS'!F40*100</f>
        <v>4.4010429079352793</v>
      </c>
      <c r="G16" s="16">
        <f>'KOA-ha-HS'!G10/'KOA-ha-HS'!G40*100</f>
        <v>4.8649971795491505</v>
      </c>
      <c r="H16" s="16">
        <f>'KOA-ha-HS'!H10/'KOA-ha-HS'!H40*100</f>
        <v>4.4594127855814385</v>
      </c>
      <c r="I16" s="16">
        <f>'KOA-ha-HS'!I10/'KOA-ha-HS'!I40*100</f>
        <v>3.8615304957351291</v>
      </c>
      <c r="J16" s="16">
        <f>'KOA-ha-HS'!J10/'KOA-ha-HS'!J40*100</f>
        <v>7.8888897187455651</v>
      </c>
      <c r="K16" s="16">
        <f>'KOA-ha-HS'!K10/'KOA-ha-HS'!K40*100</f>
        <v>8.5220454016953262</v>
      </c>
      <c r="L16" s="16">
        <f>'KOA-ha-HS'!L10/'KOA-ha-HS'!L40*100</f>
        <v>10.955513473861618</v>
      </c>
      <c r="M16" s="16">
        <f>'KOA-ha-HS'!M10/'KOA-ha-HS'!M40*100</f>
        <v>11.697384396808348</v>
      </c>
      <c r="N16" s="16">
        <f>'KOA-ha-HS'!N10/'KOA-ha-HS'!N40*100</f>
        <v>10.938507515786148</v>
      </c>
      <c r="O16" s="16">
        <f t="shared" si="1"/>
        <v>7.1454329382162838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24.270697795958576</v>
      </c>
      <c r="F17" s="16">
        <f>'KOA-ha-HS'!F15/'KOA-ha-HS'!F40*100</f>
        <v>21.742278653051176</v>
      </c>
      <c r="G17" s="16">
        <f>'KOA-ha-HS'!G15/'KOA-ha-HS'!G40*100</f>
        <v>19.627167064929292</v>
      </c>
      <c r="H17" s="16">
        <f>'KOA-ha-HS'!H15/'KOA-ha-HS'!H40*100</f>
        <v>16.73247490128955</v>
      </c>
      <c r="I17" s="16">
        <f>'KOA-ha-HS'!I15/'KOA-ha-HS'!I40*100</f>
        <v>16.014140548641624</v>
      </c>
      <c r="J17" s="16">
        <f>'KOA-ha-HS'!J15/'KOA-ha-HS'!J40*100</f>
        <v>19.030482134997133</v>
      </c>
      <c r="K17" s="16">
        <f>'KOA-ha-HS'!K15/'KOA-ha-HS'!K40*100</f>
        <v>19.493927513309128</v>
      </c>
      <c r="L17" s="16">
        <f>'KOA-ha-HS'!L15/'KOA-ha-HS'!L40*100</f>
        <v>21.887265962700532</v>
      </c>
      <c r="M17" s="16">
        <f>'KOA-ha-HS'!M15/'KOA-ha-HS'!M40*100</f>
        <v>21.62293719590118</v>
      </c>
      <c r="N17" s="16">
        <f>'KOA-ha-HS'!N15/'KOA-ha-HS'!N40*100</f>
        <v>22.065712970579035</v>
      </c>
      <c r="O17" s="16">
        <f t="shared" si="1"/>
        <v>20.248708474135722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6.2772683800850713</v>
      </c>
      <c r="F18" s="16">
        <f>'KOA-ha-HS'!F19/'KOA-ha-HS'!F40*100</f>
        <v>10.135567149920179</v>
      </c>
      <c r="G18" s="16">
        <f>'KOA-ha-HS'!G19/'KOA-ha-HS'!G40*100</f>
        <v>8.9317155548917917</v>
      </c>
      <c r="H18" s="16">
        <f>'KOA-ha-HS'!H19/'KOA-ha-HS'!H40*100</f>
        <v>10.831533120076346</v>
      </c>
      <c r="I18" s="16">
        <f>'KOA-ha-HS'!I19/'KOA-ha-HS'!I40*100</f>
        <v>10.242919900463404</v>
      </c>
      <c r="J18" s="16">
        <f>'KOA-ha-HS'!J19/'KOA-ha-HS'!J40*100</f>
        <v>8.0614614022178461</v>
      </c>
      <c r="K18" s="16">
        <f>'KOA-ha-HS'!K19/'KOA-ha-HS'!K40*100</f>
        <v>7.8080439229790146</v>
      </c>
      <c r="L18" s="16">
        <f>'KOA-ha-HS'!L19/'KOA-ha-HS'!L40*100</f>
        <v>6.3382795724359662</v>
      </c>
      <c r="M18" s="16">
        <f>'KOA-ha-HS'!M19/'KOA-ha-HS'!M40*100</f>
        <v>6.9658016525462729</v>
      </c>
      <c r="N18" s="16">
        <f>'KOA-ha-HS'!N19/'KOA-ha-HS'!N40*100</f>
        <v>7.3356545139666922</v>
      </c>
      <c r="O18" s="16">
        <f t="shared" si="1"/>
        <v>8.2928245169582588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52.0973935548706</v>
      </c>
      <c r="F19" s="16">
        <f>'KOA-ha-HS'!F26/'KOA-ha-HS'!F40*100</f>
        <v>52.657148084045261</v>
      </c>
      <c r="G19" s="16">
        <f>'KOA-ha-HS'!G26/'KOA-ha-HS'!G40*100</f>
        <v>55.40261495286893</v>
      </c>
      <c r="H19" s="16">
        <f>'KOA-ha-HS'!H26/'KOA-ha-HS'!H40*100</f>
        <v>57.113977987810053</v>
      </c>
      <c r="I19" s="16">
        <f>'KOA-ha-HS'!I26/'KOA-ha-HS'!I40*100</f>
        <v>57.944908944937609</v>
      </c>
      <c r="J19" s="16">
        <f>'KOA-ha-HS'!J26/'KOA-ha-HS'!J40*100</f>
        <v>52.817531248575477</v>
      </c>
      <c r="K19" s="16">
        <f>'KOA-ha-HS'!K26/'KOA-ha-HS'!K40*100</f>
        <v>52.144507969261241</v>
      </c>
      <c r="L19" s="16">
        <f>'KOA-ha-HS'!L26/'KOA-ha-HS'!L40*100</f>
        <v>45.631212135062881</v>
      </c>
      <c r="M19" s="16">
        <f>'KOA-ha-HS'!M26/'KOA-ha-HS'!M40*100</f>
        <v>44.783942827983992</v>
      </c>
      <c r="N19" s="16">
        <f>'KOA-ha-HS'!N26/'KOA-ha-HS'!N40*100</f>
        <v>45.455611522994069</v>
      </c>
      <c r="O19" s="16">
        <f t="shared" si="1"/>
        <v>51.604884922841009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2.1178301245191191</v>
      </c>
      <c r="F20" s="16">
        <f>'KOA-ha-HS'!F30/'KOA-ha-HS'!F40*100</f>
        <v>2.4395612154283524</v>
      </c>
      <c r="G20" s="16">
        <f>'KOA-ha-HS'!G30/'KOA-ha-HS'!G40*100</f>
        <v>2.9719318443094815</v>
      </c>
      <c r="H20" s="16">
        <f>'KOA-ha-HS'!H30/'KOA-ha-HS'!H40*100</f>
        <v>3.0609086157285352</v>
      </c>
      <c r="I20" s="16">
        <f>'KOA-ha-HS'!I30/'KOA-ha-HS'!I40*100</f>
        <v>3.5094547638255773</v>
      </c>
      <c r="J20" s="16">
        <f>'KOA-ha-HS'!J30/'KOA-ha-HS'!J40*100</f>
        <v>3.1473117983423373</v>
      </c>
      <c r="K20" s="16">
        <f>'KOA-ha-HS'!K30/'KOA-ha-HS'!K40*100</f>
        <v>2.7658307520837715</v>
      </c>
      <c r="L20" s="16">
        <f>'KOA-ha-HS'!L30/'KOA-ha-HS'!L40*100</f>
        <v>2.5563399130948885</v>
      </c>
      <c r="M20" s="16">
        <f>'KOA-ha-HS'!M30/'KOA-ha-HS'!M40*100</f>
        <v>2.7783337273043727</v>
      </c>
      <c r="N20" s="16">
        <f>'KOA-ha-HS'!N30/'KOA-ha-HS'!N40*100</f>
        <v>2.8182751356147917</v>
      </c>
      <c r="O20" s="16">
        <f t="shared" si="1"/>
        <v>2.8165777890251222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3.3817808857664047</v>
      </c>
      <c r="F21" s="16">
        <f>'KOA-ha-HS'!F36/'KOA-ha-HS'!F40*100</f>
        <v>2.8145594073884372</v>
      </c>
      <c r="G21" s="16">
        <f>'KOA-ha-HS'!G36/'KOA-ha-HS'!G40*100</f>
        <v>3.052266096597827</v>
      </c>
      <c r="H21" s="16">
        <f>'KOA-ha-HS'!H36/'KOA-ha-HS'!H40*100</f>
        <v>2.7139871786815535</v>
      </c>
      <c r="I21" s="16">
        <f>'KOA-ha-HS'!I36/'KOA-ha-HS'!I40*100</f>
        <v>2.7636710861781952</v>
      </c>
      <c r="J21" s="16">
        <f>'KOA-ha-HS'!J36/'KOA-ha-HS'!J40*100</f>
        <v>3.3311771257648246</v>
      </c>
      <c r="K21" s="16">
        <f>'KOA-ha-HS'!K36/'KOA-ha-HS'!K40*100</f>
        <v>3.2351516038702335</v>
      </c>
      <c r="L21" s="16">
        <f>'KOA-ha-HS'!L36/'KOA-ha-HS'!L40*100</f>
        <v>3.7647733891517752</v>
      </c>
      <c r="M21" s="16">
        <f>'KOA-ha-HS'!M36/'KOA-ha-HS'!M40*100</f>
        <v>4.085646638895204</v>
      </c>
      <c r="N21" s="16">
        <f>'KOA-ha-HS'!N36/'KOA-ha-HS'!N40*100</f>
        <v>4.0231618987490148</v>
      </c>
      <c r="O21" s="16">
        <f t="shared" si="1"/>
        <v>3.3166175311043467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7.9900237523353779</v>
      </c>
      <c r="F22" s="16">
        <f>'KOA-ha-HS'!F38/'KOA-ha-HS'!F40*100</f>
        <v>5.8098425822313082</v>
      </c>
      <c r="G22" s="16">
        <f>'KOA-ha-HS'!G38/'KOA-ha-HS'!G40*100</f>
        <v>5.1493073068535367</v>
      </c>
      <c r="H22" s="16">
        <f>'KOA-ha-HS'!H38/'KOA-ha-HS'!H40*100</f>
        <v>5.0877054108325268</v>
      </c>
      <c r="I22" s="16">
        <f>'KOA-ha-HS'!I38/'KOA-ha-HS'!I40*100</f>
        <v>5.6633742602184682</v>
      </c>
      <c r="J22" s="16">
        <f>'KOA-ha-HS'!J38/'KOA-ha-HS'!J40*100</f>
        <v>5.7231465713568141</v>
      </c>
      <c r="K22" s="16">
        <f>'KOA-ha-HS'!K38/'KOA-ha-HS'!K40*100</f>
        <v>6.0304928368012822</v>
      </c>
      <c r="L22" s="16">
        <f>'KOA-ha-HS'!L38/'KOA-ha-HS'!L40*100</f>
        <v>8.8666155536923412</v>
      </c>
      <c r="M22" s="16">
        <f>'KOA-ha-HS'!M38/'KOA-ha-HS'!M40*100</f>
        <v>8.0659535605606258</v>
      </c>
      <c r="N22" s="16">
        <f>'KOA-ha-HS'!N38/'KOA-ha-HS'!N40*100</f>
        <v>7.3630764423102555</v>
      </c>
      <c r="O22" s="16">
        <f t="shared" si="1"/>
        <v>6.5749538277192539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75.350813342676204</v>
      </c>
      <c r="F26" s="16">
        <f>'Kst-ha-HS'!F33/'Kst-ha-HS'!F36*100</f>
        <v>79.514053424902968</v>
      </c>
      <c r="G26" s="16">
        <f>'Kst-ha-HS'!G33/'Kst-ha-HS'!G36*100</f>
        <v>74.98976542835986</v>
      </c>
      <c r="H26" s="16">
        <f>'Kst-ha-HS'!H33/'Kst-ha-HS'!H36*100</f>
        <v>77.202873678523801</v>
      </c>
      <c r="I26" s="16">
        <f>'Kst-ha-HS'!I33/'Kst-ha-HS'!I36*100</f>
        <v>81.956104708575978</v>
      </c>
      <c r="J26" s="16">
        <f>'Kst-ha-HS'!J33/'Kst-ha-HS'!J36*100</f>
        <v>84.62458986260971</v>
      </c>
      <c r="K26" s="16">
        <f>'Kst-ha-HS'!K33/'Kst-ha-HS'!K36*100</f>
        <v>84.431093022786598</v>
      </c>
      <c r="L26" s="16">
        <f>'Kst-ha-HS'!L33/'Kst-ha-HS'!L36*100</f>
        <v>85.01031824789213</v>
      </c>
      <c r="M26" s="16">
        <f>'Kst-ha-HS'!M33/'Kst-ha-HS'!M36*100</f>
        <v>86.586029305226518</v>
      </c>
      <c r="N26" s="16">
        <f>'Kst-ha-HS'!N33/'Kst-ha-HS'!N36*100</f>
        <v>87.490598265578811</v>
      </c>
      <c r="O26" s="16">
        <f t="shared" si="1"/>
        <v>81.715623928713256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0.86786804752397406</v>
      </c>
      <c r="F27" s="16">
        <f>'Kst-ha-HS'!F34/'Kst-ha-HS'!F36*100</f>
        <v>0.45680949585736336</v>
      </c>
      <c r="G27" s="16">
        <f>'Kst-ha-HS'!G34/'Kst-ha-HS'!G36*100</f>
        <v>0.55150245710114332</v>
      </c>
      <c r="H27" s="16">
        <f>'Kst-ha-HS'!H34/'Kst-ha-HS'!H36*100</f>
        <v>0.41960581354612947</v>
      </c>
      <c r="I27" s="16">
        <f>'Kst-ha-HS'!I34/'Kst-ha-HS'!I36*100</f>
        <v>0.33520843025541824</v>
      </c>
      <c r="J27" s="16">
        <f>'Kst-ha-HS'!J34/'Kst-ha-HS'!J36*100</f>
        <v>0.52118777394256022</v>
      </c>
      <c r="K27" s="16">
        <f>'Kst-ha-HS'!K34/'Kst-ha-HS'!K36*100</f>
        <v>0.30236646867278283</v>
      </c>
      <c r="L27" s="16">
        <f>'Kst-ha-HS'!L34/'Kst-ha-HS'!L36*100</f>
        <v>0.23673265827769907</v>
      </c>
      <c r="M27" s="16">
        <f>'Kst-ha-HS'!M34/'Kst-ha-HS'!M36*100</f>
        <v>0.37946042680779285</v>
      </c>
      <c r="N27" s="16">
        <f>'Kst-ha-HS'!N34/'Kst-ha-HS'!N36*100</f>
        <v>0.40196384925249284</v>
      </c>
      <c r="O27" s="16">
        <f t="shared" si="1"/>
        <v>0.44727054212373557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23.781318609799822</v>
      </c>
      <c r="F28" s="16">
        <f>'Kst-ha-HS'!F35/'Kst-ha-HS'!F36*100</f>
        <v>20.029137079239671</v>
      </c>
      <c r="G28" s="16">
        <f>'Kst-ha-HS'!G35/'Kst-ha-HS'!G36*100</f>
        <v>24.458732114539007</v>
      </c>
      <c r="H28" s="16">
        <f>'Kst-ha-HS'!H35/'Kst-ha-HS'!H36*100</f>
        <v>22.377520507930075</v>
      </c>
      <c r="I28" s="16">
        <f>'Kst-ha-HS'!I35/'Kst-ha-HS'!I36*100</f>
        <v>17.708686861168594</v>
      </c>
      <c r="J28" s="16">
        <f>'Kst-ha-HS'!J35/'Kst-ha-HS'!J36*100</f>
        <v>14.854222363447731</v>
      </c>
      <c r="K28" s="16">
        <f>'Kst-ha-HS'!K35/'Kst-ha-HS'!K36*100</f>
        <v>15.266540508540622</v>
      </c>
      <c r="L28" s="16">
        <f>'Kst-ha-HS'!L35/'Kst-ha-HS'!L36*100</f>
        <v>14.752949093830182</v>
      </c>
      <c r="M28" s="16">
        <f>'Kst-ha-HS'!M35/'Kst-ha-HS'!M36*100</f>
        <v>13.034510267965693</v>
      </c>
      <c r="N28" s="16">
        <f>'Kst-ha-HS'!N35/'Kst-ha-HS'!N36*100</f>
        <v>12.107437885168705</v>
      </c>
      <c r="O28" s="16">
        <f t="shared" si="1"/>
        <v>17.837105529163008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30.732669435529548</v>
      </c>
      <c r="F7" s="6">
        <f>Input!B56/Input!B$7</f>
        <v>24.144896151053011</v>
      </c>
      <c r="G7" s="6">
        <f>Input!C56/Input!C$7</f>
        <v>20.337662208309617</v>
      </c>
      <c r="H7" s="6">
        <f>Input!D56/Input!D$7</f>
        <v>22.294226205829247</v>
      </c>
      <c r="I7" s="6">
        <f>Input!E56/Input!E$7</f>
        <v>23.426212595467636</v>
      </c>
      <c r="J7" s="6">
        <f>Input!F56/Input!F$7</f>
        <v>22.310328472875508</v>
      </c>
      <c r="K7" s="6">
        <f>Input!G56/Input!G$7</f>
        <v>24.952292161520191</v>
      </c>
      <c r="L7" s="6">
        <f>Input!H56/Input!H$7</f>
        <v>32.716018518518517</v>
      </c>
      <c r="M7" s="6">
        <f>Input!I56/Input!I$7</f>
        <v>30.527654816002851</v>
      </c>
      <c r="N7" s="6">
        <f>Input!J56/Input!J$7</f>
        <v>27.767499777243163</v>
      </c>
      <c r="O7" s="6">
        <f t="shared" ref="O7:O12" si="1">AVERAGE(E7:N7)</f>
        <v>25.92094603423493</v>
      </c>
    </row>
    <row r="8" spans="1:15" ht="12" customHeight="1" x14ac:dyDescent="0.2">
      <c r="B8" t="s">
        <v>84</v>
      </c>
      <c r="E8" s="6">
        <f>Input!A100/Input!A$7</f>
        <v>16.976037379648858</v>
      </c>
      <c r="F8" s="6">
        <f>Input!B100/Input!B$7</f>
        <v>76.490535947712416</v>
      </c>
      <c r="G8" s="6">
        <f>Input!C100/Input!C$7</f>
        <v>20.150866533864544</v>
      </c>
      <c r="H8" s="6">
        <f>Input!D100/Input!D$7</f>
        <v>12.951676554036627</v>
      </c>
      <c r="I8" s="6">
        <f>Input!E100/Input!E$7</f>
        <v>52.377664955552767</v>
      </c>
      <c r="J8" s="6">
        <f>Input!F100/Input!F$7</f>
        <v>15.31392991533396</v>
      </c>
      <c r="K8" s="6">
        <f>Input!G100/Input!G$7</f>
        <v>19.759853523357087</v>
      </c>
      <c r="L8" s="6">
        <f>Input!H100/Input!H$7</f>
        <v>23.139372319688107</v>
      </c>
      <c r="M8" s="6">
        <f>Input!I100/Input!I$7</f>
        <v>120.04708455849594</v>
      </c>
      <c r="N8" s="6">
        <f>Input!J100/Input!J$7</f>
        <v>29.304096943776173</v>
      </c>
      <c r="O8" s="6">
        <f t="shared" si="1"/>
        <v>38.651111863146653</v>
      </c>
    </row>
    <row r="9" spans="1:15" ht="12" customHeight="1" x14ac:dyDescent="0.2">
      <c r="B9" t="s">
        <v>93</v>
      </c>
      <c r="E9" s="6">
        <f t="shared" ref="E9:N9" si="2">+E8-E7</f>
        <v>-13.75663205588069</v>
      </c>
      <c r="F9" s="6">
        <f t="shared" si="2"/>
        <v>52.345639796659405</v>
      </c>
      <c r="G9" s="6">
        <f t="shared" si="2"/>
        <v>-0.18679567444507228</v>
      </c>
      <c r="H9" s="6">
        <f t="shared" si="2"/>
        <v>-9.3425496517926199</v>
      </c>
      <c r="I9" s="6">
        <f t="shared" si="2"/>
        <v>28.951452360085131</v>
      </c>
      <c r="J9" s="6">
        <f t="shared" si="2"/>
        <v>-6.9963985575415482</v>
      </c>
      <c r="K9" s="6">
        <f t="shared" si="2"/>
        <v>-5.1924386381631038</v>
      </c>
      <c r="L9" s="6">
        <f t="shared" si="2"/>
        <v>-9.5766461988304101</v>
      </c>
      <c r="M9" s="6">
        <f t="shared" si="2"/>
        <v>89.519429742493088</v>
      </c>
      <c r="N9" s="6">
        <f t="shared" si="2"/>
        <v>1.53659716653301</v>
      </c>
      <c r="O9" s="6">
        <f t="shared" si="1"/>
        <v>12.730165828911719</v>
      </c>
    </row>
    <row r="10" spans="1:15" ht="12" customHeight="1" x14ac:dyDescent="0.2">
      <c r="B10" t="s">
        <v>85</v>
      </c>
      <c r="E10" s="6">
        <f>Input!A101/Input!A$7</f>
        <v>234.98409099490277</v>
      </c>
      <c r="F10" s="6">
        <f>Input!B101/Input!B$7</f>
        <v>225.47253159041392</v>
      </c>
      <c r="G10" s="6">
        <f>Input!C101/Input!C$7</f>
        <v>164.78848321001706</v>
      </c>
      <c r="H10" s="6">
        <f>Input!D101/Input!D$7</f>
        <v>167.89571962857877</v>
      </c>
      <c r="I10" s="6">
        <f>Input!E101/Input!E$7</f>
        <v>212.70363966445473</v>
      </c>
      <c r="J10" s="6">
        <f>Input!F101/Input!F$7</f>
        <v>176.73933835058011</v>
      </c>
      <c r="K10" s="6">
        <f>Input!G101/Input!G$7</f>
        <v>189.05606888361044</v>
      </c>
      <c r="L10" s="6">
        <f>Input!H101/Input!H$7</f>
        <v>246.2248274853801</v>
      </c>
      <c r="M10" s="6">
        <f>Input!I101/Input!I$7</f>
        <v>247.46469749621312</v>
      </c>
      <c r="N10" s="6">
        <f>Input!J101/Input!J$7</f>
        <v>154.55398021919274</v>
      </c>
      <c r="O10" s="6">
        <f t="shared" si="1"/>
        <v>201.98833775233436</v>
      </c>
    </row>
    <row r="11" spans="1:15" ht="12" customHeight="1" x14ac:dyDescent="0.2">
      <c r="B11" t="s">
        <v>94</v>
      </c>
      <c r="E11" s="6">
        <f>Input!A26/Input!A$7/0.04</f>
        <v>166.90768359448745</v>
      </c>
      <c r="F11" s="6">
        <f>Input!B26/Input!B$7/0.04</f>
        <v>245.25239651416121</v>
      </c>
      <c r="G11" s="6">
        <f>Input!C26/Input!C$7/0.04</f>
        <v>250.68604154809333</v>
      </c>
      <c r="H11" s="6">
        <f>Input!D26/Input!D$7/0.04</f>
        <v>287.75422362651534</v>
      </c>
      <c r="I11" s="6">
        <f>Input!E26/Input!E$7/0.04</f>
        <v>313.47884061600098</v>
      </c>
      <c r="J11" s="6">
        <f>Input!F26/Input!F$7/0.04</f>
        <v>247.91145343367825</v>
      </c>
      <c r="K11" s="6">
        <f>Input!G26/Input!G$7/0.04</f>
        <v>224.60783847980997</v>
      </c>
      <c r="L11" s="6">
        <f>Input!H26/Input!H$7/0.04</f>
        <v>224.87658382066277</v>
      </c>
      <c r="M11" s="6">
        <f>Input!I26/Input!I$7/0.04</f>
        <v>215.8335783658558</v>
      </c>
      <c r="N11" s="6">
        <f>Input!J26/Input!J$7/0.04</f>
        <v>217.82335382696249</v>
      </c>
      <c r="O11" s="6">
        <f t="shared" si="1"/>
        <v>239.51319938262273</v>
      </c>
    </row>
    <row r="12" spans="1:15" ht="12" customHeight="1" x14ac:dyDescent="0.2">
      <c r="B12" s="19" t="s">
        <v>95</v>
      </c>
      <c r="E12" s="6">
        <f t="shared" ref="E12:N12" si="3">+E10+E11</f>
        <v>401.89177458939025</v>
      </c>
      <c r="F12" s="6">
        <f t="shared" si="3"/>
        <v>470.72492810457516</v>
      </c>
      <c r="G12" s="6">
        <f t="shared" si="3"/>
        <v>415.47452475811042</v>
      </c>
      <c r="H12" s="6">
        <f t="shared" si="3"/>
        <v>455.64994325509412</v>
      </c>
      <c r="I12" s="6">
        <f t="shared" si="3"/>
        <v>526.18248028045571</v>
      </c>
      <c r="J12" s="6">
        <f t="shared" si="3"/>
        <v>424.65079178425833</v>
      </c>
      <c r="K12" s="6">
        <f t="shared" si="3"/>
        <v>413.66390736342044</v>
      </c>
      <c r="L12" s="6">
        <f t="shared" si="3"/>
        <v>471.10141130604291</v>
      </c>
      <c r="M12" s="6">
        <f t="shared" si="3"/>
        <v>463.29827586206892</v>
      </c>
      <c r="N12" s="6">
        <f t="shared" si="3"/>
        <v>372.37733404615523</v>
      </c>
      <c r="O12" s="6">
        <f t="shared" si="1"/>
        <v>441.50153713495712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13.078617069525865</v>
      </c>
      <c r="F15" s="22">
        <f t="shared" ref="F15:N15" si="4">+F7/F$10*100</f>
        <v>10.708575444087284</v>
      </c>
      <c r="G15" s="22">
        <f t="shared" si="4"/>
        <v>12.341676925559167</v>
      </c>
      <c r="H15" s="22">
        <f t="shared" si="4"/>
        <v>13.278614996945034</v>
      </c>
      <c r="I15" s="22">
        <f t="shared" si="4"/>
        <v>11.013545716670889</v>
      </c>
      <c r="J15" s="22">
        <f t="shared" si="4"/>
        <v>12.623295233017535</v>
      </c>
      <c r="K15" s="22">
        <f t="shared" si="4"/>
        <v>13.198355550744948</v>
      </c>
      <c r="L15" s="22">
        <f t="shared" si="4"/>
        <v>13.287051047060261</v>
      </c>
      <c r="M15" s="22">
        <f t="shared" si="4"/>
        <v>12.336165572250971</v>
      </c>
      <c r="N15" s="22">
        <f t="shared" si="4"/>
        <v>17.966214611789695</v>
      </c>
      <c r="O15" s="22">
        <f>AVERAGE(E15:N15)</f>
        <v>12.983211216765165</v>
      </c>
    </row>
    <row r="16" spans="1:15" ht="12" customHeight="1" x14ac:dyDescent="0.2">
      <c r="B16" t="s">
        <v>84</v>
      </c>
      <c r="E16" s="22">
        <f>+E8/E$10*100</f>
        <v>7.2243347657170105</v>
      </c>
      <c r="F16" s="22">
        <f t="shared" ref="F16:N16" si="5">+F8/F$10*100</f>
        <v>33.924547441842115</v>
      </c>
      <c r="G16" s="22">
        <f t="shared" si="5"/>
        <v>12.228322114102465</v>
      </c>
      <c r="H16" s="22">
        <f t="shared" si="5"/>
        <v>7.71411956343408</v>
      </c>
      <c r="I16" s="22">
        <f t="shared" si="5"/>
        <v>24.624714949955646</v>
      </c>
      <c r="J16" s="22">
        <f t="shared" si="5"/>
        <v>8.6646980000328231</v>
      </c>
      <c r="K16" s="22">
        <f t="shared" si="5"/>
        <v>10.451848300898476</v>
      </c>
      <c r="L16" s="22">
        <f t="shared" si="5"/>
        <v>9.3976600800185501</v>
      </c>
      <c r="M16" s="22">
        <f t="shared" si="5"/>
        <v>48.510791952590729</v>
      </c>
      <c r="N16" s="22">
        <f t="shared" si="5"/>
        <v>18.960428519677262</v>
      </c>
      <c r="O16" s="22">
        <f>AVERAGE(E16:N16)</f>
        <v>18.170146568826915</v>
      </c>
    </row>
    <row r="17" spans="1:15" ht="12" customHeight="1" x14ac:dyDescent="0.2">
      <c r="B17" t="s">
        <v>93</v>
      </c>
      <c r="E17" s="22">
        <f>+E9/E$10*100</f>
        <v>-5.8542823038088549</v>
      </c>
      <c r="F17" s="22">
        <f t="shared" ref="F17:N17" si="6">+F9/F$10*100</f>
        <v>23.215971997754828</v>
      </c>
      <c r="G17" s="22">
        <f t="shared" si="6"/>
        <v>-0.11335481145670102</v>
      </c>
      <c r="H17" s="22">
        <f t="shared" si="6"/>
        <v>-5.5644954335109533</v>
      </c>
      <c r="I17" s="22">
        <f t="shared" si="6"/>
        <v>13.611169233284755</v>
      </c>
      <c r="J17" s="22">
        <f t="shared" si="6"/>
        <v>-3.9585972329847099</v>
      </c>
      <c r="K17" s="22">
        <f t="shared" si="6"/>
        <v>-2.7465072498464735</v>
      </c>
      <c r="L17" s="22">
        <f t="shared" si="6"/>
        <v>-3.8893909670417108</v>
      </c>
      <c r="M17" s="22">
        <f t="shared" si="6"/>
        <v>36.17462638033976</v>
      </c>
      <c r="N17" s="22">
        <f t="shared" si="6"/>
        <v>0.99421390788756481</v>
      </c>
      <c r="O17" s="22">
        <f>AVERAGE(E17:N17)</f>
        <v>5.1869353520617505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58.469494986550593</v>
      </c>
      <c r="F20" s="22">
        <f t="shared" ref="F20:N20" si="7">+F10/F$12*100</f>
        <v>47.898999634097024</v>
      </c>
      <c r="G20" s="22">
        <f t="shared" si="7"/>
        <v>39.662716578340643</v>
      </c>
      <c r="H20" s="22">
        <f t="shared" si="7"/>
        <v>36.847523436337383</v>
      </c>
      <c r="I20" s="22">
        <f t="shared" si="7"/>
        <v>40.423930411191854</v>
      </c>
      <c r="J20" s="22">
        <f t="shared" si="7"/>
        <v>41.619924363727932</v>
      </c>
      <c r="K20" s="22">
        <f t="shared" si="7"/>
        <v>45.702819491456637</v>
      </c>
      <c r="L20" s="22">
        <f t="shared" si="7"/>
        <v>52.265780058430856</v>
      </c>
      <c r="M20" s="22">
        <f t="shared" si="7"/>
        <v>53.41368841395974</v>
      </c>
      <c r="N20" s="22">
        <f t="shared" si="7"/>
        <v>41.504669078498793</v>
      </c>
      <c r="O20" s="22">
        <f>AVERAGE(E20:N20)</f>
        <v>45.780954645259143</v>
      </c>
    </row>
    <row r="21" spans="1:15" ht="12" customHeight="1" x14ac:dyDescent="0.2">
      <c r="B21" t="s">
        <v>94</v>
      </c>
      <c r="E21" s="22">
        <f>+E11/E$12*100</f>
        <v>41.530505013449392</v>
      </c>
      <c r="F21" s="22">
        <f t="shared" ref="F21:N21" si="8">+F11/F$12*100</f>
        <v>52.101000365902969</v>
      </c>
      <c r="G21" s="22">
        <f t="shared" si="8"/>
        <v>60.33728342165935</v>
      </c>
      <c r="H21" s="22">
        <f t="shared" si="8"/>
        <v>63.152476563662617</v>
      </c>
      <c r="I21" s="22">
        <f t="shared" si="8"/>
        <v>59.576069588808146</v>
      </c>
      <c r="J21" s="22">
        <f t="shared" si="8"/>
        <v>58.380075636272075</v>
      </c>
      <c r="K21" s="22">
        <f t="shared" si="8"/>
        <v>54.297180508543349</v>
      </c>
      <c r="L21" s="22">
        <f t="shared" si="8"/>
        <v>47.734219941569137</v>
      </c>
      <c r="M21" s="22">
        <f t="shared" si="8"/>
        <v>46.58631158604026</v>
      </c>
      <c r="N21" s="22">
        <f t="shared" si="8"/>
        <v>58.495330921501207</v>
      </c>
      <c r="O21" s="22">
        <f>AVERAGE(E21:N21)</f>
        <v>54.219045354740857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20.556455994636067</v>
      </c>
      <c r="F24" s="22">
        <f>Input!B108/Input!B$56*100</f>
        <v>17.361402152016023</v>
      </c>
      <c r="G24" s="22">
        <f>Input!C108/Input!C$56*100</f>
        <v>15.765257716040423</v>
      </c>
      <c r="H24" s="22">
        <f>Input!D108/Input!D$56*100</f>
        <v>11.151532112994184</v>
      </c>
      <c r="I24" s="22">
        <f>Input!E108/Input!E$56*100</f>
        <v>10.324445354687171</v>
      </c>
      <c r="J24" s="22">
        <f>Input!F108/Input!F$56*100</f>
        <v>10.768516382571383</v>
      </c>
      <c r="K24" s="22">
        <f>Input!G108/Input!G$56*100</f>
        <v>12.705471676829369</v>
      </c>
      <c r="L24" s="22">
        <f>Input!H108/Input!H$56*100</f>
        <v>12.345098041552273</v>
      </c>
      <c r="M24" s="22">
        <f>Input!I108/Input!I$56*100</f>
        <v>15.191645286545382</v>
      </c>
      <c r="N24" s="22">
        <f>Input!J108/Input!J$56*100</f>
        <v>12.338900696697237</v>
      </c>
      <c r="O24" s="22">
        <f>AVERAGE(E24:N24)</f>
        <v>13.850872541456951</v>
      </c>
    </row>
    <row r="25" spans="1:15" ht="12" customHeight="1" x14ac:dyDescent="0.2">
      <c r="B25" t="s">
        <v>60</v>
      </c>
      <c r="E25" s="22">
        <f>Input!A109/Input!A$56*100</f>
        <v>6.7270140016997253</v>
      </c>
      <c r="F25" s="22">
        <f>Input!B109/Input!B$56*100</f>
        <v>9.1519843193125805</v>
      </c>
      <c r="G25" s="22">
        <f>Input!C109/Input!C$56*100</f>
        <v>3.2433077602953944</v>
      </c>
      <c r="H25" s="22">
        <f>Input!D109/Input!D$56*100</f>
        <v>1.2400399538541893</v>
      </c>
      <c r="I25" s="22">
        <f>Input!E109/Input!E$56*100</f>
        <v>1.2165778859332368</v>
      </c>
      <c r="J25" s="22">
        <f>Input!F109/Input!F$56*100</f>
        <v>5.9025712554404919</v>
      </c>
      <c r="K25" s="22">
        <f>Input!G109/Input!G$56*100</f>
        <v>8.1245239331620791</v>
      </c>
      <c r="L25" s="22">
        <f>Input!H109/Input!H$56*100</f>
        <v>10.962933877643678</v>
      </c>
      <c r="M25" s="22">
        <f>Input!I109/Input!I$56*100</f>
        <v>12.2376437220345</v>
      </c>
      <c r="N25" s="22">
        <f>Input!J109/Input!J$56*100</f>
        <v>11.906269087856563</v>
      </c>
      <c r="O25" s="22">
        <f>AVERAGE(E25:N25)</f>
        <v>7.0712865797232443</v>
      </c>
    </row>
    <row r="26" spans="1:15" ht="12" customHeight="1" x14ac:dyDescent="0.2">
      <c r="B26" t="s">
        <v>99</v>
      </c>
      <c r="E26" s="22">
        <f>Input!A110/Input!A$56*100</f>
        <v>18.700056729197783</v>
      </c>
      <c r="F26" s="22">
        <f>Input!B110/Input!B$56*100</f>
        <v>18.898370831967569</v>
      </c>
      <c r="G26" s="22">
        <f>Input!C110/Input!C$56*100</f>
        <v>22.19758209942848</v>
      </c>
      <c r="H26" s="22">
        <f>Input!D110/Input!D$56*100</f>
        <v>18.67759961955101</v>
      </c>
      <c r="I26" s="22">
        <f>Input!E110/Input!E$56*100</f>
        <v>16.60640999959595</v>
      </c>
      <c r="J26" s="22">
        <f>Input!F110/Input!F$56*100</f>
        <v>13.788996156056482</v>
      </c>
      <c r="K26" s="22">
        <f>Input!G110/Input!G$56*100</f>
        <v>15.292647933530795</v>
      </c>
      <c r="L26" s="22">
        <f>Input!H110/Input!H$56*100</f>
        <v>11.028379818233194</v>
      </c>
      <c r="M26" s="22">
        <f>Input!I110/Input!I$56*100</f>
        <v>11.648504764297863</v>
      </c>
      <c r="N26" s="22">
        <f>Input!J110/Input!J$56*100</f>
        <v>15.066813013251254</v>
      </c>
      <c r="O26" s="22">
        <f>AVERAGE(E26:N26)</f>
        <v>16.190536096511035</v>
      </c>
    </row>
    <row r="27" spans="1:15" ht="12" customHeight="1" x14ac:dyDescent="0.2">
      <c r="B27" t="s">
        <v>255</v>
      </c>
      <c r="E27" s="22">
        <f>Input!A111/Input!A$56*100</f>
        <v>31.093608090621743</v>
      </c>
      <c r="F27" s="22">
        <f>Input!B111/Input!B$56*100</f>
        <v>32.602634265495034</v>
      </c>
      <c r="G27" s="22">
        <f>Input!C111/Input!C$56*100</f>
        <v>37.336029046877812</v>
      </c>
      <c r="H27" s="22">
        <f>Input!D111/Input!D$56*100</f>
        <v>45.482946290735157</v>
      </c>
      <c r="I27" s="22">
        <f>Input!E111/Input!E$56*100</f>
        <v>51.774066519597852</v>
      </c>
      <c r="J27" s="22">
        <f>Input!F111/Input!F$56*100</f>
        <v>46.041778267057708</v>
      </c>
      <c r="K27" s="22">
        <f>Input!G111/Input!G$56*100</f>
        <v>41.226790824422025</v>
      </c>
      <c r="L27" s="22">
        <f>Input!H111/Input!H$56*100</f>
        <v>44.651339045453916</v>
      </c>
      <c r="M27" s="22">
        <f>Input!I111/Input!I$56*100</f>
        <v>40.089253183201158</v>
      </c>
      <c r="N27" s="22">
        <f>Input!J111/Input!J$56*100</f>
        <v>37.642126766070461</v>
      </c>
      <c r="O27" s="22">
        <f>AVERAGE(E27:N27)</f>
        <v>40.794057229953289</v>
      </c>
    </row>
    <row r="28" spans="1:15" ht="12" customHeight="1" x14ac:dyDescent="0.2">
      <c r="B28" t="s">
        <v>15</v>
      </c>
      <c r="E28" s="22">
        <f>Input!A112/Input!A$56*100</f>
        <v>22.922865183844678</v>
      </c>
      <c r="F28" s="22">
        <f>Input!B112/Input!B$56*100</f>
        <v>21.985608431208799</v>
      </c>
      <c r="G28" s="22">
        <f>Input!C112/Input!C$56*100</f>
        <v>21.457823377357897</v>
      </c>
      <c r="H28" s="22">
        <f>Input!D112/Input!D$56*100</f>
        <v>23.447882022865468</v>
      </c>
      <c r="I28" s="22">
        <f>Input!E112/Input!E$56*100</f>
        <v>20.078505584773822</v>
      </c>
      <c r="J28" s="22">
        <f>Input!F112/Input!F$56*100</f>
        <v>23.49813442505382</v>
      </c>
      <c r="K28" s="22">
        <f>Input!G112/Input!G$56*100</f>
        <v>22.650565632055724</v>
      </c>
      <c r="L28" s="22">
        <f>Input!H112/Input!H$56*100</f>
        <v>21.012249217116942</v>
      </c>
      <c r="M28" s="22">
        <f>Input!I112/Input!I$56*100</f>
        <v>20.83295012516642</v>
      </c>
      <c r="N28" s="22">
        <f>Input!J112/Input!J$56*100</f>
        <v>23.045887227238691</v>
      </c>
      <c r="O28" s="22">
        <f>AVERAGE(E28:N28)</f>
        <v>22.093247122668227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44.168989882016724</v>
      </c>
      <c r="F31" s="22">
        <f>Input!B113/Input!B$100*100</f>
        <v>7.5809930226367923</v>
      </c>
      <c r="G31" s="22">
        <f>Input!C113/Input!C$100*100</f>
        <v>56.168985390440859</v>
      </c>
      <c r="H31" s="22">
        <f>Input!D113/Input!D$100*100</f>
        <v>33.026736753850791</v>
      </c>
      <c r="I31" s="22">
        <f>Input!E113/Input!E$100*100</f>
        <v>4.5522186106764106</v>
      </c>
      <c r="J31" s="22">
        <f>Input!F113/Input!F$100*100</f>
        <v>16.009071973312377</v>
      </c>
      <c r="K31" s="22">
        <f>Input!G113/Input!G$100*100</f>
        <v>19.36763662015343</v>
      </c>
      <c r="L31" s="22">
        <f>Input!H113/Input!H$100*100</f>
        <v>2.8596062271355422</v>
      </c>
      <c r="M31" s="22">
        <f>Input!I113/Input!I$100*100</f>
        <v>9.6688331243221626</v>
      </c>
      <c r="N31" s="22">
        <f>Input!J113/Input!J$100*100</f>
        <v>8.6467648917896707</v>
      </c>
      <c r="O31" s="22">
        <f>AVERAGE(E31:N31)</f>
        <v>20.20498364963348</v>
      </c>
    </row>
    <row r="32" spans="1:15" ht="12" customHeight="1" x14ac:dyDescent="0.2">
      <c r="B32" t="s">
        <v>60</v>
      </c>
      <c r="E32" s="22">
        <f>Input!A114/Input!A$100*100</f>
        <v>1.7500375603008249</v>
      </c>
      <c r="F32" s="22">
        <f>Input!B114/Input!B$100*100</f>
        <v>24.498745189621381</v>
      </c>
      <c r="G32" s="22">
        <f>Input!C114/Input!C$100*100</f>
        <v>10.947068389706024</v>
      </c>
      <c r="H32" s="22">
        <f>Input!D114/Input!D$100*100</f>
        <v>1.0267427283218806</v>
      </c>
      <c r="I32" s="22">
        <f>Input!E114/Input!E$100*100</f>
        <v>0.76835034894190601</v>
      </c>
      <c r="J32" s="22">
        <f>Input!F114/Input!F$100*100</f>
        <v>8.378813244233303</v>
      </c>
      <c r="K32" s="22">
        <f>Input!G114/Input!G$100*100</f>
        <v>1.2252423648243487</v>
      </c>
      <c r="L32" s="22">
        <f>Input!H114/Input!H$100*100</f>
        <v>1.2127797839652559</v>
      </c>
      <c r="M32" s="22">
        <f>Input!I114/Input!I$100*100</f>
        <v>7.9318887938494358</v>
      </c>
      <c r="N32" s="22">
        <f>Input!J114/Input!J$100*100</f>
        <v>10.337272684482857</v>
      </c>
      <c r="O32" s="22">
        <f>AVERAGE(E32:N32)</f>
        <v>6.8076941088247214</v>
      </c>
    </row>
    <row r="33" spans="1:15" ht="12" customHeight="1" x14ac:dyDescent="0.2">
      <c r="B33" t="s">
        <v>99</v>
      </c>
      <c r="E33" s="22">
        <f>Input!A115/Input!A$100*100</f>
        <v>42.394798073487408</v>
      </c>
      <c r="F33" s="22">
        <f>Input!B115/Input!B$100*100</f>
        <v>0.83259003245003471</v>
      </c>
      <c r="G33" s="22">
        <f>Input!C115/Input!C$100*100</f>
        <v>22.434850260509986</v>
      </c>
      <c r="H33" s="22">
        <f>Input!D115/Input!D$100*100</f>
        <v>17.82453575870306</v>
      </c>
      <c r="I33" s="22">
        <f>Input!E115/Input!E$100*100</f>
        <v>13.938892491882388</v>
      </c>
      <c r="J33" s="22">
        <f>Input!F115/Input!F$100*100</f>
        <v>10.228340712348734</v>
      </c>
      <c r="K33" s="22">
        <f>Input!G115/Input!G$100*100</f>
        <v>40.312577446653087</v>
      </c>
      <c r="L33" s="22">
        <f>Input!H115/Input!H$100*100</f>
        <v>41.21869192008625</v>
      </c>
      <c r="M33" s="22">
        <f>Input!I115/Input!I$100*100</f>
        <v>3.3158653340472908</v>
      </c>
      <c r="N33" s="22">
        <f>Input!J115/Input!J$100*100</f>
        <v>45.188711452947501</v>
      </c>
      <c r="O33" s="22">
        <f>AVERAGE(E33:N33)</f>
        <v>23.768985348311574</v>
      </c>
    </row>
    <row r="34" spans="1:15" ht="12" customHeight="1" x14ac:dyDescent="0.2">
      <c r="B34" t="s">
        <v>255</v>
      </c>
      <c r="E34" s="22">
        <f>Input!A116/Input!A$100*100</f>
        <v>9.45262937118774</v>
      </c>
      <c r="F34" s="22">
        <f>Input!B116/Input!B$100*100</f>
        <v>40.76738462943019</v>
      </c>
      <c r="G34" s="22">
        <f>Input!C116/Input!C$100*100</f>
        <v>2.4232897701311016</v>
      </c>
      <c r="H34" s="22">
        <f>Input!D116/Input!D$100*100</f>
        <v>26.400152149863633</v>
      </c>
      <c r="I34" s="22">
        <f>Input!E116/Input!E$100*100</f>
        <v>67.829756154802268</v>
      </c>
      <c r="J34" s="22">
        <f>Input!F116/Input!F$100*100</f>
        <v>32.257920353934736</v>
      </c>
      <c r="K34" s="22">
        <f>Input!G116/Input!G$100*100</f>
        <v>15.427808049102653</v>
      </c>
      <c r="L34" s="22">
        <f>Input!H116/Input!H$100*100</f>
        <v>19.978921693091561</v>
      </c>
      <c r="M34" s="22">
        <f>Input!I116/Input!I$100*100</f>
        <v>72.941898565847552</v>
      </c>
      <c r="N34" s="22">
        <f>Input!J116/Input!J$100*100</f>
        <v>12.152309226091909</v>
      </c>
      <c r="O34" s="22">
        <f>AVERAGE(E34:N34)</f>
        <v>29.963206996348333</v>
      </c>
    </row>
    <row r="35" spans="1:15" ht="12" customHeight="1" x14ac:dyDescent="0.2">
      <c r="B35" t="s">
        <v>15</v>
      </c>
      <c r="E35" s="22">
        <f>Input!A117/Input!A$100*100</f>
        <v>2.2335451130072963</v>
      </c>
      <c r="F35" s="22">
        <f>Input!B117/Input!B$100*100</f>
        <v>26.320287125861601</v>
      </c>
      <c r="G35" s="22">
        <f>Input!C117/Input!C$100*100</f>
        <v>8.0257991280769154</v>
      </c>
      <c r="H35" s="22">
        <f>Input!D117/Input!D$100*100</f>
        <v>21.721822651808822</v>
      </c>
      <c r="I35" s="22">
        <f>Input!E117/Input!E$100*100</f>
        <v>12.910780003299227</v>
      </c>
      <c r="J35" s="22">
        <f>Input!F117/Input!F$100*100</f>
        <v>33.125853716170859</v>
      </c>
      <c r="K35" s="22">
        <f>Input!G117/Input!G$100*100</f>
        <v>23.666731512325647</v>
      </c>
      <c r="L35" s="22">
        <f>Input!H117/Input!H$100*100</f>
        <v>34.73000458784459</v>
      </c>
      <c r="M35" s="22">
        <f>Input!I117/Input!I$100*100</f>
        <v>6.1415141819335606</v>
      </c>
      <c r="N35" s="22">
        <f>Input!J117/Input!J$100*100</f>
        <v>23.67494478531189</v>
      </c>
      <c r="O35" s="22">
        <f>AVERAGE(E35:N35)</f>
        <v>19.25512828056404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9.4294704119727477</v>
      </c>
      <c r="F38" s="22">
        <f>Input!B118/Input!B$101*100</f>
        <v>7.7255140592720704</v>
      </c>
      <c r="G38" s="22">
        <f>Input!C118/Input!C$101*100</f>
        <v>9.7237567076250428</v>
      </c>
      <c r="H38" s="22">
        <f>Input!D118/Input!D$101*100</f>
        <v>4.7413322723310891</v>
      </c>
      <c r="I38" s="22">
        <f>Input!E118/Input!E$101*100</f>
        <v>2.8967016117246867</v>
      </c>
      <c r="J38" s="22">
        <f>Input!F118/Input!F$101*100</f>
        <v>6.1619791997026372</v>
      </c>
      <c r="K38" s="22">
        <f>Input!G118/Input!G$101*100</f>
        <v>5.3813613295690805</v>
      </c>
      <c r="L38" s="22">
        <f>Input!H118/Input!H$101*100</f>
        <v>3.7137764942184068</v>
      </c>
      <c r="M38" s="22">
        <f>Input!I118/Input!I$101*100</f>
        <v>6.5718202267435428</v>
      </c>
      <c r="N38" s="22">
        <f>Input!J118/Input!J$101*100</f>
        <v>5.623715423004386</v>
      </c>
      <c r="O38" s="25">
        <f>AVERAGE(E38:N38)</f>
        <v>6.1969427736163682</v>
      </c>
    </row>
    <row r="39" spans="1:15" ht="12" customHeight="1" x14ac:dyDescent="0.2">
      <c r="B39" t="s">
        <v>60</v>
      </c>
      <c r="E39" s="22">
        <f>Input!A119/Input!A$101*100</f>
        <v>2.4221708123300263</v>
      </c>
      <c r="F39" s="22">
        <f>Input!B119/Input!B$101*100</f>
        <v>8.2459773756962527</v>
      </c>
      <c r="G39" s="22">
        <f>Input!C119/Input!C$101*100</f>
        <v>1.291974588144617</v>
      </c>
      <c r="H39" s="22">
        <f>Input!D119/Input!D$101*100</f>
        <v>0.37218881510772323</v>
      </c>
      <c r="I39" s="22">
        <f>Input!E119/Input!E$101*100</f>
        <v>0.34623725641788733</v>
      </c>
      <c r="J39" s="22">
        <f>Input!F119/Input!F$101*100</f>
        <v>1.9705551639907437</v>
      </c>
      <c r="K39" s="22">
        <f>Input!G119/Input!G$101*100</f>
        <v>1.9735325913757946</v>
      </c>
      <c r="L39" s="22">
        <f>Input!H119/Input!H$101*100</f>
        <v>3.9359018910881201</v>
      </c>
      <c r="M39" s="22">
        <f>Input!I119/Input!I$101*100</f>
        <v>5.0767957311576728</v>
      </c>
      <c r="N39" s="22">
        <f>Input!J119/Input!J$101*100</f>
        <v>4.3499348295565925</v>
      </c>
      <c r="O39" s="22">
        <f>AVERAGE(E39:N39)</f>
        <v>2.9985269054865431</v>
      </c>
    </row>
    <row r="40" spans="1:15" ht="12" customHeight="1" x14ac:dyDescent="0.2">
      <c r="B40" t="s">
        <v>99</v>
      </c>
      <c r="E40" s="22">
        <f>Input!A120/Input!A$101*100</f>
        <v>15.823099717313434</v>
      </c>
      <c r="F40" s="22">
        <f>Input!B120/Input!B$101*100</f>
        <v>13.479354820697775</v>
      </c>
      <c r="G40" s="22">
        <f>Input!C120/Input!C$101*100</f>
        <v>19.861621129571716</v>
      </c>
      <c r="H40" s="22">
        <f>Input!D120/Input!D$101*100</f>
        <v>18.436954150205359</v>
      </c>
      <c r="I40" s="22">
        <f>Input!E120/Input!E$101*100</f>
        <v>16.203333219198239</v>
      </c>
      <c r="J40" s="22">
        <f>Input!F120/Input!F$101*100</f>
        <v>14.100201952816761</v>
      </c>
      <c r="K40" s="22">
        <f>Input!G120/Input!G$101*100</f>
        <v>14.421348985038666</v>
      </c>
      <c r="L40" s="22">
        <f>Input!H120/Input!H$101*100</f>
        <v>11.451892888602464</v>
      </c>
      <c r="M40" s="22">
        <f>Input!I120/Input!I$101*100</f>
        <v>9.6376825187863471</v>
      </c>
      <c r="N40" s="22">
        <f>Input!J120/Input!J$101*100</f>
        <v>15.024756835643997</v>
      </c>
      <c r="O40" s="22">
        <f>AVERAGE(E40:N40)</f>
        <v>14.844024621787474</v>
      </c>
    </row>
    <row r="41" spans="1:15" ht="12" customHeight="1" x14ac:dyDescent="0.2">
      <c r="B41" t="s">
        <v>255</v>
      </c>
      <c r="E41" s="22">
        <f>Input!A121/Input!A$101*100</f>
        <v>61.717687610839512</v>
      </c>
      <c r="F41" s="22">
        <f>Input!B121/Input!B$101*100</f>
        <v>54.034189783034726</v>
      </c>
      <c r="G41" s="22">
        <f>Input!C121/Input!C$101*100</f>
        <v>62.937616878800831</v>
      </c>
      <c r="H41" s="22">
        <f>Input!D121/Input!D$101*100</f>
        <v>68.569518364449621</v>
      </c>
      <c r="I41" s="22">
        <f>Input!E121/Input!E$101*100</f>
        <v>73.165692601038572</v>
      </c>
      <c r="J41" s="22">
        <f>Input!F121/Input!F$101*100</f>
        <v>67.715846221335497</v>
      </c>
      <c r="K41" s="22">
        <f>Input!G121/Input!G$101*100</f>
        <v>67.826021441732337</v>
      </c>
      <c r="L41" s="22">
        <f>Input!H121/Input!H$101*100</f>
        <v>71.034609239381467</v>
      </c>
      <c r="M41" s="22">
        <f>Input!I121/Input!I$101*100</f>
        <v>69.52602140434206</v>
      </c>
      <c r="N41" s="22">
        <f>Input!J121/Input!J$101*100</f>
        <v>61.067649159441842</v>
      </c>
      <c r="O41" s="22">
        <f>AVERAGE(E41:N41)</f>
        <v>65.75948527043964</v>
      </c>
    </row>
    <row r="42" spans="1:15" ht="12" customHeight="1" x14ac:dyDescent="0.2">
      <c r="B42" t="s">
        <v>15</v>
      </c>
      <c r="E42" s="22">
        <f>Input!A122/Input!A$101*100</f>
        <v>10.607571447544281</v>
      </c>
      <c r="F42" s="22">
        <f>Input!B122/Input!B$101*100</f>
        <v>16.514964605472024</v>
      </c>
      <c r="G42" s="22">
        <f>Input!C122/Input!C$101*100</f>
        <v>6.1850298323994535</v>
      </c>
      <c r="H42" s="22">
        <f>Input!D122/Input!D$101*100</f>
        <v>7.8800056297764769</v>
      </c>
      <c r="I42" s="22">
        <f>Input!E122/Input!E$101*100</f>
        <v>7.3880353116206239</v>
      </c>
      <c r="J42" s="22">
        <f>Input!F122/Input!F$101*100</f>
        <v>10.05141746215436</v>
      </c>
      <c r="K42" s="22">
        <f>Input!G122/Input!G$101*100</f>
        <v>10.39773565228411</v>
      </c>
      <c r="L42" s="22">
        <f>Input!H122/Input!H$101*100</f>
        <v>9.863819486709545</v>
      </c>
      <c r="M42" s="22">
        <f>Input!I122/Input!I$101*100</f>
        <v>9.1876801189703823</v>
      </c>
      <c r="N42" s="22">
        <f>Input!J122/Input!J$101*100</f>
        <v>13.933944328868497</v>
      </c>
      <c r="O42" s="22">
        <f>AVERAGE(E42:N42)</f>
        <v>10.201020387579975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80.475922138810716</v>
      </c>
      <c r="F4" s="6">
        <f>IF(Input!B158=0,"***",Input!B159/Input!B158)</f>
        <v>81.075765907925927</v>
      </c>
      <c r="G4" s="6">
        <f>IF(Input!C158=0,"***",Input!C159/Input!C158)</f>
        <v>110.67175515558733</v>
      </c>
      <c r="H4" s="6">
        <f>IF(Input!D158=0,"***",Input!D159/Input!D158)</f>
        <v>90.996359618453866</v>
      </c>
      <c r="I4" s="6">
        <f>IF(Input!E158=0,"***",Input!E159/Input!E158)</f>
        <v>70.417752076292913</v>
      </c>
      <c r="J4" s="6">
        <f>IF(Input!F158=0,"***",Input!F159/Input!F158)</f>
        <v>66.985780926567259</v>
      </c>
      <c r="K4" s="6">
        <f>IF(Input!G158=0,"***",Input!G159/Input!G158)</f>
        <v>73.608113962531775</v>
      </c>
      <c r="L4" s="6">
        <f>IF(Input!H158=0,"***",Input!H159/Input!H158)</f>
        <v>95.608323019277407</v>
      </c>
      <c r="M4" s="6">
        <f>IF(Input!I158=0,"***",Input!I159/Input!I158)</f>
        <v>102.48810471094423</v>
      </c>
      <c r="N4" s="6">
        <f>IF(Input!J158=0,"***",Input!J159/Input!J158)</f>
        <v>104.92349234559923</v>
      </c>
    </row>
    <row r="5" spans="1:15" x14ac:dyDescent="0.2">
      <c r="B5" t="s">
        <v>296</v>
      </c>
      <c r="E5" s="6">
        <f>IF(Input!A160=0,"***",Input!A161/Input!A160)</f>
        <v>167.20741336012054</v>
      </c>
      <c r="F5" s="6">
        <f>IF(Input!B160=0,"***",Input!B161/Input!B160)</f>
        <v>182.5161796169478</v>
      </c>
      <c r="G5" s="6">
        <f>IF(Input!C160=0,"***",Input!C161/Input!C160)</f>
        <v>161.09494874950559</v>
      </c>
      <c r="H5" s="6">
        <f>IF(Input!D160=0,"***",Input!D161/Input!D160)</f>
        <v>191.76479885991219</v>
      </c>
      <c r="I5" s="6">
        <f>IF(Input!E160=0,"***",Input!E161/Input!E160)</f>
        <v>169.25508933771673</v>
      </c>
      <c r="J5" s="6">
        <f>IF(Input!F160=0,"***",Input!F161/Input!F160)</f>
        <v>214.47761051113292</v>
      </c>
      <c r="K5" s="6">
        <f>IF(Input!G160=0,"***",Input!G161/Input!G160)</f>
        <v>210.4950431370327</v>
      </c>
      <c r="L5" s="6">
        <f>IF(Input!H160=0,"***",Input!H161/Input!H160)</f>
        <v>251.73791513881613</v>
      </c>
      <c r="M5" s="6">
        <f>IF(Input!I160=0,"***",Input!I161/Input!I160)</f>
        <v>252.67026308588407</v>
      </c>
      <c r="N5" s="6">
        <f>IF(Input!J160=0,"***",Input!J161/Input!J160)</f>
        <v>234.85174846536526</v>
      </c>
    </row>
    <row r="6" spans="1:15" x14ac:dyDescent="0.2">
      <c r="B6" t="s">
        <v>197</v>
      </c>
      <c r="E6" s="6">
        <f>IF(Input!A162=0,"***",Input!A163/Input!A162)</f>
        <v>57.260851383412707</v>
      </c>
      <c r="F6" s="6">
        <f>IF(Input!B162=0,"***",Input!B163/Input!B162)</f>
        <v>57.441838390088208</v>
      </c>
      <c r="G6" s="6">
        <f>IF(Input!C162=0,"***",Input!C163/Input!C162)</f>
        <v>49.328542898763303</v>
      </c>
      <c r="H6" s="6">
        <f>IF(Input!D162=0,"***",Input!D163/Input!D162)</f>
        <v>34.809777089525163</v>
      </c>
      <c r="I6" s="6">
        <f>IF(Input!E162=0,"***",Input!E163/Input!E162)</f>
        <v>35.439236708590833</v>
      </c>
      <c r="J6" s="6">
        <f>IF(Input!F162=0,"***",Input!F163/Input!F162)</f>
        <v>45.486565579080953</v>
      </c>
      <c r="K6" s="6">
        <f>IF(Input!G162=0,"***",Input!G163/Input!G162)</f>
        <v>52.223894416090189</v>
      </c>
      <c r="L6" s="6">
        <f>IF(Input!H162=0,"***",Input!H163/Input!H162)</f>
        <v>54.991962663679104</v>
      </c>
      <c r="M6" s="6">
        <f>IF(Input!I162=0,"***",Input!I163/Input!I162)</f>
        <v>50.969973263865086</v>
      </c>
      <c r="N6" s="6">
        <f>IF(Input!J162=0,"***",Input!J163/Input!J162)</f>
        <v>54.146937585287276</v>
      </c>
    </row>
    <row r="7" spans="1:15" x14ac:dyDescent="0.2">
      <c r="B7" t="s">
        <v>198</v>
      </c>
      <c r="E7" s="6">
        <f>IF(Input!A164=0,"***",Input!A165/Input!A164)</f>
        <v>63.309304035108568</v>
      </c>
      <c r="F7" s="6">
        <f>IF(Input!B164=0,"***",Input!B165/Input!B164)</f>
        <v>72.783603863290821</v>
      </c>
      <c r="G7" s="6">
        <f>IF(Input!C164=0,"***",Input!C165/Input!C164)</f>
        <v>51.704646298839535</v>
      </c>
      <c r="H7" s="6">
        <f>IF(Input!D164=0,"***",Input!D165/Input!D164)</f>
        <v>46.278822661835903</v>
      </c>
      <c r="I7" s="6">
        <f>IF(Input!E164=0,"***",Input!E165/Input!E164)</f>
        <v>46.537144846866433</v>
      </c>
      <c r="J7" s="6">
        <f>IF(Input!F164=0,"***",Input!F165/Input!F164)</f>
        <v>55.111788762026343</v>
      </c>
      <c r="K7" s="6">
        <f>IF(Input!G164=0,"***",Input!G165/Input!G164)</f>
        <v>54.646059348356488</v>
      </c>
      <c r="L7" s="6">
        <f>IF(Input!H164=0,"***",Input!H165/Input!H164)</f>
        <v>52.577682521280167</v>
      </c>
      <c r="M7" s="6">
        <f>IF(Input!I164=0,"***",Input!I165/Input!I164)</f>
        <v>57.766498459397511</v>
      </c>
      <c r="N7" s="6">
        <f>IF(Input!J164=0,"***",Input!J165/Input!J164)</f>
        <v>57.628596184314766</v>
      </c>
    </row>
    <row r="8" spans="1:15" x14ac:dyDescent="0.2">
      <c r="B8" t="s">
        <v>199</v>
      </c>
      <c r="E8" s="6">
        <f>IF(Input!A166=0,"***",Input!A167/Input!A166)</f>
        <v>51.535894827810367</v>
      </c>
      <c r="F8" s="6">
        <f>IF(Input!B166=0,"***",Input!B167/Input!B166)</f>
        <v>50.296394733330366</v>
      </c>
      <c r="G8" s="6">
        <f>IF(Input!C166=0,"***",Input!C167/Input!C166)</f>
        <v>36.000769379470327</v>
      </c>
      <c r="H8" s="6">
        <f>IF(Input!D166=0,"***",Input!D167/Input!D166)</f>
        <v>34.984696038649716</v>
      </c>
      <c r="I8" s="6">
        <f>IF(Input!E166=0,"***",Input!E167/Input!E166)</f>
        <v>38.648963642284301</v>
      </c>
      <c r="J8" s="6">
        <f>IF(Input!F166=0,"***",Input!F167/Input!F166)</f>
        <v>33.503620753638302</v>
      </c>
      <c r="K8" s="6">
        <f>IF(Input!G166=0,"***",Input!G167/Input!G166)</f>
        <v>73.135528916466257</v>
      </c>
      <c r="L8" s="6">
        <f>IF(Input!H166=0,"***",Input!H167/Input!H166)</f>
        <v>48.332682545880516</v>
      </c>
      <c r="M8" s="6">
        <f>IF(Input!I166=0,"***",Input!I167/Input!I166)</f>
        <v>32.1565056743204</v>
      </c>
      <c r="N8" s="6">
        <f>IF(Input!J166=0,"***",Input!J167/Input!J166)</f>
        <v>66.903188691650229</v>
      </c>
    </row>
    <row r="9" spans="1:15" x14ac:dyDescent="0.2">
      <c r="B9" t="s">
        <v>200</v>
      </c>
      <c r="E9" s="6">
        <f>IF(Input!A168=0,"***",Input!A169/Input!A168)</f>
        <v>72.859135698068201</v>
      </c>
      <c r="F9" s="6">
        <f>IF(Input!B168=0,"***",Input!B169/Input!B168)</f>
        <v>74.419822101426888</v>
      </c>
      <c r="G9" s="6">
        <f>IF(Input!C168=0,"***",Input!C169/Input!C168)</f>
        <v>51.421100763140061</v>
      </c>
      <c r="H9" s="6">
        <f>IF(Input!D168=0,"***",Input!D169/Input!D168)</f>
        <v>47.540871140616481</v>
      </c>
      <c r="I9" s="6">
        <f>IF(Input!E168=0,"***",Input!E169/Input!E168)</f>
        <v>51.463226326577868</v>
      </c>
      <c r="J9" s="6">
        <f>IF(Input!F168=0,"***",Input!F169/Input!F168)</f>
        <v>57.152487365432485</v>
      </c>
      <c r="K9" s="6">
        <f>IF(Input!G168=0,"***",Input!G169/Input!G168)</f>
        <v>63.959674686686796</v>
      </c>
      <c r="L9" s="6">
        <f>IF(Input!H168=0,"***",Input!H169/Input!H168)</f>
        <v>56.099964099926048</v>
      </c>
      <c r="M9" s="6">
        <f>IF(Input!I168=0,"***",Input!I169/Input!I168)</f>
        <v>62.216268548852078</v>
      </c>
      <c r="N9" s="6">
        <f>IF(Input!J168=0,"***",Input!J169/Input!J168)</f>
        <v>62.418031203196826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3: östliches Flach- und Hügelland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24.508890615005026</v>
      </c>
      <c r="F20" s="6">
        <f>Input!B14/(Input!B97 + Input!B98)*2</f>
        <v>27.054696216866255</v>
      </c>
      <c r="G20" s="6">
        <f>Input!C14/(Input!C97 + Input!C98)*2</f>
        <v>24.385663616639942</v>
      </c>
      <c r="H20" s="6">
        <f>Input!D14/(Input!D97 + Input!D98)*2</f>
        <v>26.74130827353514</v>
      </c>
      <c r="I20" s="6">
        <f>Input!E14/(Input!E97 + Input!E98)*2</f>
        <v>25.771095501631901</v>
      </c>
      <c r="J20" s="6">
        <f>Input!F14/(Input!F97 + Input!F98)*2</f>
        <v>28.293319835475735</v>
      </c>
      <c r="K20" s="6">
        <f>Input!G14/(Input!G97 + Input!G98)*2</f>
        <v>27.714192576200315</v>
      </c>
      <c r="L20" s="6">
        <f>Input!H14/(Input!H97 + Input!H98)*2</f>
        <v>28.212034164334106</v>
      </c>
      <c r="M20" s="6">
        <f>Input!I14/(Input!I97 + Input!I98)*2</f>
        <v>28.36915322580645</v>
      </c>
      <c r="N20" s="6">
        <f>Input!J14/(Input!J97 + Input!J98)*2</f>
        <v>29.711364343523083</v>
      </c>
      <c r="O20" s="6">
        <f t="shared" ref="O20:O25" si="1">AVERAGE(E20:N20)</f>
        <v>27.076171836901796</v>
      </c>
    </row>
    <row r="21" spans="2:15" x14ac:dyDescent="0.2">
      <c r="B21" t="s">
        <v>81</v>
      </c>
      <c r="E21" s="6">
        <f>Input!A25/Input!A$6</f>
        <v>1.9247252582159624</v>
      </c>
      <c r="F21" s="6">
        <f>Input!B25/Input!B$6</f>
        <v>1.1090015840815963</v>
      </c>
      <c r="G21" s="6">
        <f>Input!C25/Input!C$6</f>
        <v>0.91053330080277395</v>
      </c>
      <c r="H21" s="6">
        <f>Input!D25/Input!D$6</f>
        <v>1.1343306135424394</v>
      </c>
      <c r="I21" s="6">
        <f>Input!E25/Input!E$6</f>
        <v>1.1586569212192177</v>
      </c>
      <c r="J21" s="6">
        <f>Input!F25/Input!F$6</f>
        <v>1.0314431585418224</v>
      </c>
      <c r="K21" s="6">
        <f>Input!G25/Input!G$6</f>
        <v>1.2634505312879118</v>
      </c>
      <c r="L21" s="6">
        <f>Input!H25/Input!H$6</f>
        <v>1.9592200456447317</v>
      </c>
      <c r="M21" s="6">
        <f>Input!I25/Input!I$6</f>
        <v>1.5642977721240459</v>
      </c>
      <c r="N21" s="6">
        <f>Input!J25/Input!J$6</f>
        <v>1.1202987399262334</v>
      </c>
      <c r="O21" s="6">
        <f t="shared" si="1"/>
        <v>1.3175957925386736</v>
      </c>
    </row>
    <row r="22" spans="2:15" x14ac:dyDescent="0.2">
      <c r="B22" t="s">
        <v>82</v>
      </c>
      <c r="E22" s="6">
        <f>Input!A26/Input!A$6</f>
        <v>1.3282403755868546</v>
      </c>
      <c r="F22" s="6">
        <f>Input!B26/Input!B$6</f>
        <v>1.3647046819309629</v>
      </c>
      <c r="G22" s="6">
        <f>Input!C26/Input!C$6</f>
        <v>1.3843729165021477</v>
      </c>
      <c r="H22" s="6">
        <f>Input!D26/Input!D$6</f>
        <v>1.891487760940977</v>
      </c>
      <c r="I22" s="6">
        <f>Input!E26/Input!E$6</f>
        <v>1.8323067071608914</v>
      </c>
      <c r="J22" s="6">
        <f>Input!F26/Input!F$6</f>
        <v>1.4187200239925823</v>
      </c>
      <c r="K22" s="6">
        <f>Input!G26/Input!G$6</f>
        <v>1.4807068284286304</v>
      </c>
      <c r="L22" s="6">
        <f>Input!H26/Input!H$6</f>
        <v>1.7552177634081401</v>
      </c>
      <c r="M22" s="6">
        <f>Input!I26/Input!I$6</f>
        <v>1.6656124939833596</v>
      </c>
      <c r="N22" s="6">
        <f>Input!J26/Input!J$6</f>
        <v>1.5868004388537809</v>
      </c>
      <c r="O22" s="6">
        <f t="shared" si="1"/>
        <v>1.5708169990788325</v>
      </c>
    </row>
    <row r="23" spans="2:15" x14ac:dyDescent="0.2">
      <c r="B23" t="s">
        <v>83</v>
      </c>
      <c r="E23" s="6">
        <f>Input!A99/Input!A$6</f>
        <v>9.5306666666666665E-2</v>
      </c>
      <c r="F23" s="6">
        <f>Input!B99/Input!B$6</f>
        <v>0.10047381012034169</v>
      </c>
      <c r="G23" s="6">
        <f>Input!C99/Input!C$6</f>
        <v>0.11265984860717738</v>
      </c>
      <c r="H23" s="6">
        <f>Input!D99/Input!D$6</f>
        <v>0.12135699904630708</v>
      </c>
      <c r="I23" s="6">
        <f>Input!E99/Input!E$6</f>
        <v>7.873211606718139E-2</v>
      </c>
      <c r="J23" s="6">
        <f>Input!F99/Input!F$6</f>
        <v>0.15950457650209637</v>
      </c>
      <c r="K23" s="6">
        <f>Input!G99/Input!G$6</f>
        <v>0.22636770638045275</v>
      </c>
      <c r="L23" s="6">
        <f>Input!H99/Input!H$6</f>
        <v>0.30443115252947889</v>
      </c>
      <c r="M23" s="6">
        <f>Input!I99/Input!I$6</f>
        <v>0.32703138967200712</v>
      </c>
      <c r="N23" s="6">
        <f>Input!J99/Input!J$6</f>
        <v>0.29737065829852155</v>
      </c>
      <c r="O23" s="6">
        <f t="shared" si="1"/>
        <v>0.1823234923890231</v>
      </c>
    </row>
    <row r="24" spans="2:15" x14ac:dyDescent="0.2">
      <c r="B24" t="s">
        <v>84</v>
      </c>
      <c r="E24" s="6">
        <f>Input!A100/Input!A$6</f>
        <v>3.3773547417840377</v>
      </c>
      <c r="F24" s="6">
        <f>Input!B100/Input!B$6</f>
        <v>10.64077191649627</v>
      </c>
      <c r="G24" s="6">
        <f>Input!C100/Input!C$6</f>
        <v>2.7819971248957391</v>
      </c>
      <c r="H24" s="6">
        <f>Input!D100/Input!D$6</f>
        <v>2.1283734237575502</v>
      </c>
      <c r="I24" s="6">
        <f>Input!E100/Input!E$6</f>
        <v>7.6537818800541544</v>
      </c>
      <c r="J24" s="6">
        <f>Input!F100/Input!F$6</f>
        <v>2.1909212660394033</v>
      </c>
      <c r="K24" s="6">
        <f>Input!G100/Input!G$6</f>
        <v>3.2566261087337813</v>
      </c>
      <c r="L24" s="6">
        <f>Input!H100/Input!H$6</f>
        <v>4.5152141498668694</v>
      </c>
      <c r="M24" s="6">
        <f>Input!I100/Input!I$6</f>
        <v>23.160428212885922</v>
      </c>
      <c r="N24" s="6">
        <f>Input!J100/Input!J$6</f>
        <v>5.3368650644706452</v>
      </c>
      <c r="O24" s="6">
        <f t="shared" si="1"/>
        <v>6.5042333888984372</v>
      </c>
    </row>
    <row r="25" spans="2:15" x14ac:dyDescent="0.2">
      <c r="B25" t="s">
        <v>85</v>
      </c>
      <c r="E25" s="6">
        <f>Input!A101/Input!A$6</f>
        <v>46.749698779342722</v>
      </c>
      <c r="F25" s="6">
        <f>Input!B101/Input!B$6</f>
        <v>31.365995183098818</v>
      </c>
      <c r="G25" s="6">
        <f>Input!C101/Input!C$6</f>
        <v>22.750440321549647</v>
      </c>
      <c r="H25" s="6">
        <f>Input!D101/Input!D$6</f>
        <v>27.59062011232383</v>
      </c>
      <c r="I25" s="6">
        <f>Input!E101/Input!E$6</f>
        <v>31.081707526803029</v>
      </c>
      <c r="J25" s="6">
        <f>Input!F101/Input!F$6</f>
        <v>25.285604484208267</v>
      </c>
      <c r="K25" s="6">
        <f>Input!G101/Input!G$6</f>
        <v>31.158375198134394</v>
      </c>
      <c r="L25" s="6">
        <f>Input!H101/Input!H$6</f>
        <v>48.04615310003804</v>
      </c>
      <c r="M25" s="6">
        <f>Input!I101/Input!I$6</f>
        <v>47.742836759953242</v>
      </c>
      <c r="N25" s="6">
        <f>Input!J101/Input!J$6</f>
        <v>28.147386325852342</v>
      </c>
      <c r="O25" s="6">
        <f t="shared" si="1"/>
        <v>33.991881779130431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1.8832063060414521</v>
      </c>
      <c r="F29" s="6">
        <f>Input!B25/Input!B$5</f>
        <v>1.4749852198215629</v>
      </c>
      <c r="G29" s="6">
        <f>Input!C25/Input!C$5</f>
        <v>1.2456086746210899</v>
      </c>
      <c r="H29" s="6">
        <f>Input!D25/Input!D$5</f>
        <v>1.3060219120589527</v>
      </c>
      <c r="I29" s="6">
        <f>Input!E25/Input!E$5</f>
        <v>1.5528877936344467</v>
      </c>
      <c r="J29" s="6">
        <f>Input!F25/Input!F$5</f>
        <v>1.547648850594056</v>
      </c>
      <c r="K29" s="6">
        <f>Input!G25/Input!G$5</f>
        <v>1.6294091413954428</v>
      </c>
      <c r="L29" s="6">
        <f>Input!H25/Input!H$5</f>
        <v>2.1723206528615409</v>
      </c>
      <c r="M29" s="6">
        <f>Input!I25/Input!I$5</f>
        <v>1.8412514669580349</v>
      </c>
      <c r="N29" s="6">
        <f>Input!J25/Input!J$5</f>
        <v>1.3968977378495406</v>
      </c>
      <c r="O29" s="6">
        <f>AVERAGE(E29:N29)</f>
        <v>1.6050237755836121</v>
      </c>
    </row>
    <row r="30" spans="2:15" x14ac:dyDescent="0.2">
      <c r="B30" t="s">
        <v>82</v>
      </c>
      <c r="E30" s="6">
        <f>Input!A26/Input!A$5</f>
        <v>1.2995884168749081</v>
      </c>
      <c r="F30" s="6">
        <f>Input!B26/Input!B$5</f>
        <v>1.8150733634311511</v>
      </c>
      <c r="G30" s="6">
        <f>Input!C26/Input!C$5</f>
        <v>1.8938208104912393</v>
      </c>
      <c r="H30" s="6">
        <f>Input!D26/Input!D$5</f>
        <v>2.1777817090429945</v>
      </c>
      <c r="I30" s="6">
        <f>Input!E26/Input!E$5</f>
        <v>2.4557456721102446</v>
      </c>
      <c r="J30" s="6">
        <f>Input!F26/Input!F$5</f>
        <v>2.1287459190198916</v>
      </c>
      <c r="K30" s="6">
        <f>Input!G26/Input!G$5</f>
        <v>1.909593753155397</v>
      </c>
      <c r="L30" s="6">
        <f>Input!H26/Input!H$5</f>
        <v>1.9461294335962214</v>
      </c>
      <c r="M30" s="6">
        <f>Input!I26/Input!I$5</f>
        <v>1.9605036218688032</v>
      </c>
      <c r="N30" s="6">
        <f>Input!J26/Input!J$5</f>
        <v>1.9785775565537613</v>
      </c>
      <c r="O30" s="6">
        <f>AVERAGE(E30:N30)</f>
        <v>1.9565560256144614</v>
      </c>
    </row>
    <row r="31" spans="2:15" x14ac:dyDescent="0.2">
      <c r="B31" t="s">
        <v>83</v>
      </c>
      <c r="E31" s="6">
        <f>(Input!A99-Input!A102+Input!A105)/Input!A$5</f>
        <v>9.3264001175951794E-2</v>
      </c>
      <c r="F31" s="6">
        <f>(Input!B99-Input!B102+Input!B105)/Input!B$5</f>
        <v>0.12372487369665697</v>
      </c>
      <c r="G31" s="6">
        <f>(Input!C99-Input!C102+Input!C105)/Input!C$5</f>
        <v>0.14271874664086856</v>
      </c>
      <c r="H31" s="6">
        <f>(Input!D99-Input!D102+Input!D105)/Input!D$5</f>
        <v>0.13468156751744667</v>
      </c>
      <c r="I31" s="6">
        <f>(Input!E99-Input!E102+Input!E105)/Input!E$5</f>
        <v>0.10943651611004855</v>
      </c>
      <c r="J31" s="6">
        <f>(Input!F99-Input!F102+Input!F105)/Input!F$5</f>
        <v>0.23230402881087811</v>
      </c>
      <c r="K31" s="6">
        <f>(Input!G99-Input!G102+Input!G105)/Input!G$5</f>
        <v>0.28053835279862671</v>
      </c>
      <c r="L31" s="6">
        <f>(Input!H99-Input!H102+Input!H105)/Input!H$5</f>
        <v>0.31823098983594106</v>
      </c>
      <c r="M31" s="6">
        <f>(Input!I99-Input!I102+Input!I105)/Input!I$5</f>
        <v>0.36531908866496698</v>
      </c>
      <c r="N31" s="6">
        <f>(Input!J99-Input!J102+Input!J105)/Input!J$5</f>
        <v>0.35297519323378257</v>
      </c>
      <c r="O31" s="6">
        <f>AVERAGE(E31:N31)</f>
        <v>0.21531933584851676</v>
      </c>
    </row>
    <row r="32" spans="2:15" x14ac:dyDescent="0.2">
      <c r="B32" t="s">
        <v>84</v>
      </c>
      <c r="E32" s="6">
        <f>(Input!A100-Input!A103+Input!A106)/Input!A$5</f>
        <v>3.2466705865059535</v>
      </c>
      <c r="F32" s="6">
        <f>(Input!B100-Input!B103+Input!B106)/Input!B$5</f>
        <v>10.685203697731914</v>
      </c>
      <c r="G32" s="6">
        <f>(Input!C100-Input!C103+Input!C106)/Input!C$5</f>
        <v>3.3891491991830591</v>
      </c>
      <c r="H32" s="6">
        <f>(Input!D100-Input!D103+Input!D106)/Input!D$5</f>
        <v>2.4253616221755894</v>
      </c>
      <c r="I32" s="6">
        <f>(Input!E100-Input!E103+Input!E106)/Input!E$5</f>
        <v>10.179149870040703</v>
      </c>
      <c r="J32" s="6">
        <f>(Input!F100-Input!F103+Input!F106)/Input!F$5</f>
        <v>3.0119642556628858</v>
      </c>
      <c r="K32" s="6">
        <f>(Input!G100-Input!G103+Input!G106)/Input!G$5</f>
        <v>4.1484492275588174</v>
      </c>
      <c r="L32" s="6">
        <f>(Input!H100-Input!H103+Input!H106)/Input!H$5</f>
        <v>4.9456096326599468</v>
      </c>
      <c r="M32" s="6">
        <f>(Input!I100-Input!I103+Input!I106)/Input!I$5</f>
        <v>25.098600016187124</v>
      </c>
      <c r="N32" s="6">
        <f>(Input!J100-Input!J103+Input!J106)/Input!J$5</f>
        <v>5.966627615232083</v>
      </c>
      <c r="O32" s="6">
        <f>AVERAGE(E32:N32)</f>
        <v>7.3096785722938078</v>
      </c>
    </row>
    <row r="33" spans="2:15" x14ac:dyDescent="0.2">
      <c r="B33" t="s">
        <v>85</v>
      </c>
      <c r="E33" s="6">
        <f>(Input!A101-Input!A104+Input!A107)/Input!A$5</f>
        <v>44.633312876672058</v>
      </c>
      <c r="F33" s="6">
        <f>(Input!B101-Input!B104+Input!B107)/Input!B$5</f>
        <v>38.277158174782322</v>
      </c>
      <c r="G33" s="6">
        <f>(Input!C101-Input!C104+Input!C107)/Input!C$5</f>
        <v>30.720484521122216</v>
      </c>
      <c r="H33" s="6">
        <f>(Input!D101-Input!D104+Input!D107)/Input!D$5</f>
        <v>31.648480308428091</v>
      </c>
      <c r="I33" s="6">
        <f>(Input!E101-Input!E104+Input!E107)/Input!E$5</f>
        <v>41.512968221274086</v>
      </c>
      <c r="J33" s="6">
        <f>(Input!F101-Input!F104+Input!F107)/Input!F$5</f>
        <v>37.192640604489917</v>
      </c>
      <c r="K33" s="6">
        <f>(Input!G101-Input!G104+Input!G107)/Input!G$5</f>
        <v>39.3903700649591</v>
      </c>
      <c r="L33" s="6">
        <f>(Input!H101-Input!H104+Input!H107)/Input!H$5</f>
        <v>51.175305765256631</v>
      </c>
      <c r="M33" s="6">
        <f>(Input!I101-Input!I104+Input!I107)/Input!I$5</f>
        <v>53.342613411031515</v>
      </c>
      <c r="N33" s="6">
        <f>(Input!J101-Input!J104+Input!J107)/Input!J$5</f>
        <v>33.570214074703578</v>
      </c>
      <c r="O33" s="6">
        <f>AVERAGE(E33:N33)</f>
        <v>40.146354802271951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69.955592963289718</v>
      </c>
      <c r="F7" s="6">
        <f>Input!B27/Input!B$34</f>
        <v>77.239623711607877</v>
      </c>
      <c r="G7" s="6">
        <f>Input!C27/Input!C$34</f>
        <v>66.56419118758231</v>
      </c>
      <c r="H7" s="6">
        <f>Input!D27/Input!D$34</f>
        <v>68.323931316233455</v>
      </c>
      <c r="I7" s="6">
        <f>Input!E27/Input!E$34</f>
        <v>59.46836878843807</v>
      </c>
      <c r="J7" s="6">
        <f>Input!F27/Input!F$34</f>
        <v>66.871493545477961</v>
      </c>
      <c r="K7" s="6">
        <f>Input!G27/Input!G$34</f>
        <v>74.261081383463676</v>
      </c>
      <c r="L7" s="6">
        <f>Input!H27/Input!H$34</f>
        <v>71.234923772755536</v>
      </c>
      <c r="M7" s="6">
        <f>Input!I27/Input!I$34</f>
        <v>77.898115095838705</v>
      </c>
      <c r="N7" s="6">
        <f>Input!J27/Input!J$34</f>
        <v>77.712897973099118</v>
      </c>
      <c r="O7" s="6">
        <f>AVERAGE(E7:N7)</f>
        <v>70.953021973778633</v>
      </c>
    </row>
    <row r="8" spans="1:15" x14ac:dyDescent="0.2">
      <c r="B8" s="26" t="s">
        <v>302</v>
      </c>
      <c r="E8" s="6">
        <f>Input!A125/Input!A$6-(Input!A203+Input!A207)/Input!A34</f>
        <v>21.657493594281426</v>
      </c>
      <c r="F8" s="6">
        <f>Input!B125/Input!B$6-(Input!B203+Input!B207)/Input!B34</f>
        <v>20.790616676530547</v>
      </c>
      <c r="G8" s="6">
        <f>Input!C125/Input!C$6-(Input!C203+Input!C207)/Input!C34</f>
        <v>22.440046718142419</v>
      </c>
      <c r="H8" s="6">
        <f>Input!D125/Input!D$6-(Input!D203+Input!D207)/Input!D34</f>
        <v>25.48129990272108</v>
      </c>
      <c r="I8" s="6">
        <f>Input!E125/Input!E$6-(Input!E203+Input!E207)/Input!E34</f>
        <v>22.944637432584923</v>
      </c>
      <c r="J8" s="6">
        <f>Input!F125/Input!F$6-(Input!F203+Input!F207)/Input!F34</f>
        <v>26.27937350133115</v>
      </c>
      <c r="K8" s="6">
        <f>Input!G125/Input!G$6-(Input!G203+Input!G207)/Input!G34</f>
        <v>26.933334805886737</v>
      </c>
      <c r="L8" s="6">
        <f>Input!H125/Input!H$6-(Input!H203+Input!H207)/Input!H34</f>
        <v>25.616865262432924</v>
      </c>
      <c r="M8" s="6">
        <f>Input!I125/Input!I$6-(Input!I203+Input!I207)/Input!I34</f>
        <v>26.590273142337807</v>
      </c>
      <c r="N8" s="6">
        <f>Input!J125/Input!J$6-(Input!J203+Input!J207)/Input!J34</f>
        <v>27.35843348595451</v>
      </c>
      <c r="O8" s="6">
        <f>AVERAGE(E8:N8)</f>
        <v>24.609237452220352</v>
      </c>
    </row>
    <row r="9" spans="1:15" s="4" customFormat="1" x14ac:dyDescent="0.2">
      <c r="B9" s="27" t="s">
        <v>283</v>
      </c>
      <c r="E9" s="8">
        <f>+E7-E8</f>
        <v>48.298099369008291</v>
      </c>
      <c r="F9" s="8">
        <f t="shared" ref="F9:N9" si="1">+F7-F8</f>
        <v>56.449007035077329</v>
      </c>
      <c r="G9" s="8">
        <f t="shared" si="1"/>
        <v>44.124144469439891</v>
      </c>
      <c r="H9" s="8">
        <f t="shared" si="1"/>
        <v>42.842631413512379</v>
      </c>
      <c r="I9" s="8">
        <f t="shared" si="1"/>
        <v>36.523731355853144</v>
      </c>
      <c r="J9" s="8">
        <f t="shared" si="1"/>
        <v>40.59212004414681</v>
      </c>
      <c r="K9" s="8">
        <f t="shared" si="1"/>
        <v>47.327746577576939</v>
      </c>
      <c r="L9" s="8">
        <f t="shared" si="1"/>
        <v>45.618058510322612</v>
      </c>
      <c r="M9" s="8">
        <f t="shared" si="1"/>
        <v>51.307841953500898</v>
      </c>
      <c r="N9" s="8">
        <f t="shared" si="1"/>
        <v>50.354464487144611</v>
      </c>
      <c r="O9" s="8">
        <f>AVERAGE(E9:N9)</f>
        <v>46.343784521558291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0.66916915394296683</v>
      </c>
      <c r="F11" s="6">
        <f>(Input!B136+Input!B144+Input!B204)/Input!B$34</f>
        <v>0.43513138957939212</v>
      </c>
      <c r="G11" s="6">
        <f>(Input!C136+Input!C144+Input!C204)/Input!C$34</f>
        <v>0.43589320375011531</v>
      </c>
      <c r="H11" s="6">
        <f>(Input!D136+Input!D144+Input!D204)/Input!D$34</f>
        <v>0.62064272286771416</v>
      </c>
      <c r="I11" s="6">
        <f>(Input!E136+Input!E144+Input!E204)/Input!E$34</f>
        <v>0.41131799552075132</v>
      </c>
      <c r="J11" s="6">
        <f>(Input!F136+Input!F144+Input!F204)/Input!F$34</f>
        <v>0.41359096316445809</v>
      </c>
      <c r="K11" s="6">
        <f>(Input!G136+Input!G144+Input!G204)/Input!G$34</f>
        <v>1.373188563235332</v>
      </c>
      <c r="L11" s="6">
        <f>(Input!H136+Input!H144+Input!H204)/Input!H$34</f>
        <v>2.0247342235878718</v>
      </c>
      <c r="M11" s="6">
        <f>(Input!I136+Input!I144+Input!I204)/Input!I$34</f>
        <v>1.8883158357596841</v>
      </c>
      <c r="N11" s="6">
        <f>(Input!J136+Input!J144+Input!J204)/Input!J$34</f>
        <v>1.7812702020407005</v>
      </c>
      <c r="O11" s="6">
        <f>AVERAGE(E11:N11)</f>
        <v>1.0053254253448984</v>
      </c>
    </row>
    <row r="12" spans="1:15" ht="13.15" customHeight="1" x14ac:dyDescent="0.2">
      <c r="B12" s="26" t="s">
        <v>298</v>
      </c>
      <c r="E12" s="6">
        <f>Input!A18/Input!A$6</f>
        <v>4.5958298591549296</v>
      </c>
      <c r="F12" s="6">
        <f>Input!B18/Input!B$6</f>
        <v>3.3331802458559294</v>
      </c>
      <c r="G12" s="6">
        <f>Input!C18/Input!C$6</f>
        <v>3.562149869229509</v>
      </c>
      <c r="H12" s="6">
        <f>Input!D18/Input!D$6</f>
        <v>5.3288341633993852</v>
      </c>
      <c r="I12" s="6">
        <f>Input!E18/Input!E$6</f>
        <v>3.5993291009550297</v>
      </c>
      <c r="J12" s="6">
        <f>Input!F18/Input!F$6</f>
        <v>2.6419670104235164</v>
      </c>
      <c r="K12" s="6">
        <f>Input!G18/Input!G$6</f>
        <v>4.8441734231686135</v>
      </c>
      <c r="L12" s="6">
        <f>Input!H18/Input!H$6</f>
        <v>3.8494566375047543</v>
      </c>
      <c r="M12" s="6">
        <f>Input!I18/Input!I$6</f>
        <v>4.2833633019322006</v>
      </c>
      <c r="N12" s="6">
        <f>Input!J18/Input!J$6</f>
        <v>4.0926029510823438</v>
      </c>
      <c r="O12" s="6">
        <f>AVERAGE(E12:N12)</f>
        <v>4.0130886562706207</v>
      </c>
    </row>
    <row r="13" spans="1:15" ht="13.15" customHeight="1" x14ac:dyDescent="0.2">
      <c r="B13" s="27" t="s">
        <v>313</v>
      </c>
      <c r="E13" s="8">
        <f>+E9+E11-E12</f>
        <v>44.371438663796326</v>
      </c>
      <c r="F13" s="8">
        <f t="shared" ref="F13:N13" si="2">+F9+F11-F12</f>
        <v>53.550958178800791</v>
      </c>
      <c r="G13" s="8">
        <f t="shared" si="2"/>
        <v>40.997887803960495</v>
      </c>
      <c r="H13" s="8">
        <f t="shared" si="2"/>
        <v>38.134439972980708</v>
      </c>
      <c r="I13" s="8">
        <f t="shared" si="2"/>
        <v>33.335720250418866</v>
      </c>
      <c r="J13" s="8">
        <f t="shared" si="2"/>
        <v>38.363743996887756</v>
      </c>
      <c r="K13" s="8">
        <f t="shared" si="2"/>
        <v>43.856761717643657</v>
      </c>
      <c r="L13" s="8">
        <f t="shared" si="2"/>
        <v>43.793336096405731</v>
      </c>
      <c r="M13" s="8">
        <f t="shared" si="2"/>
        <v>48.912794487328384</v>
      </c>
      <c r="N13" s="8">
        <f t="shared" si="2"/>
        <v>48.043131738102971</v>
      </c>
      <c r="O13" s="8">
        <f>AVERAGE(E13:N13)</f>
        <v>43.336021290632559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13.303016167577637</v>
      </c>
      <c r="F15" s="6">
        <f>(Input!B129+Input!B202)/Input!B$34</f>
        <v>8.0613548733969669</v>
      </c>
      <c r="G15" s="6">
        <f>(Input!C129+Input!C202)/Input!C$34</f>
        <v>9.908534515073665</v>
      </c>
      <c r="H15" s="6">
        <f>(Input!D129+Input!D202)/Input!D$34</f>
        <v>8.4538284485648205</v>
      </c>
      <c r="I15" s="6">
        <f>(Input!E129+Input!E202)/Input!E$34</f>
        <v>5.9798847105994266</v>
      </c>
      <c r="J15" s="6">
        <f>(Input!F129+Input!F202)/Input!F$34</f>
        <v>5.6061560015822689</v>
      </c>
      <c r="K15" s="6">
        <f>(Input!G129+Input!G202)/Input!G$34</f>
        <v>6.2818156182957017</v>
      </c>
      <c r="L15" s="6">
        <f>(Input!H129+Input!H202)/Input!H$34</f>
        <v>4.5517700327716577</v>
      </c>
      <c r="M15" s="6">
        <f>(Input!I129+Input!I202)/Input!I$34</f>
        <v>4.4612112192125046</v>
      </c>
      <c r="N15" s="6">
        <f>(Input!J129+Input!J202)/Input!J$34</f>
        <v>4.1080676661823325</v>
      </c>
      <c r="O15" s="6">
        <f>AVERAGE(E15:N15)</f>
        <v>7.0715639253256999</v>
      </c>
    </row>
    <row r="16" spans="1:15" x14ac:dyDescent="0.2">
      <c r="B16" s="26" t="s">
        <v>285</v>
      </c>
      <c r="E16" s="6">
        <f>Input!A124/Input!A$6</f>
        <v>12.357162441314554</v>
      </c>
      <c r="F16" s="6">
        <f>Input!B124/Input!B$6</f>
        <v>13.704800130929192</v>
      </c>
      <c r="G16" s="6">
        <f>Input!C124/Input!C$6</f>
        <v>10.518855152184477</v>
      </c>
      <c r="H16" s="6">
        <f>Input!D124/Input!D$6</f>
        <v>17.672465826004029</v>
      </c>
      <c r="I16" s="6">
        <f>Input!E124/Input!E$6</f>
        <v>15.080887701708807</v>
      </c>
      <c r="J16" s="6">
        <f>Input!F124/Input!F$6</f>
        <v>11.637106807704589</v>
      </c>
      <c r="K16" s="6">
        <f>Input!G124/Input!G$6</f>
        <v>13.285456025223404</v>
      </c>
      <c r="L16" s="6">
        <f>Input!H124/Input!H$6</f>
        <v>9.8506363636363634</v>
      </c>
      <c r="M16" s="6">
        <f>Input!I124/Input!I$6</f>
        <v>10.870415663893281</v>
      </c>
      <c r="N16" s="6">
        <f>Input!J124/Input!J$6</f>
        <v>10.169926183184293</v>
      </c>
      <c r="O16" s="6">
        <f>AVERAGE(E16:N16)</f>
        <v>12.514771229578297</v>
      </c>
    </row>
    <row r="17" spans="2:15" s="4" customFormat="1" x14ac:dyDescent="0.2">
      <c r="B17" s="27" t="s">
        <v>301</v>
      </c>
      <c r="E17" s="8">
        <f>+E13+E15-E16</f>
        <v>45.317292390059407</v>
      </c>
      <c r="F17" s="8">
        <f t="shared" ref="F17:N17" si="3">+F13+F15-F16</f>
        <v>47.907512921268562</v>
      </c>
      <c r="G17" s="8">
        <f t="shared" si="3"/>
        <v>40.387567166849685</v>
      </c>
      <c r="H17" s="8">
        <f t="shared" si="3"/>
        <v>28.9158025955415</v>
      </c>
      <c r="I17" s="8">
        <f t="shared" si="3"/>
        <v>24.234717259309488</v>
      </c>
      <c r="J17" s="8">
        <f t="shared" si="3"/>
        <v>32.332793190765436</v>
      </c>
      <c r="K17" s="8">
        <f t="shared" si="3"/>
        <v>36.853121310715956</v>
      </c>
      <c r="L17" s="8">
        <f t="shared" si="3"/>
        <v>38.494469765541027</v>
      </c>
      <c r="M17" s="8">
        <f t="shared" si="3"/>
        <v>42.503590042647602</v>
      </c>
      <c r="N17" s="8">
        <f t="shared" si="3"/>
        <v>41.981273221101013</v>
      </c>
      <c r="O17" s="8">
        <f>AVERAGE(E17:N17)</f>
        <v>37.892813986379963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10.280839315378371</v>
      </c>
      <c r="F19" s="6">
        <f>(Input!B137+Input!B139+Input!B205+Input!B208)/Input!B$34</f>
        <v>6.7332748198781696</v>
      </c>
      <c r="G19" s="6">
        <f>(Input!C137+Input!C139+Input!C205+Input!C208)/Input!C$34</f>
        <v>5.8035409033012719</v>
      </c>
      <c r="H19" s="6">
        <f>(Input!D137+Input!D139+Input!D205+Input!D208)/Input!D$34</f>
        <v>6.8902458819950878</v>
      </c>
      <c r="I19" s="6">
        <f>(Input!E137+Input!E139+Input!E205+Input!E208)/Input!E$34</f>
        <v>4.8667808600150142</v>
      </c>
      <c r="J19" s="6">
        <f>(Input!F137+Input!F139+Input!F205+Input!F208)/Input!F$34</f>
        <v>2.9952819031466729</v>
      </c>
      <c r="K19" s="6">
        <f>(Input!G137+Input!G139+Input!G205+Input!G208)/Input!G$34</f>
        <v>3.195921529449945</v>
      </c>
      <c r="L19" s="6">
        <f>(Input!H137+Input!H139+Input!H205+Input!H208)/Input!H$34</f>
        <v>5.156428701437096</v>
      </c>
      <c r="M19" s="6">
        <f>(Input!I137+Input!I139+Input!I205+Input!I208)/Input!I$34</f>
        <v>3.6989114339828015</v>
      </c>
      <c r="N19" s="6">
        <f>(Input!J137+Input!J139+Input!J205+Input!J208)/Input!J$34</f>
        <v>2.9677514144472501</v>
      </c>
      <c r="O19" s="6">
        <f>AVERAGE(E19:N19)</f>
        <v>5.2588976763031683</v>
      </c>
    </row>
    <row r="20" spans="2:15" ht="13.15" customHeight="1" x14ac:dyDescent="0.2">
      <c r="B20" s="26" t="s">
        <v>300</v>
      </c>
      <c r="E20" s="6">
        <f>(Input!A19+Input!A20)/Input!A$6</f>
        <v>7.7648364319248824</v>
      </c>
      <c r="F20" s="6">
        <f>(Input!B19+Input!B20)/Input!B$6</f>
        <v>5.1682254245096209</v>
      </c>
      <c r="G20" s="6">
        <f>(Input!C19+Input!C20)/Input!C$6</f>
        <v>8.0545670665803897</v>
      </c>
      <c r="H20" s="6">
        <f>(Input!D19+Input!D20)/Input!D$6</f>
        <v>7.0070766133305087</v>
      </c>
      <c r="I20" s="6">
        <f>(Input!E19+Input!E20)/Input!E$6</f>
        <v>5.2053364557795749</v>
      </c>
      <c r="J20" s="6">
        <f>(Input!F19+Input!F20)/Input!F$6</f>
        <v>4.9003964630680557</v>
      </c>
      <c r="K20" s="6">
        <f>(Input!G19+Input!G20)/Input!G$6</f>
        <v>5.6610812569266304</v>
      </c>
      <c r="L20" s="6">
        <f>(Input!H19+Input!H20)/Input!H$6</f>
        <v>8.469224800304298</v>
      </c>
      <c r="M20" s="6">
        <f>(Input!I19+Input!I20)/Input!I$6</f>
        <v>8.6590823764010185</v>
      </c>
      <c r="N20" s="6">
        <f>(Input!J19+Input!J20)/Input!J$6</f>
        <v>7.3820562613662792</v>
      </c>
      <c r="O20" s="6">
        <f>AVERAGE(E20:N20)</f>
        <v>6.8271883150191242</v>
      </c>
    </row>
    <row r="21" spans="2:15" ht="13.15" customHeight="1" x14ac:dyDescent="0.2">
      <c r="B21" s="27" t="s">
        <v>314</v>
      </c>
      <c r="E21" s="8">
        <f>+E17+E19-E20</f>
        <v>47.833295273512896</v>
      </c>
      <c r="F21" s="8">
        <f t="shared" ref="F21:N21" si="4">+F17+F19-F20</f>
        <v>49.472562316637109</v>
      </c>
      <c r="G21" s="8">
        <f t="shared" si="4"/>
        <v>38.136541003570571</v>
      </c>
      <c r="H21" s="8">
        <f t="shared" si="4"/>
        <v>28.798971864206077</v>
      </c>
      <c r="I21" s="8">
        <f t="shared" si="4"/>
        <v>23.89616166354493</v>
      </c>
      <c r="J21" s="8">
        <f t="shared" si="4"/>
        <v>30.427678630844056</v>
      </c>
      <c r="K21" s="8">
        <f t="shared" si="4"/>
        <v>34.387961583239274</v>
      </c>
      <c r="L21" s="8">
        <f t="shared" si="4"/>
        <v>35.181673666673824</v>
      </c>
      <c r="M21" s="8">
        <f t="shared" si="4"/>
        <v>37.543419100229386</v>
      </c>
      <c r="N21" s="8">
        <f t="shared" si="4"/>
        <v>37.566968374181982</v>
      </c>
      <c r="O21" s="8">
        <f>AVERAGE(E21:N21)</f>
        <v>36.324523347664012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0.57900937859969404</v>
      </c>
      <c r="F23" s="6">
        <f>(Input!B142+Input!B141+Input!B147-Input!B143-Input!B144-Input!B207-Input!B208-SUM(Input!B136:B139)-SUM(Input!B202:'Input'!B205))/Input!B34</f>
        <v>0.54736892511227364</v>
      </c>
      <c r="G23" s="6">
        <f>(Input!C142+Input!C141+Input!C147-Input!C143-Input!C144-Input!C207-Input!C208-SUM(Input!C136:C139)-SUM(Input!C202:'Input'!C205))/Input!C34</f>
        <v>0.64204258425885652</v>
      </c>
      <c r="H23" s="6">
        <f>(Input!D142+Input!D141+Input!D147-Input!D143-Input!D144-Input!D207-Input!D208-SUM(Input!D136:D139)-SUM(Input!D202:'Input'!D205))/Input!D34</f>
        <v>1.4923115479901967</v>
      </c>
      <c r="I23" s="6">
        <f>(Input!E142+Input!E141+Input!E147-Input!E143-Input!E144-Input!E207-Input!E208-SUM(Input!E136:E139)-SUM(Input!E202:'Input'!E205))/Input!E34</f>
        <v>0.79695832762093244</v>
      </c>
      <c r="J23" s="6">
        <f>(Input!F142+Input!F141+Input!F147-Input!F143-Input!F144-Input!F207-Input!F208-SUM(Input!F136:F139)-SUM(Input!F202:'Input'!F205))/Input!F34</f>
        <v>0.33702316441100644</v>
      </c>
      <c r="K23" s="6">
        <f>(Input!G142+Input!G141+Input!G147-Input!G143-Input!G144-Input!G207-Input!G208-SUM(Input!G136:G139)-SUM(Input!G202:'Input'!G205))/Input!G34</f>
        <v>0.4807027790707078</v>
      </c>
      <c r="L23" s="6">
        <f>(Input!H142+Input!H141+Input!H147-Input!H143-Input!H144-Input!H207-Input!H208-SUM(Input!H136:H139)-SUM(Input!H202:'Input'!H205))/Input!H34</f>
        <v>0.48710805860213663</v>
      </c>
      <c r="M23" s="6">
        <f>(Input!I142+Input!I141+Input!I147-Input!I143-Input!I144-Input!I207-Input!I208-SUM(Input!I136:I139)-SUM(Input!I202:'Input'!I205))/Input!I34</f>
        <v>0.53039187070188709</v>
      </c>
      <c r="N23" s="6">
        <f>(Input!J142+Input!J141+Input!J147-Input!J143-Input!J144-Input!J207-Input!J208-SUM(Input!J136:J139)-SUM(Input!J202:'Input'!J205))/Input!J34</f>
        <v>0.55322250452542143</v>
      </c>
      <c r="O23" s="6">
        <f>AVERAGE(E23:N23)</f>
        <v>0.64461391408931124</v>
      </c>
    </row>
    <row r="24" spans="2:15" x14ac:dyDescent="0.2">
      <c r="B24" s="26" t="s">
        <v>287</v>
      </c>
      <c r="E24" s="6">
        <f>Input!A127/Input!A$6</f>
        <v>24.785380657276995</v>
      </c>
      <c r="F24" s="6">
        <f>Input!B127/Input!B$6</f>
        <v>17.663951434967792</v>
      </c>
      <c r="G24" s="6">
        <f>Input!C127/Input!C$6</f>
        <v>15.752827860302462</v>
      </c>
      <c r="H24" s="6">
        <f>Input!D127/Input!D$6</f>
        <v>18.076325951043763</v>
      </c>
      <c r="I24" s="6">
        <f>Input!E127/Input!E$6</f>
        <v>15.361643675216802</v>
      </c>
      <c r="J24" s="6">
        <f>Input!F127/Input!F$6</f>
        <v>16.253055683943934</v>
      </c>
      <c r="K24" s="6">
        <f>Input!G127/Input!G$6</f>
        <v>20.305300978330784</v>
      </c>
      <c r="L24" s="6">
        <f>Input!H127/Input!H$6</f>
        <v>22.850486686953214</v>
      </c>
      <c r="M24" s="6">
        <f>Input!I127/Input!I$6</f>
        <v>23.087109949804031</v>
      </c>
      <c r="N24" s="6">
        <f>Input!J127/Input!J$6</f>
        <v>21.638966820973007</v>
      </c>
      <c r="O24" s="16">
        <f>AVERAGE(E24:N24)</f>
        <v>19.577504969881279</v>
      </c>
    </row>
    <row r="25" spans="2:15" s="4" customFormat="1" x14ac:dyDescent="0.2">
      <c r="B25" s="27" t="s">
        <v>288</v>
      </c>
      <c r="E25" s="8">
        <f>+E21+E23-E24</f>
        <v>23.626923994835593</v>
      </c>
      <c r="F25" s="8">
        <f t="shared" ref="F25:N25" si="5">+F21+F23-F24</f>
        <v>32.35597980678159</v>
      </c>
      <c r="G25" s="8">
        <f t="shared" si="5"/>
        <v>23.02575572752697</v>
      </c>
      <c r="H25" s="8">
        <f t="shared" si="5"/>
        <v>12.214957461152512</v>
      </c>
      <c r="I25" s="8">
        <f t="shared" si="5"/>
        <v>9.3314763159490592</v>
      </c>
      <c r="J25" s="8">
        <f t="shared" si="5"/>
        <v>14.51164611131113</v>
      </c>
      <c r="K25" s="8">
        <f t="shared" si="5"/>
        <v>14.563363383979201</v>
      </c>
      <c r="L25" s="8">
        <f t="shared" si="5"/>
        <v>12.818295038322749</v>
      </c>
      <c r="M25" s="8">
        <f t="shared" si="5"/>
        <v>14.986701021127239</v>
      </c>
      <c r="N25" s="8">
        <f t="shared" si="5"/>
        <v>16.481224057734398</v>
      </c>
      <c r="O25" s="8">
        <f>AVERAGE(E25:N25)</f>
        <v>17.391632291872046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70.382035308929247</v>
      </c>
      <c r="F31" s="6">
        <f>Input!B35/Input!B36</f>
        <v>77.315251332334398</v>
      </c>
      <c r="G31" s="6">
        <f>Input!C35/Input!C36</f>
        <v>66.536360879332051</v>
      </c>
      <c r="H31" s="6">
        <f>Input!D35/Input!D36</f>
        <v>64.912804255809931</v>
      </c>
      <c r="I31" s="6">
        <f>Input!E35/Input!E36</f>
        <v>69.478970674262115</v>
      </c>
      <c r="J31" s="6">
        <f>Input!F35/Input!F36</f>
        <v>73.592375546201325</v>
      </c>
      <c r="K31" s="6">
        <f>Input!G35/Input!G36</f>
        <v>75.868108108471958</v>
      </c>
      <c r="L31" s="6">
        <f>Input!H35/Input!H36</f>
        <v>73.762047535369788</v>
      </c>
      <c r="M31" s="6">
        <f>Input!I35/Input!I36</f>
        <v>77.253397025173712</v>
      </c>
      <c r="N31" s="6">
        <f>Input!J35/Input!J36</f>
        <v>78.624881776015755</v>
      </c>
      <c r="O31" s="6">
        <f>AVERAGE(E31:N31)</f>
        <v>72.772623244190029</v>
      </c>
    </row>
    <row r="32" spans="2:15" x14ac:dyDescent="0.2">
      <c r="B32" s="26" t="s">
        <v>302</v>
      </c>
      <c r="E32" s="6">
        <f>Input!A131/Input!A$5-Input!A209/Input!A36</f>
        <v>21.499807013167153</v>
      </c>
      <c r="F32" s="6">
        <f>Input!B131/Input!B$5-Input!B209/Input!B36</f>
        <v>21.226486465069744</v>
      </c>
      <c r="G32" s="6">
        <f>Input!C131/Input!C$5-Input!C209/Input!C36</f>
        <v>22.255717907546433</v>
      </c>
      <c r="H32" s="6">
        <f>Input!D131/Input!D$5-Input!D209/Input!D36</f>
        <v>25.185641505885162</v>
      </c>
      <c r="I32" s="6">
        <f>Input!E131/Input!E$5-Input!E209/Input!E36</f>
        <v>24.726258446188385</v>
      </c>
      <c r="J32" s="6">
        <f>Input!F131/Input!F$5-Input!F209/Input!F36</f>
        <v>26.429190677356338</v>
      </c>
      <c r="K32" s="6">
        <f>Input!G131/Input!G$5-Input!G209/Input!G36</f>
        <v>27.100719748800767</v>
      </c>
      <c r="L32" s="6">
        <f>Input!H131/Input!H$5-Input!H209/Input!H36</f>
        <v>25.614453836855503</v>
      </c>
      <c r="M32" s="6">
        <f>Input!I131/Input!I$5-Input!I209/Input!I36</f>
        <v>26.32683560994397</v>
      </c>
      <c r="N32" s="6">
        <f>Input!J131/Input!J$5-Input!J209/Input!J36</f>
        <v>27.255476335572855</v>
      </c>
      <c r="O32" s="6">
        <f>AVERAGE(E32:N32)</f>
        <v>24.762058754638634</v>
      </c>
    </row>
    <row r="33" spans="2:15" s="4" customFormat="1" x14ac:dyDescent="0.2">
      <c r="B33" s="27" t="s">
        <v>283</v>
      </c>
      <c r="E33" s="8">
        <f>+E31-E32</f>
        <v>48.88222829576209</v>
      </c>
      <c r="F33" s="8">
        <f t="shared" ref="F33:N33" si="7">+F31-F32</f>
        <v>56.088764867264658</v>
      </c>
      <c r="G33" s="8">
        <f t="shared" si="7"/>
        <v>44.280642971785618</v>
      </c>
      <c r="H33" s="8">
        <f t="shared" si="7"/>
        <v>39.727162749924773</v>
      </c>
      <c r="I33" s="8">
        <f t="shared" si="7"/>
        <v>44.752712228073733</v>
      </c>
      <c r="J33" s="8">
        <f t="shared" si="7"/>
        <v>47.163184868844986</v>
      </c>
      <c r="K33" s="8">
        <f t="shared" si="7"/>
        <v>48.767388359671187</v>
      </c>
      <c r="L33" s="8">
        <f t="shared" si="7"/>
        <v>48.147593698514285</v>
      </c>
      <c r="M33" s="8">
        <f t="shared" si="7"/>
        <v>50.926561415229742</v>
      </c>
      <c r="N33" s="8">
        <f t="shared" si="7"/>
        <v>51.369405440442904</v>
      </c>
      <c r="O33" s="8">
        <f>AVERAGE(E33:N33)</f>
        <v>48.010564489551406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0.6547342614924111</v>
      </c>
      <c r="F35" s="6">
        <f>(Input!B136+Input!B144+Input!B204)/Input!B5*Input!B6/Input!B34</f>
        <v>0.57872989319625678</v>
      </c>
      <c r="G35" s="6">
        <f>(Input!C136+Input!C144+Input!C204)/Input!C5*Input!C6/Input!C34</f>
        <v>0.59630148103405622</v>
      </c>
      <c r="H35" s="6">
        <f>(Input!D136+Input!D144+Input!D204)/Input!D5*Input!D6/Input!D34</f>
        <v>0.71458266747628463</v>
      </c>
      <c r="I35" s="6">
        <f>(Input!E136+Input!E144+Input!E204)/Input!E5*Input!E6/Input!E34</f>
        <v>0.55126818202082362</v>
      </c>
      <c r="J35" s="6">
        <f>(Input!F136+Input!F144+Input!F204)/Input!F5*Input!F6/Input!F34</f>
        <v>0.62058056564404263</v>
      </c>
      <c r="K35" s="6">
        <f>(Input!G136+Input!G144+Input!G204)/Input!G5*Input!G6/Input!G34</f>
        <v>1.7709328085164671</v>
      </c>
      <c r="L35" s="6">
        <f>(Input!H136+Input!H144+Input!H204)/Input!H5*Input!H6/Input!H34</f>
        <v>2.2449606823046331</v>
      </c>
      <c r="M35" s="6">
        <f>(Input!I136+Input!I144+Input!I204)/Input!I5*Input!I6/Input!I34</f>
        <v>2.2226358463399363</v>
      </c>
      <c r="N35" s="6">
        <f>(Input!J136+Input!J144+Input!J204)/Input!J5*Input!J6/Input!J34</f>
        <v>2.2210614250028424</v>
      </c>
      <c r="O35" s="6">
        <f>AVERAGE(E35:N35)</f>
        <v>1.2175787813027754</v>
      </c>
    </row>
    <row r="36" spans="2:15" ht="13.15" customHeight="1" x14ac:dyDescent="0.2">
      <c r="B36" s="26" t="s">
        <v>298</v>
      </c>
      <c r="E36" s="6">
        <f>Input!A18/Input!A5</f>
        <v>4.4966915331471409</v>
      </c>
      <c r="F36" s="6">
        <f>Input!B18/Input!B5</f>
        <v>4.4331691389874237</v>
      </c>
      <c r="G36" s="6">
        <f>Input!C18/Input!C5</f>
        <v>4.8730175749758144</v>
      </c>
      <c r="H36" s="6">
        <f>Input!D18/Input!D5</f>
        <v>6.1354018837538433</v>
      </c>
      <c r="I36" s="6">
        <f>Input!E18/Input!E5</f>
        <v>4.8239941640920012</v>
      </c>
      <c r="J36" s="6">
        <f>Input!F18/Input!F5</f>
        <v>3.9641905354919054</v>
      </c>
      <c r="K36" s="6">
        <f>Input!G18/Input!G5</f>
        <v>6.2472888829053215</v>
      </c>
      <c r="L36" s="6">
        <f>Input!H18/Input!H5</f>
        <v>4.2681546539580788</v>
      </c>
      <c r="M36" s="6">
        <f>Input!I18/Input!I5</f>
        <v>5.0417184654607263</v>
      </c>
      <c r="N36" s="6">
        <f>Input!J18/Input!J5</f>
        <v>5.103056533527579</v>
      </c>
      <c r="O36" s="6">
        <f>AVERAGE(E36:N36)</f>
        <v>4.9386683366299824</v>
      </c>
    </row>
    <row r="37" spans="2:15" ht="13.15" customHeight="1" x14ac:dyDescent="0.2">
      <c r="B37" s="27" t="s">
        <v>313</v>
      </c>
      <c r="E37" s="8">
        <f>+E33+E35-E36</f>
        <v>45.040271024107355</v>
      </c>
      <c r="F37" s="8">
        <f t="shared" ref="F37:N37" si="8">+F33+F35-F36</f>
        <v>52.234325621473488</v>
      </c>
      <c r="G37" s="8">
        <f t="shared" si="8"/>
        <v>40.00392687784386</v>
      </c>
      <c r="H37" s="8">
        <f t="shared" si="8"/>
        <v>34.306343533647215</v>
      </c>
      <c r="I37" s="8">
        <f t="shared" si="8"/>
        <v>40.479986246002554</v>
      </c>
      <c r="J37" s="8">
        <f t="shared" si="8"/>
        <v>43.819574898997118</v>
      </c>
      <c r="K37" s="8">
        <f t="shared" si="8"/>
        <v>44.291032285282334</v>
      </c>
      <c r="L37" s="8">
        <f t="shared" si="8"/>
        <v>46.124399726860844</v>
      </c>
      <c r="M37" s="8">
        <f t="shared" si="8"/>
        <v>48.10747879610895</v>
      </c>
      <c r="N37" s="8">
        <f t="shared" si="8"/>
        <v>48.48741033191817</v>
      </c>
      <c r="O37" s="8">
        <f>AVERAGE(E37:N37)</f>
        <v>44.289474934224181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13.016051942589835</v>
      </c>
      <c r="F39" s="6">
        <f>(Input!B129+Input!B202)/Input!B5*Input!B6/Input!B34</f>
        <v>10.721697300228747</v>
      </c>
      <c r="G39" s="6">
        <f>(Input!C129+Input!C202)/Input!C5*Input!C6/Input!C34</f>
        <v>13.554865630808603</v>
      </c>
      <c r="H39" s="6">
        <f>(Input!D129+Input!D202)/Input!D5*Input!D6/Input!D34</f>
        <v>9.7333925954206979</v>
      </c>
      <c r="I39" s="6">
        <f>(Input!E129+Input!E202)/Input!E5*Input!E6/Input!E34</f>
        <v>8.0145294127787619</v>
      </c>
      <c r="J39" s="6">
        <f>(Input!F129+Input!F202)/Input!F5*Input!F6/Input!F34</f>
        <v>8.4118652785149699</v>
      </c>
      <c r="K39" s="6">
        <f>(Input!G129+Input!G202)/Input!G5*Input!G6/Input!G34</f>
        <v>8.101344326142998</v>
      </c>
      <c r="L39" s="6">
        <f>(Input!H129+Input!H202)/Input!H5*Input!H6/Input!H34</f>
        <v>5.0468573304190834</v>
      </c>
      <c r="M39" s="6">
        <f>(Input!I129+Input!I202)/Input!I5*Input!I6/Input!I34</f>
        <v>5.2510537623736351</v>
      </c>
      <c r="N39" s="6">
        <f>(Input!J129+Input!J202)/Input!J5*Input!J6/Input!J34</f>
        <v>5.1223394486731264</v>
      </c>
      <c r="O39" s="6">
        <f>AVERAGE(E39:N39)</f>
        <v>8.697399702795046</v>
      </c>
    </row>
    <row r="40" spans="2:15" x14ac:dyDescent="0.2">
      <c r="B40" s="26" t="s">
        <v>285</v>
      </c>
      <c r="E40" s="6">
        <f>Input!A124/Input!A5</f>
        <v>12.090601572835514</v>
      </c>
      <c r="F40" s="6">
        <f>Input!B124/Input!B5</f>
        <v>18.227546221648929</v>
      </c>
      <c r="G40" s="6">
        <f>Input!C124/Input!C5</f>
        <v>14.389783671933785</v>
      </c>
      <c r="H40" s="6">
        <f>Input!D124/Input!D5</f>
        <v>20.347354936313504</v>
      </c>
      <c r="I40" s="6">
        <f>Input!E124/Input!E5</f>
        <v>20.212131822863029</v>
      </c>
      <c r="J40" s="6">
        <f>Input!F124/Input!F5</f>
        <v>17.461122143313926</v>
      </c>
      <c r="K40" s="6">
        <f>Input!G124/Input!G5</f>
        <v>17.133590084480495</v>
      </c>
      <c r="L40" s="6">
        <f>Input!H124/Input!H5</f>
        <v>10.922071190586648</v>
      </c>
      <c r="M40" s="6">
        <f>Input!I124/Input!I5</f>
        <v>12.794986443284365</v>
      </c>
      <c r="N40" s="6">
        <f>Input!J124/Input!J5</f>
        <v>12.680855894136215</v>
      </c>
      <c r="O40" s="6">
        <f>AVERAGE(E40:N40)</f>
        <v>15.626004398139642</v>
      </c>
    </row>
    <row r="41" spans="2:15" s="4" customFormat="1" x14ac:dyDescent="0.2">
      <c r="B41" s="27" t="s">
        <v>301</v>
      </c>
      <c r="E41" s="8">
        <f>+E37+E39-E40</f>
        <v>45.965721393861671</v>
      </c>
      <c r="F41" s="8">
        <f t="shared" ref="F41:N41" si="9">+F37+F39-F40</f>
        <v>44.728476700053307</v>
      </c>
      <c r="G41" s="8">
        <f t="shared" si="9"/>
        <v>39.169008836718675</v>
      </c>
      <c r="H41" s="8">
        <f t="shared" si="9"/>
        <v>23.692381192754407</v>
      </c>
      <c r="I41" s="8">
        <f t="shared" si="9"/>
        <v>28.282383835918289</v>
      </c>
      <c r="J41" s="8">
        <f t="shared" si="9"/>
        <v>34.770318034198155</v>
      </c>
      <c r="K41" s="8">
        <f t="shared" si="9"/>
        <v>35.258786526944839</v>
      </c>
      <c r="L41" s="8">
        <f t="shared" si="9"/>
        <v>40.249185866693281</v>
      </c>
      <c r="M41" s="8">
        <f t="shared" si="9"/>
        <v>40.563546115198221</v>
      </c>
      <c r="N41" s="8">
        <f t="shared" si="9"/>
        <v>40.928893886455079</v>
      </c>
      <c r="O41" s="8">
        <f>AVERAGE(E41:N41)</f>
        <v>37.360870238879592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10.059067572098675</v>
      </c>
      <c r="F43" s="6">
        <f>(Input!B137+Input!B139+Input!B205+Input!B208)/Input!B5*Input!B6/Input!B34</f>
        <v>8.9553351256406089</v>
      </c>
      <c r="G43" s="6">
        <f>(Input!C137+Input!C139+Input!C205+Input!C208)/Input!C5*Input!C6/Input!C34</f>
        <v>7.9392383411973695</v>
      </c>
      <c r="H43" s="6">
        <f>(Input!D137+Input!D139+Input!D205+Input!D208)/Input!D5*Input!D6/Input!D34</f>
        <v>7.9331475267663416</v>
      </c>
      <c r="I43" s="6">
        <f>(Input!E137+Input!E139+Input!E205+Input!E208)/Input!E5*Input!E6/Input!E34</f>
        <v>6.5226940377298961</v>
      </c>
      <c r="J43" s="6">
        <f>(Input!F137+Input!F139+Input!F205+Input!F208)/Input!F5*Input!F6/Input!F34</f>
        <v>4.4943287046119469</v>
      </c>
      <c r="K43" s="6">
        <f>(Input!G137+Input!G139+Input!G205+Input!G208)/Input!G5*Input!G6/Input!G34</f>
        <v>4.1216206145878624</v>
      </c>
      <c r="L43" s="6">
        <f>(Input!H137+Input!H139+Input!H205+Input!H208)/Input!H5*Input!H6/Input!H34</f>
        <v>5.7172835629362435</v>
      </c>
      <c r="M43" s="6">
        <f>(Input!I137+Input!I139+Input!I205+Input!I208)/Input!I5*Input!I6/Input!I34</f>
        <v>4.3537913467210458</v>
      </c>
      <c r="N43" s="6">
        <f>(Input!J137+Input!J139+Input!J205+Input!J208)/Input!J5*Input!J6/Input!J34</f>
        <v>3.7004819246820801</v>
      </c>
      <c r="O43" s="6">
        <f>AVERAGE(E43:N43)</f>
        <v>6.3796988756972075</v>
      </c>
    </row>
    <row r="44" spans="2:15" ht="13.15" customHeight="1" x14ac:dyDescent="0.2">
      <c r="B44" s="26" t="s">
        <v>300</v>
      </c>
      <c r="E44" s="6">
        <f>(Input!A19+Input!A20)/Input!A5</f>
        <v>7.5973383066294282</v>
      </c>
      <c r="F44" s="6">
        <f>(Input!B19+Input!B20)/Input!B5</f>
        <v>6.8738009244329783</v>
      </c>
      <c r="G44" s="6">
        <f>(Input!C19+Input!C20)/Input!C5</f>
        <v>11.018639954853274</v>
      </c>
      <c r="H44" s="6">
        <f>(Input!D19+Input!D20)/Input!D5</f>
        <v>8.067661656336929</v>
      </c>
      <c r="I44" s="6">
        <f>(Input!E19+Input!E20)/Input!E5</f>
        <v>6.976442548183023</v>
      </c>
      <c r="J44" s="6">
        <f>(Input!F19+Input!F20)/Input!F5</f>
        <v>7.3528947191275948</v>
      </c>
      <c r="K44" s="6">
        <f>(Input!G19+Input!G20)/Input!G5</f>
        <v>7.3008141765676022</v>
      </c>
      <c r="L44" s="6">
        <f>(Input!H19+Input!H20)/Input!H5</f>
        <v>9.3904061406098442</v>
      </c>
      <c r="M44" s="6">
        <f>(Input!I19+Input!I20)/Input!I5</f>
        <v>10.192143984460362</v>
      </c>
      <c r="N44" s="6">
        <f>(Input!J19+Input!J20)/Input!J5</f>
        <v>9.2046677592974788</v>
      </c>
      <c r="O44" s="6">
        <f>AVERAGE(E44:N44)</f>
        <v>8.3974810170498522</v>
      </c>
    </row>
    <row r="45" spans="2:15" ht="13.15" customHeight="1" x14ac:dyDescent="0.2">
      <c r="B45" s="27" t="s">
        <v>314</v>
      </c>
      <c r="E45" s="8">
        <f>+E41+E43-E44</f>
        <v>48.427450659330916</v>
      </c>
      <c r="F45" s="8">
        <f t="shared" ref="F45:N45" si="10">+F41+F43-F44</f>
        <v>46.810010901260938</v>
      </c>
      <c r="G45" s="8">
        <f t="shared" si="10"/>
        <v>36.089607223062771</v>
      </c>
      <c r="H45" s="8">
        <f t="shared" si="10"/>
        <v>23.557867063183821</v>
      </c>
      <c r="I45" s="8">
        <f t="shared" si="10"/>
        <v>27.828635325465164</v>
      </c>
      <c r="J45" s="8">
        <f t="shared" si="10"/>
        <v>31.911752019682506</v>
      </c>
      <c r="K45" s="8">
        <f t="shared" si="10"/>
        <v>32.079592964965101</v>
      </c>
      <c r="L45" s="8">
        <f t="shared" si="10"/>
        <v>36.576063289019686</v>
      </c>
      <c r="M45" s="8">
        <f t="shared" si="10"/>
        <v>34.725193477458902</v>
      </c>
      <c r="N45" s="8">
        <f t="shared" si="10"/>
        <v>35.42470805183968</v>
      </c>
      <c r="O45" s="8">
        <f>AVERAGE(E45:N45)</f>
        <v>35.343088097526952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0.56651935562313882</v>
      </c>
      <c r="F47" s="6">
        <f>(Input!B142+Input!B141+Input!B147-Input!B143-Input!B144-Input!B207-Input!B208-SUM(Input!B136:B139)-SUM(Input!B202:'Input'!B205))/Input!B5*Input!B6/Input!B34</f>
        <v>0.72800714256763122</v>
      </c>
      <c r="G47" s="6">
        <f>(Input!C142+Input!C141+Input!C147-Input!C143-Input!C144-Input!C207-Input!C208-SUM(Input!C136:C139)-SUM(Input!C202:'Input'!C205))/Input!C5*Input!C6/Input!C34</f>
        <v>0.87831363413494745</v>
      </c>
      <c r="H47" s="6">
        <f>(Input!D142+Input!D141+Input!D147-Input!D143-Input!D144-Input!D207-Input!D208-SUM(Input!D136:D139)-SUM(Input!D202:'Input'!D205))/Input!D5*Input!D6/Input!D34</f>
        <v>1.7181865304747796</v>
      </c>
      <c r="I47" s="6">
        <f>(Input!E142+Input!E141+Input!E147-Input!E143-Input!E144-Input!E207-Input!E208-SUM(Input!E136:E139)-SUM(Input!E202:'Input'!E205))/Input!E5*Input!E6/Input!E34</f>
        <v>1.0681219231794645</v>
      </c>
      <c r="J47" s="6">
        <f>(Input!F142+Input!F141+Input!F147-Input!F143-Input!F144-Input!F207-Input!F208-SUM(Input!F136:F139)-SUM(Input!F202:'Input'!F205))/Input!F5*Input!F6/Input!F34</f>
        <v>0.50569293005118743</v>
      </c>
      <c r="K47" s="6">
        <f>(Input!G142+Input!G141+Input!G147-Input!G143-Input!G144-Input!G207-Input!G208-SUM(Input!G136:G139)-SUM(Input!G202:'Input'!G205))/Input!G5*Input!G6/Input!G34</f>
        <v>0.61993840131879108</v>
      </c>
      <c r="L47" s="6">
        <f>(Input!H142+Input!H141+Input!H147-Input!H143-Input!H144-Input!H207-Input!H208-SUM(Input!H136:H139)-SUM(Input!H202:'Input'!H205))/Input!H5*Input!H6/Input!H34</f>
        <v>0.54008986802117886</v>
      </c>
      <c r="M47" s="6">
        <f>(Input!I142+Input!I141+Input!I147-Input!I143-Input!I144-Input!I207-Input!I208-SUM(Input!I136:I139)-SUM(Input!I202:'Input'!I205))/Input!I5*Input!I6/Input!I34</f>
        <v>0.62429597957327054</v>
      </c>
      <c r="N47" s="6">
        <f>(Input!J142+Input!J141+Input!J147-Input!J143-Input!J144-Input!J207-Input!J208-SUM(Input!J136:J139)-SUM(Input!J202:'Input'!J205))/Input!J5*Input!J6/Input!J34</f>
        <v>0.6898117774816952</v>
      </c>
      <c r="O47" s="6">
        <f>AVERAGE(E47:N47)</f>
        <v>0.79389775424260856</v>
      </c>
    </row>
    <row r="48" spans="2:15" x14ac:dyDescent="0.2">
      <c r="B48" s="26" t="s">
        <v>287</v>
      </c>
      <c r="E48" s="6">
        <f>Input!A127/Input!A5</f>
        <v>24.250726150227841</v>
      </c>
      <c r="F48" s="6">
        <f>Input!B127/Input!B5</f>
        <v>23.493264269590455</v>
      </c>
      <c r="G48" s="6">
        <f>Input!C127/Input!C5</f>
        <v>21.549853273137696</v>
      </c>
      <c r="H48" s="6">
        <f>Input!D127/Input!D5</f>
        <v>20.812342979844807</v>
      </c>
      <c r="I48" s="6">
        <f>Input!E127/Input!E5</f>
        <v>20.588414496591632</v>
      </c>
      <c r="J48" s="6">
        <f>Input!F127/Input!F5</f>
        <v>24.387211975362661</v>
      </c>
      <c r="K48" s="6">
        <f>Input!G127/Input!G5</f>
        <v>26.186734037898422</v>
      </c>
      <c r="L48" s="6">
        <f>Input!H127/Input!H5</f>
        <v>25.335890304078276</v>
      </c>
      <c r="M48" s="6">
        <f>Input!I127/Input!I5</f>
        <v>27.174605641212416</v>
      </c>
      <c r="N48" s="6">
        <f>Input!J127/Input!J5</f>
        <v>26.981574400064751</v>
      </c>
      <c r="O48" s="16">
        <f>AVERAGE(E48:N48)</f>
        <v>24.076061752800893</v>
      </c>
    </row>
    <row r="49" spans="2:15" s="4" customFormat="1" x14ac:dyDescent="0.2">
      <c r="B49" s="27" t="s">
        <v>288</v>
      </c>
      <c r="E49" s="8">
        <f>+E45+E47-E48</f>
        <v>24.74324386472621</v>
      </c>
      <c r="F49" s="8">
        <f t="shared" ref="F49:N49" si="11">+F45+F47-F48</f>
        <v>24.044753774238117</v>
      </c>
      <c r="G49" s="8">
        <f t="shared" si="11"/>
        <v>15.418067584060022</v>
      </c>
      <c r="H49" s="8">
        <f t="shared" si="11"/>
        <v>4.4637106138137916</v>
      </c>
      <c r="I49" s="8">
        <f t="shared" si="11"/>
        <v>8.3083427520529973</v>
      </c>
      <c r="J49" s="8">
        <f t="shared" si="11"/>
        <v>8.0302329743710317</v>
      </c>
      <c r="K49" s="8">
        <f t="shared" si="11"/>
        <v>6.5127973283854708</v>
      </c>
      <c r="L49" s="8">
        <f t="shared" si="11"/>
        <v>11.780262852962586</v>
      </c>
      <c r="M49" s="8">
        <f t="shared" si="11"/>
        <v>8.1748838158197543</v>
      </c>
      <c r="N49" s="8">
        <f t="shared" si="11"/>
        <v>9.1329454292566226</v>
      </c>
      <c r="O49" s="8">
        <f>AVERAGE(E49:N49)</f>
        <v>12.060924098968659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351.63363035680578</v>
      </c>
      <c r="F7" s="6">
        <f>Input!B27/Input!B$7</f>
        <v>555.23779230210607</v>
      </c>
      <c r="G7" s="6">
        <f>Input!C27/Input!C$7</f>
        <v>482.5913332384747</v>
      </c>
      <c r="H7" s="6">
        <f>Input!D27/Input!D$7</f>
        <v>426.12307196285786</v>
      </c>
      <c r="I7" s="6">
        <f>Input!E27/Input!E$7</f>
        <v>408.94752472768249</v>
      </c>
      <c r="J7" s="6">
        <f>Input!F27/Input!F$7</f>
        <v>467.42455785512703</v>
      </c>
      <c r="K7" s="6">
        <f>Input!G27/Input!G$7</f>
        <v>450.59137054631827</v>
      </c>
      <c r="L7" s="6">
        <f>Input!H27/Input!H$7</f>
        <v>365.05447563352828</v>
      </c>
      <c r="M7" s="6">
        <f>Input!I27/Input!I$7</f>
        <v>403.78043393032164</v>
      </c>
      <c r="N7" s="6">
        <f>Input!J27/Input!J$7</f>
        <v>426.52076271941547</v>
      </c>
      <c r="O7" s="6">
        <f>AVERAGE(E7:N7)</f>
        <v>433.79049532726378</v>
      </c>
    </row>
    <row r="8" spans="1:15" x14ac:dyDescent="0.2">
      <c r="B8" s="26" t="s">
        <v>302</v>
      </c>
      <c r="E8" s="6">
        <f>(Input!A125-Input!A203-Input!A207)/Input!A$7</f>
        <v>108.85955446479139</v>
      </c>
      <c r="F8" s="6">
        <f>(Input!B125-Input!B203-Input!B207)/Input!B$7</f>
        <v>149.45173856209152</v>
      </c>
      <c r="G8" s="6">
        <f>(Input!C125-Input!C203-Input!C207)/Input!C$7</f>
        <v>162.52576835515083</v>
      </c>
      <c r="H8" s="6">
        <f>(Input!D125-Input!D203-Input!D207)/Input!D$7</f>
        <v>154.74115037400054</v>
      </c>
      <c r="I8" s="6">
        <f>(Input!E125-Input!E203-Input!E207)/Input!E$7</f>
        <v>156.87658319769625</v>
      </c>
      <c r="J8" s="6">
        <f>(Input!F125-Input!F203-Input!F207)/Input!F$7</f>
        <v>183.68484007525868</v>
      </c>
      <c r="K8" s="6">
        <f>(Input!G125-Input!G203-Input!G207)/Input!G$7</f>
        <v>163.42000316706256</v>
      </c>
      <c r="L8" s="6">
        <f>(Input!H125-Input!H203-Input!H207)/Input!H$7</f>
        <v>131.28049610136455</v>
      </c>
      <c r="M8" s="6">
        <f>(Input!I125-Input!I203-Input!I207)/Input!I$7</f>
        <v>137.82451127149602</v>
      </c>
      <c r="N8" s="6">
        <f>(Input!J125-Input!J203-Input!J207)/Input!J$7</f>
        <v>150.23059164216338</v>
      </c>
      <c r="O8" s="6">
        <f>AVERAGE(E8:N8)</f>
        <v>149.88952372110757</v>
      </c>
    </row>
    <row r="9" spans="1:15" s="4" customFormat="1" x14ac:dyDescent="0.2">
      <c r="B9" s="27" t="s">
        <v>283</v>
      </c>
      <c r="E9" s="8">
        <f t="shared" ref="E9:N9" si="1">+E7-E8</f>
        <v>242.77407589201439</v>
      </c>
      <c r="F9" s="8">
        <f t="shared" si="1"/>
        <v>405.78605374001455</v>
      </c>
      <c r="G9" s="8">
        <f t="shared" si="1"/>
        <v>320.06556488332387</v>
      </c>
      <c r="H9" s="8">
        <f t="shared" si="1"/>
        <v>271.38192158885732</v>
      </c>
      <c r="I9" s="8">
        <f t="shared" si="1"/>
        <v>252.07094152998624</v>
      </c>
      <c r="J9" s="8">
        <f t="shared" si="1"/>
        <v>283.73971777986833</v>
      </c>
      <c r="K9" s="8">
        <f t="shared" si="1"/>
        <v>287.17136737925568</v>
      </c>
      <c r="L9" s="8">
        <f t="shared" si="1"/>
        <v>233.77397953216374</v>
      </c>
      <c r="M9" s="8">
        <f t="shared" si="1"/>
        <v>265.95592265882561</v>
      </c>
      <c r="N9" s="8">
        <f t="shared" si="1"/>
        <v>276.29017107725213</v>
      </c>
      <c r="O9" s="8">
        <f>AVERAGE(E9:N9)</f>
        <v>283.90097160615619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3.3635963753067775</v>
      </c>
      <c r="F11" s="6">
        <f>(Input!B136+Input!B144+Input!B204)/Input!B$7</f>
        <v>3.1279462599854755</v>
      </c>
      <c r="G11" s="6">
        <f>(Input!C136+Input!C144+Input!C204)/Input!C$7</f>
        <v>3.1602319294251564</v>
      </c>
      <c r="H11" s="6">
        <f>(Input!D136+Input!D144+Input!D204)/Input!D$7</f>
        <v>3.8708279597627033</v>
      </c>
      <c r="I11" s="6">
        <f>(Input!E136+Input!E144+Input!E204)/Input!E$7</f>
        <v>2.8285200951546261</v>
      </c>
      <c r="J11" s="6">
        <f>(Input!F136+Input!F144+Input!F204)/Input!F$7</f>
        <v>2.8909564126685483</v>
      </c>
      <c r="K11" s="6">
        <f>(Input!G136+Input!G144+Input!G204)/Input!G$7</f>
        <v>8.3320482977038797</v>
      </c>
      <c r="L11" s="6">
        <f>(Input!H136+Input!H144+Input!H204)/Input!H$7</f>
        <v>10.376066276803119</v>
      </c>
      <c r="M11" s="6">
        <f>(Input!I136+Input!I144+Input!I204)/Input!I$7</f>
        <v>9.787977367905194</v>
      </c>
      <c r="N11" s="6">
        <f>(Input!J136+Input!J144+Input!J204)/Input!J$7</f>
        <v>9.776353025037869</v>
      </c>
      <c r="O11" s="6">
        <f>AVERAGE(E11:N11)</f>
        <v>5.7514523999753351</v>
      </c>
    </row>
    <row r="12" spans="1:15" ht="13.15" customHeight="1" x14ac:dyDescent="0.2">
      <c r="B12" s="26" t="s">
        <v>298</v>
      </c>
      <c r="E12" s="6">
        <f>Input!A18/Input!A$7</f>
        <v>23.100617330564472</v>
      </c>
      <c r="F12" s="6">
        <f>Input!B18/Input!B$7</f>
        <v>23.960361655773418</v>
      </c>
      <c r="G12" s="6">
        <f>Input!C18/Input!C$7</f>
        <v>25.801754410927717</v>
      </c>
      <c r="H12" s="6">
        <f>Input!D18/Input!D$7</f>
        <v>32.427268506577249</v>
      </c>
      <c r="I12" s="6">
        <f>Input!E18/Input!E$7</f>
        <v>24.631542506573183</v>
      </c>
      <c r="J12" s="6">
        <f>Input!F18/Input!F$7</f>
        <v>18.466614142364378</v>
      </c>
      <c r="K12" s="6">
        <f>Input!G18/Input!G$7</f>
        <v>29.392430720506731</v>
      </c>
      <c r="L12" s="6">
        <f>Input!H18/Input!H$7</f>
        <v>19.727527290448343</v>
      </c>
      <c r="M12" s="6">
        <f>Input!I18/Input!I$7</f>
        <v>22.201889869018977</v>
      </c>
      <c r="N12" s="6">
        <f>Input!J18/Input!J$7</f>
        <v>22.472000356410941</v>
      </c>
      <c r="O12" s="6">
        <f>AVERAGE(E12:N12)</f>
        <v>24.218200678916538</v>
      </c>
    </row>
    <row r="13" spans="1:15" ht="13.15" customHeight="1" x14ac:dyDescent="0.2">
      <c r="B13" s="27" t="s">
        <v>313</v>
      </c>
      <c r="E13" s="8">
        <f t="shared" ref="E13:N13" si="2">+E9+E11-E12</f>
        <v>223.0370549367567</v>
      </c>
      <c r="F13" s="8">
        <f t="shared" si="2"/>
        <v>384.95363834422665</v>
      </c>
      <c r="G13" s="8">
        <f t="shared" si="2"/>
        <v>297.42404240182128</v>
      </c>
      <c r="H13" s="8">
        <f t="shared" si="2"/>
        <v>242.82548104204278</v>
      </c>
      <c r="I13" s="8">
        <f t="shared" si="2"/>
        <v>230.2679191185677</v>
      </c>
      <c r="J13" s="8">
        <f t="shared" si="2"/>
        <v>268.16406005017251</v>
      </c>
      <c r="K13" s="8">
        <f t="shared" si="2"/>
        <v>266.1109849564528</v>
      </c>
      <c r="L13" s="8">
        <f t="shared" si="2"/>
        <v>224.42251851851853</v>
      </c>
      <c r="M13" s="8">
        <f t="shared" si="2"/>
        <v>253.54201015771181</v>
      </c>
      <c r="N13" s="8">
        <f t="shared" si="2"/>
        <v>263.59452374587903</v>
      </c>
      <c r="O13" s="8">
        <f>AVERAGE(E13:N13)</f>
        <v>265.43422332721502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66.867961110062311</v>
      </c>
      <c r="F15" s="6">
        <f>(Input!B129+Input!B202)/Input!B$7</f>
        <v>57.949128540305011</v>
      </c>
      <c r="G15" s="6">
        <f>(Input!C129+Input!C202)/Input!C$7</f>
        <v>71.837016220830961</v>
      </c>
      <c r="H15" s="6">
        <f>(Input!D129+Input!D202)/Input!D$7</f>
        <v>52.724883930874384</v>
      </c>
      <c r="I15" s="6">
        <f>(Input!E129+Input!E202)/Input!E$7</f>
        <v>41.122013271566296</v>
      </c>
      <c r="J15" s="6">
        <f>(Input!F129+Input!F202)/Input!F$7</f>
        <v>39.186428347444334</v>
      </c>
      <c r="K15" s="6">
        <f>(Input!G129+Input!G202)/Input!G$7</f>
        <v>38.115953285827395</v>
      </c>
      <c r="L15" s="6">
        <f>(Input!H129+Input!H202)/Input!H$7</f>
        <v>23.326255360623783</v>
      </c>
      <c r="M15" s="6">
        <f>(Input!I129+Input!I202)/Input!I$7</f>
        <v>23.12443375211619</v>
      </c>
      <c r="N15" s="6">
        <f>(Input!J129+Input!J202)/Input!J$7</f>
        <v>22.546786955359533</v>
      </c>
      <c r="O15" s="6">
        <f>AVERAGE(E15:N15)</f>
        <v>43.680086077501031</v>
      </c>
    </row>
    <row r="16" spans="1:15" x14ac:dyDescent="0.2">
      <c r="B16" s="26" t="s">
        <v>285</v>
      </c>
      <c r="E16" s="6">
        <f>Input!A124/Input!A$7</f>
        <v>62.112412686426282</v>
      </c>
      <c r="F16" s="6">
        <f>Input!B124/Input!B$7</f>
        <v>98.516114742193167</v>
      </c>
      <c r="G16" s="6">
        <f>Input!C124/Input!C$7</f>
        <v>76.191324701195214</v>
      </c>
      <c r="H16" s="6">
        <f>Input!D124/Input!D$7</f>
        <v>107.54130771214858</v>
      </c>
      <c r="I16" s="6">
        <f>Input!E124/Input!E$7</f>
        <v>103.20410166520597</v>
      </c>
      <c r="J16" s="6">
        <f>Input!F124/Input!F$7</f>
        <v>81.34013797428662</v>
      </c>
      <c r="K16" s="6">
        <f>Input!G124/Input!G$7</f>
        <v>80.610624703087879</v>
      </c>
      <c r="L16" s="6">
        <f>Input!H124/Input!H$7</f>
        <v>50.482111111111116</v>
      </c>
      <c r="M16" s="6">
        <f>Input!I124/Input!I$7</f>
        <v>56.344455136772694</v>
      </c>
      <c r="N16" s="6">
        <f>Input!J124/Input!J$7</f>
        <v>55.841865811280407</v>
      </c>
      <c r="O16" s="6">
        <f>AVERAGE(E16:N16)</f>
        <v>77.218445624370787</v>
      </c>
    </row>
    <row r="17" spans="2:15" s="4" customFormat="1" x14ac:dyDescent="0.2">
      <c r="B17" s="27" t="s">
        <v>301</v>
      </c>
      <c r="E17" s="8">
        <f t="shared" ref="E17:N17" si="3">+E13+E15-E16</f>
        <v>227.79260336039272</v>
      </c>
      <c r="F17" s="8">
        <f t="shared" si="3"/>
        <v>344.38665214233851</v>
      </c>
      <c r="G17" s="8">
        <f t="shared" si="3"/>
        <v>293.06973392145699</v>
      </c>
      <c r="H17" s="8">
        <f t="shared" si="3"/>
        <v>188.0090572607686</v>
      </c>
      <c r="I17" s="8">
        <f t="shared" si="3"/>
        <v>168.18583072492802</v>
      </c>
      <c r="J17" s="8">
        <f t="shared" si="3"/>
        <v>226.01035042333024</v>
      </c>
      <c r="K17" s="8">
        <f t="shared" si="3"/>
        <v>223.61631353919233</v>
      </c>
      <c r="L17" s="8">
        <f t="shared" si="3"/>
        <v>197.26666276803118</v>
      </c>
      <c r="M17" s="8">
        <f t="shared" si="3"/>
        <v>220.3219887730553</v>
      </c>
      <c r="N17" s="8">
        <f t="shared" si="3"/>
        <v>230.29944488995818</v>
      </c>
      <c r="O17" s="8">
        <f>AVERAGE(E17:N17)</f>
        <v>231.89586378034519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51.676909571455532</v>
      </c>
      <c r="F19" s="6">
        <f>(Input!B137+Input!B139+Input!B205+Input!B208)/Input!B$7</f>
        <v>48.40221205519245</v>
      </c>
      <c r="G19" s="6">
        <f>(Input!C137+Input!C139+Input!C205+Input!C208)/Input!C$7</f>
        <v>42.07575412635174</v>
      </c>
      <c r="H19" s="6">
        <f>(Input!D137+Input!D139+Input!D205+Input!D208)/Input!D$7</f>
        <v>42.973123549135934</v>
      </c>
      <c r="I19" s="6">
        <f>(Input!E137+Input!E139+Input!E205+Input!E208)/Input!E$7</f>
        <v>33.467505947164149</v>
      </c>
      <c r="J19" s="6">
        <f>(Input!F137+Input!F139+Input!F205+Input!F208)/Input!F$7</f>
        <v>20.936698808403889</v>
      </c>
      <c r="K19" s="6">
        <f>(Input!G137+Input!G139+Input!G205+Input!G208)/Input!G$7</f>
        <v>19.391781472684087</v>
      </c>
      <c r="L19" s="6">
        <f>(Input!H137+Input!H139+Input!H205+Input!H208)/Input!H$7</f>
        <v>26.42492300194932</v>
      </c>
      <c r="M19" s="6">
        <f>(Input!I137+Input!I139+Input!I205+Input!I208)/Input!I$7</f>
        <v>19.173096320057027</v>
      </c>
      <c r="N19" s="6">
        <f>(Input!J137+Input!J139+Input!J205+Input!J208)/Input!J$7</f>
        <v>16.288256259467168</v>
      </c>
      <c r="O19" s="6">
        <f>AVERAGE(E19:N19)</f>
        <v>32.081026111186127</v>
      </c>
    </row>
    <row r="20" spans="2:15" ht="13.15" customHeight="1" x14ac:dyDescent="0.2">
      <c r="B20" s="26" t="s">
        <v>300</v>
      </c>
      <c r="E20" s="6">
        <f>(Input!A19+Input!A20)/Input!A$7</f>
        <v>39.02940721162922</v>
      </c>
      <c r="F20" s="6">
        <f>(Input!B19+Input!B20)/Input!B$7</f>
        <v>37.151471314451705</v>
      </c>
      <c r="G20" s="6">
        <f>(Input!C19+Input!C20)/Input!C$7</f>
        <v>58.34172310756972</v>
      </c>
      <c r="H20" s="6">
        <f>(Input!D19+Input!D20)/Input!D$7</f>
        <v>42.639787206603046</v>
      </c>
      <c r="I20" s="6">
        <f>(Input!E19+Input!E20)/Input!E$7</f>
        <v>35.622045824464756</v>
      </c>
      <c r="J20" s="6">
        <f>(Input!F19+Input!F20)/Input!F$7</f>
        <v>34.252407494512383</v>
      </c>
      <c r="K20" s="6">
        <f>(Input!G19+Input!G20)/Input!G$7</f>
        <v>34.349087885985753</v>
      </c>
      <c r="L20" s="6">
        <f>(Input!H19+Input!H20)/Input!H$7</f>
        <v>43.402713450292403</v>
      </c>
      <c r="M20" s="6">
        <f>(Input!I19+Input!I20)/Input!I$7</f>
        <v>44.882485966319166</v>
      </c>
      <c r="N20" s="6">
        <f>(Input!J19+Input!J20)/Input!J$7</f>
        <v>40.534000712821886</v>
      </c>
      <c r="O20" s="6">
        <f>AVERAGE(E20:N20)</f>
        <v>41.020513017465007</v>
      </c>
    </row>
    <row r="21" spans="2:15" ht="13.15" customHeight="1" x14ac:dyDescent="0.2">
      <c r="B21" s="27" t="s">
        <v>314</v>
      </c>
      <c r="E21" s="8">
        <f t="shared" ref="E21:N21" si="4">+E17+E19-E20</f>
        <v>240.44010572021904</v>
      </c>
      <c r="F21" s="8">
        <f t="shared" si="4"/>
        <v>355.63739288307926</v>
      </c>
      <c r="G21" s="8">
        <f t="shared" si="4"/>
        <v>276.80376494023903</v>
      </c>
      <c r="H21" s="8">
        <f t="shared" si="4"/>
        <v>188.3423936033015</v>
      </c>
      <c r="I21" s="8">
        <f t="shared" si="4"/>
        <v>166.03129084762742</v>
      </c>
      <c r="J21" s="8">
        <f t="shared" si="4"/>
        <v>212.69464173722173</v>
      </c>
      <c r="K21" s="8">
        <f t="shared" si="4"/>
        <v>208.6590071258907</v>
      </c>
      <c r="L21" s="8">
        <f t="shared" si="4"/>
        <v>180.2888723196881</v>
      </c>
      <c r="M21" s="8">
        <f t="shared" si="4"/>
        <v>194.61259912679316</v>
      </c>
      <c r="N21" s="8">
        <f t="shared" si="4"/>
        <v>206.05370043660346</v>
      </c>
      <c r="O21" s="8">
        <f>AVERAGE(E21:N21)</f>
        <v>222.95637687406634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2.9104058901264755</v>
      </c>
      <c r="F23" s="6">
        <f>(Input!B142+Input!B141+Input!B147-Input!B143-Input!B144-Input!B207-Input!B208-SUM(Input!B136:B139)-SUM(Input!B202:'Input'!B205))/Input!B7</f>
        <v>3.93476688453159</v>
      </c>
      <c r="G23" s="6">
        <f>(Input!C142+Input!C141+Input!C147-Input!C143-Input!C144-Input!C207-Input!C208-SUM(Input!C136:C139)-SUM(Input!C202:'Input'!C205))/Input!C7</f>
        <v>4.6548178713716473</v>
      </c>
      <c r="H23" s="6">
        <f>(Input!D142+Input!D141+Input!D147-Input!D143-Input!D144-Input!D207-Input!D208-SUM(Input!D136:D139)-SUM(Input!D202:'Input'!D205))/Input!D7</f>
        <v>9.3072568996646936</v>
      </c>
      <c r="I23" s="6">
        <f>(Input!E142+Input!E141+Input!E147-Input!E143-Input!E144-Input!E207-Input!E208-SUM(Input!E136:E139)-SUM(Input!E202:'Input'!E205))/Input!E7</f>
        <v>5.4804620007512037</v>
      </c>
      <c r="J23" s="6">
        <f>(Input!F142+Input!F141+Input!F147-Input!F143-Input!F144-Input!F207-Input!F208-SUM(Input!F136:F139)-SUM(Input!F202:'Input'!F205))/Input!F7</f>
        <v>2.3557557227971211</v>
      </c>
      <c r="K23" s="6">
        <f>(Input!G142+Input!G141+Input!G147-Input!G143-Input!G144-Input!G207-Input!G208-SUM(Input!G136:G139)-SUM(Input!G202:'Input'!G205))/Input!G7</f>
        <v>2.9167434679334803</v>
      </c>
      <c r="L23" s="6">
        <f>(Input!H142+Input!H141+Input!H147-Input!H143-Input!H144-Input!H207-Input!H208-SUM(Input!H136:H139)-SUM(Input!H202:'Input'!H205))/Input!H7</f>
        <v>2.4962612085769966</v>
      </c>
      <c r="M23" s="6">
        <f>(Input!I142+Input!I141+Input!I147-Input!I143-Input!I144-Input!I207-Input!I208-SUM(Input!I136:I139)-SUM(Input!I202:'Input'!I205))/Input!I7</f>
        <v>2.7492559921589614</v>
      </c>
      <c r="N23" s="6">
        <f>(Input!J142+Input!J141+Input!J147-Input!J143-Input!J144-Input!J207-Input!J208-SUM(Input!J136:J139)-SUM(Input!J202:'Input'!J205))/Input!J7</f>
        <v>3.036315601888989</v>
      </c>
      <c r="O23" s="6">
        <f>AVERAGE(E23:N23)</f>
        <v>3.9842041539801158</v>
      </c>
    </row>
    <row r="24" spans="2:15" x14ac:dyDescent="0.2">
      <c r="B24" s="26" t="s">
        <v>287</v>
      </c>
      <c r="E24" s="6">
        <f>Input!A127/Input!A$7</f>
        <v>124.58198225410609</v>
      </c>
      <c r="F24" s="6">
        <f>Input!B127/Input!B$7</f>
        <v>126.97623093681916</v>
      </c>
      <c r="G24" s="6">
        <f>Input!C127/Input!C$7</f>
        <v>114.10260956175298</v>
      </c>
      <c r="H24" s="6">
        <f>Input!D127/Input!D$7</f>
        <v>109.99889605364972</v>
      </c>
      <c r="I24" s="6">
        <f>Input!E127/Input!E$7</f>
        <v>105.12541880555904</v>
      </c>
      <c r="J24" s="6">
        <f>Input!F127/Input!F$7</f>
        <v>113.60433599874568</v>
      </c>
      <c r="K24" s="6">
        <f>Input!G127/Input!G$7</f>
        <v>123.20412589073635</v>
      </c>
      <c r="L24" s="6">
        <f>Input!H127/Input!H$7</f>
        <v>117.10317641325537</v>
      </c>
      <c r="M24" s="6">
        <f>Input!I127/Input!I$7</f>
        <v>119.66705515459326</v>
      </c>
      <c r="N24" s="6">
        <f>Input!J127/Input!J$7</f>
        <v>118.81701594938966</v>
      </c>
      <c r="O24" s="16">
        <f>AVERAGE(E24:N24)</f>
        <v>117.31808470186074</v>
      </c>
    </row>
    <row r="25" spans="2:15" s="4" customFormat="1" x14ac:dyDescent="0.2">
      <c r="B25" s="27" t="s">
        <v>288</v>
      </c>
      <c r="E25" s="8">
        <f t="shared" ref="E25:N25" si="5">+E21+E23-E24</f>
        <v>118.76852935623941</v>
      </c>
      <c r="F25" s="8">
        <f t="shared" si="5"/>
        <v>232.59592883079171</v>
      </c>
      <c r="G25" s="8">
        <f t="shared" si="5"/>
        <v>167.35597324985767</v>
      </c>
      <c r="H25" s="8">
        <f t="shared" si="5"/>
        <v>87.650754449316494</v>
      </c>
      <c r="I25" s="8">
        <f t="shared" si="5"/>
        <v>66.386334042819584</v>
      </c>
      <c r="J25" s="8">
        <f t="shared" si="5"/>
        <v>101.44606146127316</v>
      </c>
      <c r="K25" s="8">
        <f t="shared" si="5"/>
        <v>88.371624703087832</v>
      </c>
      <c r="L25" s="8">
        <f t="shared" si="5"/>
        <v>65.681957115009737</v>
      </c>
      <c r="M25" s="8">
        <f t="shared" si="5"/>
        <v>77.694799964358864</v>
      </c>
      <c r="N25" s="8">
        <f t="shared" si="5"/>
        <v>90.273000089102794</v>
      </c>
      <c r="O25" s="8">
        <f>AVERAGE(E25:N25)</f>
        <v>109.62249632618573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361.57498395318106</v>
      </c>
      <c r="F31" s="6">
        <f>Input!B35/Input!B7</f>
        <v>417.88281336238197</v>
      </c>
      <c r="G31" s="6">
        <f>Input!C35/Input!C7</f>
        <v>352.75348036425726</v>
      </c>
      <c r="H31" s="6">
        <f>Input!D35/Input!D7</f>
        <v>353.49241165849884</v>
      </c>
      <c r="I31" s="6">
        <f>Input!E35/Input!E7</f>
        <v>357.63662952297483</v>
      </c>
      <c r="J31" s="6">
        <f>Input!F35/Input!F7</f>
        <v>342.83143148322358</v>
      </c>
      <c r="K31" s="6">
        <f>Input!G35/Input!G7</f>
        <v>356.952</v>
      </c>
      <c r="L31" s="6">
        <f>Input!H35/Input!H7</f>
        <v>340.92379824561402</v>
      </c>
      <c r="M31" s="6">
        <f>Input!I35/Input!I7</f>
        <v>340.20536131159224</v>
      </c>
      <c r="N31" s="6">
        <f>Input!J35/Input!J7</f>
        <v>346.06549407466809</v>
      </c>
      <c r="O31" s="6">
        <f>AVERAGE(E31:N31)</f>
        <v>357.03184039763914</v>
      </c>
    </row>
    <row r="32" spans="2:15" x14ac:dyDescent="0.2">
      <c r="B32" s="26" t="s">
        <v>302</v>
      </c>
      <c r="E32" s="6">
        <f>(Input!A131-Input!A209)/Input!A$7</f>
        <v>110.44955068906928</v>
      </c>
      <c r="F32" s="6">
        <f>(Input!B131-Input!B209)/Input!B$7</f>
        <v>114.7242381989833</v>
      </c>
      <c r="G32" s="6">
        <f>(Input!C131-Input!C209)/Input!C$7</f>
        <v>117.82424729652818</v>
      </c>
      <c r="H32" s="6">
        <f>(Input!D131-Input!D209)/Input!D$7</f>
        <v>132.66477688934742</v>
      </c>
      <c r="I32" s="6">
        <f>(Input!E131-Input!E209)/Input!E$7</f>
        <v>126.10164517340679</v>
      </c>
      <c r="J32" s="6">
        <f>(Input!F131-Input!F209)/Input!F$7</f>
        <v>123.11601364063971</v>
      </c>
      <c r="K32" s="6">
        <f>(Input!G131-Input!G209)/Input!G$7</f>
        <v>127.50402929532859</v>
      </c>
      <c r="L32" s="6">
        <f>(Input!H131-Input!H209)/Input!H$7</f>
        <v>118.3909717348928</v>
      </c>
      <c r="M32" s="6">
        <f>(Input!I131-Input!I209)/Input!I$7</f>
        <v>115.93339837833021</v>
      </c>
      <c r="N32" s="6">
        <f>(Input!J131-Input!J209)/Input!J$7</f>
        <v>120.03061837298407</v>
      </c>
      <c r="O32" s="6">
        <f>AVERAGE(E32:N32)</f>
        <v>120.67394896695103</v>
      </c>
    </row>
    <row r="33" spans="2:15" s="4" customFormat="1" x14ac:dyDescent="0.2">
      <c r="B33" s="27" t="s">
        <v>283</v>
      </c>
      <c r="E33" s="8">
        <f t="shared" ref="E33:N33" si="7">+E31-E32</f>
        <v>251.12543326411179</v>
      </c>
      <c r="F33" s="8">
        <f t="shared" si="7"/>
        <v>303.15857516339867</v>
      </c>
      <c r="G33" s="8">
        <f t="shared" si="7"/>
        <v>234.92923306772906</v>
      </c>
      <c r="H33" s="8">
        <f t="shared" si="7"/>
        <v>220.82763476915142</v>
      </c>
      <c r="I33" s="8">
        <f t="shared" si="7"/>
        <v>231.53498434956805</v>
      </c>
      <c r="J33" s="8">
        <f t="shared" si="7"/>
        <v>219.71541784258386</v>
      </c>
      <c r="K33" s="8">
        <f t="shared" si="7"/>
        <v>229.44797070467141</v>
      </c>
      <c r="L33" s="8">
        <f t="shared" si="7"/>
        <v>222.53282651072124</v>
      </c>
      <c r="M33" s="8">
        <f t="shared" si="7"/>
        <v>224.27196293326205</v>
      </c>
      <c r="N33" s="8">
        <f t="shared" si="7"/>
        <v>226.03487570168403</v>
      </c>
      <c r="O33" s="8">
        <f>AVERAGE(E33:N33)</f>
        <v>236.35789143068814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3.3635963753067775</v>
      </c>
      <c r="F35" s="6">
        <f>(Input!B136+Input!B144+Input!B204)/Input!B7</f>
        <v>3.1279462599854755</v>
      </c>
      <c r="G35" s="6">
        <f>(Input!C136+Input!C144+Input!C204)/Input!C7</f>
        <v>3.1602319294251564</v>
      </c>
      <c r="H35" s="6">
        <f>(Input!D136+Input!D144+Input!D204)/Input!D7</f>
        <v>3.8708279597627033</v>
      </c>
      <c r="I35" s="6">
        <f>(Input!E136+Input!E144+Input!E204)/Input!E7</f>
        <v>2.8285200951546261</v>
      </c>
      <c r="J35" s="6">
        <f>(Input!F136+Input!F144+Input!F204)/Input!F7</f>
        <v>2.8909564126685483</v>
      </c>
      <c r="K35" s="6">
        <f>(Input!G136+Input!G144+Input!G204)/Input!G7</f>
        <v>8.3320482977038797</v>
      </c>
      <c r="L35" s="6">
        <f>(Input!H136+Input!H144+Input!H204)/Input!H7</f>
        <v>10.376066276803119</v>
      </c>
      <c r="M35" s="6">
        <f>(Input!I136+Input!I144+Input!I204)/Input!I7</f>
        <v>9.787977367905194</v>
      </c>
      <c r="N35" s="6">
        <f>(Input!J136+Input!J144+Input!J204)/Input!J7</f>
        <v>9.776353025037869</v>
      </c>
      <c r="O35" s="6">
        <f>AVERAGE(E35:N35)</f>
        <v>5.7514523999753351</v>
      </c>
    </row>
    <row r="36" spans="2:15" ht="13.15" customHeight="1" x14ac:dyDescent="0.2">
      <c r="B36" s="26" t="s">
        <v>298</v>
      </c>
      <c r="E36" s="6">
        <f>Input!A18/Input!A7</f>
        <v>23.100617330564472</v>
      </c>
      <c r="F36" s="6">
        <f>Input!B18/Input!B7</f>
        <v>23.960361655773418</v>
      </c>
      <c r="G36" s="6">
        <f>Input!C18/Input!C7</f>
        <v>25.801754410927717</v>
      </c>
      <c r="H36" s="6">
        <f>Input!D18/Input!D7</f>
        <v>32.427268506577249</v>
      </c>
      <c r="I36" s="6">
        <f>Input!E18/Input!E7</f>
        <v>24.631542506573183</v>
      </c>
      <c r="J36" s="6">
        <f>Input!F18/Input!F7</f>
        <v>18.466614142364378</v>
      </c>
      <c r="K36" s="6">
        <f>Input!G18/Input!G7</f>
        <v>29.392430720506731</v>
      </c>
      <c r="L36" s="6">
        <f>Input!H18/Input!H7</f>
        <v>19.727527290448343</v>
      </c>
      <c r="M36" s="6">
        <f>Input!I18/Input!I7</f>
        <v>22.201889869018977</v>
      </c>
      <c r="N36" s="6">
        <f>Input!J18/Input!J7</f>
        <v>22.472000356410941</v>
      </c>
      <c r="O36" s="6">
        <f>AVERAGE(E36:N36)</f>
        <v>24.218200678916538</v>
      </c>
    </row>
    <row r="37" spans="2:15" ht="13.15" customHeight="1" x14ac:dyDescent="0.2">
      <c r="B37" s="27" t="s">
        <v>313</v>
      </c>
      <c r="E37" s="8">
        <f t="shared" ref="E37:N37" si="8">+E33+E35-E36</f>
        <v>231.3884123088541</v>
      </c>
      <c r="F37" s="8">
        <f t="shared" si="8"/>
        <v>282.32615976761076</v>
      </c>
      <c r="G37" s="8">
        <f t="shared" si="8"/>
        <v>212.2877105862265</v>
      </c>
      <c r="H37" s="8">
        <f t="shared" si="8"/>
        <v>192.27119422233687</v>
      </c>
      <c r="I37" s="8">
        <f t="shared" si="8"/>
        <v>209.73196193814948</v>
      </c>
      <c r="J37" s="8">
        <f t="shared" si="8"/>
        <v>204.13976011288804</v>
      </c>
      <c r="K37" s="8">
        <f t="shared" si="8"/>
        <v>208.38758828186857</v>
      </c>
      <c r="L37" s="8">
        <f t="shared" si="8"/>
        <v>213.18136549707603</v>
      </c>
      <c r="M37" s="8">
        <f t="shared" si="8"/>
        <v>211.85805043214827</v>
      </c>
      <c r="N37" s="8">
        <f t="shared" si="8"/>
        <v>213.33922837031096</v>
      </c>
      <c r="O37" s="8">
        <f>AVERAGE(E37:N37)</f>
        <v>217.89114315174697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66.867961110062311</v>
      </c>
      <c r="F39" s="6">
        <f>(Input!B129+Input!B202)/Input!B7</f>
        <v>57.949128540305011</v>
      </c>
      <c r="G39" s="6">
        <f>(Input!C129+Input!C202)/Input!C7</f>
        <v>71.837016220830961</v>
      </c>
      <c r="H39" s="6">
        <f>(Input!D129+Input!D202)/Input!D7</f>
        <v>52.724883930874384</v>
      </c>
      <c r="I39" s="6">
        <f>(Input!E129+Input!E202)/Input!E7</f>
        <v>41.122013271566296</v>
      </c>
      <c r="J39" s="6">
        <f>(Input!F129+Input!F202)/Input!F7</f>
        <v>39.186428347444334</v>
      </c>
      <c r="K39" s="6">
        <f>(Input!G129+Input!G202)/Input!G7</f>
        <v>38.115953285827395</v>
      </c>
      <c r="L39" s="6">
        <f>(Input!H129+Input!H202)/Input!H7</f>
        <v>23.326255360623783</v>
      </c>
      <c r="M39" s="6">
        <f>(Input!I129+Input!I202)/Input!I7</f>
        <v>23.12443375211619</v>
      </c>
      <c r="N39" s="6">
        <f>(Input!J129+Input!J202)/Input!J7</f>
        <v>22.546786955359533</v>
      </c>
      <c r="O39" s="6">
        <f>AVERAGE(E39:N39)</f>
        <v>43.680086077501031</v>
      </c>
    </row>
    <row r="40" spans="2:15" x14ac:dyDescent="0.2">
      <c r="B40" s="26" t="s">
        <v>285</v>
      </c>
      <c r="E40" s="6">
        <f>Input!A124/Input!A7</f>
        <v>62.112412686426282</v>
      </c>
      <c r="F40" s="6">
        <f>Input!B124/Input!B7</f>
        <v>98.516114742193167</v>
      </c>
      <c r="G40" s="6">
        <f>Input!C124/Input!C7</f>
        <v>76.191324701195214</v>
      </c>
      <c r="H40" s="6">
        <f>Input!D124/Input!D7</f>
        <v>107.54130771214858</v>
      </c>
      <c r="I40" s="6">
        <f>Input!E124/Input!E7</f>
        <v>103.20410166520597</v>
      </c>
      <c r="J40" s="6">
        <f>Input!F124/Input!F7</f>
        <v>81.34013797428662</v>
      </c>
      <c r="K40" s="6">
        <f>Input!G124/Input!G7</f>
        <v>80.610624703087879</v>
      </c>
      <c r="L40" s="6">
        <f>Input!H124/Input!H7</f>
        <v>50.482111111111116</v>
      </c>
      <c r="M40" s="6">
        <f>Input!I124/Input!I7</f>
        <v>56.344455136772694</v>
      </c>
      <c r="N40" s="6">
        <f>Input!J124/Input!J7</f>
        <v>55.841865811280407</v>
      </c>
      <c r="O40" s="6">
        <f>AVERAGE(E40:N40)</f>
        <v>77.218445624370787</v>
      </c>
    </row>
    <row r="41" spans="2:15" s="4" customFormat="1" x14ac:dyDescent="0.2">
      <c r="B41" s="27" t="s">
        <v>301</v>
      </c>
      <c r="E41" s="8">
        <f t="shared" ref="E41:N41" si="9">+E37+E39-E40</f>
        <v>236.14396073249009</v>
      </c>
      <c r="F41" s="8">
        <f t="shared" si="9"/>
        <v>241.75917356572262</v>
      </c>
      <c r="G41" s="8">
        <f t="shared" si="9"/>
        <v>207.93340210586226</v>
      </c>
      <c r="H41" s="8">
        <f t="shared" si="9"/>
        <v>137.45477044106269</v>
      </c>
      <c r="I41" s="8">
        <f t="shared" si="9"/>
        <v>147.6498735445098</v>
      </c>
      <c r="J41" s="8">
        <f t="shared" si="9"/>
        <v>161.98605048604577</v>
      </c>
      <c r="K41" s="8">
        <f t="shared" si="9"/>
        <v>165.89291686460808</v>
      </c>
      <c r="L41" s="8">
        <f t="shared" si="9"/>
        <v>186.02550974658868</v>
      </c>
      <c r="M41" s="8">
        <f t="shared" si="9"/>
        <v>178.63802904749178</v>
      </c>
      <c r="N41" s="8">
        <f t="shared" si="9"/>
        <v>180.04414951439009</v>
      </c>
      <c r="O41" s="8">
        <f>AVERAGE(E41:N41)</f>
        <v>184.35278360487717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51.676909571455532</v>
      </c>
      <c r="F43" s="6">
        <f>(Input!B137+Input!B139+Input!B205+Input!B208)/Input!B7</f>
        <v>48.40221205519245</v>
      </c>
      <c r="G43" s="6">
        <f>(Input!C137+Input!C139+Input!C205+Input!C208)/Input!C7</f>
        <v>42.07575412635174</v>
      </c>
      <c r="H43" s="6">
        <f>(Input!D137+Input!D139+Input!D205+Input!D208)/Input!D7</f>
        <v>42.973123549135934</v>
      </c>
      <c r="I43" s="6">
        <f>(Input!E137+Input!E139+Input!E205+Input!E208)/Input!E7</f>
        <v>33.467505947164149</v>
      </c>
      <c r="J43" s="6">
        <f>(Input!F137+Input!F139+Input!F205+Input!F208)/Input!F7</f>
        <v>20.936698808403889</v>
      </c>
      <c r="K43" s="6">
        <f>(Input!G137+Input!G139+Input!G205+Input!G208)/Input!G7</f>
        <v>19.391781472684087</v>
      </c>
      <c r="L43" s="6">
        <f>(Input!H137+Input!H139+Input!H205+Input!H208)/Input!H7</f>
        <v>26.42492300194932</v>
      </c>
      <c r="M43" s="6">
        <f>(Input!I137+Input!I139+Input!I205+Input!I208)/Input!I7</f>
        <v>19.173096320057027</v>
      </c>
      <c r="N43" s="6">
        <f>(Input!J137+Input!J139+Input!J205+Input!J208)/Input!J7</f>
        <v>16.288256259467168</v>
      </c>
      <c r="O43" s="6">
        <f>AVERAGE(E43:N43)</f>
        <v>32.081026111186127</v>
      </c>
    </row>
    <row r="44" spans="2:15" ht="13.15" customHeight="1" x14ac:dyDescent="0.2">
      <c r="B44" s="26" t="s">
        <v>300</v>
      </c>
      <c r="E44" s="6">
        <f>(Input!A19+Input!A20)/Input!A7</f>
        <v>39.02940721162922</v>
      </c>
      <c r="F44" s="6">
        <f>(Input!B19+Input!B20)/Input!B7</f>
        <v>37.151471314451705</v>
      </c>
      <c r="G44" s="6">
        <f>(Input!C19+Input!C20)/Input!C7</f>
        <v>58.34172310756972</v>
      </c>
      <c r="H44" s="6">
        <f>(Input!D19+Input!D20)/Input!D7</f>
        <v>42.639787206603046</v>
      </c>
      <c r="I44" s="6">
        <f>(Input!E19+Input!E20)/Input!E7</f>
        <v>35.622045824464756</v>
      </c>
      <c r="J44" s="6">
        <f>(Input!F19+Input!F20)/Input!F7</f>
        <v>34.252407494512383</v>
      </c>
      <c r="K44" s="6">
        <f>(Input!G19+Input!G20)/Input!G7</f>
        <v>34.349087885985753</v>
      </c>
      <c r="L44" s="6">
        <f>(Input!H19+Input!H20)/Input!H7</f>
        <v>43.402713450292403</v>
      </c>
      <c r="M44" s="6">
        <f>(Input!I19+Input!I20)/Input!I7</f>
        <v>44.882485966319166</v>
      </c>
      <c r="N44" s="6">
        <f>(Input!J19+Input!J20)/Input!J7</f>
        <v>40.534000712821886</v>
      </c>
      <c r="O44" s="6">
        <f>AVERAGE(E44:N44)</f>
        <v>41.020513017465007</v>
      </c>
    </row>
    <row r="45" spans="2:15" ht="13.15" customHeight="1" x14ac:dyDescent="0.2">
      <c r="B45" s="27" t="s">
        <v>314</v>
      </c>
      <c r="E45" s="8">
        <f t="shared" ref="E45:N45" si="10">+E41+E43-E44</f>
        <v>248.79146309231641</v>
      </c>
      <c r="F45" s="8">
        <f t="shared" si="10"/>
        <v>253.0099143064634</v>
      </c>
      <c r="G45" s="8">
        <f t="shared" si="10"/>
        <v>191.66743312464428</v>
      </c>
      <c r="H45" s="8">
        <f t="shared" si="10"/>
        <v>137.78810678359559</v>
      </c>
      <c r="I45" s="8">
        <f t="shared" si="10"/>
        <v>145.4953336672092</v>
      </c>
      <c r="J45" s="8">
        <f t="shared" si="10"/>
        <v>148.67034179993726</v>
      </c>
      <c r="K45" s="8">
        <f t="shared" si="10"/>
        <v>150.93561045130645</v>
      </c>
      <c r="L45" s="8">
        <f t="shared" si="10"/>
        <v>169.0477192982456</v>
      </c>
      <c r="M45" s="8">
        <f t="shared" si="10"/>
        <v>152.92863940122965</v>
      </c>
      <c r="N45" s="8">
        <f t="shared" si="10"/>
        <v>155.79840506103537</v>
      </c>
      <c r="O45" s="8">
        <f>AVERAGE(E45:N45)</f>
        <v>175.41329669859832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2.9104058901264755</v>
      </c>
      <c r="F47" s="6">
        <f>(Input!B142+Input!B141+Input!B147-Input!B143-Input!B144-Input!B207-Input!B208-SUM(Input!B136:B139)-SUM(Input!B202:'Input'!B205))/Input!B7</f>
        <v>3.93476688453159</v>
      </c>
      <c r="G47" s="6">
        <f>(Input!C142+Input!C141+Input!C147-Input!C143-Input!C144-Input!C207-Input!C208-SUM(Input!C136:C139)-SUM(Input!C202:'Input'!C205))/Input!C7</f>
        <v>4.6548178713716473</v>
      </c>
      <c r="H47" s="6">
        <f>(Input!D142+Input!D141+Input!D147-Input!D143-Input!D144-Input!D207-Input!D208-SUM(Input!D136:D139)-SUM(Input!D202:'Input'!D205))/Input!D7</f>
        <v>9.3072568996646936</v>
      </c>
      <c r="I47" s="6">
        <f>(Input!E142+Input!E141+Input!E147-Input!E143-Input!E144-Input!E207-Input!E208-SUM(Input!E136:E139)-SUM(Input!E202:'Input'!E205))/Input!E7</f>
        <v>5.4804620007512037</v>
      </c>
      <c r="J47" s="6">
        <f>(Input!F142+Input!F141+Input!F147-Input!F143-Input!F144-Input!F207-Input!F208-SUM(Input!F136:F139)-SUM(Input!F202:'Input'!F205))/Input!F7</f>
        <v>2.3557557227971211</v>
      </c>
      <c r="K47" s="6">
        <f>(Input!G142+Input!G141+Input!G147-Input!G143-Input!G144-Input!G207-Input!G208-SUM(Input!G136:G139)-SUM(Input!G202:'Input'!G205))/Input!G7</f>
        <v>2.9167434679334803</v>
      </c>
      <c r="L47" s="6">
        <f>(Input!H142+Input!H141+Input!H147-Input!H143-Input!H144-Input!H207-Input!H208-SUM(Input!H136:H139)-SUM(Input!H202:'Input'!H205))/Input!H7</f>
        <v>2.4962612085769966</v>
      </c>
      <c r="M47" s="6">
        <f>(Input!I142+Input!I141+Input!I147-Input!I143-Input!I144-Input!I207-Input!I208-SUM(Input!I136:I139)-SUM(Input!I202:'Input'!I205))/Input!I7</f>
        <v>2.7492559921589614</v>
      </c>
      <c r="N47" s="6">
        <f>(Input!J142+Input!J141+Input!J147-Input!J143-Input!J144-Input!J207-Input!J208-SUM(Input!J136:J139)-SUM(Input!J202:'Input'!J205))/Input!J7</f>
        <v>3.036315601888989</v>
      </c>
      <c r="O47" s="6">
        <f>AVERAGE(E47:N47)</f>
        <v>3.9842041539801158</v>
      </c>
    </row>
    <row r="48" spans="2:15" x14ac:dyDescent="0.2">
      <c r="B48" s="26" t="s">
        <v>287</v>
      </c>
      <c r="E48" s="6">
        <f>Input!A127/Input!A7</f>
        <v>124.58198225410609</v>
      </c>
      <c r="F48" s="6">
        <f>Input!B127/Input!B7</f>
        <v>126.97623093681916</v>
      </c>
      <c r="G48" s="6">
        <f>Input!C127/Input!C7</f>
        <v>114.10260956175298</v>
      </c>
      <c r="H48" s="6">
        <f>Input!D127/Input!D7</f>
        <v>109.99889605364972</v>
      </c>
      <c r="I48" s="6">
        <f>Input!E127/Input!E7</f>
        <v>105.12541880555904</v>
      </c>
      <c r="J48" s="6">
        <f>Input!F127/Input!F7</f>
        <v>113.60433599874568</v>
      </c>
      <c r="K48" s="6">
        <f>Input!G127/Input!G7</f>
        <v>123.20412589073635</v>
      </c>
      <c r="L48" s="6">
        <f>Input!H127/Input!H7</f>
        <v>117.10317641325537</v>
      </c>
      <c r="M48" s="6">
        <f>Input!I127/Input!I7</f>
        <v>119.66705515459326</v>
      </c>
      <c r="N48" s="6">
        <f>Input!J127/Input!J7</f>
        <v>118.81701594938966</v>
      </c>
      <c r="O48" s="16">
        <f>AVERAGE(E48:N48)</f>
        <v>117.31808470186074</v>
      </c>
    </row>
    <row r="49" spans="2:15" s="4" customFormat="1" x14ac:dyDescent="0.2">
      <c r="B49" s="27" t="s">
        <v>288</v>
      </c>
      <c r="E49" s="8">
        <f t="shared" ref="E49:N49" si="11">+E45+E47-E48</f>
        <v>127.11988672833678</v>
      </c>
      <c r="F49" s="8">
        <f t="shared" si="11"/>
        <v>129.96845025417582</v>
      </c>
      <c r="G49" s="8">
        <f t="shared" si="11"/>
        <v>82.21964143426294</v>
      </c>
      <c r="H49" s="8">
        <f t="shared" si="11"/>
        <v>37.096467629610586</v>
      </c>
      <c r="I49" s="8">
        <f t="shared" si="11"/>
        <v>45.850376862401362</v>
      </c>
      <c r="J49" s="8">
        <f t="shared" si="11"/>
        <v>37.421761523988692</v>
      </c>
      <c r="K49" s="8">
        <f t="shared" si="11"/>
        <v>30.648228028503581</v>
      </c>
      <c r="L49" s="8">
        <f t="shared" si="11"/>
        <v>54.440804093567237</v>
      </c>
      <c r="M49" s="8">
        <f t="shared" si="11"/>
        <v>36.010840238795353</v>
      </c>
      <c r="N49" s="8">
        <f t="shared" si="11"/>
        <v>40.017704713534698</v>
      </c>
      <c r="O49" s="8">
        <f>AVERAGE(E49:N49)</f>
        <v>62.079416150717705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66.644693378643268</v>
      </c>
      <c r="F7" s="6">
        <f>Input!B132/Input!B$34</f>
        <v>74.2417310850104</v>
      </c>
      <c r="G7" s="6">
        <f>Input!C132/Input!C$34</f>
        <v>64.703040246815206</v>
      </c>
      <c r="H7" s="6">
        <f>Input!D132/Input!D$34</f>
        <v>68.142173965817747</v>
      </c>
      <c r="I7" s="6">
        <f>Input!E132/Input!E$34</f>
        <v>57.264486141766895</v>
      </c>
      <c r="J7" s="6">
        <f>Input!F132/Input!F$34</f>
        <v>65.515786300314687</v>
      </c>
      <c r="K7" s="6">
        <f>Input!G132/Input!G$34</f>
        <v>73.016566535668403</v>
      </c>
      <c r="L7" s="6">
        <f>Input!H132/Input!H$34</f>
        <v>75.202833566347906</v>
      </c>
      <c r="M7" s="6">
        <f>Input!I132/Input!I$34</f>
        <v>74.297483849253055</v>
      </c>
      <c r="N7" s="6">
        <f>Input!J132/Input!J$34</f>
        <v>75.552456551914474</v>
      </c>
      <c r="O7" s="6">
        <f>AVERAGE(E7:N7)</f>
        <v>69.458125162155198</v>
      </c>
    </row>
    <row r="8" spans="1:15" ht="12" customHeight="1" x14ac:dyDescent="0.2">
      <c r="B8" t="s">
        <v>180</v>
      </c>
      <c r="E8" s="6">
        <f>Input!A133/Input!A$34</f>
        <v>0.11267389807744528</v>
      </c>
      <c r="F8" s="6">
        <f>Input!B133/Input!B$34</f>
        <v>0</v>
      </c>
      <c r="G8" s="6">
        <f>Input!C133/Input!C$34</f>
        <v>-0.28455717120253726</v>
      </c>
      <c r="H8" s="6">
        <f>Input!D133/Input!D$34</f>
        <v>-2.5298974218256793</v>
      </c>
      <c r="I8" s="6">
        <f>Input!E133/Input!E$34</f>
        <v>0.49523954658394931</v>
      </c>
      <c r="J8" s="6">
        <f>Input!F133/Input!F$34</f>
        <v>0.80846061042985617</v>
      </c>
      <c r="K8" s="6">
        <f>Input!G133/Input!G$34</f>
        <v>1.089819208318539</v>
      </c>
      <c r="L8" s="6">
        <f>Input!H133/Input!H$34</f>
        <v>-4.4750486744034736</v>
      </c>
      <c r="M8" s="6">
        <f>Input!I133/Input!I$34</f>
        <v>3.053446243307552</v>
      </c>
      <c r="N8" s="6">
        <f>Input!J133/Input!J$34</f>
        <v>1.7234662683756383</v>
      </c>
      <c r="O8" s="6">
        <f>AVERAGE(E8:N8)</f>
        <v>-6.3974923387100091E-4</v>
      </c>
    </row>
    <row r="9" spans="1:15" ht="12" customHeight="1" x14ac:dyDescent="0.2">
      <c r="B9" t="s">
        <v>181</v>
      </c>
      <c r="E9" s="6">
        <f>Input!A134/Input!A$34</f>
        <v>3.1982256865690086</v>
      </c>
      <c r="F9" s="6">
        <f>Input!B134/Input!B$34</f>
        <v>2.9978926265974768</v>
      </c>
      <c r="G9" s="6">
        <f>Input!C134/Input!C$34</f>
        <v>2.1457081119696348</v>
      </c>
      <c r="H9" s="6">
        <f>Input!D134/Input!D$34</f>
        <v>2.7116547722413831</v>
      </c>
      <c r="I9" s="6">
        <f>Input!E134/Input!E$34</f>
        <v>1.7086431000872289</v>
      </c>
      <c r="J9" s="6">
        <f>Input!F134/Input!F$34</f>
        <v>0.54724663473341595</v>
      </c>
      <c r="K9" s="6">
        <f>Input!G134/Input!G$34</f>
        <v>0.15469563947673251</v>
      </c>
      <c r="L9" s="6">
        <f>Input!H134/Input!H$34</f>
        <v>0.50713888081109237</v>
      </c>
      <c r="M9" s="6">
        <f>Input!I134/Input!I$34</f>
        <v>0.54718500327810915</v>
      </c>
      <c r="N9" s="6">
        <f>Input!J134/Input!J$34</f>
        <v>0.43697515280900701</v>
      </c>
      <c r="O9" s="6">
        <f>AVERAGE(E9:N9)</f>
        <v>1.495536560857309</v>
      </c>
    </row>
    <row r="10" spans="1:15" ht="12" customHeight="1" x14ac:dyDescent="0.2">
      <c r="B10" t="s">
        <v>182</v>
      </c>
      <c r="E10" s="6">
        <f>Input!A135/Input!A$34</f>
        <v>0</v>
      </c>
      <c r="F10" s="6">
        <f>Input!B135/Input!B$34</f>
        <v>0</v>
      </c>
      <c r="G10" s="6">
        <f>Input!C135/Input!C$34</f>
        <v>0</v>
      </c>
      <c r="H10" s="6">
        <f>Input!D135/Input!D$34</f>
        <v>0</v>
      </c>
      <c r="I10" s="6">
        <f>Input!E135/Input!E$34</f>
        <v>0</v>
      </c>
      <c r="J10" s="6">
        <f>Input!F135/Input!F$34</f>
        <v>0</v>
      </c>
      <c r="K10" s="6">
        <f>Input!G135/Input!G$34</f>
        <v>0</v>
      </c>
      <c r="L10" s="6">
        <f>Input!H135/Input!H$34</f>
        <v>0</v>
      </c>
      <c r="M10" s="6">
        <f>Input!I135/Input!I$34</f>
        <v>0</v>
      </c>
      <c r="N10" s="6">
        <f>Input!J135/Input!J$34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Input!A27/Input!A$34</f>
        <v>69.955592963289718</v>
      </c>
      <c r="F11" s="8">
        <f>Input!B27/Input!B$34</f>
        <v>77.239623711607877</v>
      </c>
      <c r="G11" s="8">
        <f>Input!C27/Input!C$34</f>
        <v>66.56419118758231</v>
      </c>
      <c r="H11" s="8">
        <f>Input!D27/Input!D$34</f>
        <v>68.323931316233455</v>
      </c>
      <c r="I11" s="8">
        <f>Input!E27/Input!E$34</f>
        <v>59.46836878843807</v>
      </c>
      <c r="J11" s="8">
        <f>Input!F27/Input!F$34</f>
        <v>66.871493545477961</v>
      </c>
      <c r="K11" s="8">
        <f>Input!G27/Input!G$34</f>
        <v>74.261081383463676</v>
      </c>
      <c r="L11" s="8">
        <f>Input!H27/Input!H$34</f>
        <v>71.234923772755536</v>
      </c>
      <c r="M11" s="8">
        <f>Input!I27/Input!I$34</f>
        <v>77.898115095838705</v>
      </c>
      <c r="N11" s="8">
        <f>Input!J27/Input!J$34</f>
        <v>77.712897973099118</v>
      </c>
      <c r="O11" s="8">
        <f>AVERAGE(E11:N11)</f>
        <v>70.953021973778633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0.87430588184038549</v>
      </c>
      <c r="F13" s="8">
        <f>Input!B28/Input!B34</f>
        <v>0.35180911844105284</v>
      </c>
      <c r="G13" s="8">
        <f>Input!C28/Input!C34</f>
        <v>0.37023772842084191</v>
      </c>
      <c r="H13" s="8">
        <f>Input!D28/Input!D34</f>
        <v>0.32131552833022364</v>
      </c>
      <c r="I13" s="8">
        <f>Input!E28/Input!E34</f>
        <v>0.22394932378857554</v>
      </c>
      <c r="J13" s="8">
        <f>Input!F28/Input!F34</f>
        <v>0.31701106747445995</v>
      </c>
      <c r="K13" s="8">
        <f>Input!G28/Input!G34</f>
        <v>0.2200735411845901</v>
      </c>
      <c r="L13" s="8">
        <f>Input!H28/Input!H34</f>
        <v>0.1929916086222305</v>
      </c>
      <c r="M13" s="8">
        <f>Input!I28/Input!I34</f>
        <v>0.29925870383530173</v>
      </c>
      <c r="N13" s="8">
        <f>Input!J28/Input!J34</f>
        <v>0.30238097943876679</v>
      </c>
      <c r="O13" s="8">
        <f>AVERAGE(E13:N13)</f>
        <v>0.34733334813764283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0.66916915394296683</v>
      </c>
      <c r="F15" s="16">
        <f>Input!B136/Input!B$34</f>
        <v>0.42577004494989079</v>
      </c>
      <c r="G15" s="16">
        <f>Input!C136/Input!C$34</f>
        <v>0.42935719318353549</v>
      </c>
      <c r="H15" s="16">
        <f>Input!D136/Input!D$34</f>
        <v>0.60721370201399127</v>
      </c>
      <c r="I15" s="16">
        <f>Input!E136/Input!E$34</f>
        <v>0.39491653890011341</v>
      </c>
      <c r="J15" s="16">
        <f>Input!F136/Input!F$34</f>
        <v>0.3588065103635395</v>
      </c>
      <c r="K15" s="16">
        <f>Input!G136/Input!G$34</f>
        <v>1.3285944823102773</v>
      </c>
      <c r="L15" s="16">
        <f>Input!H136/Input!H$34</f>
        <v>1.9715481303646687</v>
      </c>
      <c r="M15" s="16">
        <f>Input!I136/Input!I$34</f>
        <v>1.8472485370556975</v>
      </c>
      <c r="N15" s="16">
        <f>Input!J136/Input!J$34</f>
        <v>1.6955953666198567</v>
      </c>
      <c r="O15" s="6">
        <f t="shared" ref="O15:O26" si="1">AVERAGE(E15:N15)</f>
        <v>0.97282196597045378</v>
      </c>
    </row>
    <row r="16" spans="1:15" ht="12" customHeight="1" x14ac:dyDescent="0.2">
      <c r="B16" t="s">
        <v>184</v>
      </c>
      <c r="E16" s="16">
        <f>Input!A137/Input!A$34</f>
        <v>2.0263837199738148</v>
      </c>
      <c r="F16" s="16">
        <f>Input!B137/Input!B$34</f>
        <v>1.4106610060556173</v>
      </c>
      <c r="G16" s="16">
        <f>Input!C137/Input!C$34</f>
        <v>1.4934604567729932</v>
      </c>
      <c r="H16" s="16">
        <f>Input!D137/Input!D$34</f>
        <v>2.2688963794393691</v>
      </c>
      <c r="I16" s="16">
        <f>Input!E137/Input!E$34</f>
        <v>1.6477748774269501</v>
      </c>
      <c r="J16" s="16">
        <f>Input!F137/Input!F$34</f>
        <v>1.0951282857353386</v>
      </c>
      <c r="K16" s="16">
        <f>Input!G137/Input!G$34</f>
        <v>1.0473055190076652</v>
      </c>
      <c r="L16" s="16">
        <f>Input!H137/Input!H$34</f>
        <v>1.1429651436686568</v>
      </c>
      <c r="M16" s="16">
        <f>Input!I137/Input!I$34</f>
        <v>1.1233270384011491</v>
      </c>
      <c r="N16" s="16">
        <f>Input!J137/Input!J$34</f>
        <v>0.82606430560177935</v>
      </c>
      <c r="O16" s="6">
        <f t="shared" si="1"/>
        <v>1.4081966732083333</v>
      </c>
    </row>
    <row r="17" spans="2:15" ht="12" customHeight="1" x14ac:dyDescent="0.2">
      <c r="B17" t="s">
        <v>185</v>
      </c>
      <c r="E17" s="16">
        <f>Input!A138/Input!A$34</f>
        <v>6.0294161501507393</v>
      </c>
      <c r="F17" s="16">
        <f>Input!B138/Input!B$34</f>
        <v>2.5992767850089176</v>
      </c>
      <c r="G17" s="16">
        <f>Input!C138/Input!C$34</f>
        <v>2.3954742694752627</v>
      </c>
      <c r="H17" s="16">
        <f>Input!D138/Input!D$34</f>
        <v>2.4937637755352076</v>
      </c>
      <c r="I17" s="16">
        <f>Input!E138/Input!E$34</f>
        <v>2.1641467479201864</v>
      </c>
      <c r="J17" s="16">
        <f>Input!F138/Input!F$34</f>
        <v>1.4415496236278091</v>
      </c>
      <c r="K17" s="16">
        <f>Input!G138/Input!G$34</f>
        <v>1.8731522219529793</v>
      </c>
      <c r="L17" s="16">
        <f>Input!H138/Input!H$34</f>
        <v>2.0672468479317874</v>
      </c>
      <c r="M17" s="16">
        <f>Input!I138/Input!I$34</f>
        <v>2.0229960989297928</v>
      </c>
      <c r="N17" s="16">
        <f>Input!J138/Input!J$34</f>
        <v>1.7109399072999278</v>
      </c>
      <c r="O17" s="6">
        <f t="shared" si="1"/>
        <v>2.4797962427832609</v>
      </c>
    </row>
    <row r="18" spans="2:15" ht="12" customHeight="1" x14ac:dyDescent="0.2">
      <c r="B18" t="s">
        <v>186</v>
      </c>
      <c r="E18" s="16">
        <f>Input!A139/Input!A$34</f>
        <v>6.0042703407371363</v>
      </c>
      <c r="F18" s="16">
        <f>Input!B139/Input!B$34</f>
        <v>4.3670759577789857</v>
      </c>
      <c r="G18" s="16">
        <f>Input!C139/Input!C$34</f>
        <v>3.3947824568083198</v>
      </c>
      <c r="H18" s="16">
        <f>Input!D139/Input!D$34</f>
        <v>3.5535623412563102</v>
      </c>
      <c r="I18" s="16">
        <f>Input!E139/Input!E$34</f>
        <v>2.2679208635726313</v>
      </c>
      <c r="J18" s="16">
        <f>Input!F139/Input!F$34</f>
        <v>1.2695421994778779</v>
      </c>
      <c r="K18" s="16">
        <f>Input!G139/Input!G$34</f>
        <v>1.4237807173547306</v>
      </c>
      <c r="L18" s="16">
        <f>Input!H139/Input!H$34</f>
        <v>2.9868063219952772</v>
      </c>
      <c r="M18" s="16">
        <f>Input!I139/Input!I$34</f>
        <v>1.6968340376025075</v>
      </c>
      <c r="N18" s="16">
        <f>Input!J139/Input!J$34</f>
        <v>1.4726268537985114</v>
      </c>
      <c r="O18" s="6">
        <f t="shared" si="1"/>
        <v>2.8437202090382292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-1.8206847673951643E-7</v>
      </c>
      <c r="J19" s="16">
        <f t="shared" si="2"/>
        <v>0</v>
      </c>
      <c r="K19" s="16">
        <f t="shared" si="2"/>
        <v>3.466579917350554E-2</v>
      </c>
      <c r="L19" s="16">
        <f t="shared" si="2"/>
        <v>0</v>
      </c>
      <c r="M19" s="16">
        <f t="shared" si="2"/>
        <v>1.718987485688217E-7</v>
      </c>
      <c r="N19" s="16">
        <f t="shared" si="2"/>
        <v>0</v>
      </c>
      <c r="O19" s="6">
        <f t="shared" si="1"/>
        <v>3.4665789003777369E-3</v>
      </c>
    </row>
    <row r="20" spans="2:15" ht="12.75" customHeight="1" x14ac:dyDescent="0.2">
      <c r="B20" s="28" t="s">
        <v>187</v>
      </c>
      <c r="E20" s="8">
        <f>Input!A141/Input!A$34</f>
        <v>14.729239364804657</v>
      </c>
      <c r="F20" s="8">
        <f>Input!B141/Input!B$34</f>
        <v>8.8027837937934112</v>
      </c>
      <c r="G20" s="8">
        <f>Input!C141/Input!C$34</f>
        <v>7.7130743762401108</v>
      </c>
      <c r="H20" s="8">
        <f>Input!D141/Input!D$34</f>
        <v>8.9234361982448789</v>
      </c>
      <c r="I20" s="8">
        <f>Input!E141/Input!E$34</f>
        <v>6.4747588457514045</v>
      </c>
      <c r="J20" s="8">
        <f>Input!F141/Input!F$34</f>
        <v>4.1650266192045651</v>
      </c>
      <c r="K20" s="8">
        <f>Input!G141/Input!G$34</f>
        <v>5.707498739799159</v>
      </c>
      <c r="L20" s="8">
        <f>Input!H141/Input!H$34</f>
        <v>8.1685664439603887</v>
      </c>
      <c r="M20" s="8">
        <f>Input!I141/Input!I$34</f>
        <v>6.6904058838878964</v>
      </c>
      <c r="N20" s="8">
        <f>Input!J141/Input!J$34</f>
        <v>5.7052264333200746</v>
      </c>
      <c r="O20" s="8">
        <f t="shared" si="1"/>
        <v>7.7080016699006553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0.24879636108378769</v>
      </c>
      <c r="F22" s="16">
        <f>Input!B202/Input!B$34</f>
        <v>0.13780524839022332</v>
      </c>
      <c r="G22" s="16">
        <f>Input!C202/Input!C$34</f>
        <v>0.14432389785901154</v>
      </c>
      <c r="H22" s="16">
        <f>Input!D202/Input!D$34</f>
        <v>0.60243394411808548</v>
      </c>
      <c r="I22" s="16">
        <f>Input!E202/Input!E$34</f>
        <v>0.68364273139856457</v>
      </c>
      <c r="J22" s="16">
        <f>Input!F202/Input!F$34</f>
        <v>0.24455236904696079</v>
      </c>
      <c r="K22" s="16">
        <f>Input!G202/Input!G$34</f>
        <v>1.1161573080361471</v>
      </c>
      <c r="L22" s="16">
        <f>Input!H202/Input!H$34</f>
        <v>1.0767850720544734</v>
      </c>
      <c r="M22" s="16">
        <f>Input!I202/Input!I$34</f>
        <v>1.9486780814311877</v>
      </c>
      <c r="N22" s="16">
        <f>Input!J202/Input!J$34</f>
        <v>2.0129817440926026</v>
      </c>
      <c r="O22" s="6">
        <f t="shared" si="1"/>
        <v>0.82161567575110439</v>
      </c>
    </row>
    <row r="23" spans="2:15" ht="12" customHeight="1" x14ac:dyDescent="0.2">
      <c r="B23" t="s">
        <v>305</v>
      </c>
      <c r="E23" s="16">
        <f>Input!A203/Input!A$34</f>
        <v>2.6508371107257664</v>
      </c>
      <c r="F23" s="16">
        <f>Input!B203/Input!B$34</f>
        <v>1.8761359459914344</v>
      </c>
      <c r="G23" s="16">
        <f>Input!C203/Input!C$34</f>
        <v>2.1534259937079394</v>
      </c>
      <c r="H23" s="16">
        <f>Input!D203/Input!D$34</f>
        <v>2.103707408924572</v>
      </c>
      <c r="I23" s="16">
        <f>Input!E203/Input!E$34</f>
        <v>2.2996468417764859</v>
      </c>
      <c r="J23" s="16">
        <f>Input!F203/Input!F$34</f>
        <v>2.6613168433971595</v>
      </c>
      <c r="K23" s="16">
        <f>Input!G203/Input!G$34</f>
        <v>2.7916111271395523</v>
      </c>
      <c r="L23" s="16">
        <f>Input!H203/Input!H$34</f>
        <v>3.0237876474187306</v>
      </c>
      <c r="M23" s="16">
        <f>Input!I203/Input!I$34</f>
        <v>2.7411438624067408</v>
      </c>
      <c r="N23" s="16">
        <f>Input!J203/Input!J$34</f>
        <v>2.6920622113269421</v>
      </c>
      <c r="O23" s="6">
        <f t="shared" si="1"/>
        <v>2.4993674992815325</v>
      </c>
    </row>
    <row r="24" spans="2:15" ht="12" customHeight="1" x14ac:dyDescent="0.2">
      <c r="B24" t="s">
        <v>306</v>
      </c>
      <c r="E24" s="16">
        <f>Input!A204/Input!A$34</f>
        <v>0</v>
      </c>
      <c r="F24" s="16">
        <f>Input!B204/Input!B$34</f>
        <v>9.3613446295013284E-3</v>
      </c>
      <c r="G24" s="16">
        <f>Input!C204/Input!C$34</f>
        <v>0</v>
      </c>
      <c r="H24" s="16">
        <f>Input!D204/Input!D$34</f>
        <v>1.3429020853722865E-2</v>
      </c>
      <c r="I24" s="16">
        <f>Input!E204/Input!E$34</f>
        <v>7.2133709632460187E-3</v>
      </c>
      <c r="J24" s="16">
        <f>Input!F204/Input!F$34</f>
        <v>5.4784452800918579E-2</v>
      </c>
      <c r="K24" s="16">
        <f>Input!G204/Input!G$34</f>
        <v>4.4594080925054617E-2</v>
      </c>
      <c r="L24" s="16">
        <f>Input!H204/Input!H$34</f>
        <v>5.3186093223203113E-2</v>
      </c>
      <c r="M24" s="16">
        <f>Input!I204/Input!I$34</f>
        <v>4.1067298703986573E-2</v>
      </c>
      <c r="N24" s="16">
        <f>Input!J204/Input!J$34</f>
        <v>8.5674835420843726E-2</v>
      </c>
      <c r="O24" s="6">
        <f t="shared" si="1"/>
        <v>3.093104975204768E-2</v>
      </c>
    </row>
    <row r="25" spans="2:15" ht="12" customHeight="1" x14ac:dyDescent="0.2">
      <c r="B25" t="s">
        <v>307</v>
      </c>
      <c r="E25" s="16">
        <f>Input!A205/Input!A$34</f>
        <v>1.9702597246024585</v>
      </c>
      <c r="F25" s="16">
        <f>Input!B205/Input!B$34</f>
        <v>0.76996029126607879</v>
      </c>
      <c r="G25" s="16">
        <f>Input!C205/Input!C$34</f>
        <v>0.742723602685607</v>
      </c>
      <c r="H25" s="16">
        <f>Input!D205/Input!D$34</f>
        <v>0.87118536961910198</v>
      </c>
      <c r="I25" s="16">
        <f>Input!E205/Input!E$34</f>
        <v>0.75291978663759407</v>
      </c>
      <c r="J25" s="16">
        <f>Input!F205/Input!F$34</f>
        <v>0.5002258221929774</v>
      </c>
      <c r="K25" s="16">
        <f>Input!G205/Input!G$34</f>
        <v>0.567537957066657</v>
      </c>
      <c r="L25" s="16">
        <f>Input!H205/Input!H$34</f>
        <v>0.77754109675408245</v>
      </c>
      <c r="M25" s="16">
        <f>Input!I205/Input!I$34</f>
        <v>0.66751739357490614</v>
      </c>
      <c r="N25" s="16">
        <f>Input!J205/Input!J$34</f>
        <v>0.46896593150584853</v>
      </c>
      <c r="O25" s="6">
        <f t="shared" si="1"/>
        <v>0.80888369759053114</v>
      </c>
    </row>
    <row r="26" spans="2:15" ht="12" customHeight="1" x14ac:dyDescent="0.2">
      <c r="B26" t="s">
        <v>308</v>
      </c>
      <c r="E26" s="16">
        <f>E27-SUM(E22:E25)</f>
        <v>0.48829599883720487</v>
      </c>
      <c r="F26" s="16">
        <f t="shared" ref="F26:N26" si="3">F27-SUM(F22:F25)</f>
        <v>0.48171828317158294</v>
      </c>
      <c r="G26" s="16">
        <f t="shared" si="3"/>
        <v>0.59616254948177838</v>
      </c>
      <c r="H26" s="16">
        <f t="shared" si="3"/>
        <v>1.4703186650011095</v>
      </c>
      <c r="I26" s="16">
        <f t="shared" si="3"/>
        <v>0.74142452924829927</v>
      </c>
      <c r="J26" s="16">
        <f t="shared" si="3"/>
        <v>0.20658709934505426</v>
      </c>
      <c r="K26" s="16">
        <f t="shared" si="3"/>
        <v>0.30187926838800383</v>
      </c>
      <c r="L26" s="16">
        <f t="shared" si="3"/>
        <v>0.35877861433953484</v>
      </c>
      <c r="M26" s="16">
        <f t="shared" si="3"/>
        <v>0.33466021977598714</v>
      </c>
      <c r="N26" s="16">
        <f t="shared" si="3"/>
        <v>0.35619053030610637</v>
      </c>
      <c r="O26" s="6">
        <f t="shared" si="1"/>
        <v>0.5336015757894661</v>
      </c>
    </row>
    <row r="27" spans="2:15" ht="12.75" customHeight="1" x14ac:dyDescent="0.2">
      <c r="B27" s="28" t="s">
        <v>188</v>
      </c>
      <c r="E27" s="8">
        <f>Input!A142/Input!A$34</f>
        <v>5.358189195249218</v>
      </c>
      <c r="F27" s="8">
        <f>Input!B142/Input!B$34</f>
        <v>3.2749811134488205</v>
      </c>
      <c r="G27" s="8">
        <f>Input!C142/Input!C$34</f>
        <v>3.6366360437343364</v>
      </c>
      <c r="H27" s="8">
        <f>Input!D142/Input!D$34</f>
        <v>5.0610744085165917</v>
      </c>
      <c r="I27" s="8">
        <f>Input!E142/Input!E$34</f>
        <v>4.48484726002419</v>
      </c>
      <c r="J27" s="8">
        <f>Input!F142/Input!F$34</f>
        <v>3.6674665867830707</v>
      </c>
      <c r="K27" s="8">
        <f>Input!G142/Input!G$34</f>
        <v>4.8217797415554147</v>
      </c>
      <c r="L27" s="8">
        <f>Input!H142/Input!H$34</f>
        <v>5.290078523790025</v>
      </c>
      <c r="M27" s="8">
        <f>Input!I142/Input!I$34</f>
        <v>5.7330668558928091</v>
      </c>
      <c r="N27" s="8">
        <f>Input!J142/Input!J$34</f>
        <v>5.6158752526523426</v>
      </c>
      <c r="O27" s="8">
        <f>AVERAGE(E27:N27)</f>
        <v>4.6943994981646817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6.1504977745027238</v>
      </c>
      <c r="F29" s="16">
        <f>Input!B143/Input!B$34</f>
        <v>4.9724637215567729</v>
      </c>
      <c r="G29" s="16">
        <f>Input!C143/Input!C$34</f>
        <v>6.9984986193185499</v>
      </c>
      <c r="H29" s="16">
        <f>Input!D143/Input!D$34</f>
        <v>5.0363152005813046</v>
      </c>
      <c r="I29" s="16">
        <f>Input!E143/Input!E$34</f>
        <v>2.9081459074920999</v>
      </c>
      <c r="J29" s="16">
        <f>Input!F143/Input!F$34</f>
        <v>3.6030429414330389</v>
      </c>
      <c r="K29" s="16">
        <f>Input!G143/Input!G$34</f>
        <v>3.072432547121986</v>
      </c>
      <c r="L29" s="16">
        <f>Input!H143/Input!H$34</f>
        <v>1.2147465041631664</v>
      </c>
      <c r="M29" s="16">
        <f>Input!I143/Input!I$34</f>
        <v>0.19027833501622207</v>
      </c>
      <c r="N29" s="16">
        <f>Input!J143/Input!J$34</f>
        <v>8.1765035351034548E-2</v>
      </c>
      <c r="O29" s="16">
        <f t="shared" ref="O29:O35" si="4">AVERAGE(E29:N29)</f>
        <v>3.4228186586536893</v>
      </c>
    </row>
    <row r="30" spans="2:15" ht="12" customHeight="1" x14ac:dyDescent="0.2">
      <c r="B30" t="s">
        <v>309</v>
      </c>
      <c r="E30" s="16">
        <f>Input!A207/Input!A$34</f>
        <v>0.69611924804445058</v>
      </c>
      <c r="F30" s="16">
        <f>Input!B207/Input!B$34</f>
        <v>2.8112140956003979</v>
      </c>
      <c r="G30" s="16">
        <f>Input!C207/Input!C$34</f>
        <v>0</v>
      </c>
      <c r="H30" s="16">
        <f>Input!D207/Input!D$34</f>
        <v>0</v>
      </c>
      <c r="I30" s="16">
        <f>Input!E207/Input!E$34</f>
        <v>1.9599829875215729</v>
      </c>
      <c r="J30" s="16">
        <f>Input!F207/Input!F$34</f>
        <v>1.2423625610917164</v>
      </c>
      <c r="K30" s="16">
        <f>Input!G207/Input!G$34</f>
        <v>0.63667029818511511</v>
      </c>
      <c r="L30" s="16">
        <f>Input!H207/Input!H$34</f>
        <v>0</v>
      </c>
      <c r="M30" s="16">
        <f>Input!I207/Input!I$34</f>
        <v>0</v>
      </c>
      <c r="N30" s="16">
        <f>Input!J207/Input!J$34</f>
        <v>0.8198253147500264</v>
      </c>
      <c r="O30" s="16">
        <f t="shared" si="4"/>
        <v>0.81661745051932788</v>
      </c>
    </row>
    <row r="31" spans="2:15" ht="12" customHeight="1" x14ac:dyDescent="0.2">
      <c r="B31" t="s">
        <v>190</v>
      </c>
      <c r="E31" s="16">
        <f>Input!A144/Input!A$34</f>
        <v>0</v>
      </c>
      <c r="F31" s="16">
        <f>Input!B144/Input!B$34</f>
        <v>0</v>
      </c>
      <c r="G31" s="16">
        <f>Input!C144/Input!C$34</f>
        <v>6.5360105665798543E-3</v>
      </c>
      <c r="H31" s="16">
        <f>Input!D144/Input!D$34</f>
        <v>0</v>
      </c>
      <c r="I31" s="16">
        <f>Input!E144/Input!E$34</f>
        <v>9.1880856573919156E-3</v>
      </c>
      <c r="J31" s="16">
        <f>Input!F144/Input!F$34</f>
        <v>0</v>
      </c>
      <c r="K31" s="16">
        <f>Input!G144/Input!G$34</f>
        <v>0</v>
      </c>
      <c r="L31" s="16">
        <f>Input!H144/Input!H$34</f>
        <v>0</v>
      </c>
      <c r="M31" s="16">
        <f>Input!I144/Input!I$34</f>
        <v>0</v>
      </c>
      <c r="N31" s="16">
        <f>Input!J144/Input!J$34</f>
        <v>0</v>
      </c>
      <c r="O31" s="16">
        <f t="shared" si="4"/>
        <v>1.5724096223971771E-3</v>
      </c>
    </row>
    <row r="32" spans="2:15" ht="12" customHeight="1" x14ac:dyDescent="0.2">
      <c r="B32" t="s">
        <v>310</v>
      </c>
      <c r="E32" s="16">
        <f>Input!A208/Input!A$34</f>
        <v>0.27992553006496401</v>
      </c>
      <c r="F32" s="16">
        <f>Input!B208/Input!B$34</f>
        <v>0.18557756477748624</v>
      </c>
      <c r="G32" s="16">
        <f>Input!C208/Input!C$34</f>
        <v>0.17257438703435121</v>
      </c>
      <c r="H32" s="16">
        <f>Input!D208/Input!D$34</f>
        <v>0.19660179168030564</v>
      </c>
      <c r="I32" s="16">
        <f>Input!E208/Input!E$34</f>
        <v>0.19816533237783798</v>
      </c>
      <c r="J32" s="16">
        <f>Input!F208/Input!F$34</f>
        <v>0.13038559574047864</v>
      </c>
      <c r="K32" s="16">
        <f>Input!G208/Input!G$34</f>
        <v>0.15729733602089185</v>
      </c>
      <c r="L32" s="16">
        <f>Input!H208/Input!H$34</f>
        <v>0.24911613901907931</v>
      </c>
      <c r="M32" s="16">
        <f>Input!I208/Input!I$34</f>
        <v>0.21123296440423847</v>
      </c>
      <c r="N32" s="16">
        <f>Input!J208/Input!J$34</f>
        <v>0.20009432354111029</v>
      </c>
      <c r="O32" s="16">
        <f t="shared" si="4"/>
        <v>0.19809709646607437</v>
      </c>
    </row>
    <row r="33" spans="2:15" ht="12" customHeight="1" x14ac:dyDescent="0.2">
      <c r="B33" t="s">
        <v>191</v>
      </c>
      <c r="E33" s="16">
        <f>Input!A145/Input!A$34</f>
        <v>4.6168129737233207E-2</v>
      </c>
      <c r="F33" s="16">
        <f>Input!B145/Input!B$34</f>
        <v>0</v>
      </c>
      <c r="G33" s="16">
        <f>Input!C145/Input!C$34</f>
        <v>0</v>
      </c>
      <c r="H33" s="16">
        <f>Input!D145/Input!D$34</f>
        <v>0</v>
      </c>
      <c r="I33" s="16">
        <f>Input!E145/Input!E$34</f>
        <v>4.9501869752217549E-2</v>
      </c>
      <c r="J33" s="16">
        <f>Input!F145/Input!F$34</f>
        <v>0.1260646364015954</v>
      </c>
      <c r="K33" s="16">
        <f>Input!G145/Input!G$34</f>
        <v>0.13870664964563661</v>
      </c>
      <c r="L33" s="16">
        <f>Input!H145/Input!H$34</f>
        <v>0.12022544374680599</v>
      </c>
      <c r="M33" s="16">
        <f>Input!I145/Input!I$34</f>
        <v>0.14992785409509235</v>
      </c>
      <c r="N33" s="16">
        <f>Input!J145/Input!J$34</f>
        <v>0.13246418221814552</v>
      </c>
      <c r="O33" s="16">
        <f t="shared" si="4"/>
        <v>7.6305876559672664E-2</v>
      </c>
    </row>
    <row r="34" spans="2:15" ht="12" customHeight="1" x14ac:dyDescent="0.2">
      <c r="B34" t="s">
        <v>192</v>
      </c>
      <c r="E34" s="16">
        <f>E35-SUM(E29:E33)</f>
        <v>4.4545250025257666E-2</v>
      </c>
      <c r="F34" s="16">
        <f t="shared" ref="F34:N34" si="5">F35-SUM(F29:F33)</f>
        <v>6.5650641940689702E-2</v>
      </c>
      <c r="G34" s="16">
        <f t="shared" si="5"/>
        <v>4.5880034777078471E-2</v>
      </c>
      <c r="H34" s="16">
        <f t="shared" si="5"/>
        <v>2.1992882989086304E-2</v>
      </c>
      <c r="I34" s="16">
        <f t="shared" si="5"/>
        <v>6.032110688894754E-3</v>
      </c>
      <c r="J34" s="16">
        <f t="shared" si="5"/>
        <v>4.3714286643563582E-3</v>
      </c>
      <c r="K34" s="16">
        <f t="shared" si="5"/>
        <v>5.4510618635621455E-3</v>
      </c>
      <c r="L34" s="16">
        <f t="shared" si="5"/>
        <v>8.1040005157957395E-3</v>
      </c>
      <c r="M34" s="16">
        <f t="shared" si="5"/>
        <v>4.580362493205703E-2</v>
      </c>
      <c r="N34" s="16">
        <f t="shared" si="5"/>
        <v>6.4567792001168689E-2</v>
      </c>
      <c r="O34" s="16">
        <f t="shared" si="4"/>
        <v>3.1239882839794685E-2</v>
      </c>
    </row>
    <row r="35" spans="2:15" ht="12.75" customHeight="1" x14ac:dyDescent="0.2">
      <c r="B35" s="28" t="s">
        <v>193</v>
      </c>
      <c r="E35" s="8">
        <f>Input!A147/Input!A$34</f>
        <v>7.2172559323746288</v>
      </c>
      <c r="F35" s="8">
        <f>Input!B147/Input!B$34</f>
        <v>8.0349060238753474</v>
      </c>
      <c r="G35" s="8">
        <f>Input!C147/Input!C$34</f>
        <v>7.2234890516965597</v>
      </c>
      <c r="H35" s="8">
        <f>Input!D147/Input!D$34</f>
        <v>5.2549098752506964</v>
      </c>
      <c r="I35" s="8">
        <f>Input!E147/Input!E$34</f>
        <v>5.1310162934900143</v>
      </c>
      <c r="J35" s="8">
        <f>Input!F147/Input!F$34</f>
        <v>5.1062271633311864</v>
      </c>
      <c r="K35" s="8">
        <f>Input!G147/Input!G$34</f>
        <v>4.0105578928371921</v>
      </c>
      <c r="L35" s="8">
        <f>Input!H147/Input!H$34</f>
        <v>1.5921920874448474</v>
      </c>
      <c r="M35" s="8">
        <f>Input!I147/Input!I$34</f>
        <v>0.59724277844760998</v>
      </c>
      <c r="N35" s="8">
        <f>Input!J147/Input!J$34</f>
        <v>1.2987166478614856</v>
      </c>
      <c r="O35" s="8">
        <f t="shared" si="4"/>
        <v>4.5466513746609563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98.13458333755861</v>
      </c>
      <c r="F37" s="30">
        <f t="shared" ref="F37:N37" si="6">+F11+F13+F20+F27+F35</f>
        <v>97.704103761166508</v>
      </c>
      <c r="G37" s="30">
        <f t="shared" si="6"/>
        <v>85.507628387674174</v>
      </c>
      <c r="H37" s="30">
        <f t="shared" si="6"/>
        <v>87.884667326575823</v>
      </c>
      <c r="I37" s="30">
        <f t="shared" si="6"/>
        <v>75.782940511492271</v>
      </c>
      <c r="J37" s="30">
        <f t="shared" si="6"/>
        <v>80.12722498227123</v>
      </c>
      <c r="K37" s="30">
        <f t="shared" si="6"/>
        <v>89.020991298840045</v>
      </c>
      <c r="L37" s="30">
        <f t="shared" si="6"/>
        <v>86.478752436573032</v>
      </c>
      <c r="M37" s="30">
        <f t="shared" si="6"/>
        <v>91.218089317902326</v>
      </c>
      <c r="N37" s="30">
        <f t="shared" si="6"/>
        <v>90.635097286371789</v>
      </c>
      <c r="O37" s="7">
        <f>AVERAGE(E37:N37)</f>
        <v>88.249407864642578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74.507659342723002</v>
      </c>
      <c r="F39" s="30">
        <f>Input!B24/Input!B$6</f>
        <v>65.348123752333692</v>
      </c>
      <c r="G39" s="30">
        <f>Input!C24/Input!C$6</f>
        <v>62.481872856587771</v>
      </c>
      <c r="H39" s="30">
        <f>Input!D24/Input!D$6</f>
        <v>75.669709865423329</v>
      </c>
      <c r="I39" s="30">
        <f>Input!E24/Input!E$6</f>
        <v>66.451464195543196</v>
      </c>
      <c r="J39" s="30">
        <f>Input!F24/Input!F$6</f>
        <v>65.615578870960135</v>
      </c>
      <c r="K39" s="30">
        <f>Input!G24/Input!G$6</f>
        <v>74.457627914860836</v>
      </c>
      <c r="L39" s="30">
        <f>Input!H24/Input!H$6</f>
        <v>73.660457398250287</v>
      </c>
      <c r="M39" s="30">
        <f>Input!I24/Input!I$6</f>
        <v>76.23138812487106</v>
      </c>
      <c r="N39" s="30">
        <f>Input!J24/Input!J$6</f>
        <v>74.1538733909114</v>
      </c>
      <c r="O39" s="7">
        <f>AVERAGE(E39:N39)</f>
        <v>70.857775571246464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23.626923994835607</v>
      </c>
      <c r="F41" s="11">
        <f t="shared" ref="F41:N41" si="7">+F37-F39</f>
        <v>32.355980008832816</v>
      </c>
      <c r="G41" s="11">
        <f t="shared" si="7"/>
        <v>23.025755531086403</v>
      </c>
      <c r="H41" s="11">
        <f t="shared" si="7"/>
        <v>12.214957461152494</v>
      </c>
      <c r="I41" s="11">
        <f t="shared" si="7"/>
        <v>9.3314763159490752</v>
      </c>
      <c r="J41" s="11">
        <f t="shared" si="7"/>
        <v>14.511646111311094</v>
      </c>
      <c r="K41" s="11">
        <f t="shared" si="7"/>
        <v>14.563363383979208</v>
      </c>
      <c r="L41" s="11">
        <f t="shared" si="7"/>
        <v>12.818295038322745</v>
      </c>
      <c r="M41" s="11">
        <f t="shared" si="7"/>
        <v>14.986701193031266</v>
      </c>
      <c r="N41" s="11">
        <f t="shared" si="7"/>
        <v>16.481223895460388</v>
      </c>
      <c r="O41" s="11">
        <f>AVERAGE(E41:N41)</f>
        <v>17.39163229339611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3.2529656338028166</v>
      </c>
      <c r="F43" s="8">
        <f>(Input!B25+Input!B26)/Input!B$6</f>
        <v>2.4737062660125595</v>
      </c>
      <c r="G43" s="8">
        <f>(Input!C25+Input!C26)/Input!C$6</f>
        <v>2.2949062173049217</v>
      </c>
      <c r="H43" s="8">
        <f>(Input!D25+Input!D26)/Input!D$6</f>
        <v>3.025818374483416</v>
      </c>
      <c r="I43" s="8">
        <f>(Input!E25+Input!E26)/Input!E$6</f>
        <v>2.9909636283801091</v>
      </c>
      <c r="J43" s="8">
        <f>(Input!F25+Input!F26)/Input!F$6</f>
        <v>2.4501631825344048</v>
      </c>
      <c r="K43" s="8">
        <f>(Input!G25+Input!G26)/Input!G$6</f>
        <v>2.7441573597165423</v>
      </c>
      <c r="L43" s="8">
        <f>(Input!H25+Input!H26)/Input!H$6</f>
        <v>3.714437809052872</v>
      </c>
      <c r="M43" s="8">
        <f>(Input!I25+Input!I26)/Input!I$6</f>
        <v>3.2299102661074057</v>
      </c>
      <c r="N43" s="8">
        <f>(Input!J25+Input!J26)/Input!J$6</f>
        <v>2.7070991787800143</v>
      </c>
      <c r="O43" s="8">
        <f>AVERAGE(E43:N43)</f>
        <v>2.888412791617506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20.373958361032791</v>
      </c>
      <c r="F45" s="11">
        <f t="shared" ref="F45:N45" si="8">+F41-F43</f>
        <v>29.882273742820257</v>
      </c>
      <c r="G45" s="11">
        <f t="shared" si="8"/>
        <v>20.730849313781484</v>
      </c>
      <c r="H45" s="11">
        <f t="shared" si="8"/>
        <v>9.1891390866690781</v>
      </c>
      <c r="I45" s="11">
        <f t="shared" si="8"/>
        <v>6.3405126875689657</v>
      </c>
      <c r="J45" s="11">
        <f t="shared" si="8"/>
        <v>12.061482928776689</v>
      </c>
      <c r="K45" s="11">
        <f t="shared" si="8"/>
        <v>11.819206024262666</v>
      </c>
      <c r="L45" s="11">
        <f t="shared" si="8"/>
        <v>9.1038572292698738</v>
      </c>
      <c r="M45" s="11">
        <f t="shared" si="8"/>
        <v>11.756790926923859</v>
      </c>
      <c r="N45" s="11">
        <f t="shared" si="8"/>
        <v>13.774124716680374</v>
      </c>
      <c r="O45" s="11">
        <f>AVERAGE(E45:N45)</f>
        <v>14.503219501778602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67.466795431636427</v>
      </c>
      <c r="F7" s="6">
        <f>Input!B149/Input!B$153</f>
        <v>74.327246641485431</v>
      </c>
      <c r="G7" s="6">
        <f>Input!C149/Input!C$153</f>
        <v>64.489991170179366</v>
      </c>
      <c r="H7" s="6">
        <f>Input!D149/Input!D$153</f>
        <v>70.12354241196924</v>
      </c>
      <c r="I7" s="6">
        <f>Input!E149/Input!E$153</f>
        <v>67.566444389581235</v>
      </c>
      <c r="J7" s="6">
        <f>Input!F149/Input!F$153</f>
        <v>73.300028136751337</v>
      </c>
      <c r="K7" s="6">
        <f>Input!G149/Input!G$153</f>
        <v>74.918009737321853</v>
      </c>
      <c r="L7" s="6">
        <f>Input!H149/Input!H$153</f>
        <v>77.214125734298491</v>
      </c>
      <c r="M7" s="6">
        <f>Input!I149/Input!I$153</f>
        <v>74.289664468584618</v>
      </c>
      <c r="N7" s="6">
        <f>Input!J149/Input!J$153</f>
        <v>76.962492631244814</v>
      </c>
      <c r="O7" s="6">
        <f>AVERAGE(E7:N7)</f>
        <v>72.065834075305276</v>
      </c>
    </row>
    <row r="8" spans="1:15" ht="12" customHeight="1" x14ac:dyDescent="0.2">
      <c r="B8" t="s">
        <v>180</v>
      </c>
      <c r="E8" s="6">
        <f>Input!A150/Input!A$153</f>
        <v>7.2238103480145241E-2</v>
      </c>
      <c r="F8" s="6">
        <f>Input!B150/Input!B$153</f>
        <v>0</v>
      </c>
      <c r="G8" s="6">
        <f>Input!C150/Input!C$153</f>
        <v>-0.80084004068695469</v>
      </c>
      <c r="H8" s="6">
        <f>Input!D150/Input!D$153</f>
        <v>-7.8530407397601172</v>
      </c>
      <c r="I8" s="6">
        <f>Input!E150/Input!E$153</f>
        <v>-0.97857699693644362</v>
      </c>
      <c r="J8" s="6">
        <f>Input!F150/Input!F$153</f>
        <v>-0.45585727397286552</v>
      </c>
      <c r="K8" s="6">
        <f>Input!G150/Input!G$153</f>
        <v>0.74291363381564435</v>
      </c>
      <c r="L8" s="6">
        <f>Input!H150/Input!H$153</f>
        <v>-4.0364926084606623</v>
      </c>
      <c r="M8" s="6">
        <f>Input!I150/Input!I$153</f>
        <v>2.4672771333573031</v>
      </c>
      <c r="N8" s="6">
        <f>Input!J150/Input!J$153</f>
        <v>1.3102017176487355</v>
      </c>
      <c r="O8" s="6">
        <f>AVERAGE(E8:N8)</f>
        <v>-0.95321770715152143</v>
      </c>
    </row>
    <row r="9" spans="1:15" ht="12" customHeight="1" x14ac:dyDescent="0.2">
      <c r="B9" t="s">
        <v>181</v>
      </c>
      <c r="E9" s="6">
        <f>Input!A151/Input!A$153</f>
        <v>2.8430276377985457</v>
      </c>
      <c r="F9" s="6">
        <f>Input!B151/Input!B$153</f>
        <v>2.988004690848975</v>
      </c>
      <c r="G9" s="6">
        <f>Input!C151/Input!C$153</f>
        <v>2.8472097498396409</v>
      </c>
      <c r="H9" s="6">
        <f>Input!D151/Input!D$153</f>
        <v>2.6422872107381354</v>
      </c>
      <c r="I9" s="6">
        <f>Input!E151/Input!E$153</f>
        <v>2.8911032816173243</v>
      </c>
      <c r="J9" s="6">
        <f>Input!F151/Input!F$153</f>
        <v>0.74820468342284252</v>
      </c>
      <c r="K9" s="6">
        <f>Input!G151/Input!G$153</f>
        <v>0.20718473733447251</v>
      </c>
      <c r="L9" s="6">
        <f>Input!H151/Input!H$153</f>
        <v>0.58441440953195745</v>
      </c>
      <c r="M9" s="6">
        <f>Input!I151/Input!I$153</f>
        <v>0.49645542323179365</v>
      </c>
      <c r="N9" s="6">
        <f>Input!J151/Input!J$153</f>
        <v>0.35218742712220147</v>
      </c>
      <c r="O9" s="6">
        <f>AVERAGE(E9:N9)</f>
        <v>1.6600079251485891</v>
      </c>
    </row>
    <row r="10" spans="1:15" ht="12" customHeight="1" x14ac:dyDescent="0.2">
      <c r="B10" t="s">
        <v>182</v>
      </c>
      <c r="E10" s="6">
        <f>Input!A152/Input!A$153</f>
        <v>0</v>
      </c>
      <c r="F10" s="6">
        <f>Input!B152/Input!B$153</f>
        <v>0</v>
      </c>
      <c r="G10" s="6">
        <f>Input!C152/Input!C$153</f>
        <v>0</v>
      </c>
      <c r="H10" s="6">
        <f>Input!D152/Input!D$153</f>
        <v>0</v>
      </c>
      <c r="I10" s="6">
        <f>Input!E152/Input!E$153</f>
        <v>0</v>
      </c>
      <c r="J10" s="6">
        <f>Input!F152/Input!F$153</f>
        <v>0</v>
      </c>
      <c r="K10" s="6">
        <f>Input!G152/Input!G$153</f>
        <v>0</v>
      </c>
      <c r="L10" s="6">
        <f>Input!H152/Input!H$153</f>
        <v>0</v>
      </c>
      <c r="M10" s="6">
        <f>Input!I152/Input!I$153</f>
        <v>0</v>
      </c>
      <c r="N10" s="6">
        <f>Input!J152/Input!J$153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Input!A35/Input!A$153</f>
        <v>70.382061172915115</v>
      </c>
      <c r="F11" s="8">
        <f>Input!B35/Input!B$153</f>
        <v>77.315251332334398</v>
      </c>
      <c r="G11" s="8">
        <f>Input!C35/Input!C$153</f>
        <v>66.536360879332051</v>
      </c>
      <c r="H11" s="8">
        <f>Input!D35/Input!D$153</f>
        <v>64.912788882947254</v>
      </c>
      <c r="I11" s="8">
        <f>Input!E35/Input!E$153</f>
        <v>69.478970674262115</v>
      </c>
      <c r="J11" s="8">
        <f>Input!F35/Input!F$153</f>
        <v>73.592375546201325</v>
      </c>
      <c r="K11" s="8">
        <f>Input!G35/Input!G$153</f>
        <v>75.868108108471958</v>
      </c>
      <c r="L11" s="8">
        <f>Input!H35/Input!H$153</f>
        <v>73.762047535369788</v>
      </c>
      <c r="M11" s="8">
        <f>Input!I35/Input!I$153</f>
        <v>77.253397025173712</v>
      </c>
      <c r="N11" s="8">
        <f>Input!J35/Input!J$153</f>
        <v>78.624881776015755</v>
      </c>
      <c r="O11" s="8">
        <f>AVERAGE(E11:N11)</f>
        <v>72.772624293302357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0.85544591003969817</v>
      </c>
      <c r="F13" s="8">
        <f>Input!B28/Input!B$34/Input!B$5*Input!B$6</f>
        <v>0.46791028736783735</v>
      </c>
      <c r="G13" s="8">
        <f>Input!C28/Input!C$34/Input!C$5*Input!C$6</f>
        <v>0.50648485430067747</v>
      </c>
      <c r="H13" s="8">
        <f>Input!D28/Input!D$34/Input!D$5*Input!D$6</f>
        <v>0.36994956820705682</v>
      </c>
      <c r="I13" s="8">
        <f>Input!E28/Input!E$34/Input!E$5*Input!E$6</f>
        <v>0.30014766660869902</v>
      </c>
      <c r="J13" s="8">
        <f>Input!F28/Input!F$34/Input!F$5*Input!F$6</f>
        <v>0.47566539187292423</v>
      </c>
      <c r="K13" s="8">
        <f>Input!G28/Input!G$34/Input!G$5*Input!G$6</f>
        <v>0.2838178709061962</v>
      </c>
      <c r="L13" s="8">
        <f>Input!H28/Input!H$34/Input!H$5*Input!H$6</f>
        <v>0.21398293579682173</v>
      </c>
      <c r="M13" s="8">
        <f>Input!I28/Input!I$34/Input!I$5*Input!I$6</f>
        <v>0.35224145764046727</v>
      </c>
      <c r="N13" s="8">
        <f>Input!J28/Input!J$34/Input!J$5*Input!J$6</f>
        <v>0.37703809804744992</v>
      </c>
      <c r="O13" s="8">
        <f>AVERAGE(E13:N13)</f>
        <v>0.4202684040787828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0.6547342614924111</v>
      </c>
      <c r="F15" s="16">
        <f>Input!B136/Input!B$34/Input!B$5*Input!B$6</f>
        <v>0.56627919414914474</v>
      </c>
      <c r="G15" s="16">
        <f>Input!C136/Input!C$34/Input!C$5*Input!C$6</f>
        <v>0.58736022490210671</v>
      </c>
      <c r="H15" s="16">
        <f>Input!D136/Input!D$34/Input!D$5*Input!D$6</f>
        <v>0.69912104166536959</v>
      </c>
      <c r="I15" s="16">
        <f>Input!E136/Input!E$34/Input!E$5*Input!E$6</f>
        <v>0.5292861601491442</v>
      </c>
      <c r="J15" s="16">
        <f>Input!F136/Input!F$34/Input!F$5*Input!F$6</f>
        <v>0.53837817309763059</v>
      </c>
      <c r="K15" s="16">
        <f>Input!G136/Input!G$34/Input!G$5*Input!G$6</f>
        <v>1.7134220462728962</v>
      </c>
      <c r="L15" s="16">
        <f>Input!H136/Input!H$34/Input!H$5*Input!H$6</f>
        <v>2.1859896397152014</v>
      </c>
      <c r="M15" s="16">
        <f>Input!I136/Input!I$34/Input!I$5*Input!I$6</f>
        <v>2.1742977195905477</v>
      </c>
      <c r="N15" s="16">
        <f>Input!J136/Input!J$34/Input!J$5*Input!J$6</f>
        <v>2.114233683861324</v>
      </c>
      <c r="O15" s="6">
        <f t="shared" ref="O15:O26" si="1">AVERAGE(E15:N15)</f>
        <v>1.1763102144895776</v>
      </c>
    </row>
    <row r="16" spans="1:15" ht="12" customHeight="1" x14ac:dyDescent="0.2">
      <c r="B16" t="s">
        <v>184</v>
      </c>
      <c r="E16" s="16">
        <f>Input!A137/Input!A$34/Input!A$5*Input!A$6</f>
        <v>1.9826718559570342</v>
      </c>
      <c r="F16" s="16">
        <f>Input!B137/Input!B$34/Input!B$5*Input!B$6</f>
        <v>1.876195817911078</v>
      </c>
      <c r="G16" s="16">
        <f>Input!C137/Input!C$34/Input!C$5*Input!C$6</f>
        <v>2.0430524600472122</v>
      </c>
      <c r="H16" s="16">
        <f>Input!D137/Input!D$34/Input!D$5*Input!D$6</f>
        <v>2.61231456892896</v>
      </c>
      <c r="I16" s="16">
        <f>Input!E137/Input!E$34/Input!E$5*Input!E$6</f>
        <v>2.2084272289343887</v>
      </c>
      <c r="J16" s="16">
        <f>Input!F137/Input!F$34/Input!F$5*Input!F$6</f>
        <v>1.643206432303475</v>
      </c>
      <c r="K16" s="16">
        <f>Input!G137/Input!G$34/Input!G$5*Input!G$6</f>
        <v>1.3506576982997984</v>
      </c>
      <c r="L16" s="16">
        <f>Input!H137/Input!H$34/Input!H$5*Input!H$6</f>
        <v>1.2672832705094255</v>
      </c>
      <c r="M16" s="16">
        <f>Input!I137/Input!I$34/Input!I$5*Input!I$6</f>
        <v>1.3222083379440663</v>
      </c>
      <c r="N16" s="16">
        <f>Input!J137/Input!J$34/Input!J$5*Input!J$6</f>
        <v>1.0300175468280524</v>
      </c>
      <c r="O16" s="6">
        <f t="shared" si="1"/>
        <v>1.733603521766349</v>
      </c>
    </row>
    <row r="17" spans="2:15" ht="12" customHeight="1" x14ac:dyDescent="0.2">
      <c r="B17" t="s">
        <v>185</v>
      </c>
      <c r="E17" s="16">
        <f>Input!A138/Input!A$34/Input!A$5*Input!A$6</f>
        <v>5.899353410177989</v>
      </c>
      <c r="F17" s="16">
        <f>Input!B138/Input!B$34/Input!B$5*Input!B$6</f>
        <v>3.4570688582816125</v>
      </c>
      <c r="G17" s="16">
        <f>Input!C138/Input!C$34/Input!C$5*Input!C$6</f>
        <v>3.2770064831888188</v>
      </c>
      <c r="H17" s="16">
        <f>Input!D138/Input!D$34/Input!D$5*Input!D$6</f>
        <v>2.8712176992003506</v>
      </c>
      <c r="I17" s="16">
        <f>Input!E138/Input!E$34/Input!E$5*Input!E$6</f>
        <v>2.9004936724001165</v>
      </c>
      <c r="J17" s="16">
        <f>Input!F138/Input!F$34/Input!F$5*Input!F$6</f>
        <v>2.1630010336545467</v>
      </c>
      <c r="K17" s="16">
        <f>Input!G138/Input!G$34/Input!G$5*Input!G$6</f>
        <v>2.4157110057677902</v>
      </c>
      <c r="L17" s="16">
        <f>Input!H138/Input!H$34/Input!H$5*Input!H$6</f>
        <v>2.2920973232730248</v>
      </c>
      <c r="M17" s="16">
        <f>Input!I138/Input!I$34/Input!I$5*Input!I$6</f>
        <v>2.3811608001890638</v>
      </c>
      <c r="N17" s="16">
        <f>Input!J138/Input!J$34/Input!J$5*Input!J$6</f>
        <v>2.1333667538188457</v>
      </c>
      <c r="O17" s="6">
        <f t="shared" si="1"/>
        <v>2.9790477039952159</v>
      </c>
    </row>
    <row r="18" spans="2:15" ht="12" customHeight="1" x14ac:dyDescent="0.2">
      <c r="B18" t="s">
        <v>186</v>
      </c>
      <c r="E18" s="16">
        <f>Input!A139/Input!A$34/Input!A$5*Input!A$6</f>
        <v>5.8747500302119011</v>
      </c>
      <c r="F18" s="16">
        <f>Input!B139/Input!B$34/Input!B$5*Input!B$6</f>
        <v>5.8082626607755747</v>
      </c>
      <c r="G18" s="16">
        <f>Input!C139/Input!C$34/Input!C$5*Input!C$6</f>
        <v>4.6440591166998608</v>
      </c>
      <c r="H18" s="16">
        <f>Input!D139/Input!D$34/Input!D$5*Input!D$6</f>
        <v>4.0914264572782928</v>
      </c>
      <c r="I18" s="16">
        <f>Input!E139/Input!E$34/Input!E$5*Input!E$6</f>
        <v>3.0395767387855646</v>
      </c>
      <c r="J18" s="16">
        <f>Input!F139/Input!F$34/Input!F$5*Input!F$6</f>
        <v>1.9049091649221692</v>
      </c>
      <c r="K18" s="16">
        <f>Input!G139/Input!G$34/Input!G$5*Input!G$6</f>
        <v>1.8361789866323632</v>
      </c>
      <c r="L18" s="16">
        <f>Input!H139/Input!H$34/Input!H$5*Input!H$6</f>
        <v>3.3116755179138724</v>
      </c>
      <c r="M18" s="16">
        <f>Input!I139/Input!I$34/Input!I$5*Input!I$6</f>
        <v>1.9972528354864851</v>
      </c>
      <c r="N18" s="16">
        <f>Input!J139/Input!J$34/Input!J$5*Input!J$6</f>
        <v>1.8362147947279475</v>
      </c>
      <c r="O18" s="6">
        <f t="shared" si="1"/>
        <v>3.4344306303434022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-2.4401693998754581E-7</v>
      </c>
      <c r="J19" s="16">
        <f t="shared" si="2"/>
        <v>0</v>
      </c>
      <c r="K19" s="16">
        <f t="shared" si="2"/>
        <v>4.4706752396163729E-2</v>
      </c>
      <c r="L19" s="16">
        <f t="shared" si="2"/>
        <v>0</v>
      </c>
      <c r="M19" s="16">
        <f t="shared" si="2"/>
        <v>2.0233284825366127E-7</v>
      </c>
      <c r="N19" s="16">
        <f t="shared" si="2"/>
        <v>0</v>
      </c>
      <c r="O19" s="6">
        <f t="shared" si="1"/>
        <v>4.4706710712071997E-3</v>
      </c>
    </row>
    <row r="20" spans="2:15" ht="12.75" customHeight="1" x14ac:dyDescent="0.2">
      <c r="B20" s="28" t="s">
        <v>187</v>
      </c>
      <c r="E20" s="8">
        <f>Input!A141/Input!A$34/Input!A$5*Input!A$6</f>
        <v>14.411509557839336</v>
      </c>
      <c r="F20" s="8">
        <f>Input!B141/Input!B$34/Input!B$5*Input!B$6</f>
        <v>11.707806531117409</v>
      </c>
      <c r="G20" s="8">
        <f>Input!C141/Input!C$34/Input!C$5*Input!C$6</f>
        <v>10.551478284837998</v>
      </c>
      <c r="H20" s="8">
        <f>Input!D141/Input!D$34/Input!D$5*Input!D$6</f>
        <v>10.274079767072974</v>
      </c>
      <c r="I20" s="8">
        <f>Input!E141/Input!E$34/Input!E$5*Input!E$6</f>
        <v>8.6777835562522743</v>
      </c>
      <c r="J20" s="8">
        <f>Input!F141/Input!F$34/Input!F$5*Input!F$6</f>
        <v>6.2494948039778215</v>
      </c>
      <c r="K20" s="8">
        <f>Input!G141/Input!G$34/Input!G$5*Input!G$6</f>
        <v>7.3606764893690118</v>
      </c>
      <c r="L20" s="8">
        <f>Input!H141/Input!H$34/Input!H$5*Input!H$6</f>
        <v>9.0570457514115219</v>
      </c>
      <c r="M20" s="8">
        <f>Input!I141/Input!I$34/Input!I$5*Input!I$6</f>
        <v>7.8749198955430115</v>
      </c>
      <c r="N20" s="8">
        <f>Input!J141/Input!J$34/Input!J$5*Input!J$6</f>
        <v>7.1138327792361693</v>
      </c>
      <c r="O20" s="8">
        <f t="shared" si="1"/>
        <v>9.3278627416657542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0.24342948382536556</v>
      </c>
      <c r="F22" s="16">
        <f>Input!B202/Input!B$34/Input!B$5*Input!B$6</f>
        <v>0.18328260978792565</v>
      </c>
      <c r="G22" s="16">
        <f>Input!C202/Input!C$34/Input!C$5*Input!C$6</f>
        <v>0.1974349526478793</v>
      </c>
      <c r="H22" s="16">
        <f>Input!D202/Input!D$34/Input!D$5*Input!D$6</f>
        <v>0.69361782375706071</v>
      </c>
      <c r="I22" s="16">
        <f>Input!E202/Input!E$34/Input!E$5*Input!E$6</f>
        <v>0.91625090512438678</v>
      </c>
      <c r="J22" s="16">
        <f>Input!F202/Input!F$34/Input!F$5*Input!F$6</f>
        <v>0.36694333539489543</v>
      </c>
      <c r="K22" s="16">
        <f>Input!G202/Input!G$34/Input!G$5*Input!G$6</f>
        <v>1.4394524169423075</v>
      </c>
      <c r="L22" s="16">
        <f>Input!H202/Input!H$34/Input!H$5*Input!H$6</f>
        <v>1.1939049194176587</v>
      </c>
      <c r="M22" s="16">
        <f>Input!I202/Input!I$34/Input!I$5*Input!I$6</f>
        <v>2.2936850259604036</v>
      </c>
      <c r="N22" s="16">
        <f>Input!J202/Input!J$34/Input!J$5*Input!J$6</f>
        <v>2.509981975736697</v>
      </c>
      <c r="O22" s="6">
        <f t="shared" si="1"/>
        <v>1.0037983448594578</v>
      </c>
    </row>
    <row r="23" spans="2:15" ht="12" customHeight="1" x14ac:dyDescent="0.2">
      <c r="B23" t="s">
        <v>305</v>
      </c>
      <c r="E23" s="16">
        <f>Input!A210/Input!A$36</f>
        <v>3.1388511405470596</v>
      </c>
      <c r="F23" s="16">
        <f>Input!B210/Input!B$36</f>
        <v>2.1057937466812566</v>
      </c>
      <c r="G23" s="16">
        <f>Input!C210/Input!C$36</f>
        <v>2.3069599920558455</v>
      </c>
      <c r="H23" s="16">
        <f>Input!D210/Input!D$36</f>
        <v>2.7945995755652322</v>
      </c>
      <c r="I23" s="16">
        <f>Input!E210/Input!E$36</f>
        <v>3.3768940476523475</v>
      </c>
      <c r="J23" s="16">
        <f>Input!F210/Input!F$36</f>
        <v>3.4224161055303188</v>
      </c>
      <c r="K23" s="16">
        <f>Input!G210/Input!G$36</f>
        <v>2.9906125432093442</v>
      </c>
      <c r="L23" s="16">
        <f>Input!H210/Input!H$36</f>
        <v>3.078818694880824</v>
      </c>
      <c r="M23" s="16">
        <f>Input!I210/Input!I$36</f>
        <v>3.1219529862277762</v>
      </c>
      <c r="N23" s="16">
        <f>Input!J210/Input!J$36</f>
        <v>3.0776646552394276</v>
      </c>
      <c r="O23" s="6">
        <f t="shared" si="1"/>
        <v>2.9414563487589431</v>
      </c>
    </row>
    <row r="24" spans="2:15" ht="12" customHeight="1" x14ac:dyDescent="0.2">
      <c r="B24" t="s">
        <v>306</v>
      </c>
      <c r="E24" s="16">
        <f>Input!A204/Input!A$34/Input!A$5*Input!A$6</f>
        <v>0</v>
      </c>
      <c r="F24" s="16">
        <f>Input!B204/Input!B$34/Input!B$5*Input!B$6</f>
        <v>1.2450699047111996E-2</v>
      </c>
      <c r="G24" s="16">
        <f>Input!C204/Input!C$34/Input!C$5*Input!C$6</f>
        <v>0</v>
      </c>
      <c r="H24" s="16">
        <f>Input!D204/Input!D$34/Input!D$5*Input!D$6</f>
        <v>1.5461625810914875E-2</v>
      </c>
      <c r="I24" s="16">
        <f>Input!E204/Input!E$34/Input!E$5*Input!E$6</f>
        <v>9.6677070793266852E-3</v>
      </c>
      <c r="J24" s="16">
        <f>Input!F204/Input!F$34/Input!F$5*Input!F$6</f>
        <v>8.2202392546411984E-2</v>
      </c>
      <c r="K24" s="16">
        <f>Input!G204/Input!G$34/Input!G$5*Input!G$6</f>
        <v>5.7510762243570664E-2</v>
      </c>
      <c r="L24" s="16">
        <f>Input!H204/Input!H$34/Input!H$5*Input!H$6</f>
        <v>5.8971042589431477E-2</v>
      </c>
      <c r="M24" s="16">
        <f>Input!I204/Input!I$34/Input!I$5*Input!I$6</f>
        <v>4.8338126749389074E-2</v>
      </c>
      <c r="N24" s="16">
        <f>Input!J204/Input!J$34/Input!J$5*Input!J$6</f>
        <v>0.10682774114151784</v>
      </c>
      <c r="O24" s="6">
        <f t="shared" si="1"/>
        <v>3.9143009720767459E-2</v>
      </c>
    </row>
    <row r="25" spans="2:15" ht="12" customHeight="1" x14ac:dyDescent="0.2">
      <c r="B25" t="s">
        <v>307</v>
      </c>
      <c r="E25" s="16">
        <f>Input!A205/Input!A$34/Input!A$5*Input!A$6</f>
        <v>1.9277585318073076</v>
      </c>
      <c r="F25" s="16">
        <f>Input!B205/Input!B$34/Input!B$5*Input!B$6</f>
        <v>1.0240562915042803</v>
      </c>
      <c r="G25" s="16">
        <f>Input!C205/Input!C$34/Input!C$5*Input!C$6</f>
        <v>1.0160451699409185</v>
      </c>
      <c r="H25" s="16">
        <f>Input!D205/Input!D$34/Input!D$5*Input!D$6</f>
        <v>1.0030472320891446</v>
      </c>
      <c r="I25" s="16">
        <f>Input!E205/Input!E$34/Input!E$5*Input!E$6</f>
        <v>1.0090993501554022</v>
      </c>
      <c r="J25" s="16">
        <f>Input!F205/Input!F$34/Input!F$5*Input!F$6</f>
        <v>0.75057351667240446</v>
      </c>
      <c r="K25" s="16">
        <f>Input!G205/Input!G$34/Input!G$5*Input!G$6</f>
        <v>0.73192539987351135</v>
      </c>
      <c r="L25" s="16">
        <f>Input!H205/Input!H$34/Input!H$5*Input!H$6</f>
        <v>0.86211275077663652</v>
      </c>
      <c r="M25" s="16">
        <f>Input!I205/Input!I$34/Input!I$5*Input!I$6</f>
        <v>0.78569911818703086</v>
      </c>
      <c r="N25" s="16">
        <f>Input!J205/Input!J$34/Input!J$5*Input!J$6</f>
        <v>0.58475246423302918</v>
      </c>
      <c r="O25" s="6">
        <f t="shared" si="1"/>
        <v>0.96950698252396672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0.47776278733796063</v>
      </c>
      <c r="F26" s="16">
        <f>(Input!B142-SUM(Input!B202:'Input'!B205))/Input!B$34/Input!B$5*Input!B$6</f>
        <v>0.64069101252394989</v>
      </c>
      <c r="G26" s="16">
        <f>(Input!C142-SUM(Input!C202:'Input'!C205))/Input!C$34/Input!C$5*Input!C$6</f>
        <v>0.81554979094562075</v>
      </c>
      <c r="H26" s="16">
        <f>(Input!D142-SUM(Input!D202:'Input'!D205))/Input!D$34/Input!D$5*Input!D$6</f>
        <v>1.6928648237781789</v>
      </c>
      <c r="I26" s="16">
        <f>(Input!E142-SUM(Input!E202:'Input'!E205))/Input!E$34/Input!E$5*Input!E$6</f>
        <v>0.99369285272065022</v>
      </c>
      <c r="J26" s="16">
        <f>(Input!F142-SUM(Input!F202:'Input'!F205))/Input!F$34/Input!F$5*Input!F$6</f>
        <v>0.30997761166105964</v>
      </c>
      <c r="K26" s="16">
        <f>(Input!G142-SUM(Input!G202:'Input'!G205))/Input!G$34/Input!G$5*Input!G$6</f>
        <v>0.38931863759459912</v>
      </c>
      <c r="L26" s="16">
        <f>(Input!H142-SUM(Input!H202:'Input'!H205))/Input!H$34/Input!H$5*Input!H$6</f>
        <v>0.39780227620034508</v>
      </c>
      <c r="M26" s="16">
        <f>(Input!I142-SUM(Input!I202:'Input'!I205))/Input!I$34/Input!I$5*Input!I$6</f>
        <v>0.39391069371552656</v>
      </c>
      <c r="N26" s="16">
        <f>(Input!J142-SUM(Input!J202:'Input'!J205))/Input!J$34/Input!J$5*Input!J$6</f>
        <v>0.44413309441086146</v>
      </c>
      <c r="O26" s="6">
        <f t="shared" si="1"/>
        <v>0.6555703580888752</v>
      </c>
    </row>
    <row r="27" spans="2:15" ht="12.75" customHeight="1" x14ac:dyDescent="0.2">
      <c r="B27" s="28" t="s">
        <v>188</v>
      </c>
      <c r="E27" s="8">
        <f>SUM(E22:E26)</f>
        <v>5.7878019435176933</v>
      </c>
      <c r="F27" s="8">
        <f t="shared" ref="F27:N27" si="3">SUM(F22:F26)</f>
        <v>3.9662743595445247</v>
      </c>
      <c r="G27" s="8">
        <f t="shared" si="3"/>
        <v>4.3359899055902638</v>
      </c>
      <c r="H27" s="8">
        <f t="shared" si="3"/>
        <v>6.1995910810005315</v>
      </c>
      <c r="I27" s="8">
        <f t="shared" si="3"/>
        <v>6.3056048627321131</v>
      </c>
      <c r="J27" s="8">
        <f t="shared" si="3"/>
        <v>4.9321129618050898</v>
      </c>
      <c r="K27" s="8">
        <f t="shared" si="3"/>
        <v>5.6088197598633336</v>
      </c>
      <c r="L27" s="8">
        <f t="shared" si="3"/>
        <v>5.5916096838648954</v>
      </c>
      <c r="M27" s="8">
        <f t="shared" si="3"/>
        <v>6.6435859508401265</v>
      </c>
      <c r="N27" s="8">
        <f t="shared" si="3"/>
        <v>6.7233599307615322</v>
      </c>
      <c r="O27" s="8">
        <f>AVERAGE(E27:N27)</f>
        <v>5.6094750439520107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6.017823138546782</v>
      </c>
      <c r="F29" s="16">
        <f>Input!B143/Input!B$34/Input!B$5*Input!B$6</f>
        <v>6.6134355447913693</v>
      </c>
      <c r="G29" s="16">
        <f>Input!C143/Input!C$34/Input!C$5*Input!C$6</f>
        <v>9.5739393406712274</v>
      </c>
      <c r="H29" s="16">
        <f>Input!D143/Input!D$34/Input!D$5*Input!D$6</f>
        <v>5.7986075042562302</v>
      </c>
      <c r="I29" s="16">
        <f>Input!E143/Input!E$34/Input!E$5*Input!E$6</f>
        <v>3.8976371686455593</v>
      </c>
      <c r="J29" s="16">
        <f>Input!F143/Input!F$34/Input!F$5*Input!F$6</f>
        <v>5.4062555175926024</v>
      </c>
      <c r="K29" s="16">
        <f>Input!G143/Input!G$34/Input!G$5*Input!G$6</f>
        <v>3.9623630325267065</v>
      </c>
      <c r="L29" s="16">
        <f>Input!H143/Input!H$34/Input!H$5*Input!H$6</f>
        <v>1.3468721519315778</v>
      </c>
      <c r="M29" s="16">
        <f>Input!I143/Input!I$34/Input!I$5*Input!I$6</f>
        <v>0.223966478583701</v>
      </c>
      <c r="N29" s="16">
        <f>Input!J143/Input!J$34/Input!J$5*Input!J$6</f>
        <v>0.10195262107013399</v>
      </c>
      <c r="O29" s="16">
        <f t="shared" ref="O29:O35" si="4">AVERAGE(E29:N29)</f>
        <v>4.2942852498615895</v>
      </c>
    </row>
    <row r="30" spans="2:15" ht="11.25" customHeight="1" x14ac:dyDescent="0.2">
      <c r="B30" t="s">
        <v>309</v>
      </c>
      <c r="E30" s="16">
        <f>Input!A211/Input!A$36</f>
        <v>0.75178650305485961</v>
      </c>
      <c r="F30" s="16">
        <f>Input!B211/Input!B$36</f>
        <v>2.0241359980737852</v>
      </c>
      <c r="G30" s="16">
        <f>Input!C211/Input!C$36</f>
        <v>0</v>
      </c>
      <c r="H30" s="16">
        <f>Input!D211/Input!D$36</f>
        <v>0</v>
      </c>
      <c r="I30" s="16">
        <f>Input!E211/Input!E$36</f>
        <v>0.29324959531624928</v>
      </c>
      <c r="J30" s="16">
        <f>Input!F211/Input!F$36</f>
        <v>0.21759839364728698</v>
      </c>
      <c r="K30" s="16">
        <f>Input!G211/Input!G$36</f>
        <v>0.39280859856913775</v>
      </c>
      <c r="L30" s="16">
        <f>Input!H211/Input!H$36</f>
        <v>0</v>
      </c>
      <c r="M30" s="16">
        <f>Input!I211/Input!I$36</f>
        <v>0</v>
      </c>
      <c r="N30" s="16">
        <f>Input!J211/Input!J$36</f>
        <v>0.36616964008084574</v>
      </c>
      <c r="O30" s="6">
        <f t="shared" si="4"/>
        <v>0.4045748728742164</v>
      </c>
    </row>
    <row r="31" spans="2:15" ht="11.25" customHeight="1" x14ac:dyDescent="0.2">
      <c r="B31" t="s">
        <v>190</v>
      </c>
      <c r="E31" s="16">
        <f>Input!A144/Input!A$34/Input!A$5*Input!A$6</f>
        <v>0</v>
      </c>
      <c r="F31" s="16">
        <f>Input!B144/Input!B$34/Input!B$5*Input!B$6</f>
        <v>0</v>
      </c>
      <c r="G31" s="16">
        <f>Input!C144/Input!C$34/Input!C$5*Input!C$6</f>
        <v>8.9412561319494443E-3</v>
      </c>
      <c r="H31" s="16">
        <f>Input!D144/Input!D$34/Input!D$5*Input!D$6</f>
        <v>0</v>
      </c>
      <c r="I31" s="16">
        <f>Input!E144/Input!E$34/Input!E$5*Input!E$6</f>
        <v>1.2314314792352688E-2</v>
      </c>
      <c r="J31" s="16">
        <f>Input!F144/Input!F$34/Input!F$5*Input!F$6</f>
        <v>0</v>
      </c>
      <c r="K31" s="16">
        <f>Input!G144/Input!G$34/Input!G$5*Input!G$6</f>
        <v>0</v>
      </c>
      <c r="L31" s="16">
        <f>Input!H144/Input!H$34/Input!H$5*Input!H$6</f>
        <v>0</v>
      </c>
      <c r="M31" s="16">
        <f>Input!I144/Input!I$34/Input!I$5*Input!I$6</f>
        <v>0</v>
      </c>
      <c r="N31" s="16">
        <f>Input!J144/Input!J$34/Input!J$5*Input!J$6</f>
        <v>0</v>
      </c>
      <c r="O31" s="6">
        <f t="shared" si="4"/>
        <v>2.1255570924302134E-3</v>
      </c>
    </row>
    <row r="32" spans="2:15" ht="11.25" customHeight="1" x14ac:dyDescent="0.2">
      <c r="B32" t="s">
        <v>310</v>
      </c>
      <c r="E32" s="16">
        <f>Input!A208/Input!A$34/Input!A$5*Input!A$6</f>
        <v>0.2738871541224337</v>
      </c>
      <c r="F32" s="16">
        <f>Input!B208/Input!B$34/Input!B$5*Input!B$6</f>
        <v>0.24682035544967376</v>
      </c>
      <c r="G32" s="16">
        <f>Input!C208/Input!C$34/Input!C$5*Input!C$6</f>
        <v>0.23608159450937713</v>
      </c>
      <c r="H32" s="16">
        <f>Input!D208/Input!D$34/Input!D$5*Input!D$6</f>
        <v>0.22635926846994342</v>
      </c>
      <c r="I32" s="16">
        <f>Input!E208/Input!E$34/Input!E$5*Input!E$6</f>
        <v>0.26559071985454047</v>
      </c>
      <c r="J32" s="16">
        <f>Input!F208/Input!F$34/Input!F$5*Input!F$6</f>
        <v>0.19563959071389866</v>
      </c>
      <c r="K32" s="16">
        <f>Input!G208/Input!G$34/Input!G$5*Input!G$6</f>
        <v>0.20285852978218938</v>
      </c>
      <c r="L32" s="16">
        <f>Input!H208/Input!H$34/Input!H$5*Input!H$6</f>
        <v>0.27621202373630788</v>
      </c>
      <c r="M32" s="16">
        <f>Input!I208/Input!I$34/Input!I$5*Input!I$6</f>
        <v>0.24863105510346323</v>
      </c>
      <c r="N32" s="16">
        <f>Input!J208/Input!J$34/Input!J$5*Input!J$6</f>
        <v>0.24949711889305135</v>
      </c>
      <c r="O32" s="6">
        <f t="shared" si="4"/>
        <v>0.24215774106348792</v>
      </c>
    </row>
    <row r="33" spans="2:15" ht="11.25" customHeight="1" x14ac:dyDescent="0.2">
      <c r="B33" t="s">
        <v>191</v>
      </c>
      <c r="E33" s="16">
        <f>Input!A145/Input!A$34/Input!A$5*Input!A$6</f>
        <v>4.5172220132802962E-2</v>
      </c>
      <c r="F33" s="16">
        <f>Input!B145/Input!B$34/Input!B$5*Input!B$6</f>
        <v>0</v>
      </c>
      <c r="G33" s="16">
        <f>Input!C145/Input!C$34/Input!C$5*Input!C$6</f>
        <v>0</v>
      </c>
      <c r="H33" s="16">
        <f>Input!D145/Input!D$34/Input!D$5*Input!D$6</f>
        <v>0</v>
      </c>
      <c r="I33" s="16">
        <f>Input!E145/Input!E$34/Input!E$5*Input!E$6</f>
        <v>6.6344789292254097E-2</v>
      </c>
      <c r="J33" s="16">
        <f>Input!F145/Input!F$34/Input!F$5*Input!F$6</f>
        <v>0.18915612364263476</v>
      </c>
      <c r="K33" s="16">
        <f>Input!G145/Input!G$34/Input!G$5*Input!G$6</f>
        <v>0.17888304868932989</v>
      </c>
      <c r="L33" s="16">
        <f>Input!H145/Input!H$34/Input!H$5*Input!H$6</f>
        <v>0.13330213470977731</v>
      </c>
      <c r="M33" s="16">
        <f>Input!I145/Input!I$34/Input!I$5*Input!I$6</f>
        <v>0.17647207981100951</v>
      </c>
      <c r="N33" s="16">
        <f>Input!J145/Input!J$34/Input!J$5*Input!J$6</f>
        <v>0.16516926235121962</v>
      </c>
      <c r="O33" s="6">
        <f t="shared" si="4"/>
        <v>9.544996586290283E-2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4.3584348152376516E-2</v>
      </c>
      <c r="F34" s="16">
        <f>(Input!B147-Input!B143-Input!B144-Input!B145-Input!B207-Input!B208)/Input!B$34/Input!B$5*Input!B$6</f>
        <v>8.7316130043680232E-2</v>
      </c>
      <c r="G34" s="16">
        <f>(Input!C147-Input!C143-Input!C144-Input!C145-Input!C207-Input!C208)/Input!C$34/Input!C$5*Input!C$6</f>
        <v>6.2763843189327775E-2</v>
      </c>
      <c r="H34" s="16">
        <f>(Input!D147-Input!D143-Input!D144-Input!D145-Input!D207-Input!D208)/Input!D$34/Input!D$5*Input!D$6</f>
        <v>2.5321706696599808E-2</v>
      </c>
      <c r="I34" s="16">
        <f>(Input!E147-Input!E143-Input!E144-Input!E145-Input!E207-Input!E208)/Input!E$34/Input!E$5*Input!E$6</f>
        <v>8.0845251835021132E-3</v>
      </c>
      <c r="J34" s="16">
        <f>(Input!F147-Input!F143-Input!F144-Input!F145-Input!F207-Input!F208)/Input!F$34/Input!F$5*Input!F$6</f>
        <v>6.5591947474930518E-3</v>
      </c>
      <c r="K34" s="16">
        <f>(Input!G147-Input!G143-Input!G144-Input!G145-Input!G207-Input!G208)/Input!G$34/Input!G$5*Input!G$6</f>
        <v>7.0299626387005845E-3</v>
      </c>
      <c r="L34" s="16">
        <f>(Input!H147-Input!H143-Input!H144-Input!H145-Input!H207-Input!H208)/Input!H$34/Input!H$5*Input!H$6</f>
        <v>8.9854571110567927E-3</v>
      </c>
      <c r="M34" s="16">
        <f>(Input!I147-Input!I143-Input!I144-Input!I145-Input!I207-Input!I208)/Input!I$34/Input!I$5*Input!I$6</f>
        <v>5.3913003713885001E-2</v>
      </c>
      <c r="N34" s="16">
        <f>(Input!J147-Input!J143-Input!J144-Input!J145-Input!J207-Input!J208)/Input!J$34/Input!J$5*Input!J$6</f>
        <v>8.050942071961191E-2</v>
      </c>
      <c r="O34" s="6">
        <f t="shared" si="4"/>
        <v>3.8406759219623381E-2</v>
      </c>
    </row>
    <row r="35" spans="2:15" ht="12.75" customHeight="1" x14ac:dyDescent="0.2">
      <c r="B35" s="28" t="s">
        <v>193</v>
      </c>
      <c r="E35" s="8">
        <f>SUM(E29:E34)</f>
        <v>7.1322533640092551</v>
      </c>
      <c r="F35" s="8">
        <f t="shared" ref="F35:N35" si="5">SUM(F29:F34)</f>
        <v>8.9717080283585098</v>
      </c>
      <c r="G35" s="8">
        <f t="shared" si="5"/>
        <v>9.8817260345018827</v>
      </c>
      <c r="H35" s="8">
        <f t="shared" si="5"/>
        <v>6.0502884794227736</v>
      </c>
      <c r="I35" s="8">
        <f t="shared" si="5"/>
        <v>4.5432211130844582</v>
      </c>
      <c r="J35" s="8">
        <f t="shared" si="5"/>
        <v>6.0152088203439158</v>
      </c>
      <c r="K35" s="8">
        <f t="shared" si="5"/>
        <v>4.7439431722060643</v>
      </c>
      <c r="L35" s="8">
        <f t="shared" si="5"/>
        <v>1.7653717674887199</v>
      </c>
      <c r="M35" s="8">
        <f t="shared" si="5"/>
        <v>0.70298261721205868</v>
      </c>
      <c r="N35" s="8">
        <f t="shared" si="5"/>
        <v>0.96329806311486255</v>
      </c>
      <c r="O35" s="8">
        <f t="shared" si="4"/>
        <v>5.0770001459742504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98.569071948321096</v>
      </c>
      <c r="F37" s="30">
        <f t="shared" ref="F37:N37" si="6">+F11+F13+F20+F27+F35</f>
        <v>102.42895053872269</v>
      </c>
      <c r="G37" s="30">
        <f t="shared" si="6"/>
        <v>91.812039958562877</v>
      </c>
      <c r="H37" s="30">
        <f t="shared" si="6"/>
        <v>87.806697778650602</v>
      </c>
      <c r="I37" s="30">
        <f t="shared" si="6"/>
        <v>89.305727872939656</v>
      </c>
      <c r="J37" s="30">
        <f t="shared" si="6"/>
        <v>91.264857524201076</v>
      </c>
      <c r="K37" s="30">
        <f t="shared" si="6"/>
        <v>93.865365400816557</v>
      </c>
      <c r="L37" s="30">
        <f t="shared" si="6"/>
        <v>90.39005767393175</v>
      </c>
      <c r="M37" s="30">
        <f t="shared" si="6"/>
        <v>92.827126946409379</v>
      </c>
      <c r="N37" s="30">
        <f t="shared" si="6"/>
        <v>93.802410647175776</v>
      </c>
      <c r="O37" s="7">
        <f>AVERAGE(E37:N37)</f>
        <v>93.20723062897315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73.825802219608988</v>
      </c>
      <c r="F39" s="30">
        <f>(Input!B24-Input!B125)/Input!B$5+Input!B131/Input!B5</f>
        <v>78.384196495754054</v>
      </c>
      <c r="G39" s="30">
        <f>(Input!C24-Input!C125)/Input!C$5+Input!C131/Input!C5</f>
        <v>76.393972643233369</v>
      </c>
      <c r="H39" s="30">
        <f>(Input!D24-Input!D125)/Input!D$5+Input!D131/Input!D5</f>
        <v>83.343002537699476</v>
      </c>
      <c r="I39" s="30">
        <f>(Input!E24-Input!E125)/Input!E$5+Input!E131/Input!E5</f>
        <v>80.997385120886662</v>
      </c>
      <c r="J39" s="30">
        <f>(Input!F24-Input!F125)/Input!F$5+Input!F131/Input!F5</f>
        <v>83.234624549830031</v>
      </c>
      <c r="K39" s="30">
        <f>(Input!G24-Input!G125)/Input!G$5+Input!G131/Input!G5</f>
        <v>87.352568072431097</v>
      </c>
      <c r="L39" s="30">
        <f>(Input!H24-Input!H125)/Input!H$5+Input!H131/Input!H5</f>
        <v>78.609794820969171</v>
      </c>
      <c r="M39" s="30">
        <f>(Input!I24-Input!I125)/Input!I$5+Input!I131/Input!I5</f>
        <v>84.652242928250573</v>
      </c>
      <c r="N39" s="30">
        <f>(Input!J24-Input!J125)/Input!J$5+Input!J131/Input!J5</f>
        <v>84.669465420258192</v>
      </c>
      <c r="O39" s="7">
        <f>AVERAGE(E39:N39)</f>
        <v>81.146305480892167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24.743269728712107</v>
      </c>
      <c r="F41" s="11">
        <f t="shared" ref="F41:N41" si="7">+F37-F39</f>
        <v>24.044754042968634</v>
      </c>
      <c r="G41" s="11">
        <f t="shared" si="7"/>
        <v>15.418067315329509</v>
      </c>
      <c r="H41" s="11">
        <f t="shared" si="7"/>
        <v>4.4636952409511252</v>
      </c>
      <c r="I41" s="11">
        <f t="shared" si="7"/>
        <v>8.3083427520529938</v>
      </c>
      <c r="J41" s="11">
        <f t="shared" si="7"/>
        <v>8.0302329743710459</v>
      </c>
      <c r="K41" s="11">
        <f t="shared" si="7"/>
        <v>6.5127973283854601</v>
      </c>
      <c r="L41" s="11">
        <f t="shared" si="7"/>
        <v>11.780262852962579</v>
      </c>
      <c r="M41" s="11">
        <f t="shared" si="7"/>
        <v>8.1748840181588065</v>
      </c>
      <c r="N41" s="11">
        <f t="shared" si="7"/>
        <v>9.1329452269175846</v>
      </c>
      <c r="O41" s="11">
        <f>AVERAGE(E41:N41)</f>
        <v>12.060925148080985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3.18279472291636</v>
      </c>
      <c r="F43" s="8">
        <f>(Input!B25+Input!B26)/Input!B$5</f>
        <v>3.2900585832527143</v>
      </c>
      <c r="G43" s="8">
        <f>(Input!C25+Input!C26)/Input!C$5</f>
        <v>3.1394294851123292</v>
      </c>
      <c r="H43" s="8">
        <f>(Input!D25+Input!D26)/Input!D$5</f>
        <v>3.4838036211019472</v>
      </c>
      <c r="I43" s="8">
        <f>(Input!E25+Input!E26)/Input!E$5</f>
        <v>4.0086334657446914</v>
      </c>
      <c r="J43" s="8">
        <f>(Input!F25+Input!F26)/Input!F$5</f>
        <v>3.6763947696139474</v>
      </c>
      <c r="K43" s="8">
        <f>(Input!G25+Input!G26)/Input!G$5</f>
        <v>3.5390028945508401</v>
      </c>
      <c r="L43" s="8">
        <f>(Input!H25+Input!H26)/Input!H$5</f>
        <v>4.1184500864577629</v>
      </c>
      <c r="M43" s="8">
        <f>(Input!I25+Input!I26)/Input!I$5</f>
        <v>3.8017550888268383</v>
      </c>
      <c r="N43" s="8">
        <f>(Input!J25+Input!J26)/Input!J$5</f>
        <v>3.375475294403302</v>
      </c>
      <c r="O43" s="8">
        <f>AVERAGE(E43:N43)</f>
        <v>3.5615798011980728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21.560475005795748</v>
      </c>
      <c r="F45" s="11">
        <f t="shared" ref="F45:N45" si="8">+F41-F43</f>
        <v>20.754695459715919</v>
      </c>
      <c r="G45" s="11">
        <f t="shared" si="8"/>
        <v>12.27863783021718</v>
      </c>
      <c r="H45" s="11">
        <f t="shared" si="8"/>
        <v>0.97989161984917805</v>
      </c>
      <c r="I45" s="11">
        <f t="shared" si="8"/>
        <v>4.2997092863083024</v>
      </c>
      <c r="J45" s="11">
        <f t="shared" si="8"/>
        <v>4.353838204757098</v>
      </c>
      <c r="K45" s="11">
        <f t="shared" si="8"/>
        <v>2.9737944338346201</v>
      </c>
      <c r="L45" s="11">
        <f t="shared" si="8"/>
        <v>7.6618127665048164</v>
      </c>
      <c r="M45" s="11">
        <f t="shared" si="8"/>
        <v>4.3731289293319682</v>
      </c>
      <c r="N45" s="11">
        <f t="shared" si="8"/>
        <v>5.7574699325142831</v>
      </c>
      <c r="O45" s="11">
        <f>AVERAGE(E45:N45)</f>
        <v>8.4993453468829117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334.99130639984895</v>
      </c>
      <c r="F7" s="6">
        <f>Input!B132/Input!B$7</f>
        <v>533.68741176470587</v>
      </c>
      <c r="G7" s="6">
        <f>Input!C132/Input!C$7</f>
        <v>469.09796243597037</v>
      </c>
      <c r="H7" s="6">
        <f>Input!D132/Input!D$7</f>
        <v>424.98948671653341</v>
      </c>
      <c r="I7" s="6">
        <f>Input!E132/Input!E$7</f>
        <v>393.79203330411923</v>
      </c>
      <c r="J7" s="6">
        <f>Input!F132/Input!F$7</f>
        <v>457.94830981498899</v>
      </c>
      <c r="K7" s="6">
        <f>Input!G132/Input!G$7</f>
        <v>443.04007125890735</v>
      </c>
      <c r="L7" s="6">
        <f>Input!H132/Input!H$7</f>
        <v>385.38864814814815</v>
      </c>
      <c r="M7" s="6">
        <f>Input!I132/Input!I$7</f>
        <v>385.11676735275779</v>
      </c>
      <c r="N7" s="6">
        <f>Input!J132/Input!J$7</f>
        <v>414.66336006415395</v>
      </c>
      <c r="O7" s="6">
        <f>AVERAGE(E7:N7)</f>
        <v>424.27153572601344</v>
      </c>
    </row>
    <row r="8" spans="1:15" ht="12" customHeight="1" x14ac:dyDescent="0.2">
      <c r="B8" t="s">
        <v>180</v>
      </c>
      <c r="E8" s="6">
        <f>Input!A133/Input!A$7</f>
        <v>0.56635831602794029</v>
      </c>
      <c r="F8" s="6">
        <f>Input!B133/Input!B$7</f>
        <v>0</v>
      </c>
      <c r="G8" s="6">
        <f>Input!C133/Input!C$7</f>
        <v>-2.0630435401252134</v>
      </c>
      <c r="H8" s="6">
        <f>Input!D133/Input!D$7</f>
        <v>-15.778478204797524</v>
      </c>
      <c r="I8" s="6">
        <f>Input!E133/Input!E$7</f>
        <v>3.4056253912607986</v>
      </c>
      <c r="J8" s="6">
        <f>Input!F133/Input!F$7</f>
        <v>5.6510528378802132</v>
      </c>
      <c r="K8" s="6">
        <f>Input!G133/Input!G$7</f>
        <v>6.6126579572446555</v>
      </c>
      <c r="L8" s="6">
        <f>Input!H133/Input!H$7</f>
        <v>-22.933084795321637</v>
      </c>
      <c r="M8" s="6">
        <f>Input!I133/Input!I$7</f>
        <v>15.827364341085271</v>
      </c>
      <c r="N8" s="6">
        <f>Input!J133/Input!J$7</f>
        <v>9.45910095339927</v>
      </c>
      <c r="O8" s="6">
        <f>AVERAGE(E8:N8)</f>
        <v>7.4755325665377542E-2</v>
      </c>
    </row>
    <row r="9" spans="1:15" ht="12" customHeight="1" x14ac:dyDescent="0.2">
      <c r="B9" t="s">
        <v>181</v>
      </c>
      <c r="E9" s="6">
        <f>Input!A134/Input!A$7</f>
        <v>16.075965640928828</v>
      </c>
      <c r="F9" s="6">
        <f>Input!B134/Input!B$7</f>
        <v>21.550380537400144</v>
      </c>
      <c r="G9" s="6">
        <f>Input!C134/Input!C$7</f>
        <v>15.556414342629482</v>
      </c>
      <c r="H9" s="6">
        <f>Input!D134/Input!D$7</f>
        <v>16.912063451122002</v>
      </c>
      <c r="I9" s="6">
        <f>Input!E134/Input!E$7</f>
        <v>11.74986603230249</v>
      </c>
      <c r="J9" s="6">
        <f>Input!F134/Input!F$7</f>
        <v>3.8251952022577611</v>
      </c>
      <c r="K9" s="6">
        <f>Input!G134/Input!G$7</f>
        <v>0.93864133016627083</v>
      </c>
      <c r="L9" s="6">
        <f>Input!H134/Input!H$7</f>
        <v>2.5989122807017546</v>
      </c>
      <c r="M9" s="6">
        <f>Input!I134/Input!I$7</f>
        <v>2.8363022364786601</v>
      </c>
      <c r="N9" s="6">
        <f>Input!J134/Input!J$7</f>
        <v>2.398301701862247</v>
      </c>
      <c r="O9" s="6">
        <f>AVERAGE(E9:N9)</f>
        <v>9.4442042755849656</v>
      </c>
    </row>
    <row r="10" spans="1:15" ht="12" customHeight="1" x14ac:dyDescent="0.2">
      <c r="B10" t="s">
        <v>182</v>
      </c>
      <c r="E10" s="6">
        <f>Input!A135/Input!A$7</f>
        <v>0</v>
      </c>
      <c r="F10" s="6">
        <f>Input!B135/Input!B$7</f>
        <v>0</v>
      </c>
      <c r="G10" s="6">
        <f>Input!C135/Input!C$7</f>
        <v>0</v>
      </c>
      <c r="H10" s="6">
        <f>Input!D135/Input!D$7</f>
        <v>0</v>
      </c>
      <c r="I10" s="6">
        <f>Input!E135/Input!E$7</f>
        <v>0</v>
      </c>
      <c r="J10" s="6">
        <f>Input!F135/Input!F$7</f>
        <v>0</v>
      </c>
      <c r="K10" s="6">
        <f>Input!G135/Input!G$7</f>
        <v>0</v>
      </c>
      <c r="L10" s="6">
        <f>Input!H135/Input!H$7</f>
        <v>0</v>
      </c>
      <c r="M10" s="6">
        <f>Input!I135/Input!I$7</f>
        <v>0</v>
      </c>
      <c r="N10" s="6">
        <f>Input!J135/Input!J$7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Input!A27/Input!A$7</f>
        <v>351.63363035680578</v>
      </c>
      <c r="F11" s="8">
        <f>Input!B27/Input!B$7</f>
        <v>555.23779230210607</v>
      </c>
      <c r="G11" s="8">
        <f>Input!C27/Input!C$7</f>
        <v>482.5913332384747</v>
      </c>
      <c r="H11" s="8">
        <f>Input!D27/Input!D$7</f>
        <v>426.12307196285786</v>
      </c>
      <c r="I11" s="8">
        <f>Input!E27/Input!E$7</f>
        <v>408.94752472768249</v>
      </c>
      <c r="J11" s="8">
        <f>Input!F27/Input!F$7</f>
        <v>467.42455785512703</v>
      </c>
      <c r="K11" s="8">
        <f>Input!G27/Input!G$7</f>
        <v>450.59137054631827</v>
      </c>
      <c r="L11" s="8">
        <f>Input!H27/Input!H$7</f>
        <v>365.05447563352828</v>
      </c>
      <c r="M11" s="8">
        <f>Input!I27/Input!I$7</f>
        <v>403.78043393032164</v>
      </c>
      <c r="N11" s="8">
        <f>Input!J27/Input!J$7</f>
        <v>426.52076271941547</v>
      </c>
      <c r="O11" s="8">
        <f>AVERAGE(E11:N11)</f>
        <v>433.79049532726378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4.3947215404946194</v>
      </c>
      <c r="F13" s="8">
        <f>Input!B28/Input!B$7</f>
        <v>2.5289832970225126</v>
      </c>
      <c r="G13" s="8">
        <f>Input!C28/Input!C$7</f>
        <v>2.6842287990893565</v>
      </c>
      <c r="H13" s="8">
        <f>Input!D28/Input!D$7</f>
        <v>2.0039824606654628</v>
      </c>
      <c r="I13" s="8">
        <f>Input!E28/Input!E$7</f>
        <v>1.5400375610366848</v>
      </c>
      <c r="J13" s="8">
        <f>Input!F28/Input!F$7</f>
        <v>2.215873314518658</v>
      </c>
      <c r="K13" s="8">
        <f>Input!G28/Input!G$7</f>
        <v>1.335332541567696</v>
      </c>
      <c r="L13" s="8">
        <f>Input!H28/Input!H$7</f>
        <v>0.98901559454191024</v>
      </c>
      <c r="M13" s="8">
        <f>Input!I28/Input!I$7</f>
        <v>1.551190412545665</v>
      </c>
      <c r="N13" s="8">
        <f>Input!J28/Input!J$7</f>
        <v>1.6595928004989753</v>
      </c>
      <c r="O13" s="8">
        <f>AVERAGE(E13:N13)</f>
        <v>2.0902958321981542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3.3635963753067775</v>
      </c>
      <c r="F15" s="16">
        <f>Input!B136/Input!B$7</f>
        <v>3.0606521423384168</v>
      </c>
      <c r="G15" s="16">
        <f>Input!C136/Input!C$7</f>
        <v>3.1128457598178718</v>
      </c>
      <c r="H15" s="16">
        <f>Input!D136/Input!D$7</f>
        <v>3.7870737683776117</v>
      </c>
      <c r="I15" s="16">
        <f>Input!E136/Input!E$7</f>
        <v>2.715731814198072</v>
      </c>
      <c r="J15" s="16">
        <f>Input!F136/Input!F$7</f>
        <v>2.5080189714644088</v>
      </c>
      <c r="K15" s="16">
        <f>Input!G136/Input!G$7</f>
        <v>8.061466349960412</v>
      </c>
      <c r="L15" s="16">
        <f>Input!H136/Input!H$7</f>
        <v>10.103505847953217</v>
      </c>
      <c r="M15" s="16">
        <f>Input!I136/Input!I$7</f>
        <v>9.5751073687962212</v>
      </c>
      <c r="N15" s="16">
        <f>Input!J136/Input!J$7</f>
        <v>9.3061338323086531</v>
      </c>
      <c r="O15" s="6">
        <f t="shared" ref="O15:O26" si="1">AVERAGE(E15:N15)</f>
        <v>5.5594132230521662</v>
      </c>
    </row>
    <row r="16" spans="1:15" ht="12" customHeight="1" x14ac:dyDescent="0.2">
      <c r="B16" t="s">
        <v>184</v>
      </c>
      <c r="E16" s="16">
        <f>Input!A137/Input!A$7</f>
        <v>10.185671134604494</v>
      </c>
      <c r="F16" s="16">
        <f>Input!B137/Input!B$7</f>
        <v>10.140550472040669</v>
      </c>
      <c r="G16" s="16">
        <f>Input!C137/Input!C$7</f>
        <v>10.827609561752988</v>
      </c>
      <c r="H16" s="16">
        <f>Input!D137/Input!D$7</f>
        <v>14.150665462986845</v>
      </c>
      <c r="I16" s="16">
        <f>Input!E137/Input!E$7</f>
        <v>11.331292099661951</v>
      </c>
      <c r="J16" s="16">
        <f>Input!F137/Input!F$7</f>
        <v>7.6548291000313577</v>
      </c>
      <c r="K16" s="16">
        <f>Input!G137/Input!G$7</f>
        <v>6.3546991290577992</v>
      </c>
      <c r="L16" s="16">
        <f>Input!H137/Input!H$7</f>
        <v>5.8573031189083817</v>
      </c>
      <c r="M16" s="16">
        <f>Input!I137/Input!I$7</f>
        <v>5.8227015949389642</v>
      </c>
      <c r="N16" s="16">
        <f>Input!J137/Input!J$7</f>
        <v>4.5337850842020853</v>
      </c>
      <c r="O16" s="6">
        <f t="shared" si="1"/>
        <v>8.6859106758185529</v>
      </c>
    </row>
    <row r="17" spans="2:15" ht="12" customHeight="1" x14ac:dyDescent="0.2">
      <c r="B17" t="s">
        <v>185</v>
      </c>
      <c r="E17" s="16">
        <f>Input!A138/Input!A$7</f>
        <v>30.307019067396638</v>
      </c>
      <c r="F17" s="16">
        <f>Input!B138/Input!B$7</f>
        <v>18.684926652142337</v>
      </c>
      <c r="G17" s="16">
        <f>Input!C138/Input!C$7</f>
        <v>17.367222538417757</v>
      </c>
      <c r="H17" s="16">
        <f>Input!D138/Input!D$7</f>
        <v>15.553119680165077</v>
      </c>
      <c r="I17" s="16">
        <f>Input!E138/Input!E$7</f>
        <v>14.882238637786402</v>
      </c>
      <c r="J17" s="16">
        <f>Input!F138/Input!F$7</f>
        <v>10.076277046095955</v>
      </c>
      <c r="K17" s="16">
        <f>Input!G138/Input!G$7</f>
        <v>11.365660332541568</v>
      </c>
      <c r="L17" s="16">
        <f>Input!H138/Input!H$7</f>
        <v>10.593928849902534</v>
      </c>
      <c r="M17" s="16">
        <f>Input!I138/Input!I$7</f>
        <v>10.486084825804152</v>
      </c>
      <c r="N17" s="16">
        <f>Input!J138/Input!J$7</f>
        <v>9.3903510647776898</v>
      </c>
      <c r="O17" s="6">
        <f t="shared" si="1"/>
        <v>14.870682869503009</v>
      </c>
    </row>
    <row r="18" spans="2:15" ht="12" customHeight="1" x14ac:dyDescent="0.2">
      <c r="B18" t="s">
        <v>186</v>
      </c>
      <c r="E18" s="16">
        <f>Input!A139/Input!A$7</f>
        <v>30.180622994147633</v>
      </c>
      <c r="F18" s="16">
        <f>Input!B139/Input!B$7</f>
        <v>31.392768336964416</v>
      </c>
      <c r="G18" s="16">
        <f>Input!C139/Input!C$7</f>
        <v>24.612221115537849</v>
      </c>
      <c r="H18" s="16">
        <f>Input!D139/Input!D$7</f>
        <v>22.162877224658242</v>
      </c>
      <c r="I18" s="16">
        <f>Input!E139/Input!E$7</f>
        <v>15.595864529861023</v>
      </c>
      <c r="J18" s="16">
        <f>Input!F139/Input!F$7</f>
        <v>8.8739636249608029</v>
      </c>
      <c r="K18" s="16">
        <f>Input!G139/Input!G$7</f>
        <v>8.6390245447347596</v>
      </c>
      <c r="L18" s="16">
        <f>Input!H139/Input!H$7</f>
        <v>15.306354775828462</v>
      </c>
      <c r="M18" s="16">
        <f>Input!I139/Input!I$7</f>
        <v>8.7954423950815297</v>
      </c>
      <c r="N18" s="16">
        <f>Input!J139/Input!J$7</f>
        <v>8.0823897353648757</v>
      </c>
      <c r="O18" s="6">
        <f t="shared" si="1"/>
        <v>17.364152927713956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-1.2520345578082015E-6</v>
      </c>
      <c r="J19" s="16">
        <f t="shared" si="2"/>
        <v>0</v>
      </c>
      <c r="K19" s="16">
        <f t="shared" si="2"/>
        <v>0.21034045922407074</v>
      </c>
      <c r="L19" s="16">
        <f t="shared" si="2"/>
        <v>0</v>
      </c>
      <c r="M19" s="16">
        <f t="shared" si="2"/>
        <v>8.9102735501001007E-7</v>
      </c>
      <c r="N19" s="16">
        <f t="shared" si="2"/>
        <v>0</v>
      </c>
      <c r="O19" s="6">
        <f t="shared" si="1"/>
        <v>2.1034009821686794E-2</v>
      </c>
    </row>
    <row r="20" spans="2:15" ht="12.75" customHeight="1" x14ac:dyDescent="0.2">
      <c r="B20" s="28" t="s">
        <v>187</v>
      </c>
      <c r="E20" s="8">
        <f>Input!A141/Input!A$7</f>
        <v>74.036909571455539</v>
      </c>
      <c r="F20" s="8">
        <f>Input!B141/Input!B$7</f>
        <v>63.278897603485845</v>
      </c>
      <c r="G20" s="8">
        <f>Input!C141/Input!C$7</f>
        <v>55.919898975526465</v>
      </c>
      <c r="H20" s="8">
        <f>Input!D141/Input!D$7</f>
        <v>55.653736136187774</v>
      </c>
      <c r="I20" s="8">
        <f>Input!E141/Input!E$7</f>
        <v>44.525125829472891</v>
      </c>
      <c r="J20" s="8">
        <f>Input!F141/Input!F$7</f>
        <v>29.113088742552524</v>
      </c>
      <c r="K20" s="8">
        <f>Input!G141/Input!G$7</f>
        <v>34.631190815518607</v>
      </c>
      <c r="L20" s="8">
        <f>Input!H141/Input!H$7</f>
        <v>41.861092592592591</v>
      </c>
      <c r="M20" s="8">
        <f>Input!I141/Input!I$7</f>
        <v>34.67933707564822</v>
      </c>
      <c r="N20" s="8">
        <f>Input!J141/Input!J$7</f>
        <v>31.3126597166533</v>
      </c>
      <c r="O20" s="8">
        <f t="shared" si="1"/>
        <v>46.501193705909365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1.2505814612044552</v>
      </c>
      <c r="F22" s="6">
        <f>Input!B202/Input!B$7</f>
        <v>0.9906143790849673</v>
      </c>
      <c r="G22" s="6">
        <f>Input!C202/Input!C$7</f>
        <v>1.0463503130335801</v>
      </c>
      <c r="H22" s="6">
        <f>Input!D202/Input!D$7</f>
        <v>3.7572633479494453</v>
      </c>
      <c r="I22" s="6">
        <f>Input!E202/Input!E$7</f>
        <v>4.7012219857268063</v>
      </c>
      <c r="J22" s="6">
        <f>Input!F202/Input!F$7</f>
        <v>1.7093947946064598</v>
      </c>
      <c r="K22" s="6">
        <f>Input!G202/Input!G$7</f>
        <v>6.7724687252573235</v>
      </c>
      <c r="L22" s="6">
        <f>Input!H202/Input!H$7</f>
        <v>5.5181530214424948</v>
      </c>
      <c r="M22" s="6">
        <f>Input!I202/Input!I$7</f>
        <v>10.10086162345184</v>
      </c>
      <c r="N22" s="6">
        <f>Input!J202/Input!J$7</f>
        <v>11.04808250913303</v>
      </c>
      <c r="O22" s="6">
        <f t="shared" si="1"/>
        <v>4.6894992160890405</v>
      </c>
    </row>
    <row r="23" spans="2:15" ht="12" customHeight="1" x14ac:dyDescent="0.2">
      <c r="B23" t="s">
        <v>305</v>
      </c>
      <c r="E23" s="6">
        <f>Input!A203/Input!A$7</f>
        <v>13.324502548612422</v>
      </c>
      <c r="F23" s="6">
        <f>Input!B203/Input!B$7</f>
        <v>13.486621641249092</v>
      </c>
      <c r="G23" s="6">
        <f>Input!C203/Input!C$7</f>
        <v>15.612369095048377</v>
      </c>
      <c r="H23" s="6">
        <f>Input!D203/Input!D$7</f>
        <v>13.120413979881352</v>
      </c>
      <c r="I23" s="6">
        <f>Input!E203/Input!E$7</f>
        <v>15.814035307374484</v>
      </c>
      <c r="J23" s="6">
        <f>Input!F203/Input!F$7</f>
        <v>18.602318908748824</v>
      </c>
      <c r="K23" s="6">
        <f>Input!G203/Input!G$7</f>
        <v>16.938561361836896</v>
      </c>
      <c r="L23" s="6">
        <f>Input!H203/Input!H$7</f>
        <v>15.495871345029242</v>
      </c>
      <c r="M23" s="6">
        <f>Input!I203/Input!I$7</f>
        <v>14.208562772877128</v>
      </c>
      <c r="N23" s="6">
        <f>Input!J203/Input!J$7</f>
        <v>14.775159048382784</v>
      </c>
      <c r="O23" s="6">
        <f t="shared" si="1"/>
        <v>15.137841600904062</v>
      </c>
    </row>
    <row r="24" spans="2:15" ht="12" customHeight="1" x14ac:dyDescent="0.2">
      <c r="B24" t="s">
        <v>306</v>
      </c>
      <c r="E24" s="6">
        <f>Input!A204/Input!A$7</f>
        <v>0</v>
      </c>
      <c r="F24" s="6">
        <f>Input!B204/Input!B$7</f>
        <v>6.7294117647058824E-2</v>
      </c>
      <c r="G24" s="6">
        <f>Input!C204/Input!C$7</f>
        <v>0</v>
      </c>
      <c r="H24" s="6">
        <f>Input!D204/Input!D$7</f>
        <v>8.3754191385091561E-2</v>
      </c>
      <c r="I24" s="6">
        <f>Input!E204/Input!E$7</f>
        <v>4.9604357080255415E-2</v>
      </c>
      <c r="J24" s="6">
        <f>Input!F204/Input!F$7</f>
        <v>0.38293744120413925</v>
      </c>
      <c r="K24" s="6">
        <f>Input!G204/Input!G$7</f>
        <v>0.27058194774346794</v>
      </c>
      <c r="L24" s="6">
        <f>Input!H204/Input!H$7</f>
        <v>0.2725604288499025</v>
      </c>
      <c r="M24" s="6">
        <f>Input!I204/Input!I$7</f>
        <v>0.21286999910897264</v>
      </c>
      <c r="N24" s="6">
        <f>Input!J204/Input!J$7</f>
        <v>0.47021919272921681</v>
      </c>
      <c r="O24" s="6">
        <f t="shared" si="1"/>
        <v>0.18098216757481048</v>
      </c>
    </row>
    <row r="25" spans="2:15" ht="12" customHeight="1" x14ac:dyDescent="0.2">
      <c r="B25" t="s">
        <v>307</v>
      </c>
      <c r="E25" s="6">
        <f>Input!A205/Input!A$7</f>
        <v>9.9035623938078157</v>
      </c>
      <c r="F25" s="6">
        <f>Input!B205/Input!B$7</f>
        <v>5.5348671023965137</v>
      </c>
      <c r="G25" s="6">
        <f>Input!C205/Input!C$7</f>
        <v>5.3847566875355719</v>
      </c>
      <c r="H25" s="6">
        <f>Input!D205/Input!D$7</f>
        <v>5.4334137219499619</v>
      </c>
      <c r="I25" s="6">
        <f>Input!E205/Input!E$7</f>
        <v>5.1776211343433083</v>
      </c>
      <c r="J25" s="6">
        <f>Input!F205/Input!F$7</f>
        <v>3.4965247726560049</v>
      </c>
      <c r="K25" s="6">
        <f>Input!G205/Input!G$7</f>
        <v>3.443630245447348</v>
      </c>
      <c r="L25" s="6">
        <f>Input!H205/Input!H$7</f>
        <v>3.9846306042884989</v>
      </c>
      <c r="M25" s="6">
        <f>Input!I205/Input!I$7</f>
        <v>3.4600383141762454</v>
      </c>
      <c r="N25" s="6">
        <f>Input!J205/Input!J$7</f>
        <v>2.5738804241290207</v>
      </c>
      <c r="O25" s="6">
        <f t="shared" si="1"/>
        <v>4.8392925400730284</v>
      </c>
    </row>
    <row r="26" spans="2:15" ht="12" customHeight="1" x14ac:dyDescent="0.2">
      <c r="B26" t="s">
        <v>308</v>
      </c>
      <c r="E26" s="16">
        <f>E27-SUM(E22:E25)</f>
        <v>2.4544326977534432</v>
      </c>
      <c r="F26" s="16">
        <f t="shared" ref="F26:N26" si="3">F27-SUM(F22:F25)</f>
        <v>3.4628366013071918</v>
      </c>
      <c r="G26" s="16">
        <f t="shared" si="3"/>
        <v>4.3221869664200376</v>
      </c>
      <c r="H26" s="16">
        <f t="shared" si="3"/>
        <v>9.170091565643542</v>
      </c>
      <c r="I26" s="16">
        <f t="shared" si="3"/>
        <v>5.0985714285714288</v>
      </c>
      <c r="J26" s="16">
        <f t="shared" si="3"/>
        <v>1.4440216368767658</v>
      </c>
      <c r="K26" s="16">
        <f t="shared" si="3"/>
        <v>1.8317022961203477</v>
      </c>
      <c r="L26" s="16">
        <f t="shared" si="3"/>
        <v>1.8386169590643249</v>
      </c>
      <c r="M26" s="16">
        <f t="shared" si="3"/>
        <v>1.7346921500490069</v>
      </c>
      <c r="N26" s="16">
        <f t="shared" si="3"/>
        <v>1.9549220351064776</v>
      </c>
      <c r="O26" s="6">
        <f t="shared" si="1"/>
        <v>3.3312074336912567</v>
      </c>
    </row>
    <row r="27" spans="2:15" ht="12.75" customHeight="1" x14ac:dyDescent="0.2">
      <c r="B27" s="28" t="s">
        <v>188</v>
      </c>
      <c r="E27" s="8">
        <f>Input!A142/Input!A$7</f>
        <v>26.933079101378137</v>
      </c>
      <c r="F27" s="8">
        <f>Input!B142/Input!B$7</f>
        <v>23.542233841684823</v>
      </c>
      <c r="G27" s="8">
        <f>Input!C142/Input!C$7</f>
        <v>26.365663062037566</v>
      </c>
      <c r="H27" s="8">
        <f>Input!D142/Input!D$7</f>
        <v>31.564936806809389</v>
      </c>
      <c r="I27" s="8">
        <f>Input!E142/Input!E$7</f>
        <v>30.841054213096282</v>
      </c>
      <c r="J27" s="8">
        <f>Input!F142/Input!F$7</f>
        <v>25.635197554092194</v>
      </c>
      <c r="K27" s="8">
        <f>Input!G142/Input!G$7</f>
        <v>29.256944576405385</v>
      </c>
      <c r="L27" s="8">
        <f>Input!H142/Input!H$7</f>
        <v>27.109832358674463</v>
      </c>
      <c r="M27" s="8">
        <f>Input!I142/Input!I$7</f>
        <v>29.717024859663191</v>
      </c>
      <c r="N27" s="8">
        <f>Input!J142/Input!J$7</f>
        <v>30.822263209480532</v>
      </c>
      <c r="O27" s="8">
        <f>AVERAGE(E27:N27)</f>
        <v>28.178822958332194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30.915639040966589</v>
      </c>
      <c r="F29" s="16">
        <f>Input!B143/Input!B$7</f>
        <v>35.744604212055194</v>
      </c>
      <c r="G29" s="16">
        <f>Input!C143/Input!C$7</f>
        <v>50.739214570290272</v>
      </c>
      <c r="H29" s="16">
        <f>Input!D143/Input!D$7</f>
        <v>31.410518442094403</v>
      </c>
      <c r="I29" s="16">
        <f>Input!E143/Input!E$7</f>
        <v>19.998515087016404</v>
      </c>
      <c r="J29" s="16">
        <f>Input!F143/Input!F$7</f>
        <v>25.184883192223268</v>
      </c>
      <c r="K29" s="16">
        <f>Input!G143/Input!G$7</f>
        <v>18.642491686460808</v>
      </c>
      <c r="L29" s="16">
        <f>Input!H143/Input!H$7</f>
        <v>6.2251578947368422</v>
      </c>
      <c r="M29" s="16">
        <f>Input!I143/Input!I$7</f>
        <v>0.9862968903145326</v>
      </c>
      <c r="N29" s="16">
        <f>Input!J143/Input!J$7</f>
        <v>0.44876058094983512</v>
      </c>
      <c r="O29" s="16">
        <f t="shared" ref="O29:O35" si="4">AVERAGE(E29:N29)</f>
        <v>22.029608159710811</v>
      </c>
    </row>
    <row r="30" spans="2:15" ht="12" customHeight="1" x14ac:dyDescent="0.2">
      <c r="B30" t="s">
        <v>309</v>
      </c>
      <c r="E30" s="16">
        <f>Input!A207/Input!A$7</f>
        <v>3.4990617330564469</v>
      </c>
      <c r="F30" s="16">
        <f>Input!B207/Input!B$7</f>
        <v>20.208440087145966</v>
      </c>
      <c r="G30" s="16">
        <f>Input!C207/Input!C$7</f>
        <v>0</v>
      </c>
      <c r="H30" s="16">
        <f>Input!D207/Input!D$7</f>
        <v>0</v>
      </c>
      <c r="I30" s="16">
        <f>Input!E207/Input!E$7</f>
        <v>13.478260924001502</v>
      </c>
      <c r="J30" s="16">
        <f>Input!F207/Input!F$7</f>
        <v>8.6839808717466287</v>
      </c>
      <c r="K30" s="16">
        <f>Input!G207/Input!G$7</f>
        <v>3.8631021377672212</v>
      </c>
      <c r="L30" s="16">
        <f>Input!H207/Input!H$7</f>
        <v>0</v>
      </c>
      <c r="M30" s="16">
        <f>Input!I207/Input!I$7</f>
        <v>0</v>
      </c>
      <c r="N30" s="16">
        <f>Input!J207/Input!J$7</f>
        <v>4.4995429029671214</v>
      </c>
      <c r="O30" s="6">
        <f t="shared" si="4"/>
        <v>5.4232388656684885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</v>
      </c>
      <c r="G31" s="16">
        <f>Input!C144/Input!C$7</f>
        <v>4.7386169607285145E-2</v>
      </c>
      <c r="H31" s="16">
        <f>Input!D144/Input!D$7</f>
        <v>0</v>
      </c>
      <c r="I31" s="16">
        <f>Input!E144/Input!E$7</f>
        <v>6.3183923876298981E-2</v>
      </c>
      <c r="J31" s="16">
        <f>Input!F144/Input!F$7</f>
        <v>0</v>
      </c>
      <c r="K31" s="16">
        <f>Input!G144/Input!G$7</f>
        <v>0</v>
      </c>
      <c r="L31" s="16">
        <f>Input!H144/Input!H$7</f>
        <v>0</v>
      </c>
      <c r="M31" s="16">
        <f>Input!I144/Input!I$7</f>
        <v>0</v>
      </c>
      <c r="N31" s="16">
        <f>Input!J144/Input!J$7</f>
        <v>0</v>
      </c>
      <c r="O31" s="6">
        <f t="shared" si="4"/>
        <v>1.1057009348358413E-2</v>
      </c>
    </row>
    <row r="32" spans="2:15" ht="12" customHeight="1" x14ac:dyDescent="0.2">
      <c r="B32" t="s">
        <v>310</v>
      </c>
      <c r="E32" s="16">
        <f>Input!A208/Input!A$7</f>
        <v>1.4070530488956012</v>
      </c>
      <c r="F32" s="16">
        <f>Input!B208/Input!B$7</f>
        <v>1.3340261437908498</v>
      </c>
      <c r="G32" s="16">
        <f>Input!C208/Input!C$7</f>
        <v>1.2511667615253275</v>
      </c>
      <c r="H32" s="16">
        <f>Input!D208/Input!D$7</f>
        <v>1.2261671395408822</v>
      </c>
      <c r="I32" s="16">
        <f>Input!E208/Input!E$7</f>
        <v>1.3627281832978591</v>
      </c>
      <c r="J32" s="16">
        <f>Input!F208/Input!F$7</f>
        <v>0.91138131075572282</v>
      </c>
      <c r="K32" s="16">
        <f>Input!G208/Input!G$7</f>
        <v>0.95442755344418051</v>
      </c>
      <c r="L32" s="16">
        <f>Input!H208/Input!H$7</f>
        <v>1.2766345029239767</v>
      </c>
      <c r="M32" s="16">
        <f>Input!I208/Input!I$7</f>
        <v>1.0949140158602868</v>
      </c>
      <c r="N32" s="16">
        <f>Input!J208/Input!J$7</f>
        <v>1.0982010157711841</v>
      </c>
      <c r="O32" s="6">
        <f t="shared" si="4"/>
        <v>1.1916699675805873</v>
      </c>
    </row>
    <row r="33" spans="2:15" ht="12" customHeight="1" x14ac:dyDescent="0.2">
      <c r="B33" t="s">
        <v>191</v>
      </c>
      <c r="E33" s="16">
        <f>Input!A145/Input!A$7</f>
        <v>0.23206531999244856</v>
      </c>
      <c r="F33" s="16">
        <f>Input!B145/Input!B$7</f>
        <v>0</v>
      </c>
      <c r="G33" s="16">
        <f>Input!C145/Input!C$7</f>
        <v>0</v>
      </c>
      <c r="H33" s="16">
        <f>Input!D145/Input!D$7</f>
        <v>0</v>
      </c>
      <c r="I33" s="16">
        <f>Input!E145/Input!E$7</f>
        <v>0.34041066733441844</v>
      </c>
      <c r="J33" s="16">
        <f>Input!F145/Input!F$7</f>
        <v>0.88117826904985885</v>
      </c>
      <c r="K33" s="16">
        <f>Input!G145/Input!G$7</f>
        <v>0.84162549485352334</v>
      </c>
      <c r="L33" s="16">
        <f>Input!H145/Input!H$7</f>
        <v>0.61611403508771934</v>
      </c>
      <c r="M33" s="16">
        <f>Input!I145/Input!I$7</f>
        <v>0.77714247527399094</v>
      </c>
      <c r="N33" s="16">
        <f>Input!J145/Input!J$7</f>
        <v>0.7270186224717099</v>
      </c>
      <c r="O33" s="6">
        <f t="shared" si="4"/>
        <v>0.44155548840636694</v>
      </c>
    </row>
    <row r="34" spans="2:15" ht="12" customHeight="1" x14ac:dyDescent="0.2">
      <c r="B34" t="s">
        <v>192</v>
      </c>
      <c r="E34" s="16">
        <f>E35-SUM(E29:E33)</f>
        <v>0.22390787238059318</v>
      </c>
      <c r="F34" s="16">
        <f t="shared" ref="F34:N34" si="5">F35-SUM(F29:F33)</f>
        <v>0.47193028322439545</v>
      </c>
      <c r="G34" s="16">
        <f t="shared" si="5"/>
        <v>0.33263090495161407</v>
      </c>
      <c r="H34" s="16">
        <f t="shared" si="5"/>
        <v>0.13716533402115516</v>
      </c>
      <c r="I34" s="16">
        <f t="shared" si="5"/>
        <v>4.1481156879925152E-2</v>
      </c>
      <c r="J34" s="16">
        <f t="shared" si="5"/>
        <v>3.0555816870496244E-2</v>
      </c>
      <c r="K34" s="16">
        <f t="shared" si="5"/>
        <v>3.3075217735547113E-2</v>
      </c>
      <c r="L34" s="16">
        <f t="shared" si="5"/>
        <v>4.1530214424950529E-2</v>
      </c>
      <c r="M34" s="16">
        <f t="shared" si="5"/>
        <v>0.23742047580860781</v>
      </c>
      <c r="N34" s="16">
        <f t="shared" si="5"/>
        <v>0.35437494431078953</v>
      </c>
      <c r="O34" s="6">
        <f t="shared" si="4"/>
        <v>0.19040722206080743</v>
      </c>
    </row>
    <row r="35" spans="2:15" ht="12.75" customHeight="1" x14ac:dyDescent="0.2">
      <c r="B35" s="28" t="s">
        <v>193</v>
      </c>
      <c r="E35" s="8">
        <f>Input!A147/Input!A$7</f>
        <v>36.277727015291674</v>
      </c>
      <c r="F35" s="8">
        <f>Input!B147/Input!B$7</f>
        <v>57.759000726216406</v>
      </c>
      <c r="G35" s="8">
        <f>Input!C147/Input!C$7</f>
        <v>52.370398406374498</v>
      </c>
      <c r="H35" s="8">
        <f>Input!D147/Input!D$7</f>
        <v>32.773850915656439</v>
      </c>
      <c r="I35" s="8">
        <f>Input!E147/Input!E$7</f>
        <v>35.28457994240641</v>
      </c>
      <c r="J35" s="8">
        <f>Input!F147/Input!F$7</f>
        <v>35.691979460645975</v>
      </c>
      <c r="K35" s="8">
        <f>Input!G147/Input!G$7</f>
        <v>24.33472209026128</v>
      </c>
      <c r="L35" s="8">
        <f>Input!H147/Input!H$7</f>
        <v>8.1594366471734894</v>
      </c>
      <c r="M35" s="8">
        <f>Input!I147/Input!I$7</f>
        <v>3.0957738572574178</v>
      </c>
      <c r="N35" s="8">
        <f>Input!J147/Input!J$7</f>
        <v>7.1278980664706397</v>
      </c>
      <c r="O35" s="8">
        <f t="shared" si="4"/>
        <v>29.287536712775431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493.27606758542572</v>
      </c>
      <c r="F37" s="30">
        <f t="shared" ref="F37:N37" si="6">+F11+F13+F20+F27+F35</f>
        <v>702.3469077705156</v>
      </c>
      <c r="G37" s="30">
        <f t="shared" si="6"/>
        <v>619.93152248150261</v>
      </c>
      <c r="H37" s="30">
        <f t="shared" si="6"/>
        <v>548.11957828217692</v>
      </c>
      <c r="I37" s="30">
        <f t="shared" si="6"/>
        <v>521.13832227369471</v>
      </c>
      <c r="J37" s="30">
        <f t="shared" si="6"/>
        <v>560.0806969269363</v>
      </c>
      <c r="K37" s="30">
        <f t="shared" si="6"/>
        <v>540.14956057007123</v>
      </c>
      <c r="L37" s="30">
        <f t="shared" si="6"/>
        <v>443.17385282651071</v>
      </c>
      <c r="M37" s="30">
        <f t="shared" si="6"/>
        <v>472.82376013543615</v>
      </c>
      <c r="N37" s="30">
        <f t="shared" si="6"/>
        <v>497.4431765125189</v>
      </c>
      <c r="O37" s="7">
        <f>AVERAGE(E37:N37)</f>
        <v>539.84834453647886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374.50753822918631</v>
      </c>
      <c r="F39" s="30">
        <f>Input!B24/Input!B$7</f>
        <v>469.75097748729121</v>
      </c>
      <c r="G39" s="30">
        <f>Input!C24/Input!C$7</f>
        <v>452.57555065452476</v>
      </c>
      <c r="H39" s="30">
        <f>Input!D24/Input!D$7</f>
        <v>460.46882383286044</v>
      </c>
      <c r="I39" s="30">
        <f>Input!E24/Input!E$7</f>
        <v>454.75198823087516</v>
      </c>
      <c r="J39" s="30">
        <f>Input!F24/Input!F$7</f>
        <v>458.63463546566322</v>
      </c>
      <c r="K39" s="30">
        <f>Input!G24/Input!G$7</f>
        <v>451.7779358669834</v>
      </c>
      <c r="L39" s="30">
        <f>Input!H24/Input!H$7</f>
        <v>377.491895711501</v>
      </c>
      <c r="M39" s="30">
        <f>Input!I24/Input!I$7</f>
        <v>395.12895928004986</v>
      </c>
      <c r="N39" s="30">
        <f>Input!J24/Input!J$7</f>
        <v>407.17017731444361</v>
      </c>
      <c r="O39" s="7">
        <f>AVERAGE(E39:N39)</f>
        <v>430.22584820733783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118.76852935623941</v>
      </c>
      <c r="F41" s="11">
        <f t="shared" ref="F41:N41" si="7">+F37-F39</f>
        <v>232.59593028322439</v>
      </c>
      <c r="G41" s="11">
        <f t="shared" si="7"/>
        <v>167.35597182697785</v>
      </c>
      <c r="H41" s="11">
        <f t="shared" si="7"/>
        <v>87.65075444931648</v>
      </c>
      <c r="I41" s="11">
        <f t="shared" si="7"/>
        <v>66.386334042819556</v>
      </c>
      <c r="J41" s="11">
        <f t="shared" si="7"/>
        <v>101.44606146127308</v>
      </c>
      <c r="K41" s="11">
        <f t="shared" si="7"/>
        <v>88.371624703087832</v>
      </c>
      <c r="L41" s="11">
        <f t="shared" si="7"/>
        <v>65.681957115009709</v>
      </c>
      <c r="M41" s="11">
        <f t="shared" si="7"/>
        <v>77.694800855386291</v>
      </c>
      <c r="N41" s="11">
        <f t="shared" si="7"/>
        <v>90.272999198075297</v>
      </c>
      <c r="O41" s="11">
        <f>AVERAGE(E41:N41)</f>
        <v>109.62249632914097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16.350804228808759</v>
      </c>
      <c r="F43" s="8">
        <f>(Input!B25+Input!B26)/Input!B$7</f>
        <v>17.782085693536676</v>
      </c>
      <c r="G43" s="8">
        <f>(Input!C25+Input!C26)/Input!C$7</f>
        <v>16.622716277746157</v>
      </c>
      <c r="H43" s="8">
        <f>(Input!D25+Input!D26)/Input!D$7</f>
        <v>18.412850141862265</v>
      </c>
      <c r="I43" s="8">
        <f>(Input!E25+Input!E26)/Input!E$7</f>
        <v>20.468272192312508</v>
      </c>
      <c r="J43" s="8">
        <f>(Input!F25+Input!F26)/Input!F$7</f>
        <v>17.125958764502979</v>
      </c>
      <c r="K43" s="8">
        <f>(Input!G25+Input!G26)/Input!G$7</f>
        <v>16.650406175771973</v>
      </c>
      <c r="L43" s="8">
        <f>(Input!H25+Input!H26)/Input!H$7</f>
        <v>19.035588693957116</v>
      </c>
      <c r="M43" s="8">
        <f>(Input!I25+Input!I26)/Input!I$7</f>
        <v>16.741543259378062</v>
      </c>
      <c r="N43" s="8">
        <f>(Input!J25+Input!J26)/Input!J$7</f>
        <v>14.864362469927826</v>
      </c>
      <c r="O43" s="8">
        <f>AVERAGE(E43:N43)</f>
        <v>17.405458789780432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102.41772512743066</v>
      </c>
      <c r="F45" s="11">
        <f t="shared" ref="F45:N45" si="8">+F41-F43</f>
        <v>214.8138445896877</v>
      </c>
      <c r="G45" s="11">
        <f t="shared" si="8"/>
        <v>150.7332555492317</v>
      </c>
      <c r="H45" s="11">
        <f t="shared" si="8"/>
        <v>69.237904307454215</v>
      </c>
      <c r="I45" s="11">
        <f t="shared" si="8"/>
        <v>45.918061850507044</v>
      </c>
      <c r="J45" s="11">
        <f t="shared" si="8"/>
        <v>84.320102696770093</v>
      </c>
      <c r="K45" s="11">
        <f t="shared" si="8"/>
        <v>71.721218527315855</v>
      </c>
      <c r="L45" s="11">
        <f t="shared" si="8"/>
        <v>46.646368421052593</v>
      </c>
      <c r="M45" s="11">
        <f t="shared" si="8"/>
        <v>60.953257596008228</v>
      </c>
      <c r="N45" s="11">
        <f t="shared" si="8"/>
        <v>75.408636728147471</v>
      </c>
      <c r="O45" s="11">
        <f>AVERAGE(E45:N45)</f>
        <v>92.217037539360547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346.59833868227298</v>
      </c>
      <c r="F7" s="6">
        <f>Input!B149/Input!B$7</f>
        <v>401.73288453159046</v>
      </c>
      <c r="G7" s="6">
        <f>Input!C149/Input!C$7</f>
        <v>341.90431417188387</v>
      </c>
      <c r="H7" s="6">
        <f>Input!D149/Input!D$7</f>
        <v>381.86835826670108</v>
      </c>
      <c r="I7" s="6">
        <f>Input!E149/Input!E$7</f>
        <v>347.7920758732941</v>
      </c>
      <c r="J7" s="6">
        <f>Input!F149/Input!F$7</f>
        <v>341.46952571338971</v>
      </c>
      <c r="K7" s="6">
        <f>Input!G149/Input!G$7</f>
        <v>352.48188044338877</v>
      </c>
      <c r="L7" s="6">
        <f>Input!H149/Input!H$7</f>
        <v>356.87909844054582</v>
      </c>
      <c r="M7" s="6">
        <f>Input!I149/Input!I$7</f>
        <v>327.15379666755769</v>
      </c>
      <c r="N7" s="6">
        <f>Input!J149/Input!J$7</f>
        <v>338.74852891383767</v>
      </c>
      <c r="O7" s="6">
        <f>AVERAGE(E7:N7)</f>
        <v>353.66288017044627</v>
      </c>
    </row>
    <row r="8" spans="1:15" ht="12" customHeight="1" x14ac:dyDescent="0.2">
      <c r="B8" t="s">
        <v>180</v>
      </c>
      <c r="E8" s="6">
        <f>Input!A150/Input!A$7</f>
        <v>0.37111006229941473</v>
      </c>
      <c r="F8" s="6">
        <f>Input!B150/Input!B$7</f>
        <v>0</v>
      </c>
      <c r="G8" s="6">
        <f>Input!C150/Input!C$7</f>
        <v>-4.2457854297097324</v>
      </c>
      <c r="H8" s="6">
        <f>Input!D150/Input!D$7</f>
        <v>-42.764921330925972</v>
      </c>
      <c r="I8" s="6">
        <f>Input!E150/Input!E$7</f>
        <v>-5.0371353449355203</v>
      </c>
      <c r="J8" s="6">
        <f>Input!F150/Input!F$7</f>
        <v>-2.1236194731890876</v>
      </c>
      <c r="K8" s="6">
        <f>Input!G150/Input!G$7</f>
        <v>3.495335708630245</v>
      </c>
      <c r="L8" s="6">
        <f>Input!H150/Input!H$7</f>
        <v>-18.656428849902532</v>
      </c>
      <c r="M8" s="6">
        <f>Input!I150/Input!I$7</f>
        <v>10.865294484540675</v>
      </c>
      <c r="N8" s="6">
        <f>Input!J150/Input!J$7</f>
        <v>5.7668208143990016</v>
      </c>
      <c r="O8" s="6">
        <f>AVERAGE(E8:N8)</f>
        <v>-5.2329329358793499</v>
      </c>
    </row>
    <row r="9" spans="1:15" ht="12" customHeight="1" x14ac:dyDescent="0.2">
      <c r="B9" t="s">
        <v>181</v>
      </c>
      <c r="E9" s="6">
        <f>Input!A151/Input!A$7</f>
        <v>14.605535208608647</v>
      </c>
      <c r="F9" s="6">
        <f>Input!B151/Input!B$7</f>
        <v>16.149928830791573</v>
      </c>
      <c r="G9" s="6">
        <f>Input!C151/Input!C$7</f>
        <v>15.094951622083098</v>
      </c>
      <c r="H9" s="6">
        <f>Input!D151/Input!D$7</f>
        <v>14.388974722723756</v>
      </c>
      <c r="I9" s="6">
        <f>Input!E151/Input!E$7</f>
        <v>14.881688994616251</v>
      </c>
      <c r="J9" s="6">
        <f>Input!F151/Input!F$7</f>
        <v>3.4855252430228911</v>
      </c>
      <c r="K9" s="6">
        <f>Input!G151/Input!G$7</f>
        <v>0.97478384798099771</v>
      </c>
      <c r="L9" s="6">
        <f>Input!H151/Input!H$7</f>
        <v>2.7011286549707605</v>
      </c>
      <c r="M9" s="6">
        <f>Input!I151/Input!I$7</f>
        <v>2.1862701594938962</v>
      </c>
      <c r="N9" s="6">
        <f>Input!J151/Input!J$7</f>
        <v>1.5501443464314355</v>
      </c>
      <c r="O9" s="6">
        <f>AVERAGE(E9:N9)</f>
        <v>8.6018931630723312</v>
      </c>
    </row>
    <row r="10" spans="1:15" ht="12" customHeight="1" x14ac:dyDescent="0.2">
      <c r="B10" t="s">
        <v>182</v>
      </c>
      <c r="E10" s="6">
        <f>Input!A152/Input!A$7</f>
        <v>0</v>
      </c>
      <c r="F10" s="6">
        <f>Input!B152/Input!B$7</f>
        <v>0</v>
      </c>
      <c r="G10" s="6">
        <f>Input!C152/Input!C$7</f>
        <v>0</v>
      </c>
      <c r="H10" s="6">
        <f>Input!D152/Input!D$7</f>
        <v>0</v>
      </c>
      <c r="I10" s="6">
        <f>Input!E152/Input!E$7</f>
        <v>0</v>
      </c>
      <c r="J10" s="6">
        <f>Input!F152/Input!F$7</f>
        <v>0</v>
      </c>
      <c r="K10" s="6">
        <f>Input!G152/Input!G$7</f>
        <v>0</v>
      </c>
      <c r="L10" s="6">
        <f>Input!H152/Input!H$7</f>
        <v>0</v>
      </c>
      <c r="M10" s="6">
        <f>Input!I152/Input!I$7</f>
        <v>0</v>
      </c>
      <c r="N10" s="6">
        <f>Input!J152/Input!J$7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Input!A35/Input!A$7</f>
        <v>361.57498395318106</v>
      </c>
      <c r="F11" s="8">
        <f>Input!B35/Input!B$7</f>
        <v>417.88281336238197</v>
      </c>
      <c r="G11" s="8">
        <f>Input!C35/Input!C$7</f>
        <v>352.75348036425726</v>
      </c>
      <c r="H11" s="8">
        <f>Input!D35/Input!D$7</f>
        <v>353.49241165849884</v>
      </c>
      <c r="I11" s="8">
        <f>Input!E35/Input!E$7</f>
        <v>357.63662952297483</v>
      </c>
      <c r="J11" s="8">
        <f>Input!F35/Input!F$7</f>
        <v>342.83143148322358</v>
      </c>
      <c r="K11" s="8">
        <f>Input!G35/Input!G$7</f>
        <v>356.952</v>
      </c>
      <c r="L11" s="8">
        <f>Input!H35/Input!H$7</f>
        <v>340.92379824561402</v>
      </c>
      <c r="M11" s="8">
        <f>Input!I35/Input!I$7</f>
        <v>340.20536131159224</v>
      </c>
      <c r="N11" s="8">
        <f>Input!J35/Input!J$7</f>
        <v>346.06549407466809</v>
      </c>
      <c r="O11" s="8">
        <f>AVERAGE(E11:N11)</f>
        <v>357.03184039763914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4.3947215404946194</v>
      </c>
      <c r="F13" s="8">
        <f>Input!B28/Input!B7</f>
        <v>2.5289832970225126</v>
      </c>
      <c r="G13" s="8">
        <f>Input!C28/Input!C7</f>
        <v>2.6842287990893565</v>
      </c>
      <c r="H13" s="8">
        <f>Input!D28/Input!D7</f>
        <v>2.0039824606654628</v>
      </c>
      <c r="I13" s="8">
        <f>Input!E28/Input!E7</f>
        <v>1.5400375610366848</v>
      </c>
      <c r="J13" s="8">
        <f>Input!F28/Input!F7</f>
        <v>2.215873314518658</v>
      </c>
      <c r="K13" s="8">
        <f>Input!G28/Input!G7</f>
        <v>1.335332541567696</v>
      </c>
      <c r="L13" s="8">
        <f>Input!H28/Input!H7</f>
        <v>0.98901559454191024</v>
      </c>
      <c r="M13" s="8">
        <f>Input!I28/Input!I7</f>
        <v>1.551190412545665</v>
      </c>
      <c r="N13" s="8">
        <f>Input!J28/Input!J7</f>
        <v>1.6595928004989753</v>
      </c>
      <c r="O13" s="8">
        <f>AVERAGE(E13:N13)</f>
        <v>2.0902958321981542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3.3635963753067775</v>
      </c>
      <c r="F15" s="16">
        <f>Input!B136/Input!B$7</f>
        <v>3.0606521423384168</v>
      </c>
      <c r="G15" s="16">
        <f>Input!C136/Input!C$7</f>
        <v>3.1128457598178718</v>
      </c>
      <c r="H15" s="16">
        <f>Input!D136/Input!D$7</f>
        <v>3.7870737683776117</v>
      </c>
      <c r="I15" s="16">
        <f>Input!E136/Input!E$7</f>
        <v>2.715731814198072</v>
      </c>
      <c r="J15" s="16">
        <f>Input!F136/Input!F$7</f>
        <v>2.5080189714644088</v>
      </c>
      <c r="K15" s="16">
        <f>Input!G136/Input!G$7</f>
        <v>8.061466349960412</v>
      </c>
      <c r="L15" s="16">
        <f>Input!H136/Input!H$7</f>
        <v>10.103505847953217</v>
      </c>
      <c r="M15" s="16">
        <f>Input!I136/Input!I$7</f>
        <v>9.5751073687962212</v>
      </c>
      <c r="N15" s="16">
        <f>Input!J136/Input!J$7</f>
        <v>9.3061338323086531</v>
      </c>
      <c r="O15" s="6">
        <f t="shared" ref="O15:O26" si="1">AVERAGE(E15:N15)</f>
        <v>5.5594132230521662</v>
      </c>
    </row>
    <row r="16" spans="1:15" ht="12" customHeight="1" x14ac:dyDescent="0.2">
      <c r="B16" t="s">
        <v>184</v>
      </c>
      <c r="E16" s="16">
        <f>Input!A137/Input!A$7</f>
        <v>10.185671134604494</v>
      </c>
      <c r="F16" s="16">
        <f>Input!B137/Input!B$7</f>
        <v>10.140550472040669</v>
      </c>
      <c r="G16" s="16">
        <f>Input!C137/Input!C$7</f>
        <v>10.827609561752988</v>
      </c>
      <c r="H16" s="16">
        <f>Input!D137/Input!D$7</f>
        <v>14.150665462986845</v>
      </c>
      <c r="I16" s="16">
        <f>Input!E137/Input!E$7</f>
        <v>11.331292099661951</v>
      </c>
      <c r="J16" s="16">
        <f>Input!F137/Input!F$7</f>
        <v>7.6548291000313577</v>
      </c>
      <c r="K16" s="16">
        <f>Input!G137/Input!G$7</f>
        <v>6.3546991290577992</v>
      </c>
      <c r="L16" s="16">
        <f>Input!H137/Input!H$7</f>
        <v>5.8573031189083817</v>
      </c>
      <c r="M16" s="16">
        <f>Input!I137/Input!I$7</f>
        <v>5.8227015949389642</v>
      </c>
      <c r="N16" s="16">
        <f>Input!J137/Input!J$7</f>
        <v>4.5337850842020853</v>
      </c>
      <c r="O16" s="6">
        <f t="shared" si="1"/>
        <v>8.6859106758185529</v>
      </c>
    </row>
    <row r="17" spans="2:15" ht="12" customHeight="1" x14ac:dyDescent="0.2">
      <c r="B17" t="s">
        <v>185</v>
      </c>
      <c r="E17" s="16">
        <f>Input!A138/Input!A$7</f>
        <v>30.307019067396638</v>
      </c>
      <c r="F17" s="16">
        <f>Input!B138/Input!B$7</f>
        <v>18.684926652142337</v>
      </c>
      <c r="G17" s="16">
        <f>Input!C138/Input!C$7</f>
        <v>17.367222538417757</v>
      </c>
      <c r="H17" s="16">
        <f>Input!D138/Input!D$7</f>
        <v>15.553119680165077</v>
      </c>
      <c r="I17" s="16">
        <f>Input!E138/Input!E$7</f>
        <v>14.882238637786402</v>
      </c>
      <c r="J17" s="16">
        <f>Input!F138/Input!F$7</f>
        <v>10.076277046095955</v>
      </c>
      <c r="K17" s="16">
        <f>Input!G138/Input!G$7</f>
        <v>11.365660332541568</v>
      </c>
      <c r="L17" s="16">
        <f>Input!H138/Input!H$7</f>
        <v>10.593928849902534</v>
      </c>
      <c r="M17" s="16">
        <f>Input!I138/Input!I$7</f>
        <v>10.486084825804152</v>
      </c>
      <c r="N17" s="16">
        <f>Input!J138/Input!J$7</f>
        <v>9.3903510647776898</v>
      </c>
      <c r="O17" s="6">
        <f t="shared" si="1"/>
        <v>14.870682869503009</v>
      </c>
    </row>
    <row r="18" spans="2:15" ht="12" customHeight="1" x14ac:dyDescent="0.2">
      <c r="B18" t="s">
        <v>186</v>
      </c>
      <c r="E18" s="16">
        <f>Input!A139/Input!A$7</f>
        <v>30.180622994147633</v>
      </c>
      <c r="F18" s="16">
        <f>Input!B139/Input!B$7</f>
        <v>31.392768336964416</v>
      </c>
      <c r="G18" s="16">
        <f>Input!C139/Input!C$7</f>
        <v>24.612221115537849</v>
      </c>
      <c r="H18" s="16">
        <f>Input!D139/Input!D$7</f>
        <v>22.162877224658242</v>
      </c>
      <c r="I18" s="16">
        <f>Input!E139/Input!E$7</f>
        <v>15.595864529861023</v>
      </c>
      <c r="J18" s="16">
        <f>Input!F139/Input!F$7</f>
        <v>8.8739636249608029</v>
      </c>
      <c r="K18" s="16">
        <f>Input!G139/Input!G$7</f>
        <v>8.6390245447347596</v>
      </c>
      <c r="L18" s="16">
        <f>Input!H139/Input!H$7</f>
        <v>15.306354775828462</v>
      </c>
      <c r="M18" s="16">
        <f>Input!I139/Input!I$7</f>
        <v>8.7954423950815297</v>
      </c>
      <c r="N18" s="16">
        <f>Input!J139/Input!J$7</f>
        <v>8.0823897353648757</v>
      </c>
      <c r="O18" s="6">
        <f t="shared" si="1"/>
        <v>17.364152927713956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-1.2520345578082015E-6</v>
      </c>
      <c r="J19" s="16">
        <f t="shared" si="2"/>
        <v>0</v>
      </c>
      <c r="K19" s="16">
        <f t="shared" si="2"/>
        <v>0.21034045922407074</v>
      </c>
      <c r="L19" s="16">
        <f t="shared" si="2"/>
        <v>0</v>
      </c>
      <c r="M19" s="16">
        <f t="shared" si="2"/>
        <v>8.9102735501001007E-7</v>
      </c>
      <c r="N19" s="16">
        <f t="shared" si="2"/>
        <v>0</v>
      </c>
      <c r="O19" s="6">
        <f t="shared" si="1"/>
        <v>2.1034009821686794E-2</v>
      </c>
    </row>
    <row r="20" spans="2:15" ht="12.75" customHeight="1" x14ac:dyDescent="0.2">
      <c r="B20" s="28" t="s">
        <v>187</v>
      </c>
      <c r="E20" s="8">
        <f>Input!A141/Input!A$7</f>
        <v>74.036909571455539</v>
      </c>
      <c r="F20" s="8">
        <f>Input!B141/Input!B$7</f>
        <v>63.278897603485845</v>
      </c>
      <c r="G20" s="8">
        <f>Input!C141/Input!C$7</f>
        <v>55.919898975526465</v>
      </c>
      <c r="H20" s="8">
        <f>Input!D141/Input!D$7</f>
        <v>55.653736136187774</v>
      </c>
      <c r="I20" s="8">
        <f>Input!E141/Input!E$7</f>
        <v>44.525125829472891</v>
      </c>
      <c r="J20" s="8">
        <f>Input!F141/Input!F$7</f>
        <v>29.113088742552524</v>
      </c>
      <c r="K20" s="8">
        <f>Input!G141/Input!G$7</f>
        <v>34.631190815518607</v>
      </c>
      <c r="L20" s="8">
        <f>Input!H141/Input!H$7</f>
        <v>41.861092592592591</v>
      </c>
      <c r="M20" s="8">
        <f>Input!I141/Input!I$7</f>
        <v>34.67933707564822</v>
      </c>
      <c r="N20" s="8">
        <f>Input!J141/Input!J$7</f>
        <v>31.3126597166533</v>
      </c>
      <c r="O20" s="8">
        <f t="shared" si="1"/>
        <v>46.501193705909365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1.2505814612044552</v>
      </c>
      <c r="F22" s="16">
        <f>Input!B202/Input!B$7</f>
        <v>0.9906143790849673</v>
      </c>
      <c r="G22" s="16">
        <f>Input!C202/Input!C$7</f>
        <v>1.0463503130335801</v>
      </c>
      <c r="H22" s="16">
        <f>Input!D202/Input!D$7</f>
        <v>3.7572633479494453</v>
      </c>
      <c r="I22" s="16">
        <f>Input!E202/Input!E$7</f>
        <v>4.7012219857268063</v>
      </c>
      <c r="J22" s="16">
        <f>Input!F202/Input!F$7</f>
        <v>1.7093947946064598</v>
      </c>
      <c r="K22" s="16">
        <f>Input!G202/Input!G$7</f>
        <v>6.7724687252573235</v>
      </c>
      <c r="L22" s="16">
        <f>Input!H202/Input!H$7</f>
        <v>5.5181530214424948</v>
      </c>
      <c r="M22" s="16">
        <f>Input!I202/Input!I$7</f>
        <v>10.10086162345184</v>
      </c>
      <c r="N22" s="16">
        <f>Input!J202/Input!J$7</f>
        <v>11.04808250913303</v>
      </c>
      <c r="O22" s="6">
        <f t="shared" si="1"/>
        <v>4.6894992160890405</v>
      </c>
    </row>
    <row r="23" spans="2:15" ht="12" customHeight="1" x14ac:dyDescent="0.2">
      <c r="B23" t="s">
        <v>305</v>
      </c>
      <c r="E23" s="16">
        <f>Input!A210/Input!A$7</f>
        <v>16.125280347366434</v>
      </c>
      <c r="F23" s="16">
        <f>Input!B210/Input!B$7</f>
        <v>11.381648511256353</v>
      </c>
      <c r="G23" s="16">
        <f>Input!C210/Input!C$7</f>
        <v>12.230728514513375</v>
      </c>
      <c r="H23" s="16">
        <f>Input!D210/Input!D$7</f>
        <v>15.218411142636059</v>
      </c>
      <c r="I23" s="16">
        <f>Input!E210/Input!E$7</f>
        <v>17.382252410166519</v>
      </c>
      <c r="J23" s="16">
        <f>Input!F210/Input!F$7</f>
        <v>15.943388209470053</v>
      </c>
      <c r="K23" s="16">
        <f>Input!G210/Input!G$7</f>
        <v>14.070538400633412</v>
      </c>
      <c r="L23" s="16">
        <f>Input!H210/Input!H$7</f>
        <v>14.230116959064327</v>
      </c>
      <c r="M23" s="16">
        <f>Input!I210/Input!I$7</f>
        <v>13.748329323710237</v>
      </c>
      <c r="N23" s="16">
        <f>Input!J210/Input!J$7</f>
        <v>13.546265704357124</v>
      </c>
      <c r="O23" s="6">
        <f t="shared" si="1"/>
        <v>14.38769595231739</v>
      </c>
    </row>
    <row r="24" spans="2:15" ht="12" customHeight="1" x14ac:dyDescent="0.2">
      <c r="B24" t="s">
        <v>306</v>
      </c>
      <c r="E24" s="16">
        <f>Input!A204/Input!A$7</f>
        <v>0</v>
      </c>
      <c r="F24" s="16">
        <f>Input!B204/Input!B$7</f>
        <v>6.7294117647058824E-2</v>
      </c>
      <c r="G24" s="16">
        <f>Input!C204/Input!C$7</f>
        <v>0</v>
      </c>
      <c r="H24" s="16">
        <f>Input!D204/Input!D$7</f>
        <v>8.3754191385091561E-2</v>
      </c>
      <c r="I24" s="16">
        <f>Input!E204/Input!E$7</f>
        <v>4.9604357080255415E-2</v>
      </c>
      <c r="J24" s="16">
        <f>Input!F204/Input!F$7</f>
        <v>0.38293744120413925</v>
      </c>
      <c r="K24" s="16">
        <f>Input!G204/Input!G$7</f>
        <v>0.27058194774346794</v>
      </c>
      <c r="L24" s="16">
        <f>Input!H204/Input!H$7</f>
        <v>0.2725604288499025</v>
      </c>
      <c r="M24" s="16">
        <f>Input!I204/Input!I$7</f>
        <v>0.21286999910897264</v>
      </c>
      <c r="N24" s="16">
        <f>Input!J204/Input!J$7</f>
        <v>0.47021919272921681</v>
      </c>
      <c r="O24" s="6">
        <f t="shared" si="1"/>
        <v>0.18098216757481048</v>
      </c>
    </row>
    <row r="25" spans="2:15" ht="12" customHeight="1" x14ac:dyDescent="0.2">
      <c r="B25" t="s">
        <v>307</v>
      </c>
      <c r="E25" s="16">
        <f>Input!A205/Input!A$7</f>
        <v>9.9035623938078157</v>
      </c>
      <c r="F25" s="16">
        <f>Input!B205/Input!B$7</f>
        <v>5.5348671023965137</v>
      </c>
      <c r="G25" s="16">
        <f>Input!C205/Input!C$7</f>
        <v>5.3847566875355719</v>
      </c>
      <c r="H25" s="16">
        <f>Input!D205/Input!D$7</f>
        <v>5.4334137219499619</v>
      </c>
      <c r="I25" s="16">
        <f>Input!E205/Input!E$7</f>
        <v>5.1776211343433083</v>
      </c>
      <c r="J25" s="16">
        <f>Input!F205/Input!F$7</f>
        <v>3.4965247726560049</v>
      </c>
      <c r="K25" s="16">
        <f>Input!G205/Input!G$7</f>
        <v>3.443630245447348</v>
      </c>
      <c r="L25" s="16">
        <f>Input!H205/Input!H$7</f>
        <v>3.9846306042884989</v>
      </c>
      <c r="M25" s="16">
        <f>Input!I205/Input!I$7</f>
        <v>3.4600383141762454</v>
      </c>
      <c r="N25" s="16">
        <f>Input!J205/Input!J$7</f>
        <v>2.5738804241290207</v>
      </c>
      <c r="O25" s="6">
        <f t="shared" si="1"/>
        <v>4.8392925400730284</v>
      </c>
    </row>
    <row r="26" spans="2:15" ht="12" customHeight="1" x14ac:dyDescent="0.2">
      <c r="B26" t="s">
        <v>308</v>
      </c>
      <c r="E26" s="16">
        <f>(Input!A142-SUM(Input!A202:'Input'!A205))/Input!A$7</f>
        <v>2.4544326977534436</v>
      </c>
      <c r="F26" s="16">
        <f>(Input!B142-SUM(Input!B202:'Input'!B205))/Input!B$7</f>
        <v>3.4628366013071861</v>
      </c>
      <c r="G26" s="16">
        <f>(Input!C142-SUM(Input!C202:'Input'!C205))/Input!C$7</f>
        <v>4.3221869664200367</v>
      </c>
      <c r="H26" s="16">
        <f>(Input!D142-SUM(Input!D202:'Input'!D205))/Input!D$7</f>
        <v>9.1700915656435367</v>
      </c>
      <c r="I26" s="16">
        <f>(Input!E142-SUM(Input!E202:'Input'!E205))/Input!E$7</f>
        <v>5.0985714285714296</v>
      </c>
      <c r="J26" s="16">
        <f>(Input!F142-SUM(Input!F202:'Input'!F205))/Input!F$7</f>
        <v>1.4440216368767687</v>
      </c>
      <c r="K26" s="16">
        <f>(Input!G142-SUM(Input!G202:'Input'!G205))/Input!G$7</f>
        <v>1.8317022961203502</v>
      </c>
      <c r="L26" s="16">
        <f>(Input!H142-SUM(Input!H202:'Input'!H205))/Input!H$7</f>
        <v>1.8386169590643267</v>
      </c>
      <c r="M26" s="16">
        <f>(Input!I142-SUM(Input!I202:'Input'!I205))/Input!I$7</f>
        <v>1.7346921500490025</v>
      </c>
      <c r="N26" s="16">
        <f>(Input!J142-SUM(Input!J202:'Input'!J205))/Input!J$7</f>
        <v>1.95492203510648</v>
      </c>
      <c r="O26" s="6">
        <f t="shared" si="1"/>
        <v>3.3312074336912558</v>
      </c>
    </row>
    <row r="27" spans="2:15" ht="12.75" customHeight="1" x14ac:dyDescent="0.2">
      <c r="B27" s="28" t="s">
        <v>188</v>
      </c>
      <c r="E27" s="8">
        <f>SUM(E22:E26)</f>
        <v>29.73385690013215</v>
      </c>
      <c r="F27" s="8">
        <f t="shared" ref="F27:N27" si="3">SUM(F22:F26)</f>
        <v>21.437260711692076</v>
      </c>
      <c r="G27" s="8">
        <f t="shared" si="3"/>
        <v>22.984022481502564</v>
      </c>
      <c r="H27" s="8">
        <f t="shared" si="3"/>
        <v>33.662933969564094</v>
      </c>
      <c r="I27" s="8">
        <f t="shared" si="3"/>
        <v>32.409271315888319</v>
      </c>
      <c r="J27" s="8">
        <f t="shared" si="3"/>
        <v>22.976266854813424</v>
      </c>
      <c r="K27" s="8">
        <f t="shared" si="3"/>
        <v>26.388921615201905</v>
      </c>
      <c r="L27" s="8">
        <f t="shared" si="3"/>
        <v>25.844077972709549</v>
      </c>
      <c r="M27" s="8">
        <f t="shared" si="3"/>
        <v>29.256791410496298</v>
      </c>
      <c r="N27" s="8">
        <f t="shared" si="3"/>
        <v>29.593369865454871</v>
      </c>
      <c r="O27" s="8">
        <f>AVERAGE(E27:N27)</f>
        <v>27.428677309745524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30.915639040966589</v>
      </c>
      <c r="F29" s="16">
        <f>Input!B143/Input!B$7</f>
        <v>35.744604212055194</v>
      </c>
      <c r="G29" s="16">
        <f>Input!C143/Input!C$7</f>
        <v>50.739214570290272</v>
      </c>
      <c r="H29" s="16">
        <f>Input!D143/Input!D$7</f>
        <v>31.410518442094403</v>
      </c>
      <c r="I29" s="16">
        <f>Input!E143/Input!E$7</f>
        <v>19.998515087016404</v>
      </c>
      <c r="J29" s="16">
        <f>Input!F143/Input!F$7</f>
        <v>25.184883192223268</v>
      </c>
      <c r="K29" s="16">
        <f>Input!G143/Input!G$7</f>
        <v>18.642491686460808</v>
      </c>
      <c r="L29" s="16">
        <f>Input!H143/Input!H$7</f>
        <v>6.2251578947368422</v>
      </c>
      <c r="M29" s="16">
        <f>Input!I143/Input!I$7</f>
        <v>0.9862968903145326</v>
      </c>
      <c r="N29" s="16">
        <f>Input!J143/Input!J$7</f>
        <v>0.44876058094983512</v>
      </c>
      <c r="O29" s="16">
        <f t="shared" ref="O29:O35" si="4">AVERAGE(E29:N29)</f>
        <v>22.029608159710811</v>
      </c>
    </row>
    <row r="30" spans="2:15" ht="12" customHeight="1" x14ac:dyDescent="0.2">
      <c r="B30" t="s">
        <v>309</v>
      </c>
      <c r="E30" s="16">
        <f>Input!A211/Input!A$7</f>
        <v>3.8621672644893339</v>
      </c>
      <c r="F30" s="16">
        <f>Input!B211/Input!B$7</f>
        <v>10.94029484386347</v>
      </c>
      <c r="G30" s="16">
        <f>Input!C211/Input!C$7</f>
        <v>0</v>
      </c>
      <c r="H30" s="16">
        <f>Input!D211/Input!D$7</f>
        <v>0</v>
      </c>
      <c r="I30" s="16">
        <f>Input!E211/Input!E$7</f>
        <v>1.5094753975209716</v>
      </c>
      <c r="J30" s="16">
        <f>Input!F211/Input!F$7</f>
        <v>1.0136861084979618</v>
      </c>
      <c r="K30" s="16">
        <f>Input!G211/Input!G$7</f>
        <v>1.8481258907363423</v>
      </c>
      <c r="L30" s="16">
        <f>Input!H211/Input!H$7</f>
        <v>0</v>
      </c>
      <c r="M30" s="16">
        <f>Input!I211/Input!I$7</f>
        <v>0</v>
      </c>
      <c r="N30" s="16">
        <f>Input!J211/Input!J$7</f>
        <v>1.6116867147821436</v>
      </c>
      <c r="O30" s="6">
        <f t="shared" si="4"/>
        <v>2.0785436219890223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</v>
      </c>
      <c r="G31" s="16">
        <f>Input!C144/Input!C$7</f>
        <v>4.7386169607285145E-2</v>
      </c>
      <c r="H31" s="16">
        <f>Input!D144/Input!D$7</f>
        <v>0</v>
      </c>
      <c r="I31" s="16">
        <f>Input!E144/Input!E$7</f>
        <v>6.3183923876298981E-2</v>
      </c>
      <c r="J31" s="16">
        <f>Input!F144/Input!F$7</f>
        <v>0</v>
      </c>
      <c r="K31" s="16">
        <f>Input!G144/Input!G$7</f>
        <v>0</v>
      </c>
      <c r="L31" s="16">
        <f>Input!H144/Input!H$7</f>
        <v>0</v>
      </c>
      <c r="M31" s="16">
        <f>Input!I144/Input!I$7</f>
        <v>0</v>
      </c>
      <c r="N31" s="16">
        <f>Input!J144/Input!J$7</f>
        <v>0</v>
      </c>
      <c r="O31" s="6">
        <f t="shared" si="4"/>
        <v>1.1057009348358413E-2</v>
      </c>
    </row>
    <row r="32" spans="2:15" ht="12" customHeight="1" x14ac:dyDescent="0.2">
      <c r="B32" t="s">
        <v>310</v>
      </c>
      <c r="E32" s="16">
        <f>Input!A208/Input!A$7</f>
        <v>1.4070530488956012</v>
      </c>
      <c r="F32" s="16">
        <f>Input!B208/Input!B$7</f>
        <v>1.3340261437908498</v>
      </c>
      <c r="G32" s="16">
        <f>Input!C208/Input!C$7</f>
        <v>1.2511667615253275</v>
      </c>
      <c r="H32" s="16">
        <f>Input!D208/Input!D$7</f>
        <v>1.2261671395408822</v>
      </c>
      <c r="I32" s="16">
        <f>Input!E208/Input!E$7</f>
        <v>1.3627281832978591</v>
      </c>
      <c r="J32" s="16">
        <f>Input!F208/Input!F$7</f>
        <v>0.91138131075572282</v>
      </c>
      <c r="K32" s="16">
        <f>Input!G208/Input!G$7</f>
        <v>0.95442755344418051</v>
      </c>
      <c r="L32" s="16">
        <f>Input!H208/Input!H$7</f>
        <v>1.2766345029239767</v>
      </c>
      <c r="M32" s="16">
        <f>Input!I208/Input!I$7</f>
        <v>1.0949140158602868</v>
      </c>
      <c r="N32" s="16">
        <f>Input!J208/Input!J$7</f>
        <v>1.0982010157711841</v>
      </c>
      <c r="O32" s="6">
        <f t="shared" si="4"/>
        <v>1.1916699675805873</v>
      </c>
    </row>
    <row r="33" spans="2:15" ht="12" customHeight="1" x14ac:dyDescent="0.2">
      <c r="B33" t="s">
        <v>191</v>
      </c>
      <c r="E33" s="16">
        <f>Input!A145/Input!A$7</f>
        <v>0.23206531999244856</v>
      </c>
      <c r="F33" s="16">
        <f>Input!B145/Input!B$7</f>
        <v>0</v>
      </c>
      <c r="G33" s="16">
        <f>Input!C145/Input!C$7</f>
        <v>0</v>
      </c>
      <c r="H33" s="16">
        <f>Input!D145/Input!D$7</f>
        <v>0</v>
      </c>
      <c r="I33" s="16">
        <f>Input!E145/Input!E$7</f>
        <v>0.34041066733441844</v>
      </c>
      <c r="J33" s="16">
        <f>Input!F145/Input!F$7</f>
        <v>0.88117826904985885</v>
      </c>
      <c r="K33" s="16">
        <f>Input!G145/Input!G$7</f>
        <v>0.84162549485352334</v>
      </c>
      <c r="L33" s="16">
        <f>Input!H145/Input!H$7</f>
        <v>0.61611403508771934</v>
      </c>
      <c r="M33" s="16">
        <f>Input!I145/Input!I$7</f>
        <v>0.77714247527399094</v>
      </c>
      <c r="N33" s="16">
        <f>Input!J145/Input!J$7</f>
        <v>0.7270186224717099</v>
      </c>
      <c r="O33" s="6">
        <f t="shared" si="4"/>
        <v>0.44155548840636694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0.22390787238058951</v>
      </c>
      <c r="F34" s="16">
        <f>(Input!B147-Input!B143-Input!B144-Input!B145-Input!B207-Input!B208)/Input!B$7</f>
        <v>0.47193028322439795</v>
      </c>
      <c r="G34" s="16">
        <f>(Input!C147-Input!C143-Input!C144-Input!C145-Input!C207-Input!C208)/Input!C$7</f>
        <v>0.33263090495161657</v>
      </c>
      <c r="H34" s="16">
        <f>(Input!D147-Input!D143-Input!D144-Input!D145-Input!D207-Input!D208)/Input!D$7</f>
        <v>0.13716533402115014</v>
      </c>
      <c r="I34" s="16">
        <f>(Input!E147-Input!E143-Input!E144-Input!E145-Input!E207-Input!E208)/Input!E$7</f>
        <v>4.1481156879929593E-2</v>
      </c>
      <c r="J34" s="16">
        <f>(Input!F147-Input!F143-Input!F144-Input!F145-Input!F207-Input!F208)/Input!F$7</f>
        <v>3.055581687049392E-2</v>
      </c>
      <c r="K34" s="16">
        <f>(Input!G147-Input!G143-Input!G144-Input!G145-Input!G207-Input!G208)/Input!G$7</f>
        <v>3.3075217735547668E-2</v>
      </c>
      <c r="L34" s="16">
        <f>(Input!H147-Input!H143-Input!H144-Input!H145-Input!H207-Input!H208)/Input!H$7</f>
        <v>4.153021442495166E-2</v>
      </c>
      <c r="M34" s="16">
        <f>(Input!I147-Input!I143-Input!I144-Input!I145-Input!I207-Input!I208)/Input!I$7</f>
        <v>0.23742047580860762</v>
      </c>
      <c r="N34" s="16">
        <f>(Input!J147-Input!J143-Input!J144-Input!J145-Input!J207-Input!J208)/Input!J$7</f>
        <v>0.3543749443107892</v>
      </c>
      <c r="O34" s="6">
        <f t="shared" si="4"/>
        <v>0.19040722206080737</v>
      </c>
    </row>
    <row r="35" spans="2:15" ht="12.75" customHeight="1" x14ac:dyDescent="0.2">
      <c r="B35" s="28" t="s">
        <v>193</v>
      </c>
      <c r="E35" s="8">
        <f>SUM(E29:E34)</f>
        <v>36.64083254672456</v>
      </c>
      <c r="F35" s="8">
        <f t="shared" ref="F35:N35" si="5">SUM(F29:F34)</f>
        <v>48.49085548293391</v>
      </c>
      <c r="G35" s="8">
        <f t="shared" si="5"/>
        <v>52.370398406374498</v>
      </c>
      <c r="H35" s="8">
        <f t="shared" si="5"/>
        <v>32.773850915656432</v>
      </c>
      <c r="I35" s="8">
        <f t="shared" si="5"/>
        <v>23.315794415925879</v>
      </c>
      <c r="J35" s="8">
        <f t="shared" si="5"/>
        <v>28.021684697397301</v>
      </c>
      <c r="K35" s="8">
        <f t="shared" si="5"/>
        <v>22.3197458432304</v>
      </c>
      <c r="L35" s="8">
        <f t="shared" si="5"/>
        <v>8.1594366471734912</v>
      </c>
      <c r="M35" s="8">
        <f t="shared" si="5"/>
        <v>3.0957738572574178</v>
      </c>
      <c r="N35" s="8">
        <f t="shared" si="5"/>
        <v>4.2400418782856626</v>
      </c>
      <c r="O35" s="8">
        <f t="shared" si="4"/>
        <v>25.942841469095953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506.38130451198788</v>
      </c>
      <c r="F37" s="30">
        <f t="shared" ref="F37:N37" si="6">+F11+F13+F20+F27+F35</f>
        <v>553.61881045751636</v>
      </c>
      <c r="G37" s="30">
        <f t="shared" si="6"/>
        <v>486.71202902675009</v>
      </c>
      <c r="H37" s="30">
        <f t="shared" si="6"/>
        <v>477.58691514057261</v>
      </c>
      <c r="I37" s="30">
        <f t="shared" si="6"/>
        <v>459.42685864529858</v>
      </c>
      <c r="J37" s="30">
        <f t="shared" si="6"/>
        <v>425.1583450925055</v>
      </c>
      <c r="K37" s="30">
        <f t="shared" si="6"/>
        <v>441.62719081551865</v>
      </c>
      <c r="L37" s="30">
        <f t="shared" si="6"/>
        <v>417.77742105263155</v>
      </c>
      <c r="M37" s="30">
        <f t="shared" si="6"/>
        <v>408.78845406753987</v>
      </c>
      <c r="N37" s="30">
        <f t="shared" si="6"/>
        <v>412.87115833556084</v>
      </c>
      <c r="O37" s="7">
        <f>AVERAGE(E37:N37)</f>
        <v>458.99484871458816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379.26141778365115</v>
      </c>
      <c r="F39" s="30">
        <f>(Input!B24-Input!B125)/Input!B$7+Input!B131/Input!B7</f>
        <v>423.6503587509078</v>
      </c>
      <c r="G39" s="30">
        <f>(Input!C24-Input!C125)/Input!C$7+Input!C131/Input!C7</f>
        <v>404.49238901536717</v>
      </c>
      <c r="H39" s="30">
        <f>(Input!D24-Input!D125)/Input!D$7+Input!D131/Input!D7</f>
        <v>440.49044751096199</v>
      </c>
      <c r="I39" s="30">
        <f>(Input!E24-Input!E125)/Input!E$7+Input!E131/Input!E7</f>
        <v>413.57648178289725</v>
      </c>
      <c r="J39" s="30">
        <f>(Input!F24-Input!F125)/Input!F$7+Input!F131/Input!F7</f>
        <v>387.73658356851683</v>
      </c>
      <c r="K39" s="30">
        <f>(Input!G24-Input!G125)/Input!G$7+Input!G131/Input!G7</f>
        <v>410.97896278701506</v>
      </c>
      <c r="L39" s="30">
        <f>(Input!H24-Input!H125)/Input!H$7+Input!H131/Input!H7</f>
        <v>363.33661695906437</v>
      </c>
      <c r="M39" s="30">
        <f>(Input!I24-Input!I125)/Input!I$7+Input!I131/Input!I7</f>
        <v>372.77761293771715</v>
      </c>
      <c r="N39" s="30">
        <f>(Input!J24-Input!J125)/Input!J$7+Input!J131/Input!J7</f>
        <v>372.85345451305358</v>
      </c>
      <c r="O39" s="7">
        <f>AVERAGE(E39:N39)</f>
        <v>396.91543256091529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127.11988672833672</v>
      </c>
      <c r="F41" s="11">
        <f t="shared" ref="F41:N41" si="7">+F37-F39</f>
        <v>129.96845170660856</v>
      </c>
      <c r="G41" s="11">
        <f t="shared" si="7"/>
        <v>82.219640011382921</v>
      </c>
      <c r="H41" s="11">
        <f t="shared" si="7"/>
        <v>37.096467629610629</v>
      </c>
      <c r="I41" s="11">
        <f t="shared" si="7"/>
        <v>45.850376862401333</v>
      </c>
      <c r="J41" s="11">
        <f t="shared" si="7"/>
        <v>37.421761523988664</v>
      </c>
      <c r="K41" s="11">
        <f t="shared" si="7"/>
        <v>30.648228028503581</v>
      </c>
      <c r="L41" s="11">
        <f t="shared" si="7"/>
        <v>54.440804093567181</v>
      </c>
      <c r="M41" s="11">
        <f t="shared" si="7"/>
        <v>36.010841129822722</v>
      </c>
      <c r="N41" s="11">
        <f t="shared" si="7"/>
        <v>40.017703822507258</v>
      </c>
      <c r="O41" s="11">
        <f>AVERAGE(E41:N41)</f>
        <v>62.079416153672945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16.350804228808759</v>
      </c>
      <c r="F43" s="8">
        <f>(Input!B25+Input!B26)/Input!B$7</f>
        <v>17.782085693536676</v>
      </c>
      <c r="G43" s="8">
        <f>(Input!C25+Input!C26)/Input!C$7</f>
        <v>16.622716277746157</v>
      </c>
      <c r="H43" s="8">
        <f>(Input!D25+Input!D26)/Input!D$7</f>
        <v>18.412850141862265</v>
      </c>
      <c r="I43" s="8">
        <f>(Input!E25+Input!E26)/Input!E$7</f>
        <v>20.468272192312508</v>
      </c>
      <c r="J43" s="8">
        <f>(Input!F25+Input!F26)/Input!F$7</f>
        <v>17.125958764502979</v>
      </c>
      <c r="K43" s="8">
        <f>(Input!G25+Input!G26)/Input!G$7</f>
        <v>16.650406175771973</v>
      </c>
      <c r="L43" s="8">
        <f>(Input!H25+Input!H26)/Input!H$7</f>
        <v>19.035588693957116</v>
      </c>
      <c r="M43" s="8">
        <f>(Input!I25+Input!I26)/Input!I$7</f>
        <v>16.741543259378062</v>
      </c>
      <c r="N43" s="8">
        <f>(Input!J25+Input!J26)/Input!J$7</f>
        <v>14.864362469927826</v>
      </c>
      <c r="O43" s="8">
        <f>AVERAGE(E43:N43)</f>
        <v>17.405458789780432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110.76908249952797</v>
      </c>
      <c r="F45" s="11">
        <f t="shared" ref="F45:N45" si="8">+F41-F43</f>
        <v>112.18636601307189</v>
      </c>
      <c r="G45" s="11">
        <f t="shared" si="8"/>
        <v>65.596923733636771</v>
      </c>
      <c r="H45" s="11">
        <f t="shared" si="8"/>
        <v>18.683617487748364</v>
      </c>
      <c r="I45" s="11">
        <f t="shared" si="8"/>
        <v>25.382104670088825</v>
      </c>
      <c r="J45" s="11">
        <f t="shared" si="8"/>
        <v>20.295802759485685</v>
      </c>
      <c r="K45" s="11">
        <f t="shared" si="8"/>
        <v>13.997821852731608</v>
      </c>
      <c r="L45" s="11">
        <f t="shared" si="8"/>
        <v>35.405215399610064</v>
      </c>
      <c r="M45" s="11">
        <f t="shared" si="8"/>
        <v>19.26929787044466</v>
      </c>
      <c r="N45" s="11">
        <f t="shared" si="8"/>
        <v>25.153341352579432</v>
      </c>
      <c r="O45" s="11">
        <f>AVERAGE(E45:N45)</f>
        <v>44.673957363892534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3: östliches Flach- und Hügelland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82.249814084507037</v>
      </c>
      <c r="F7" s="6">
        <f>(Input!B$132+Input!B$28+Input!B$141)/Input!B$6</f>
        <v>83.397149663382649</v>
      </c>
      <c r="G7" s="6">
        <f>(Input!C$132+Input!C$28+Input!C$141)/Input!C$6</f>
        <v>72.853725436579339</v>
      </c>
      <c r="H7" s="6">
        <f>(Input!D$132+Input!D$28+Input!D$141)/Input!D$6</f>
        <v>79.314325103316719</v>
      </c>
      <c r="I7" s="6">
        <f>(Input!E$132+Input!E$28+Input!E$141)/Input!E$6</f>
        <v>64.274935599546268</v>
      </c>
      <c r="J7" s="6">
        <f>(Input!F$132+Input!F$28+Input!F$141)/Input!F$6</f>
        <v>69.999535446539383</v>
      </c>
      <c r="K7" s="6">
        <f>(Input!G$132+Input!G$28+Input!G$141)/Input!G$6</f>
        <v>78.94518957026547</v>
      </c>
      <c r="L7" s="6">
        <f>(Input!H$132+Input!H$28+Input!H$141)/Input!H$6</f>
        <v>83.562754659566366</v>
      </c>
      <c r="M7" s="6">
        <f>(Input!I$132+Input!I$28+Input!I$141)/Input!I$6</f>
        <v>81.289635735405355</v>
      </c>
      <c r="N7" s="6">
        <f>(Input!J$132+Input!J$28+Input!J$141)/Input!J$6</f>
        <v>81.523442506406184</v>
      </c>
      <c r="O7" s="6">
        <f>AVERAGE(E7:N7)</f>
        <v>77.741050780551475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85.560777089201878</v>
      </c>
      <c r="F8" s="6">
        <f>(Input!B$132+Input!B$133+Input!B$134+Input!B$28+Input!B$141)/Input!B$6</f>
        <v>86.395071970646001</v>
      </c>
      <c r="G8" s="6">
        <f>(Input!C$132+Input!C$133+Input!C$134+Input!C$28+Input!C$141)/Input!C$6</f>
        <v>74.716599110752796</v>
      </c>
      <c r="H8" s="6">
        <f>(Input!D$132+Input!D$133+Input!D$134+Input!D$28+Input!D$141)/Input!D$6</f>
        <v>79.500609303804168</v>
      </c>
      <c r="I8" s="6">
        <f>(Input!E$132+Input!E$133+Input!E$134+Input!E$28+Input!E$141)/Input!E$6</f>
        <v>66.489559442350625</v>
      </c>
      <c r="J8" s="6">
        <f>(Input!F$132+Input!F$133+Input!F$134+Input!F$28+Input!F$141)/Input!F$6</f>
        <v>71.35527583899173</v>
      </c>
      <c r="K8" s="6">
        <f>(Input!G$132+Input!G$133+Input!G$134+Input!G$28+Input!G$141)/Input!G$6</f>
        <v>80.189720982665705</v>
      </c>
      <c r="L8" s="6">
        <f>(Input!H$132+Input!H$133+Input!H$134+Input!H$28+Input!H$141)/Input!H$6</f>
        <v>79.594922594142247</v>
      </c>
      <c r="M8" s="6">
        <f>(Input!I$132+Input!I$133+Input!I$134+Input!I$28+Input!I$141)/Input!I$6</f>
        <v>84.890377157395321</v>
      </c>
      <c r="N8" s="6">
        <f>(Input!J$132+Input!J$133+Input!J$134+Input!J$28+Input!J$141)/Input!J$6</f>
        <v>83.68291386318063</v>
      </c>
      <c r="O8" s="6">
        <f>AVERAGE(E8:N8)</f>
        <v>79.237582735313097</v>
      </c>
    </row>
    <row r="9" spans="1:15" ht="12" customHeight="1" x14ac:dyDescent="0.2">
      <c r="B9" s="19" t="s">
        <v>209</v>
      </c>
      <c r="E9" s="6">
        <f>(Input!A$148-Input!A$154+Input!A$155)/Input!A$6</f>
        <v>46.654827042253523</v>
      </c>
      <c r="F9" s="6">
        <f>(Input!B$148-Input!B$154+Input!B$155)/Input!B$6</f>
        <v>49.393279978340104</v>
      </c>
      <c r="G9" s="6">
        <f>(Input!C$148-Input!C$154+Input!C$155)/Input!C$6</f>
        <v>38.705479788425642</v>
      </c>
      <c r="H9" s="6">
        <f>(Input!D$148-Input!D$154+Input!D$155)/Input!D$6</f>
        <v>31.94859701176221</v>
      </c>
      <c r="I9" s="6">
        <f>(Input!E$148-Input!E$154+Input!E$155)/Input!E$6</f>
        <v>23.806565187163816</v>
      </c>
      <c r="J9" s="6">
        <f>(Input!F$148-Input!F$154+Input!F$155)/Input!F$6</f>
        <v>31.37415990351824</v>
      </c>
      <c r="K9" s="6">
        <f>(Input!G$148-Input!G$154+Input!G$155)/Input!G$6</f>
        <v>35.656038690083555</v>
      </c>
      <c r="L9" s="6">
        <f>(Input!H$148-Input!H$154+Input!H$155)/Input!H$6</f>
        <v>38.215703879802206</v>
      </c>
      <c r="M9" s="6">
        <f>(Input!I$148-Input!I$154+Input!I$155)/Input!I$6</f>
        <v>41.396851406174797</v>
      </c>
      <c r="N9" s="6">
        <f>(Input!J$148-Input!J$154+Input!J$155)/Input!J$6</f>
        <v>41.242573814787285</v>
      </c>
      <c r="O9" s="6">
        <f>AVERAGE(E9:N9)</f>
        <v>37.839407670231139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27.72036131455399</v>
      </c>
      <c r="F10" s="6">
        <f>(Input!B$132+Input!B$135+Input!B$28+Input!B$141+Input!B$142+Input!B$147-Input!B$156+Input!B$157)/Input!B$6</f>
        <v>33.352833768416964</v>
      </c>
      <c r="G10" s="6">
        <f>(Input!C$132+Input!C$135+Input!C$28+Input!C$141+Input!C$142+Input!C$147-Input!C$156+Input!C$157)/Input!C$6</f>
        <v>24.531162743551921</v>
      </c>
      <c r="H10" s="6">
        <f>(Input!D$132+Input!D$135+Input!D$28+Input!D$141+Input!D$142+Input!D$147-Input!D$156+Input!D$157)/Input!D$6</f>
        <v>18.432129066440595</v>
      </c>
      <c r="I10" s="6">
        <f>(Input!E$132+Input!E$135+Input!E$28+Input!E$141+Input!E$142+Input!E$147-Input!E$156+Input!E$157)/Input!E$6</f>
        <v>11.399218229719343</v>
      </c>
      <c r="J10" s="6">
        <f>(Input!F$132+Input!F$135+Input!F$28+Input!F$141+Input!F$142+Input!F$147-Input!F$156+Input!F$157)/Input!F$6</f>
        <v>16.961933646018995</v>
      </c>
      <c r="K10" s="6">
        <f>(Input!G$132+Input!G$135+Input!G$28+Input!G$141+Input!G$142+Input!G$147-Input!G$156+Input!G$157)/Input!G$6</f>
        <v>18.150783618515067</v>
      </c>
      <c r="L10" s="6">
        <f>(Input!H$132+Input!H$135+Input!H$28+Input!H$141+Input!H$142+Input!H$147-Input!H$156+Input!H$157)/Input!H$6</f>
        <v>24.240264359071887</v>
      </c>
      <c r="M10" s="6">
        <f>(Input!I$132+Input!I$135+Input!I$28+Input!I$141+Input!I$142+Input!I$147-Input!I$156+Input!I$157)/Input!I$6</f>
        <v>18.328462834353306</v>
      </c>
      <c r="N10" s="6">
        <f>(Input!J$132+Input!J$135+Input!J$28+Input!J$141+Input!J$142+Input!J$147-Input!J$156+Input!J$157)/Input!J$6</f>
        <v>20.350116683113143</v>
      </c>
      <c r="O10" s="6">
        <f>AVERAGE(E10:N10)</f>
        <v>21.346726626375521</v>
      </c>
    </row>
    <row r="11" spans="1:15" ht="12" customHeight="1" x14ac:dyDescent="0.2">
      <c r="B11" t="s">
        <v>211</v>
      </c>
      <c r="E11" s="6">
        <f>Input!A$148/Input!A34-Input!A$24/Input!A$6</f>
        <v>23.626923994835607</v>
      </c>
      <c r="F11" s="6">
        <f>Input!B$148/Input!B34-Input!B$24/Input!B$6</f>
        <v>32.355980008832816</v>
      </c>
      <c r="G11" s="6">
        <f>Input!C$148/Input!C34-Input!C$24/Input!C$6</f>
        <v>23.025755727345299</v>
      </c>
      <c r="H11" s="6">
        <f>Input!D$148/Input!D34-Input!D$24/Input!D$6</f>
        <v>12.214957667934158</v>
      </c>
      <c r="I11" s="6">
        <f>Input!E$148/Input!E34-Input!E$24/Input!E$6</f>
        <v>9.331476315949061</v>
      </c>
      <c r="J11" s="6">
        <f>Input!F$148/Input!F34-Input!F$24/Input!F$6</f>
        <v>14.511646111311109</v>
      </c>
      <c r="K11" s="6">
        <f>Input!G$148/Input!G34-Input!G$24/Input!G$6</f>
        <v>14.563363514468548</v>
      </c>
      <c r="L11" s="6">
        <f>Input!H$148/Input!H34-Input!H$24/Input!H$6</f>
        <v>12.818295228512852</v>
      </c>
      <c r="M11" s="6">
        <f>Input!I$148/Input!I34-Input!I$24/Input!I$6</f>
        <v>14.986701364930028</v>
      </c>
      <c r="N11" s="6">
        <f>Input!J$148/Input!J34-Input!J$24/Input!J$6</f>
        <v>16.481223895460388</v>
      </c>
      <c r="O11" s="6">
        <f>AVERAGE(E11:N11)</f>
        <v>17.391632382957987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413.42293751179909</v>
      </c>
      <c r="F15" s="6">
        <f>(Input!B$132+Input!B$28+Input!B$141)/Input!B$7</f>
        <v>599.49529266521427</v>
      </c>
      <c r="G15" s="6">
        <f>(Input!C$132+Input!C$28+Input!C$141)/Input!C$7</f>
        <v>527.70209021058622</v>
      </c>
      <c r="H15" s="6">
        <f>(Input!D$132+Input!D$28+Input!D$141)/Input!D$7</f>
        <v>482.64720531338662</v>
      </c>
      <c r="I15" s="6">
        <f>(Input!E$132+Input!E$28+Input!E$141)/Input!E$7</f>
        <v>439.85719669462878</v>
      </c>
      <c r="J15" s="6">
        <f>(Input!F$132+Input!F$28+Input!F$141)/Input!F$7</f>
        <v>489.27727187206011</v>
      </c>
      <c r="K15" s="6">
        <f>(Input!G$132+Input!G$28+Input!G$141)/Input!G$7</f>
        <v>479.00659461599366</v>
      </c>
      <c r="L15" s="6">
        <f>(Input!H$132+Input!H$28+Input!H$141)/Input!H$7</f>
        <v>428.23875633528263</v>
      </c>
      <c r="M15" s="6">
        <f>(Input!I$132+Input!I$28+Input!I$141)/Input!I$7</f>
        <v>421.34729484095163</v>
      </c>
      <c r="N15" s="6">
        <f>(Input!J$132+Input!J$28+Input!J$141)/Input!J$7</f>
        <v>447.6356125813063</v>
      </c>
      <c r="O15" s="6">
        <f>AVERAGE(E15:N15)</f>
        <v>472.86302526412089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430.06526146875586</v>
      </c>
      <c r="F16" s="6">
        <f>(Input!B$132+Input!B$133+Input!B$134+Input!B$28+Input!B$141)/Input!B$7</f>
        <v>621.04567320261435</v>
      </c>
      <c r="G16" s="6">
        <f>(Input!C$132+Input!C$133+Input!C$134+Input!C$28+Input!C$141)/Input!C$7</f>
        <v>541.19546101309049</v>
      </c>
      <c r="H16" s="6">
        <f>(Input!D$132+Input!D$133+Input!D$134+Input!D$28+Input!D$141)/Input!D$7</f>
        <v>483.78079055971114</v>
      </c>
      <c r="I16" s="6">
        <f>(Input!E$132+Input!E$133+Input!E$134+Input!E$28+Input!E$141)/Input!E$7</f>
        <v>455.0126881181921</v>
      </c>
      <c r="J16" s="6">
        <f>(Input!F$132+Input!F$133+Input!F$134+Input!F$28+Input!F$141)/Input!F$7</f>
        <v>498.75351991219816</v>
      </c>
      <c r="K16" s="6">
        <f>(Input!G$132+Input!G$133+Input!G$134+Input!G$28+Input!G$141)/Input!G$7</f>
        <v>486.55789390340459</v>
      </c>
      <c r="L16" s="6">
        <f>(Input!H$132+Input!H$133+Input!H$134+Input!H$28+Input!H$141)/Input!H$7</f>
        <v>407.90458382066271</v>
      </c>
      <c r="M16" s="6">
        <f>(Input!I$132+Input!I$133+Input!I$134+Input!I$28+Input!I$141)/Input!I$7</f>
        <v>440.01096141851559</v>
      </c>
      <c r="N16" s="6">
        <f>(Input!J$132+Input!J$133+Input!J$134+Input!J$28+Input!J$141)/Input!J$7</f>
        <v>459.49301523656771</v>
      </c>
      <c r="O16" s="6">
        <f>AVERAGE(E16:N16)</f>
        <v>482.38198486537124</v>
      </c>
    </row>
    <row r="17" spans="2:15" ht="12" customHeight="1" x14ac:dyDescent="0.2">
      <c r="B17" s="19" t="s">
        <v>209</v>
      </c>
      <c r="E17" s="6">
        <f>(Input!A$148-Input!A$154+Input!A$155)/Input!A$7</f>
        <v>234.50722484425145</v>
      </c>
      <c r="F17" s="6">
        <f>(Input!B$148-Input!B$154+Input!B$155)/Input!B$7</f>
        <v>355.06056209150324</v>
      </c>
      <c r="G17" s="6">
        <f>(Input!C$148-Input!C$154+Input!C$155)/Input!C$7</f>
        <v>280.35577404667043</v>
      </c>
      <c r="H17" s="6">
        <f>(Input!D$148-Input!D$154+Input!D$155)/Input!D$7</f>
        <v>194.41508253804486</v>
      </c>
      <c r="I17" s="6">
        <f>(Input!E$148-Input!E$154+Input!E$155)/Input!E$7</f>
        <v>162.91714536121194</v>
      </c>
      <c r="J17" s="6">
        <f>(Input!F$148-Input!F$154+Input!F$155)/Input!F$7</f>
        <v>219.29664628410163</v>
      </c>
      <c r="K17" s="6">
        <f>(Input!G$148-Input!G$154+Input!G$155)/Input!G$7</f>
        <v>216.3460213776722</v>
      </c>
      <c r="L17" s="6">
        <f>(Input!H$148-Input!H$154+Input!H$155)/Input!H$7</f>
        <v>195.84617056530215</v>
      </c>
      <c r="M17" s="6">
        <f>(Input!I$148-Input!I$154+Input!I$155)/Input!I$7</f>
        <v>214.57165107368797</v>
      </c>
      <c r="N17" s="6">
        <f>(Input!J$148-Input!J$154+Input!J$155)/Input!J$7</f>
        <v>226.45811102200835</v>
      </c>
      <c r="O17" s="6">
        <f>AVERAGE(E17:N17)</f>
        <v>229.97743892044542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139.33445723994714</v>
      </c>
      <c r="F18" s="6">
        <f>(Input!B$132+Input!B$135+Input!B$28+Input!B$141+Input!B$142+Input!B$147-Input!B$156+Input!B$157)/Input!B$7</f>
        <v>239.75479883805372</v>
      </c>
      <c r="G18" s="6">
        <f>(Input!C$132+Input!C$135+Input!C$28+Input!C$141+Input!C$142+Input!C$147-Input!C$156+Input!C$157)/Input!C$7</f>
        <v>177.68680705748423</v>
      </c>
      <c r="H18" s="6">
        <f>(Input!D$132+Input!D$135+Input!D$28+Input!D$141+Input!D$142+Input!D$147-Input!D$156+Input!D$157)/Input!D$7</f>
        <v>112.16404565385602</v>
      </c>
      <c r="I18" s="6">
        <f>(Input!E$132+Input!E$135+Input!E$28+Input!E$141+Input!E$142+Input!E$147-Input!E$156+Input!E$157)/Input!E$7</f>
        <v>78.009073494428435</v>
      </c>
      <c r="J18" s="6">
        <f>(Input!F$132+Input!F$135+Input!F$28+Input!F$141+Input!F$142+Input!F$147-Input!F$156+Input!F$157)/Input!F$7</f>
        <v>118.55919567262453</v>
      </c>
      <c r="K18" s="6">
        <f>(Input!G$132+Input!G$135+Input!G$28+Input!G$141+Input!G$142+Input!G$147-Input!G$156+Input!G$157)/Input!G$7</f>
        <v>110.13141013460016</v>
      </c>
      <c r="L18" s="6">
        <f>(Input!H$132+Input!H$135+Input!H$28+Input!H$141+Input!H$142+Input!H$147-Input!H$156+Input!H$157)/Input!H$7</f>
        <v>124.2254483430799</v>
      </c>
      <c r="M18" s="6">
        <f>(Input!I$132+Input!I$135+Input!I$28+Input!I$141+Input!I$142+Input!I$147-Input!I$156+Input!I$157)/Input!I$7</f>
        <v>95.001634144168278</v>
      </c>
      <c r="N18" s="6">
        <f>(Input!J$132+Input!J$135+Input!J$28+Input!J$141+Input!J$142+Input!J$147-Input!J$156+Input!J$157)/Input!J$7</f>
        <v>111.74009177581756</v>
      </c>
      <c r="O18" s="6">
        <f>AVERAGE(E18:N18)</f>
        <v>130.66069623540599</v>
      </c>
    </row>
    <row r="19" spans="2:15" ht="12" customHeight="1" x14ac:dyDescent="0.2">
      <c r="B19" t="s">
        <v>211</v>
      </c>
      <c r="E19" s="6">
        <f>(Input!A$148-Input!A$24)/Input!A$7</f>
        <v>118.76852935623941</v>
      </c>
      <c r="F19" s="6">
        <f>(Input!B$148-Input!B$24)/Input!B$7</f>
        <v>232.59593028322439</v>
      </c>
      <c r="G19" s="6">
        <f>(Input!C$148-Input!C$24)/Input!C$7</f>
        <v>167.35597324985767</v>
      </c>
      <c r="H19" s="6">
        <f>(Input!D$148-Input!D$24)/Input!D$7</f>
        <v>87.65075573897343</v>
      </c>
      <c r="I19" s="6">
        <f>(Input!E$148-Input!E$24)/Input!E$7</f>
        <v>66.38633404281957</v>
      </c>
      <c r="J19" s="6">
        <f>(Input!F$148-Input!F$24)/Input!F$7</f>
        <v>101.44606146127312</v>
      </c>
      <c r="K19" s="6">
        <f>(Input!G$148-Input!G$24)/Input!G$7</f>
        <v>88.371625494853518</v>
      </c>
      <c r="L19" s="6">
        <f>(Input!H$148-Input!H$24)/Input!H$7</f>
        <v>65.681958089668626</v>
      </c>
      <c r="M19" s="6">
        <f>(Input!I$148-Input!I$24)/Input!I$7</f>
        <v>77.694801746413674</v>
      </c>
      <c r="N19" s="6">
        <f>(Input!J$148-Input!J$24)/Input!J$7</f>
        <v>90.272999198075311</v>
      </c>
      <c r="O19" s="6">
        <f>AVERAGE(E19:N19)</f>
        <v>109.62249686613988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131.71325466980505</v>
      </c>
      <c r="F23" s="16">
        <f>Input!B148/Input!B24*100</f>
        <v>149.51473044875507</v>
      </c>
      <c r="G23" s="16">
        <f>Input!C148/Input!C24*100</f>
        <v>136.97857142477622</v>
      </c>
      <c r="H23" s="16">
        <f>Input!D148/Input!D24*100</f>
        <v>119.03511186911291</v>
      </c>
      <c r="I23" s="16">
        <f>Input!E148/Input!E24*100</f>
        <v>114.59836037244891</v>
      </c>
      <c r="J23" s="16">
        <f>Input!F148/Input!F24*100</f>
        <v>122.11914531013829</v>
      </c>
      <c r="K23" s="16">
        <f>Input!G148/Input!G24*100</f>
        <v>119.56085467637196</v>
      </c>
      <c r="L23" s="16">
        <f>Input!H148/Input!H24*100</f>
        <v>117.39956773532066</v>
      </c>
      <c r="M23" s="16">
        <f>Input!I148/Input!I24*100</f>
        <v>119.66315045295049</v>
      </c>
      <c r="N23" s="16">
        <f>Input!J148/Input!J24*100</f>
        <v>122.17082788171898</v>
      </c>
      <c r="O23" s="16">
        <f>AVERAGE(E23:N23)</f>
        <v>125.27535748413985</v>
      </c>
    </row>
    <row r="24" spans="2:15" ht="12" customHeight="1" x14ac:dyDescent="0.2">
      <c r="B24" t="s">
        <v>215</v>
      </c>
      <c r="E24" s="16">
        <f>+E11/E7*100</f>
        <v>28.725808389743325</v>
      </c>
      <c r="F24" s="16">
        <f t="shared" ref="F24:N24" si="1">+F11/F7*100</f>
        <v>38.79746506856867</v>
      </c>
      <c r="G24" s="16">
        <f t="shared" si="1"/>
        <v>31.605460927855628</v>
      </c>
      <c r="H24" s="16">
        <f t="shared" si="1"/>
        <v>15.400695463300815</v>
      </c>
      <c r="I24" s="16">
        <f t="shared" si="1"/>
        <v>14.51806404612708</v>
      </c>
      <c r="J24" s="16">
        <f t="shared" si="1"/>
        <v>20.731060597386481</v>
      </c>
      <c r="K24" s="16">
        <f t="shared" si="1"/>
        <v>18.447436244999285</v>
      </c>
      <c r="L24" s="16">
        <f t="shared" si="1"/>
        <v>15.339723158642183</v>
      </c>
      <c r="M24" s="16">
        <f t="shared" si="1"/>
        <v>18.436177292897664</v>
      </c>
      <c r="N24" s="16">
        <f t="shared" si="1"/>
        <v>20.216545558862141</v>
      </c>
      <c r="O24" s="6">
        <f>AVERAGE(E24:N24)</f>
        <v>22.221843674838333</v>
      </c>
    </row>
    <row r="25" spans="2:15" ht="12" customHeight="1" x14ac:dyDescent="0.2">
      <c r="B25" t="s">
        <v>216</v>
      </c>
      <c r="E25" s="16">
        <f>+E9/E8*100</f>
        <v>54.528288112219073</v>
      </c>
      <c r="F25" s="16">
        <f t="shared" ref="F25:N25" si="2">+F9/F8*100</f>
        <v>57.171409030276862</v>
      </c>
      <c r="G25" s="16">
        <f t="shared" si="2"/>
        <v>51.803053470156357</v>
      </c>
      <c r="H25" s="16">
        <f t="shared" si="2"/>
        <v>40.186606482063084</v>
      </c>
      <c r="I25" s="16">
        <f t="shared" si="2"/>
        <v>35.804967557057068</v>
      </c>
      <c r="J25" s="16">
        <f t="shared" si="2"/>
        <v>43.968942078385169</v>
      </c>
      <c r="K25" s="16">
        <f t="shared" si="2"/>
        <v>44.46460001749</v>
      </c>
      <c r="L25" s="16">
        <f t="shared" si="2"/>
        <v>48.01274080592507</v>
      </c>
      <c r="M25" s="16">
        <f t="shared" si="2"/>
        <v>48.76506948416646</v>
      </c>
      <c r="N25" s="16">
        <f t="shared" si="2"/>
        <v>49.284342419311322</v>
      </c>
      <c r="O25" s="6">
        <f>AVERAGE(E25:N25)</f>
        <v>47.399001945705052</v>
      </c>
    </row>
    <row r="26" spans="2:15" ht="12" customHeight="1" x14ac:dyDescent="0.2">
      <c r="B26" t="s">
        <v>217</v>
      </c>
      <c r="E26" s="16">
        <f>+E10/E8*100</f>
        <v>32.3984450090419</v>
      </c>
      <c r="F26" s="16">
        <f t="shared" ref="F26:N26" si="3">+F10/F8*100</f>
        <v>38.605018790596155</v>
      </c>
      <c r="G26" s="16">
        <f t="shared" si="3"/>
        <v>32.832279621278339</v>
      </c>
      <c r="H26" s="16">
        <f t="shared" si="3"/>
        <v>23.184890314492975</v>
      </c>
      <c r="I26" s="16">
        <f t="shared" si="3"/>
        <v>17.144373229909828</v>
      </c>
      <c r="J26" s="16">
        <f t="shared" si="3"/>
        <v>23.771099539005959</v>
      </c>
      <c r="K26" s="16">
        <f t="shared" si="3"/>
        <v>22.634800814980576</v>
      </c>
      <c r="L26" s="16">
        <f t="shared" si="3"/>
        <v>30.454536004355433</v>
      </c>
      <c r="M26" s="16">
        <f t="shared" si="3"/>
        <v>21.590742611934079</v>
      </c>
      <c r="N26" s="16">
        <f t="shared" si="3"/>
        <v>24.318126298021898</v>
      </c>
      <c r="O26" s="6">
        <f>AVERAGE(E26:N26)</f>
        <v>26.69343122336171</v>
      </c>
    </row>
    <row r="27" spans="2:15" ht="12" customHeight="1" x14ac:dyDescent="0.2">
      <c r="B27" t="s">
        <v>218</v>
      </c>
      <c r="E27" s="16">
        <f>+E11/E8*100</f>
        <v>27.614199868946049</v>
      </c>
      <c r="F27" s="16">
        <f t="shared" ref="F27:N27" si="4">+F11/F8*100</f>
        <v>37.451187053616017</v>
      </c>
      <c r="G27" s="16">
        <f t="shared" si="4"/>
        <v>30.817456898987206</v>
      </c>
      <c r="H27" s="16">
        <f t="shared" si="4"/>
        <v>15.364608868915502</v>
      </c>
      <c r="I27" s="16">
        <f t="shared" si="4"/>
        <v>14.034498640406637</v>
      </c>
      <c r="J27" s="16">
        <f t="shared" si="4"/>
        <v>20.337173307346802</v>
      </c>
      <c r="K27" s="16">
        <f t="shared" si="4"/>
        <v>18.161135038263389</v>
      </c>
      <c r="L27" s="16">
        <f t="shared" si="4"/>
        <v>16.10441320971422</v>
      </c>
      <c r="M27" s="16">
        <f t="shared" si="4"/>
        <v>17.654181624311992</v>
      </c>
      <c r="N27" s="16">
        <f t="shared" si="4"/>
        <v>19.694849443706943</v>
      </c>
      <c r="O27" s="6">
        <f>AVERAGE(E27:N27)</f>
        <v>21.723370395421476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24.508890615005026</v>
      </c>
      <c r="F31" s="17">
        <f>Input!B14/(Input!B97+Input!B98)*2</f>
        <v>27.054696216866255</v>
      </c>
      <c r="G31" s="17">
        <f>Input!C14/(Input!C97+Input!C98)*2</f>
        <v>24.385663616639942</v>
      </c>
      <c r="H31" s="17">
        <f>Input!D14/(Input!D97+Input!D98)*2</f>
        <v>26.74130827353514</v>
      </c>
      <c r="I31" s="17">
        <f>Input!E14/(Input!E97+Input!E98)*2</f>
        <v>25.771095501631901</v>
      </c>
      <c r="J31" s="17">
        <f>Input!F14/(Input!F97+Input!F98)*2</f>
        <v>28.293319835475735</v>
      </c>
      <c r="K31" s="17">
        <f>Input!G14/(Input!G97+Input!G98)*2</f>
        <v>27.714192576200315</v>
      </c>
      <c r="L31" s="17">
        <f>Input!H14/(Input!H97+Input!H98)*2</f>
        <v>28.212034164334106</v>
      </c>
      <c r="M31" s="17">
        <f>Input!I14/(Input!I97+Input!I98)*2</f>
        <v>28.36915322580645</v>
      </c>
      <c r="N31" s="17">
        <f>Input!J14/(Input!J97+Input!J98)*2</f>
        <v>29.711364343523083</v>
      </c>
      <c r="O31" s="6">
        <f t="shared" ref="O31:O37" si="5">AVERAGE(E31:N31)</f>
        <v>27.076171836901796</v>
      </c>
    </row>
    <row r="32" spans="2:15" x14ac:dyDescent="0.2">
      <c r="B32" t="s">
        <v>221</v>
      </c>
      <c r="E32" s="17">
        <f>'DB-fm'!E9</f>
        <v>48.298099369008291</v>
      </c>
      <c r="F32" s="17">
        <f>'DB-fm'!F9</f>
        <v>56.449007035077329</v>
      </c>
      <c r="G32" s="17">
        <f>'DB-fm'!G9</f>
        <v>44.124144469439891</v>
      </c>
      <c r="H32" s="17">
        <f>'DB-fm'!H9</f>
        <v>42.842631413512379</v>
      </c>
      <c r="I32" s="17">
        <f>'DB-fm'!I9</f>
        <v>36.523731355853144</v>
      </c>
      <c r="J32" s="17">
        <f>'DB-fm'!J9</f>
        <v>40.59212004414681</v>
      </c>
      <c r="K32" s="17">
        <f>'DB-fm'!K9</f>
        <v>47.327746577576939</v>
      </c>
      <c r="L32" s="17">
        <f>'DB-fm'!L9</f>
        <v>45.618058510322612</v>
      </c>
      <c r="M32" s="17">
        <f>'DB-fm'!M9</f>
        <v>51.307841953500898</v>
      </c>
      <c r="N32" s="17">
        <f>'DB-fm'!N9</f>
        <v>50.354464487144611</v>
      </c>
      <c r="O32" s="6">
        <f t="shared" si="5"/>
        <v>46.343784521558291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2.5675036524386767</v>
      </c>
      <c r="F33" s="17">
        <f>(Input!B24-Input!B125-Input!B28-Input!B141-Input!B142-Input!B147+Input!B203+Input!B207)/F32/Input!B7</f>
        <v>3.0680809557760695</v>
      </c>
      <c r="G33" s="17">
        <f>(Input!C24-Input!C125-Input!C28-Input!C141-Input!C142-Input!C147+Input!C203+Input!C207)/G32/Input!C7</f>
        <v>3.4609077386670193</v>
      </c>
      <c r="H33" s="17">
        <f>(Input!D24-Input!D125-Input!D28-Input!D141-Input!D142-Input!D147+Input!D203+Input!D207)/H32/Input!D7</f>
        <v>4.2885126584823361</v>
      </c>
      <c r="I33" s="17">
        <f>(Input!E24-Input!E125-Input!E28-Input!E141-Input!E142-Input!E147+Input!E203+Input!E207)/I32/Input!E7</f>
        <v>5.0839440712677799</v>
      </c>
      <c r="J33" s="17">
        <f>(Input!F24-Input!F125-Input!F28-Input!F141-Input!F142-Input!F147+Input!F203+Input!F207)/J32/Input!F7</f>
        <v>4.4908631557144068</v>
      </c>
      <c r="K33" s="17">
        <f>(Input!G24-Input!G125-Input!G28-Input!G141-Input!G142-Input!G147+Input!G203+Input!G207)/K32/Input!G7</f>
        <v>4.2004903476717761</v>
      </c>
      <c r="L33" s="17">
        <f>(Input!H24-Input!H125-Input!H28-Input!H141-Input!H142-Input!H147+Input!H203+Input!H207)/L32/Input!H7</f>
        <v>3.6847693195693014</v>
      </c>
      <c r="M33" s="17">
        <f>(Input!I24-Input!I125-Input!I28-Input!I141-Input!I142-Input!I147+Input!I203+Input!I207)/M32/Input!I7</f>
        <v>3.6692465446910831</v>
      </c>
      <c r="N33" s="17">
        <f>(Input!J24-Input!J125-Input!J28-Input!J141-Input!J142-Input!J147+Input!J203+Input!J207)/N32/Input!J7</f>
        <v>3.694154505935944</v>
      </c>
      <c r="O33" s="6">
        <f t="shared" si="5"/>
        <v>3.8208472950214385</v>
      </c>
    </row>
    <row r="34" spans="1:15" x14ac:dyDescent="0.2">
      <c r="B34" t="s">
        <v>223</v>
      </c>
      <c r="E34" s="17">
        <f>E33*Input!A7/Input!A5*100</f>
        <v>49.978196556547374</v>
      </c>
      <c r="F34" s="17">
        <f>F33*Input!B7/Input!B5*100</f>
        <v>56.765928680313451</v>
      </c>
      <c r="G34" s="17">
        <f>G33*Input!C7/Input!C5*100</f>
        <v>65.364021249467413</v>
      </c>
      <c r="H34" s="17">
        <f>H33*Input!D7/Input!D5*100</f>
        <v>81.140810975237983</v>
      </c>
      <c r="I34" s="17">
        <f>I33*Input!E7/Input!E5*100</f>
        <v>99.567116122837902</v>
      </c>
      <c r="J34" s="17">
        <f>J33*Input!F7/Input!F5*100</f>
        <v>96.404446861924825</v>
      </c>
      <c r="K34" s="17">
        <f>K33*Input!G7/Input!G5*100</f>
        <v>89.280389571361667</v>
      </c>
      <c r="L34" s="17">
        <f>L33*Input!H7/Input!H5*100</f>
        <v>79.721929102064507</v>
      </c>
      <c r="M34" s="17">
        <f>M33*Input!I7/Input!I5*100</f>
        <v>83.323123246869869</v>
      </c>
      <c r="N34" s="17">
        <f>N33*Input!J7/Input!J5*100</f>
        <v>83.888745943343253</v>
      </c>
      <c r="O34" s="6">
        <f t="shared" si="5"/>
        <v>78.54347083099681</v>
      </c>
    </row>
    <row r="35" spans="1:15" x14ac:dyDescent="0.2">
      <c r="B35" t="s">
        <v>224</v>
      </c>
      <c r="E35" s="17">
        <f>Input!A6/E33/Input!A7*100</f>
        <v>195.77109656587038</v>
      </c>
      <c r="F35" s="17">
        <f>Input!B6/F33/Input!B7*100</f>
        <v>234.29755401923003</v>
      </c>
      <c r="G35" s="17">
        <f>Input!C6/G33/Input!C7*100</f>
        <v>209.28930112011511</v>
      </c>
      <c r="H35" s="17">
        <f>Input!D6/H33/Input!D7*100</f>
        <v>141.89642911375248</v>
      </c>
      <c r="I35" s="17">
        <f>Input!E6/I33/Input!E7*100</f>
        <v>134.60750907353392</v>
      </c>
      <c r="J35" s="17">
        <f>Input!F6/J33/Input!F7*100</f>
        <v>155.64316830046948</v>
      </c>
      <c r="K35" s="17">
        <f>Input!G6/K33/Input!G7*100</f>
        <v>144.44942901495978</v>
      </c>
      <c r="L35" s="17">
        <f>Input!H6/L33/Input!H7*100</f>
        <v>139.07943458131226</v>
      </c>
      <c r="M35" s="17">
        <f>Input!I6/M33/Input!I7*100</f>
        <v>141.26290680380592</v>
      </c>
      <c r="N35" s="17">
        <f>Input!J6/N33/Input!J7*100</f>
        <v>148.63704558804955</v>
      </c>
      <c r="O35" s="6">
        <f t="shared" si="5"/>
        <v>164.49338741810988</v>
      </c>
    </row>
    <row r="36" spans="1:15" x14ac:dyDescent="0.2">
      <c r="B36" t="s">
        <v>225</v>
      </c>
      <c r="E36" s="17">
        <f>(Input!A5-E33*Input!A7)/Input!A5*100</f>
        <v>50.021803443452626</v>
      </c>
      <c r="F36" s="17">
        <f>(Input!B5-F33*Input!B7)/Input!B5*100</f>
        <v>43.234071319686549</v>
      </c>
      <c r="G36" s="17">
        <f>(Input!C5-G33*Input!C7)/Input!C5*100</f>
        <v>34.635978750532594</v>
      </c>
      <c r="H36" s="17">
        <f>(Input!D5-H33*Input!D7)/Input!D5*100</f>
        <v>18.859189024762014</v>
      </c>
      <c r="I36" s="17">
        <f>(Input!E5-I33*Input!E7)/Input!E5*100</f>
        <v>0.43288387716209203</v>
      </c>
      <c r="J36" s="17">
        <f>(Input!F5-J33*Input!F7)/Input!F5*100</f>
        <v>3.5955531380751693</v>
      </c>
      <c r="K36" s="17">
        <f>(Input!G5-K33*Input!G7)/Input!G5*100</f>
        <v>10.719610428638331</v>
      </c>
      <c r="L36" s="17">
        <f>(Input!H5-L33*Input!H7)/Input!H5*100</f>
        <v>20.278070897935489</v>
      </c>
      <c r="M36" s="17">
        <f>(Input!I5-M33*Input!I7)/Input!I5*100</f>
        <v>16.676876753130131</v>
      </c>
      <c r="N36" s="17">
        <f>(Input!J5-N33*Input!J7)/Input!J5*100</f>
        <v>16.111254056656755</v>
      </c>
      <c r="O36" s="6">
        <f t="shared" si="5"/>
        <v>21.456529169003172</v>
      </c>
    </row>
    <row r="37" spans="1:15" x14ac:dyDescent="0.2">
      <c r="B37" t="s">
        <v>226</v>
      </c>
      <c r="E37" s="17">
        <f>(Input!A6-E33*Input!A7)/Input!A6*100</f>
        <v>48.919936725004057</v>
      </c>
      <c r="F37" s="17">
        <f>(Input!B6-F33*Input!B7)/Input!B6*100</f>
        <v>57.31923006255861</v>
      </c>
      <c r="G37" s="17">
        <f>(Input!C6-G33*Input!C7)/Input!C6*100</f>
        <v>52.219248922519888</v>
      </c>
      <c r="H37" s="17">
        <f>(Input!D6-H33*Input!D7)/Input!D6*100</f>
        <v>29.526063041491931</v>
      </c>
      <c r="I37" s="17">
        <f>(Input!E6-I33*Input!E7)/Input!E6*100</f>
        <v>25.709939446712731</v>
      </c>
      <c r="J37" s="17">
        <f>(Input!F6-J33*Input!F7)/Input!F6*100</f>
        <v>35.750472640758773</v>
      </c>
      <c r="K37" s="17">
        <f>(Input!G6-K33*Input!G7)/Input!G6*100</f>
        <v>30.771619741298128</v>
      </c>
      <c r="L37" s="17">
        <f>(Input!H6-L33*Input!H7)/Input!H6*100</f>
        <v>28.098643554999942</v>
      </c>
      <c r="M37" s="17">
        <f>(Input!I6-M33*Input!I7)/Input!I6*100</f>
        <v>29.210008301127647</v>
      </c>
      <c r="N37" s="17">
        <f>(Input!J6-N33*Input!J7)/Input!J6*100</f>
        <v>32.722021213236459</v>
      </c>
      <c r="O37" s="6">
        <f t="shared" si="5"/>
        <v>37.024718364970816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3: östliches Flach- und Hügelland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-9.8462434045335182E-2</v>
      </c>
      <c r="F44" s="17">
        <f>(Input!B124-Input!B28-Input!B138-Input!B202-Input!B143)/F$32/Kenndat!F$12</f>
        <v>0.7186483577413485</v>
      </c>
      <c r="G44" s="17">
        <f>(Input!C124-Input!C28-Input!C138-Input!C202-Input!C143)/G$32/Kenndat!G$12</f>
        <v>9.8683125366431215E-2</v>
      </c>
      <c r="H44" s="17">
        <f>(Input!D124-Input!D28-Input!D138-Input!D202-Input!D143)/H$32/Kenndat!H$12</f>
        <v>1.2794831216643086</v>
      </c>
      <c r="I44" s="17">
        <f>(Input!E124-Input!E28-Input!E138-Input!E202-Input!E143)/I$32/Kenndat!I$12</f>
        <v>1.6997739849953921</v>
      </c>
      <c r="J44" s="17">
        <f>(Input!F124-Input!F28-Input!F138-Input!F202-Input!F143)/J$32/Kenndat!J$12</f>
        <v>1.0384702642039174</v>
      </c>
      <c r="K44" s="17">
        <f>(Input!G124-Input!G28-Input!G138-Input!G202-Input!G143)/K$32/Kenndat!K$12</f>
        <v>0.89788072515993633</v>
      </c>
      <c r="L44" s="17">
        <f>(Input!H124-Input!H28-Input!H138-Input!H202-Input!H143)/L$32/Kenndat!L$12</f>
        <v>0.59528740672605374</v>
      </c>
      <c r="M44" s="17">
        <f>(Input!I124-Input!I28-Input!I138-Input!I202-Input!I143)/M$32/Kenndat!M$12</f>
        <v>0.64746479524052158</v>
      </c>
      <c r="N44" s="17">
        <f>(Input!J124-Input!J28-Input!J138-Input!J202-Input!J143)/N$32/Kenndat!N$12</f>
        <v>0.66121403921237287</v>
      </c>
      <c r="O44" s="6">
        <f t="shared" ref="O44:O60" si="7">AVERAGE(E44:N44)</f>
        <v>0.75384433862649469</v>
      </c>
    </row>
    <row r="45" spans="1:15" ht="12.75" customHeight="1" x14ac:dyDescent="0.2">
      <c r="B45" t="s">
        <v>61</v>
      </c>
      <c r="E45" s="17">
        <f>(Input!A18-Input!A136-Input!A204-Input!A144)/E$32/Kenndat!E$12</f>
        <v>0.40865005482850231</v>
      </c>
      <c r="F45" s="17">
        <f>(Input!B18-Input!B136-Input!B204-Input!B144)/F$32/Kenndat!F$12</f>
        <v>0.36904839411688345</v>
      </c>
      <c r="G45" s="17">
        <f>(Input!C18-Input!C136-Input!C204-Input!C144)/G$32/Kenndat!G$12</f>
        <v>0.5131322715431671</v>
      </c>
      <c r="H45" s="17">
        <f>(Input!D18-Input!D136-Input!D204-Input!D144)/H$32/Kenndat!H$12</f>
        <v>0.66654263766366073</v>
      </c>
      <c r="I45" s="17">
        <f>(Input!E18-Input!E136-Input!E204-Input!E144)/I$32/Kenndat!I$12</f>
        <v>0.59695495509454544</v>
      </c>
      <c r="J45" s="17">
        <f>(Input!F18-Input!F136-Input!F204-Input!F144)/J$32/Kenndat!J$12</f>
        <v>0.38371136350494128</v>
      </c>
      <c r="K45" s="17">
        <f>(Input!G18-Input!G136-Input!G204-Input!G144)/K$32/Kenndat!K$12</f>
        <v>0.44499017903338955</v>
      </c>
      <c r="L45" s="17">
        <f>(Input!H18-Input!H136-Input!H204-Input!H144)/L$32/Kenndat!L$12</f>
        <v>0.20499471742159178</v>
      </c>
      <c r="M45" s="17">
        <f>(Input!I18-Input!I136-Input!I204-Input!I144)/M$32/Kenndat!M$12</f>
        <v>0.24194961293371534</v>
      </c>
      <c r="N45" s="17">
        <f>(Input!J18-Input!J136-Input!J204-Input!J144)/N$32/Kenndat!N$12</f>
        <v>0.25212555551284332</v>
      </c>
      <c r="O45" s="6">
        <f t="shared" si="7"/>
        <v>0.40820997416532406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-0.26186335539203254</v>
      </c>
      <c r="F46" s="17">
        <f>(Input!B19+Input!B20-Input!B137-Input!B205-Input!B139-Input!B208)/F$32/Kenndat!F$12</f>
        <v>-0.19930803625561652</v>
      </c>
      <c r="G46" s="17">
        <f>(Input!C19+Input!C20-Input!C137-Input!C205-Input!C139-Input!C208)/G$32/Kenndat!G$12</f>
        <v>0.36864100543600781</v>
      </c>
      <c r="H46" s="17">
        <f>(Input!D19+Input!D20-Input!D137-Input!D205-Input!D139-Input!D208)/H$32/Kenndat!H$12</f>
        <v>-7.780482466531043E-3</v>
      </c>
      <c r="I46" s="17">
        <f>(Input!E19+Input!E20-Input!E137-Input!E205-Input!E139-Input!E208)/I$32/Kenndat!I$12</f>
        <v>5.8990135928577277E-2</v>
      </c>
      <c r="J46" s="17">
        <f>(Input!F19+Input!F20-Input!F137-Input!F205-Input!F139-Input!F208)/J$32/Kenndat!J$12</f>
        <v>0.32803678821472543</v>
      </c>
      <c r="K46" s="17">
        <f>(Input!G19+Input!G20-Input!G137-Input!G205-Input!G139-Input!G208)/K$32/Kenndat!K$12</f>
        <v>0.31603673309872254</v>
      </c>
      <c r="L46" s="17">
        <f>(Input!H19+Input!H20-Input!H137-Input!H205-Input!H139-Input!H208)/L$32/Kenndat!L$12</f>
        <v>0.37217257820170691</v>
      </c>
      <c r="M46" s="17">
        <f>(Input!I19+Input!I20-Input!I137-Input!I205-Input!I139-Input!I208)/M$32/Kenndat!M$12</f>
        <v>0.50108109535306444</v>
      </c>
      <c r="N46" s="17">
        <f>(Input!J19+Input!J20-Input!J137-Input!J205-Input!J139-Input!J208)/N$32/Kenndat!N$12</f>
        <v>0.48150138622851629</v>
      </c>
      <c r="O46" s="6">
        <f t="shared" si="7"/>
        <v>0.19575078483471403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2.5191793870475432</v>
      </c>
      <c r="F47" s="17">
        <f>(Input!B127-(Input!B142+Input!B141+Input!B147-Input!B143-Input!B144-Input!B207-Input!B208-SUM(Input!B136:B139)-SUM(Input!B202:'Input'!B205)))/F$32/Kenndat!F$12</f>
        <v>2.1796922659034514</v>
      </c>
      <c r="G47" s="17">
        <f>(Input!C127-(Input!C142+Input!C141+Input!C147-Input!C143-Input!C144-Input!C207-Input!C208-SUM(Input!C136:C139)-SUM(Input!C202:'Input'!C205)))/G$32/Kenndat!G$12</f>
        <v>2.4804513040742173</v>
      </c>
      <c r="H47" s="17">
        <f>(Input!D127-(Input!D142+Input!D141+Input!D147-Input!D143-Input!D144-Input!D207-Input!D208-SUM(Input!D136:D139)-SUM(Input!D202:'Input'!D205)))/H$32/Kenndat!H$12</f>
        <v>2.3502673816208994</v>
      </c>
      <c r="I47" s="17">
        <f>(Input!E127-(Input!E142+Input!E141+Input!E147-Input!E143-Input!E144-Input!E207-Input!E208-SUM(Input!E136:E139)-SUM(Input!E202:'Input'!E205)))/I$32/Kenndat!I$12</f>
        <v>2.7282249952492634</v>
      </c>
      <c r="J47" s="17">
        <f>(Input!F127-(Input!F142+Input!F141+Input!F147-Input!F143-Input!F144-Input!F207-Input!F208-SUM(Input!F136:F139)-SUM(Input!F202:'Input'!F205)))/J$32/Kenndat!J$12</f>
        <v>2.740644739790822</v>
      </c>
      <c r="K47" s="17">
        <f>(Input!G127-(Input!G142+Input!G141+Input!G147-Input!G143-Input!G144-Input!G207-Input!G208-SUM(Input!G136:G139)-SUM(Input!G202:'Input'!G205)))/K$32/Kenndat!K$12</f>
        <v>2.5415827103797275</v>
      </c>
      <c r="L47" s="17">
        <f>(Input!H127-(Input!H142+Input!H141+Input!H147-Input!H143-Input!H144-Input!H207-Input!H208-SUM(Input!H136:H139)-SUM(Input!H202:'Input'!H205)))/L$32/Kenndat!L$12</f>
        <v>2.5123146172199489</v>
      </c>
      <c r="M47" s="17">
        <f>(Input!I127-(Input!I142+Input!I141+Input!I147-Input!I143-Input!I144-Input!I207-Input!I208-SUM(Input!I136:I139)-SUM(Input!I202:'Input'!I205)))/M$32/Kenndat!M$12</f>
        <v>2.2787510585300814</v>
      </c>
      <c r="N47" s="17">
        <f>(Input!J127-(Input!J142+Input!J141+Input!J147-Input!J143-Input!J144-Input!J207-Input!J208-SUM(Input!J136:J139)-SUM(Input!J202:'Input'!J205)))/N$32/Kenndat!N$12</f>
        <v>2.2993135072871094</v>
      </c>
      <c r="O47" s="6">
        <f t="shared" si="7"/>
        <v>2.4630421967103064</v>
      </c>
    </row>
    <row r="48" spans="1:15" ht="12.75" customHeight="1" x14ac:dyDescent="0.2">
      <c r="B48" s="4" t="s">
        <v>317</v>
      </c>
      <c r="E48" s="33">
        <f>SUM(E44:E47)</f>
        <v>2.5675036524386776</v>
      </c>
      <c r="F48" s="33">
        <f t="shared" ref="F48:N48" si="8">SUM(F44:F47)</f>
        <v>3.0680809815060668</v>
      </c>
      <c r="G48" s="33">
        <f t="shared" si="8"/>
        <v>3.4609077064198237</v>
      </c>
      <c r="H48" s="33">
        <f t="shared" si="8"/>
        <v>4.2885126584823379</v>
      </c>
      <c r="I48" s="33">
        <f t="shared" si="8"/>
        <v>5.0839440712677781</v>
      </c>
      <c r="J48" s="33">
        <f t="shared" si="8"/>
        <v>4.4908631557144059</v>
      </c>
      <c r="K48" s="33">
        <f t="shared" si="8"/>
        <v>4.2004903476717761</v>
      </c>
      <c r="L48" s="33">
        <f t="shared" si="8"/>
        <v>3.6847693195693014</v>
      </c>
      <c r="M48" s="33">
        <f t="shared" si="8"/>
        <v>3.6692465620573826</v>
      </c>
      <c r="N48" s="33">
        <f t="shared" si="8"/>
        <v>3.6941544882408417</v>
      </c>
      <c r="O48" s="8">
        <f t="shared" si="7"/>
        <v>3.820847294336839</v>
      </c>
    </row>
    <row r="49" spans="2:15" ht="12.75" customHeight="1" x14ac:dyDescent="0.2">
      <c r="B49" t="s">
        <v>318</v>
      </c>
      <c r="E49" s="17">
        <f>(Input!A212/E$32/Kenndat!E$12)*(-1)</f>
        <v>0.79032557870084963</v>
      </c>
      <c r="F49" s="17">
        <f>(Input!B212/F$32/Kenndat!F$12)*(-1)</f>
        <v>1.2046394373308658</v>
      </c>
      <c r="G49" s="17">
        <f>(Input!C212/G$32/Kenndat!G$12)*(-1)</f>
        <v>0.81635548772180078</v>
      </c>
      <c r="H49" s="17">
        <f>(Input!D212/H$32/Kenndat!H$12)*(-1)</f>
        <v>0.87748862771607905</v>
      </c>
      <c r="I49" s="17">
        <f>(Input!E212/I$32/Kenndat!I$12)*(-1)</f>
        <v>1.0533043395229518</v>
      </c>
      <c r="J49" s="17">
        <f>(Input!F212/J$32/Kenndat!J$12)*(-1)</f>
        <v>0.37180413608330992</v>
      </c>
      <c r="K49" s="17">
        <f>(Input!G212/K$32/Kenndat!K$12)*(-1)</f>
        <v>-0.11085733527478354</v>
      </c>
      <c r="L49" s="17">
        <f>(Input!H212/L$32/Kenndat!L$12)*(-1)</f>
        <v>6.6172304244393798E-2</v>
      </c>
      <c r="M49" s="17">
        <f>(Input!I212/M$32/Kenndat!M$12)*(-1)</f>
        <v>-0.13973690501713359</v>
      </c>
      <c r="N49" s="17">
        <f>(Input!J212/N$32/Kenndat!N$12)*(-1)</f>
        <v>-0.16040048475331847</v>
      </c>
      <c r="O49" s="6">
        <f t="shared" si="7"/>
        <v>0.47690951862750158</v>
      </c>
    </row>
    <row r="50" spans="2:15" ht="12.75" customHeight="1" x14ac:dyDescent="0.2">
      <c r="B50" s="4" t="s">
        <v>319</v>
      </c>
      <c r="E50" s="33">
        <f>E48+E49</f>
        <v>3.3578292311395272</v>
      </c>
      <c r="F50" s="33">
        <f t="shared" ref="F50:N50" si="9">F48+F49</f>
        <v>4.2727204188369328</v>
      </c>
      <c r="G50" s="33">
        <f t="shared" si="9"/>
        <v>4.2772631941416241</v>
      </c>
      <c r="H50" s="33">
        <f t="shared" si="9"/>
        <v>5.1660012861984166</v>
      </c>
      <c r="I50" s="33">
        <f t="shared" si="9"/>
        <v>6.1372484107907299</v>
      </c>
      <c r="J50" s="33">
        <f t="shared" si="9"/>
        <v>4.8626672917977158</v>
      </c>
      <c r="K50" s="33">
        <f t="shared" si="9"/>
        <v>4.0896330123969928</v>
      </c>
      <c r="L50" s="33">
        <f t="shared" si="9"/>
        <v>3.750941623813695</v>
      </c>
      <c r="M50" s="33">
        <f t="shared" si="9"/>
        <v>3.5295096570402489</v>
      </c>
      <c r="N50" s="33">
        <f t="shared" si="9"/>
        <v>3.5337540034875232</v>
      </c>
      <c r="O50" s="8">
        <f t="shared" si="7"/>
        <v>4.2977568129643409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-1.9166379286275923</v>
      </c>
      <c r="F54" s="17">
        <f>F44*Kenndat!F$12/Kenndat!F$15*100</f>
        <v>13.296500975623951</v>
      </c>
      <c r="G54" s="17">
        <f>G44*Kenndat!G$12/Kenndat!G$15*100</f>
        <v>1.8637670780266544</v>
      </c>
      <c r="H54" s="17">
        <f>H44*Kenndat!H$12/Kenndat!H$15*100</f>
        <v>24.20846255767178</v>
      </c>
      <c r="I54" s="17">
        <f>I44*Kenndat!I$12/Kenndat!I$15*100</f>
        <v>33.289428714036085</v>
      </c>
      <c r="J54" s="17">
        <f>J44*Kenndat!J$12/Kenndat!J$15*100</f>
        <v>22.292630154126705</v>
      </c>
      <c r="K54" s="17">
        <f>K44*Kenndat!K$12/Kenndat!K$15*100</f>
        <v>19.084234052657258</v>
      </c>
      <c r="L54" s="17">
        <f>L44*Kenndat!L$12/Kenndat!L$15*100</f>
        <v>12.879357245601856</v>
      </c>
      <c r="M54" s="17">
        <f>M44*Kenndat!M$12/Kenndat!M$15*100</f>
        <v>14.702961023399244</v>
      </c>
      <c r="N54" s="17">
        <f>N44*Kenndat!N$12/Kenndat!N$15*100</f>
        <v>15.015185872851081</v>
      </c>
      <c r="O54" s="6">
        <f t="shared" si="7"/>
        <v>15.471588974536701</v>
      </c>
    </row>
    <row r="55" spans="2:15" ht="12.75" customHeight="1" x14ac:dyDescent="0.2">
      <c r="B55" t="s">
        <v>61</v>
      </c>
      <c r="E55" s="17">
        <f>E45*Kenndat!E$12/Kenndat!E$15*100</f>
        <v>7.9546499354203171</v>
      </c>
      <c r="F55" s="17">
        <f>F45*Kenndat!F$12/Kenndat!F$15*100</f>
        <v>6.8281688527752946</v>
      </c>
      <c r="G55" s="17">
        <f>G45*Kenndat!G$12/Kenndat!G$15*100</f>
        <v>9.6912114490094012</v>
      </c>
      <c r="H55" s="17">
        <f>H45*Kenndat!H$12/Kenndat!H$15*100</f>
        <v>12.611321098150469</v>
      </c>
      <c r="I55" s="17">
        <f>I45*Kenndat!I$12/Kenndat!I$15*100</f>
        <v>11.691136350203852</v>
      </c>
      <c r="J55" s="17">
        <f>J45*Kenndat!J$12/Kenndat!J$15*100</f>
        <v>8.2370538737656602</v>
      </c>
      <c r="K55" s="17">
        <f>K45*Kenndat!K$12/Kenndat!K$15*100</f>
        <v>9.458156846271935</v>
      </c>
      <c r="L55" s="17">
        <f>L45*Kenndat!L$12/Kenndat!L$15*100</f>
        <v>4.4351689105173371</v>
      </c>
      <c r="M55" s="17">
        <f>M45*Kenndat!M$12/Kenndat!M$15*100</f>
        <v>5.4943152967404947</v>
      </c>
      <c r="N55" s="17">
        <f>N45*Kenndat!N$12/Kenndat!N$15*100</f>
        <v>5.7253957944248324</v>
      </c>
      <c r="O55" s="6">
        <f t="shared" si="7"/>
        <v>8.2126578407279585</v>
      </c>
    </row>
    <row r="56" spans="2:15" ht="12.75" customHeight="1" x14ac:dyDescent="0.2">
      <c r="B56" t="s">
        <v>316</v>
      </c>
      <c r="E56" s="17">
        <f>E46*Kenndat!E$12/Kenndat!E$15*100</f>
        <v>-5.0973474699088506</v>
      </c>
      <c r="F56" s="17">
        <f>F46*Kenndat!F$12/Kenndat!F$15*100</f>
        <v>-3.6876164399116411</v>
      </c>
      <c r="G56" s="17">
        <f>G46*Kenndat!G$12/Kenndat!G$15*100</f>
        <v>6.9622943840811109</v>
      </c>
      <c r="H56" s="17">
        <f>H46*Kenndat!H$12/Kenndat!H$15*100</f>
        <v>-0.1472106316077344</v>
      </c>
      <c r="I56" s="17">
        <f>I46*Kenndat!I$12/Kenndat!I$15*100</f>
        <v>1.155299435195789</v>
      </c>
      <c r="J56" s="17">
        <f>J46*Kenndat!J$12/Kenndat!J$15*100</f>
        <v>7.0418990785686075</v>
      </c>
      <c r="K56" s="17">
        <f>K46*Kenndat!K$12/Kenndat!K$15*100</f>
        <v>6.7172830585252363</v>
      </c>
      <c r="L56" s="17">
        <f>L46*Kenndat!L$12/Kenndat!L$15*100</f>
        <v>8.0521501673263725</v>
      </c>
      <c r="M56" s="17">
        <f>M46*Kenndat!M$12/Kenndat!M$15*100</f>
        <v>11.378805255043185</v>
      </c>
      <c r="N56" s="17">
        <f>N46*Kenndat!N$12/Kenndat!N$15*100</f>
        <v>10.934179227151144</v>
      </c>
      <c r="O56" s="6">
        <f t="shared" si="7"/>
        <v>4.3309736064463227</v>
      </c>
    </row>
    <row r="57" spans="2:15" ht="12.75" customHeight="1" x14ac:dyDescent="0.2">
      <c r="B57" t="s">
        <v>65</v>
      </c>
      <c r="E57" s="17">
        <f>E47*Kenndat!E$12/Kenndat!E$15*100</f>
        <v>49.037532019663516</v>
      </c>
      <c r="F57" s="17">
        <f>F47*Kenndat!F$12/Kenndat!F$15*100</f>
        <v>40.328875767884725</v>
      </c>
      <c r="G57" s="17">
        <f>G47*Kenndat!G$12/Kenndat!G$15*100</f>
        <v>46.846747729317414</v>
      </c>
      <c r="H57" s="17">
        <f>H47*Kenndat!H$12/Kenndat!H$15*100</f>
        <v>44.468237951023511</v>
      </c>
      <c r="I57" s="17">
        <f>I47*Kenndat!I$12/Kenndat!I$15*100</f>
        <v>53.431251623402161</v>
      </c>
      <c r="J57" s="17">
        <f>J47*Kenndat!J$12/Kenndat!J$15*100</f>
        <v>58.832863755463848</v>
      </c>
      <c r="K57" s="17">
        <f>K47*Kenndat!K$12/Kenndat!K$15*100</f>
        <v>54.020715613907235</v>
      </c>
      <c r="L57" s="17">
        <f>L47*Kenndat!L$12/Kenndat!L$15*100</f>
        <v>54.355252778618947</v>
      </c>
      <c r="M57" s="17">
        <f>M47*Kenndat!M$12/Kenndat!M$15*100</f>
        <v>51.747042066049744</v>
      </c>
      <c r="N57" s="17">
        <f>N47*Kenndat!N$12/Kenndat!N$15*100</f>
        <v>52.213984647086789</v>
      </c>
      <c r="O57" s="6">
        <f t="shared" si="7"/>
        <v>50.528250395241784</v>
      </c>
    </row>
    <row r="58" spans="2:15" ht="12.75" customHeight="1" x14ac:dyDescent="0.2">
      <c r="B58" s="4" t="s">
        <v>317</v>
      </c>
      <c r="E58" s="33">
        <f>E48*Kenndat!E$12/Kenndat!E$15*100</f>
        <v>49.978196556547388</v>
      </c>
      <c r="F58" s="33">
        <f>F48*Kenndat!F$12/Kenndat!F$15*100</f>
        <v>56.765929156372316</v>
      </c>
      <c r="G58" s="33">
        <f>G48*Kenndat!G$12/Kenndat!G$15*100</f>
        <v>65.364020640434589</v>
      </c>
      <c r="H58" s="33">
        <f>H48*Kenndat!H$12/Kenndat!H$15*100</f>
        <v>81.140810975238026</v>
      </c>
      <c r="I58" s="33">
        <f>I48*Kenndat!I$12/Kenndat!I$15*100</f>
        <v>99.567116122837874</v>
      </c>
      <c r="J58" s="33">
        <f>J48*Kenndat!J$12/Kenndat!J$15*100</f>
        <v>96.404446861924811</v>
      </c>
      <c r="K58" s="33">
        <f>K48*Kenndat!K$12/Kenndat!K$15*100</f>
        <v>89.280389571361667</v>
      </c>
      <c r="L58" s="33">
        <f>L48*Kenndat!L$12/Kenndat!L$15*100</f>
        <v>79.721929102064507</v>
      </c>
      <c r="M58" s="33">
        <f>M48*Kenndat!M$12/Kenndat!M$15*100</f>
        <v>83.323123641232655</v>
      </c>
      <c r="N58" s="33">
        <f>N48*Kenndat!N$12/Kenndat!N$15*100</f>
        <v>83.888745541513828</v>
      </c>
      <c r="O58" s="8">
        <f t="shared" si="7"/>
        <v>78.543470816952762</v>
      </c>
    </row>
    <row r="59" spans="2:15" ht="12.75" customHeight="1" x14ac:dyDescent="0.2">
      <c r="B59" t="s">
        <v>318</v>
      </c>
      <c r="E59" s="17">
        <f>E49*Kenndat!E$12/Kenndat!E$15*100</f>
        <v>15.384222366523595</v>
      </c>
      <c r="F59" s="17">
        <f>F49*Kenndat!F$12/Kenndat!F$15*100</f>
        <v>22.288354632975953</v>
      </c>
      <c r="G59" s="17">
        <f>G49*Kenndat!G$12/Kenndat!G$15*100</f>
        <v>15.418000558176976</v>
      </c>
      <c r="H59" s="17">
        <f>H49*Kenndat!H$12/Kenndat!H$15*100</f>
        <v>16.602525058099843</v>
      </c>
      <c r="I59" s="17">
        <f>I49*Kenndat!I$12/Kenndat!I$15*100</f>
        <v>20.628565935387709</v>
      </c>
      <c r="J59" s="17">
        <f>J49*Kenndat!J$12/Kenndat!J$15*100</f>
        <v>7.9814438421438201</v>
      </c>
      <c r="K59" s="17">
        <f>K49*Kenndat!K$12/Kenndat!K$15*100</f>
        <v>-2.3562454049350681</v>
      </c>
      <c r="L59" s="17">
        <f>L49*Kenndat!L$12/Kenndat!L$15*100</f>
        <v>1.4316727290023206</v>
      </c>
      <c r="M59" s="17">
        <f>M49*Kenndat!M$12/Kenndat!M$15*100</f>
        <v>-3.1732169580496343</v>
      </c>
      <c r="N59" s="17">
        <f>N49*Kenndat!N$12/Kenndat!N$15*100</f>
        <v>-3.6424560729765956</v>
      </c>
      <c r="O59" s="6">
        <f t="shared" si="7"/>
        <v>9.0562866686348915</v>
      </c>
    </row>
    <row r="60" spans="2:15" ht="12.75" customHeight="1" x14ac:dyDescent="0.2">
      <c r="B60" s="4" t="s">
        <v>319</v>
      </c>
      <c r="E60" s="33">
        <f>E50*Kenndat!E$12/Kenndat!E$15*100</f>
        <v>65.362418923070976</v>
      </c>
      <c r="F60" s="33">
        <f>F50*Kenndat!F$12/Kenndat!F$15*100</f>
        <v>79.054283789348275</v>
      </c>
      <c r="G60" s="33">
        <f>G50*Kenndat!G$12/Kenndat!G$15*100</f>
        <v>80.782021198611559</v>
      </c>
      <c r="H60" s="33">
        <f>H50*Kenndat!H$12/Kenndat!H$15*100</f>
        <v>97.743336033337854</v>
      </c>
      <c r="I60" s="33">
        <f>I50*Kenndat!I$12/Kenndat!I$15*100</f>
        <v>120.1956820582256</v>
      </c>
      <c r="J60" s="33">
        <f>J50*Kenndat!J$12/Kenndat!J$15*100</f>
        <v>104.38589070406863</v>
      </c>
      <c r="K60" s="33">
        <f>K50*Kenndat!K$12/Kenndat!K$15*100</f>
        <v>86.924144166426615</v>
      </c>
      <c r="L60" s="33">
        <f>L50*Kenndat!L$12/Kenndat!L$15*100</f>
        <v>81.153601831066823</v>
      </c>
      <c r="M60" s="33">
        <f>M50*Kenndat!M$12/Kenndat!M$15*100</f>
        <v>80.149906683183019</v>
      </c>
      <c r="N60" s="33">
        <f>N50*Kenndat!N$12/Kenndat!N$15*100</f>
        <v>80.246289468537242</v>
      </c>
      <c r="O60" s="8">
        <f t="shared" si="7"/>
        <v>87.599757485587659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2025-12-17T15:05:47Z</dcterms:modified>
</cp:coreProperties>
</file>