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tzker\Seafile\ForEc\1_Forschung\FOB TBN\TBN Großwald\Auswertungen\Hauptauswertung\GW_2024\"/>
    </mc:Choice>
  </mc:AlternateContent>
  <xr:revisionPtr revIDLastSave="0" documentId="8_{C3ED4774-9722-4116-8564-29771F6B13F8}" xr6:coauthVersionLast="47" xr6:coauthVersionMax="47" xr10:uidLastSave="{00000000-0000-0000-0000-000000000000}"/>
  <bookViews>
    <workbookView xWindow="10320" yWindow="525" windowWidth="17415" windowHeight="14460" activeTab="1" xr2:uid="{00000000-000D-0000-FFFF-FFFF00000000}"/>
  </bookViews>
  <sheets>
    <sheet name="Input" sheetId="1" r:id="rId1"/>
    <sheet name="Kenndat" sheetId="13" r:id="rId2"/>
    <sheet name="DB-fm" sheetId="14" r:id="rId3"/>
    <sheet name="DB-ha" sheetId="25" r:id="rId4"/>
    <sheet name="fm-ES" sheetId="16" r:id="rId5"/>
    <sheet name="fm-HS" sheetId="17" r:id="rId6"/>
    <sheet name="ha-ES" sheetId="18" r:id="rId7"/>
    <sheet name="ha-HS" sheetId="19" r:id="rId8"/>
    <sheet name="KZ" sheetId="20" r:id="rId9"/>
    <sheet name="Holzertrag" sheetId="21" r:id="rId10"/>
    <sheet name="Holzertr-Menge%" sheetId="22" r:id="rId11"/>
    <sheet name="Holzertr-Wert%" sheetId="23" r:id="rId12"/>
    <sheet name="Kst-fm-ES" sheetId="2" r:id="rId13"/>
    <sheet name="Kst-fm-HS" sheetId="6" r:id="rId14"/>
    <sheet name="Kst-ha-ES" sheetId="3" r:id="rId15"/>
    <sheet name="Kst-ha-HS" sheetId="7" r:id="rId16"/>
    <sheet name="KOA-fm-ES" sheetId="4" r:id="rId17"/>
    <sheet name="KOA-fm-HS" sheetId="8" r:id="rId18"/>
    <sheet name="KOA-ha-ES" sheetId="5" r:id="rId19"/>
    <sheet name="KOA-ha-HS" sheetId="9" r:id="rId20"/>
    <sheet name="Struktur-ES" sheetId="11" r:id="rId21"/>
    <sheet name="Struktur-HS" sheetId="10" r:id="rId22"/>
    <sheet name="Verm-ha-ES" sheetId="12" r:id="rId23"/>
    <sheet name="Zusatz" sheetId="24" r:id="rId2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" i="13" l="1"/>
  <c r="M2" i="13"/>
  <c r="K2" i="13"/>
  <c r="J209" i="1" l="1"/>
  <c r="I209" i="1"/>
  <c r="H209" i="1"/>
  <c r="G209" i="1"/>
  <c r="F209" i="1"/>
  <c r="E209" i="1"/>
  <c r="D209" i="1"/>
  <c r="C209" i="1"/>
  <c r="B209" i="1"/>
  <c r="A209" i="1"/>
  <c r="I32" i="25" l="1"/>
  <c r="G33" i="6"/>
  <c r="E33" i="6"/>
  <c r="D2" i="10"/>
  <c r="C1" i="24"/>
  <c r="D2" i="24"/>
  <c r="E4" i="24"/>
  <c r="F4" i="24"/>
  <c r="G4" i="24"/>
  <c r="H4" i="24"/>
  <c r="I4" i="24"/>
  <c r="J4" i="24"/>
  <c r="K4" i="24"/>
  <c r="L4" i="24"/>
  <c r="M4" i="24"/>
  <c r="N4" i="24"/>
  <c r="E5" i="24"/>
  <c r="F5" i="24"/>
  <c r="G5" i="24"/>
  <c r="H5" i="24"/>
  <c r="I5" i="24"/>
  <c r="J5" i="24"/>
  <c r="K5" i="24"/>
  <c r="L5" i="24"/>
  <c r="M5" i="24"/>
  <c r="N5" i="24"/>
  <c r="E6" i="24"/>
  <c r="F6" i="24"/>
  <c r="G6" i="24"/>
  <c r="H6" i="24"/>
  <c r="I6" i="24"/>
  <c r="J6" i="24"/>
  <c r="K6" i="24"/>
  <c r="L6" i="24"/>
  <c r="M6" i="24"/>
  <c r="N6" i="24"/>
  <c r="E7" i="24"/>
  <c r="F7" i="24"/>
  <c r="G7" i="24"/>
  <c r="H7" i="24"/>
  <c r="I7" i="24"/>
  <c r="J7" i="24"/>
  <c r="K7" i="24"/>
  <c r="L7" i="24"/>
  <c r="M7" i="24"/>
  <c r="N7" i="24"/>
  <c r="E8" i="24"/>
  <c r="F8" i="24"/>
  <c r="G8" i="24"/>
  <c r="H8" i="24"/>
  <c r="I8" i="24"/>
  <c r="J8" i="24"/>
  <c r="K8" i="24"/>
  <c r="L8" i="24"/>
  <c r="M8" i="24"/>
  <c r="N8" i="24"/>
  <c r="E9" i="24"/>
  <c r="F9" i="24"/>
  <c r="G9" i="24"/>
  <c r="H9" i="24"/>
  <c r="I9" i="24"/>
  <c r="J9" i="24"/>
  <c r="K9" i="24"/>
  <c r="L9" i="24"/>
  <c r="M9" i="24"/>
  <c r="N9" i="24"/>
  <c r="C14" i="24"/>
  <c r="D15" i="24"/>
  <c r="E18" i="24"/>
  <c r="F18" i="24" s="1"/>
  <c r="G18" i="24" s="1"/>
  <c r="H18" i="24" s="1"/>
  <c r="I18" i="24" s="1"/>
  <c r="J18" i="24" s="1"/>
  <c r="K18" i="24" s="1"/>
  <c r="L18" i="24" s="1"/>
  <c r="M18" i="24" s="1"/>
  <c r="N18" i="24" s="1"/>
  <c r="E20" i="24"/>
  <c r="F20" i="24"/>
  <c r="G20" i="24"/>
  <c r="H20" i="24"/>
  <c r="I20" i="24"/>
  <c r="J20" i="24"/>
  <c r="K20" i="24"/>
  <c r="L20" i="24"/>
  <c r="M20" i="24"/>
  <c r="N20" i="24"/>
  <c r="E21" i="24"/>
  <c r="F21" i="24"/>
  <c r="G21" i="24"/>
  <c r="H21" i="24"/>
  <c r="I21" i="24"/>
  <c r="J21" i="24"/>
  <c r="K21" i="24"/>
  <c r="L21" i="24"/>
  <c r="M21" i="24"/>
  <c r="N21" i="24"/>
  <c r="E22" i="24"/>
  <c r="F22" i="24"/>
  <c r="G22" i="24"/>
  <c r="H22" i="24"/>
  <c r="I22" i="24"/>
  <c r="J22" i="24"/>
  <c r="K22" i="24"/>
  <c r="L22" i="24"/>
  <c r="M22" i="24"/>
  <c r="N22" i="24"/>
  <c r="E23" i="24"/>
  <c r="F23" i="24"/>
  <c r="G23" i="24"/>
  <c r="H23" i="24"/>
  <c r="I23" i="24"/>
  <c r="J23" i="24"/>
  <c r="K23" i="24"/>
  <c r="L23" i="24"/>
  <c r="M23" i="24"/>
  <c r="N23" i="24"/>
  <c r="E24" i="24"/>
  <c r="F24" i="24"/>
  <c r="G24" i="24"/>
  <c r="H24" i="24"/>
  <c r="I24" i="24"/>
  <c r="J24" i="24"/>
  <c r="K24" i="24"/>
  <c r="L24" i="24"/>
  <c r="M24" i="24"/>
  <c r="N24" i="24"/>
  <c r="E25" i="24"/>
  <c r="F25" i="24"/>
  <c r="G25" i="24"/>
  <c r="H25" i="24"/>
  <c r="I25" i="24"/>
  <c r="J25" i="24"/>
  <c r="K25" i="24"/>
  <c r="L25" i="24"/>
  <c r="M25" i="24"/>
  <c r="N25" i="24"/>
  <c r="E29" i="24"/>
  <c r="F29" i="24"/>
  <c r="G29" i="24"/>
  <c r="H29" i="24"/>
  <c r="I29" i="24"/>
  <c r="J29" i="24"/>
  <c r="K29" i="24"/>
  <c r="L29" i="24"/>
  <c r="M29" i="24"/>
  <c r="N29" i="24"/>
  <c r="E30" i="24"/>
  <c r="F30" i="24"/>
  <c r="G30" i="24"/>
  <c r="H30" i="24"/>
  <c r="I30" i="24"/>
  <c r="J30" i="24"/>
  <c r="K30" i="24"/>
  <c r="L30" i="24"/>
  <c r="M30" i="24"/>
  <c r="N30" i="24"/>
  <c r="E31" i="24"/>
  <c r="F31" i="24"/>
  <c r="G31" i="24"/>
  <c r="H31" i="24"/>
  <c r="I31" i="24"/>
  <c r="J31" i="24"/>
  <c r="K31" i="24"/>
  <c r="L31" i="24"/>
  <c r="M31" i="24"/>
  <c r="N31" i="24"/>
  <c r="E32" i="24"/>
  <c r="F32" i="24"/>
  <c r="G32" i="24"/>
  <c r="H32" i="24"/>
  <c r="I32" i="24"/>
  <c r="J32" i="24"/>
  <c r="K32" i="24"/>
  <c r="L32" i="24"/>
  <c r="M32" i="24"/>
  <c r="N32" i="24"/>
  <c r="E33" i="24"/>
  <c r="F33" i="24"/>
  <c r="G33" i="24"/>
  <c r="H33" i="24"/>
  <c r="I33" i="24"/>
  <c r="J33" i="24"/>
  <c r="K33" i="24"/>
  <c r="L33" i="24"/>
  <c r="M33" i="24"/>
  <c r="N33" i="24"/>
  <c r="C1" i="12"/>
  <c r="D2" i="12"/>
  <c r="E5" i="12"/>
  <c r="F5" i="12" s="1"/>
  <c r="G5" i="12" s="1"/>
  <c r="H5" i="12" s="1"/>
  <c r="I5" i="12" s="1"/>
  <c r="J5" i="12" s="1"/>
  <c r="K5" i="12" s="1"/>
  <c r="L5" i="12" s="1"/>
  <c r="M5" i="12" s="1"/>
  <c r="N5" i="12" s="1"/>
  <c r="E7" i="12"/>
  <c r="F7" i="12"/>
  <c r="G7" i="12"/>
  <c r="H7" i="12"/>
  <c r="I7" i="12"/>
  <c r="J7" i="12"/>
  <c r="K7" i="12"/>
  <c r="K15" i="12" s="1"/>
  <c r="L7" i="12"/>
  <c r="M7" i="12"/>
  <c r="N7" i="12"/>
  <c r="N9" i="12" s="1"/>
  <c r="E8" i="12"/>
  <c r="F8" i="12"/>
  <c r="G8" i="12"/>
  <c r="H8" i="12"/>
  <c r="H9" i="12" s="1"/>
  <c r="H17" i="12" s="1"/>
  <c r="I8" i="12"/>
  <c r="J8" i="12"/>
  <c r="K8" i="12"/>
  <c r="L8" i="12"/>
  <c r="M8" i="12"/>
  <c r="N8" i="12"/>
  <c r="E10" i="12"/>
  <c r="F10" i="12"/>
  <c r="G10" i="12"/>
  <c r="H10" i="12"/>
  <c r="I10" i="12"/>
  <c r="J10" i="12"/>
  <c r="K10" i="12"/>
  <c r="L10" i="12"/>
  <c r="M10" i="12"/>
  <c r="N10" i="12"/>
  <c r="E11" i="12"/>
  <c r="F11" i="12"/>
  <c r="G11" i="12"/>
  <c r="H11" i="12"/>
  <c r="H12" i="12" s="1"/>
  <c r="I11" i="12"/>
  <c r="J11" i="12"/>
  <c r="K11" i="12"/>
  <c r="L11" i="12"/>
  <c r="M11" i="12"/>
  <c r="N11" i="12"/>
  <c r="E24" i="12"/>
  <c r="F24" i="12"/>
  <c r="G24" i="12"/>
  <c r="H24" i="12"/>
  <c r="I24" i="12"/>
  <c r="J24" i="12"/>
  <c r="K24" i="12"/>
  <c r="L24" i="12"/>
  <c r="M24" i="12"/>
  <c r="N24" i="12"/>
  <c r="E25" i="12"/>
  <c r="F25" i="12"/>
  <c r="G25" i="12"/>
  <c r="H25" i="12"/>
  <c r="I25" i="12"/>
  <c r="J25" i="12"/>
  <c r="K25" i="12"/>
  <c r="L25" i="12"/>
  <c r="M25" i="12"/>
  <c r="N25" i="12"/>
  <c r="E26" i="12"/>
  <c r="F26" i="12"/>
  <c r="G26" i="12"/>
  <c r="H26" i="12"/>
  <c r="I26" i="12"/>
  <c r="J26" i="12"/>
  <c r="K26" i="12"/>
  <c r="L26" i="12"/>
  <c r="M26" i="12"/>
  <c r="N26" i="12"/>
  <c r="E27" i="12"/>
  <c r="F27" i="12"/>
  <c r="G27" i="12"/>
  <c r="H27" i="12"/>
  <c r="I27" i="12"/>
  <c r="J27" i="12"/>
  <c r="K27" i="12"/>
  <c r="L27" i="12"/>
  <c r="M27" i="12"/>
  <c r="N27" i="12"/>
  <c r="E28" i="12"/>
  <c r="F28" i="12"/>
  <c r="G28" i="12"/>
  <c r="H28" i="12"/>
  <c r="I28" i="12"/>
  <c r="J28" i="12"/>
  <c r="K28" i="12"/>
  <c r="L28" i="12"/>
  <c r="M28" i="12"/>
  <c r="N28" i="12"/>
  <c r="E31" i="12"/>
  <c r="F31" i="12"/>
  <c r="G31" i="12"/>
  <c r="H31" i="12"/>
  <c r="I31" i="12"/>
  <c r="J31" i="12"/>
  <c r="K31" i="12"/>
  <c r="L31" i="12"/>
  <c r="M31" i="12"/>
  <c r="N31" i="12"/>
  <c r="E32" i="12"/>
  <c r="F32" i="12"/>
  <c r="G32" i="12"/>
  <c r="H32" i="12"/>
  <c r="I32" i="12"/>
  <c r="J32" i="12"/>
  <c r="K32" i="12"/>
  <c r="L32" i="12"/>
  <c r="M32" i="12"/>
  <c r="N32" i="12"/>
  <c r="E33" i="12"/>
  <c r="F33" i="12"/>
  <c r="G33" i="12"/>
  <c r="H33" i="12"/>
  <c r="I33" i="12"/>
  <c r="J33" i="12"/>
  <c r="K33" i="12"/>
  <c r="L33" i="12"/>
  <c r="M33" i="12"/>
  <c r="N33" i="12"/>
  <c r="E34" i="12"/>
  <c r="F34" i="12"/>
  <c r="G34" i="12"/>
  <c r="H34" i="12"/>
  <c r="I34" i="12"/>
  <c r="J34" i="12"/>
  <c r="K34" i="12"/>
  <c r="L34" i="12"/>
  <c r="M34" i="12"/>
  <c r="N34" i="12"/>
  <c r="E35" i="12"/>
  <c r="F35" i="12"/>
  <c r="G35" i="12"/>
  <c r="H35" i="12"/>
  <c r="I35" i="12"/>
  <c r="J35" i="12"/>
  <c r="K35" i="12"/>
  <c r="L35" i="12"/>
  <c r="M35" i="12"/>
  <c r="N35" i="12"/>
  <c r="E38" i="12"/>
  <c r="F38" i="12"/>
  <c r="G38" i="12"/>
  <c r="H38" i="12"/>
  <c r="I38" i="12"/>
  <c r="J38" i="12"/>
  <c r="K38" i="12"/>
  <c r="L38" i="12"/>
  <c r="M38" i="12"/>
  <c r="N38" i="12"/>
  <c r="E39" i="12"/>
  <c r="F39" i="12"/>
  <c r="G39" i="12"/>
  <c r="H39" i="12"/>
  <c r="I39" i="12"/>
  <c r="J39" i="12"/>
  <c r="K39" i="12"/>
  <c r="L39" i="12"/>
  <c r="M39" i="12"/>
  <c r="N39" i="12"/>
  <c r="E40" i="12"/>
  <c r="F40" i="12"/>
  <c r="G40" i="12"/>
  <c r="H40" i="12"/>
  <c r="I40" i="12"/>
  <c r="J40" i="12"/>
  <c r="K40" i="12"/>
  <c r="L40" i="12"/>
  <c r="M40" i="12"/>
  <c r="N40" i="12"/>
  <c r="E41" i="12"/>
  <c r="F41" i="12"/>
  <c r="G41" i="12"/>
  <c r="H41" i="12"/>
  <c r="I41" i="12"/>
  <c r="J41" i="12"/>
  <c r="K41" i="12"/>
  <c r="L41" i="12"/>
  <c r="M41" i="12"/>
  <c r="N41" i="12"/>
  <c r="E42" i="12"/>
  <c r="F42" i="12"/>
  <c r="G42" i="12"/>
  <c r="H42" i="12"/>
  <c r="I42" i="12"/>
  <c r="J42" i="12"/>
  <c r="K42" i="12"/>
  <c r="L42" i="12"/>
  <c r="M42" i="12"/>
  <c r="N42" i="12"/>
  <c r="C1" i="10"/>
  <c r="E5" i="10"/>
  <c r="F5" i="10" s="1"/>
  <c r="G5" i="10" s="1"/>
  <c r="H5" i="10" s="1"/>
  <c r="I5" i="10" s="1"/>
  <c r="J5" i="10" s="1"/>
  <c r="K5" i="10" s="1"/>
  <c r="L5" i="10" s="1"/>
  <c r="M5" i="10" s="1"/>
  <c r="N5" i="10" s="1"/>
  <c r="C1" i="11"/>
  <c r="D2" i="11"/>
  <c r="E5" i="11"/>
  <c r="F5" i="11" s="1"/>
  <c r="G5" i="11" s="1"/>
  <c r="H5" i="11" s="1"/>
  <c r="I5" i="11" s="1"/>
  <c r="J5" i="11" s="1"/>
  <c r="K5" i="11" s="1"/>
  <c r="L5" i="11" s="1"/>
  <c r="M5" i="11" s="1"/>
  <c r="N5" i="11" s="1"/>
  <c r="C1" i="9"/>
  <c r="E5" i="9"/>
  <c r="F5" i="9" s="1"/>
  <c r="G5" i="9" s="1"/>
  <c r="H5" i="9" s="1"/>
  <c r="I5" i="9" s="1"/>
  <c r="J5" i="9" s="1"/>
  <c r="K5" i="9" s="1"/>
  <c r="L5" i="9" s="1"/>
  <c r="M5" i="9" s="1"/>
  <c r="N5" i="9" s="1"/>
  <c r="E7" i="9"/>
  <c r="F7" i="9"/>
  <c r="G7" i="9"/>
  <c r="H7" i="9"/>
  <c r="I7" i="9"/>
  <c r="J7" i="9"/>
  <c r="K7" i="9"/>
  <c r="L7" i="9"/>
  <c r="M7" i="9"/>
  <c r="N7" i="9"/>
  <c r="E8" i="9"/>
  <c r="F8" i="9"/>
  <c r="G8" i="9"/>
  <c r="H8" i="9"/>
  <c r="I8" i="9"/>
  <c r="J8" i="9"/>
  <c r="K8" i="9"/>
  <c r="L8" i="9"/>
  <c r="M8" i="9"/>
  <c r="N8" i="9"/>
  <c r="E9" i="9"/>
  <c r="F9" i="9"/>
  <c r="G9" i="9"/>
  <c r="H9" i="9"/>
  <c r="I9" i="9"/>
  <c r="J9" i="9"/>
  <c r="K9" i="9"/>
  <c r="L9" i="9"/>
  <c r="M9" i="9"/>
  <c r="N9" i="9"/>
  <c r="E12" i="9"/>
  <c r="F12" i="9"/>
  <c r="G12" i="9"/>
  <c r="H12" i="9"/>
  <c r="I12" i="9"/>
  <c r="J12" i="9"/>
  <c r="K12" i="9"/>
  <c r="L12" i="9"/>
  <c r="M12" i="9"/>
  <c r="N12" i="9"/>
  <c r="E13" i="9"/>
  <c r="F13" i="9"/>
  <c r="G13" i="9"/>
  <c r="H13" i="9"/>
  <c r="I13" i="9"/>
  <c r="J13" i="9"/>
  <c r="K13" i="9"/>
  <c r="L13" i="9"/>
  <c r="M13" i="9"/>
  <c r="N13" i="9"/>
  <c r="E14" i="9"/>
  <c r="F14" i="9"/>
  <c r="G14" i="9"/>
  <c r="H14" i="9"/>
  <c r="I14" i="9"/>
  <c r="J14" i="9"/>
  <c r="K14" i="9"/>
  <c r="L14" i="9"/>
  <c r="M14" i="9"/>
  <c r="N14" i="9"/>
  <c r="E17" i="9"/>
  <c r="E19" i="9" s="1"/>
  <c r="F17" i="9"/>
  <c r="G17" i="9"/>
  <c r="H17" i="9"/>
  <c r="I17" i="9"/>
  <c r="J17" i="9"/>
  <c r="K17" i="9"/>
  <c r="L17" i="9"/>
  <c r="M17" i="9"/>
  <c r="N17" i="9"/>
  <c r="E18" i="9"/>
  <c r="F18" i="9"/>
  <c r="G18" i="9"/>
  <c r="G19" i="9" s="1"/>
  <c r="H18" i="9"/>
  <c r="I18" i="9"/>
  <c r="J18" i="9"/>
  <c r="K18" i="9"/>
  <c r="L18" i="9"/>
  <c r="M18" i="9"/>
  <c r="N18" i="9"/>
  <c r="E21" i="9"/>
  <c r="F21" i="9"/>
  <c r="G21" i="9"/>
  <c r="H21" i="9"/>
  <c r="I21" i="9"/>
  <c r="J21" i="9"/>
  <c r="K21" i="9"/>
  <c r="L21" i="9"/>
  <c r="M21" i="9"/>
  <c r="N21" i="9"/>
  <c r="E22" i="9"/>
  <c r="F22" i="9"/>
  <c r="G22" i="9"/>
  <c r="H22" i="9"/>
  <c r="I22" i="9"/>
  <c r="J22" i="9"/>
  <c r="K22" i="9"/>
  <c r="L22" i="9"/>
  <c r="M22" i="9"/>
  <c r="N22" i="9"/>
  <c r="E23" i="9"/>
  <c r="F23" i="9"/>
  <c r="G23" i="9"/>
  <c r="H23" i="9"/>
  <c r="I23" i="9"/>
  <c r="J23" i="9"/>
  <c r="K23" i="9"/>
  <c r="L23" i="9"/>
  <c r="M23" i="9"/>
  <c r="N23" i="9"/>
  <c r="E24" i="9"/>
  <c r="F24" i="9"/>
  <c r="G24" i="9"/>
  <c r="H24" i="9"/>
  <c r="I24" i="9"/>
  <c r="J24" i="9"/>
  <c r="K24" i="9"/>
  <c r="L24" i="9"/>
  <c r="M24" i="9"/>
  <c r="N24" i="9"/>
  <c r="E25" i="9"/>
  <c r="F25" i="9"/>
  <c r="G25" i="9"/>
  <c r="H25" i="9"/>
  <c r="I25" i="9"/>
  <c r="J25" i="9"/>
  <c r="K25" i="9"/>
  <c r="L25" i="9"/>
  <c r="M25" i="9"/>
  <c r="N25" i="9"/>
  <c r="E28" i="9"/>
  <c r="F28" i="9"/>
  <c r="G28" i="9"/>
  <c r="H28" i="9"/>
  <c r="I28" i="9"/>
  <c r="J28" i="9"/>
  <c r="K28" i="9"/>
  <c r="L28" i="9"/>
  <c r="M28" i="9"/>
  <c r="N28" i="9"/>
  <c r="E29" i="9"/>
  <c r="F29" i="9"/>
  <c r="G29" i="9"/>
  <c r="H29" i="9"/>
  <c r="I29" i="9"/>
  <c r="J29" i="9"/>
  <c r="K29" i="9"/>
  <c r="L29" i="9"/>
  <c r="M29" i="9"/>
  <c r="N29" i="9"/>
  <c r="E32" i="9"/>
  <c r="F32" i="9"/>
  <c r="G32" i="9"/>
  <c r="H32" i="9"/>
  <c r="I32" i="9"/>
  <c r="J32" i="9"/>
  <c r="K32" i="9"/>
  <c r="L32" i="9"/>
  <c r="M32" i="9"/>
  <c r="N32" i="9"/>
  <c r="E33" i="9"/>
  <c r="F33" i="9"/>
  <c r="G33" i="9"/>
  <c r="H33" i="9"/>
  <c r="I33" i="9"/>
  <c r="J33" i="9"/>
  <c r="K33" i="9"/>
  <c r="L33" i="9"/>
  <c r="M33" i="9"/>
  <c r="N33" i="9"/>
  <c r="E34" i="9"/>
  <c r="F34" i="9"/>
  <c r="G34" i="9"/>
  <c r="H34" i="9"/>
  <c r="I34" i="9"/>
  <c r="J34" i="9"/>
  <c r="K34" i="9"/>
  <c r="L34" i="9"/>
  <c r="M34" i="9"/>
  <c r="N34" i="9"/>
  <c r="E35" i="9"/>
  <c r="F35" i="9"/>
  <c r="G35" i="9"/>
  <c r="H35" i="9"/>
  <c r="I35" i="9"/>
  <c r="J35" i="9"/>
  <c r="K35" i="9"/>
  <c r="L35" i="9"/>
  <c r="M35" i="9"/>
  <c r="N35" i="9"/>
  <c r="E38" i="9"/>
  <c r="F38" i="9"/>
  <c r="G38" i="9"/>
  <c r="H38" i="9"/>
  <c r="I38" i="9"/>
  <c r="J38" i="9"/>
  <c r="K38" i="9"/>
  <c r="L38" i="9"/>
  <c r="M38" i="9"/>
  <c r="N38" i="9"/>
  <c r="C1" i="5"/>
  <c r="D2" i="5"/>
  <c r="E5" i="5"/>
  <c r="F5" i="5" s="1"/>
  <c r="G5" i="5" s="1"/>
  <c r="H5" i="5" s="1"/>
  <c r="I5" i="5" s="1"/>
  <c r="J5" i="5" s="1"/>
  <c r="K5" i="5" s="1"/>
  <c r="L5" i="5" s="1"/>
  <c r="M5" i="5" s="1"/>
  <c r="N5" i="5" s="1"/>
  <c r="E7" i="5"/>
  <c r="F7" i="5"/>
  <c r="G7" i="5"/>
  <c r="H7" i="5"/>
  <c r="I7" i="5"/>
  <c r="J7" i="5"/>
  <c r="K7" i="5"/>
  <c r="L7" i="5"/>
  <c r="M7" i="5"/>
  <c r="N7" i="5"/>
  <c r="E8" i="5"/>
  <c r="F8" i="5"/>
  <c r="G8" i="5"/>
  <c r="H8" i="5"/>
  <c r="H10" i="5" s="1"/>
  <c r="I8" i="5"/>
  <c r="J8" i="5"/>
  <c r="K8" i="5"/>
  <c r="L8" i="5"/>
  <c r="M8" i="5"/>
  <c r="N8" i="5"/>
  <c r="E9" i="5"/>
  <c r="F9" i="5"/>
  <c r="G9" i="5"/>
  <c r="H9" i="5"/>
  <c r="I9" i="5"/>
  <c r="J9" i="5"/>
  <c r="K9" i="5"/>
  <c r="L9" i="5"/>
  <c r="M9" i="5"/>
  <c r="N9" i="5"/>
  <c r="E12" i="5"/>
  <c r="F12" i="5"/>
  <c r="G12" i="5"/>
  <c r="H12" i="5"/>
  <c r="I12" i="5"/>
  <c r="J12" i="5"/>
  <c r="K12" i="5"/>
  <c r="L12" i="5"/>
  <c r="M12" i="5"/>
  <c r="N12" i="5"/>
  <c r="E13" i="5"/>
  <c r="F13" i="5"/>
  <c r="G13" i="5"/>
  <c r="H13" i="5"/>
  <c r="I13" i="5"/>
  <c r="J13" i="5"/>
  <c r="K13" i="5"/>
  <c r="L13" i="5"/>
  <c r="M13" i="5"/>
  <c r="N13" i="5"/>
  <c r="E14" i="5"/>
  <c r="F14" i="5"/>
  <c r="G14" i="5"/>
  <c r="H14" i="5"/>
  <c r="I14" i="5"/>
  <c r="J14" i="5"/>
  <c r="K14" i="5"/>
  <c r="L14" i="5"/>
  <c r="M14" i="5"/>
  <c r="N14" i="5"/>
  <c r="E17" i="5"/>
  <c r="F17" i="5"/>
  <c r="G17" i="5"/>
  <c r="H17" i="5"/>
  <c r="I17" i="5"/>
  <c r="J17" i="5"/>
  <c r="K17" i="5"/>
  <c r="L17" i="5"/>
  <c r="M17" i="5"/>
  <c r="N17" i="5"/>
  <c r="N19" i="5" s="1"/>
  <c r="E18" i="5"/>
  <c r="F18" i="5"/>
  <c r="G18" i="5"/>
  <c r="H18" i="5"/>
  <c r="H19" i="5" s="1"/>
  <c r="I18" i="5"/>
  <c r="J18" i="5"/>
  <c r="K18" i="5"/>
  <c r="L18" i="5"/>
  <c r="M18" i="5"/>
  <c r="N18" i="5"/>
  <c r="E21" i="5"/>
  <c r="F21" i="5"/>
  <c r="G21" i="5"/>
  <c r="H21" i="5"/>
  <c r="I21" i="5"/>
  <c r="J21" i="5"/>
  <c r="K21" i="5"/>
  <c r="L21" i="5"/>
  <c r="M21" i="5"/>
  <c r="N21" i="5"/>
  <c r="E22" i="5"/>
  <c r="F22" i="5"/>
  <c r="G22" i="5"/>
  <c r="H22" i="5"/>
  <c r="I22" i="5"/>
  <c r="J22" i="5"/>
  <c r="K22" i="5"/>
  <c r="L22" i="5"/>
  <c r="M22" i="5"/>
  <c r="N22" i="5"/>
  <c r="E23" i="5"/>
  <c r="F23" i="5"/>
  <c r="G23" i="5"/>
  <c r="H23" i="5"/>
  <c r="I23" i="5"/>
  <c r="J23" i="5"/>
  <c r="K23" i="5"/>
  <c r="L23" i="5"/>
  <c r="M23" i="5"/>
  <c r="N23" i="5"/>
  <c r="E24" i="5"/>
  <c r="F24" i="5"/>
  <c r="G24" i="5"/>
  <c r="H24" i="5"/>
  <c r="I24" i="5"/>
  <c r="J24" i="5"/>
  <c r="K24" i="5"/>
  <c r="L24" i="5"/>
  <c r="M24" i="5"/>
  <c r="N24" i="5"/>
  <c r="E25" i="5"/>
  <c r="F25" i="5"/>
  <c r="G25" i="5"/>
  <c r="H25" i="5"/>
  <c r="I25" i="5"/>
  <c r="J25" i="5"/>
  <c r="K25" i="5"/>
  <c r="L25" i="5"/>
  <c r="M25" i="5"/>
  <c r="N25" i="5"/>
  <c r="E28" i="5"/>
  <c r="F28" i="5"/>
  <c r="G28" i="5"/>
  <c r="H28" i="5"/>
  <c r="I28" i="5"/>
  <c r="J28" i="5"/>
  <c r="K28" i="5"/>
  <c r="L28" i="5"/>
  <c r="L30" i="5" s="1"/>
  <c r="M28" i="5"/>
  <c r="N28" i="5"/>
  <c r="E29" i="5"/>
  <c r="F29" i="5"/>
  <c r="G29" i="5"/>
  <c r="H29" i="5"/>
  <c r="I29" i="5"/>
  <c r="J29" i="5"/>
  <c r="K29" i="5"/>
  <c r="L29" i="5"/>
  <c r="M29" i="5"/>
  <c r="N29" i="5"/>
  <c r="E32" i="5"/>
  <c r="F32" i="5"/>
  <c r="G32" i="5"/>
  <c r="H32" i="5"/>
  <c r="I32" i="5"/>
  <c r="J32" i="5"/>
  <c r="K32" i="5"/>
  <c r="L32" i="5"/>
  <c r="M32" i="5"/>
  <c r="N32" i="5"/>
  <c r="E33" i="5"/>
  <c r="F33" i="5"/>
  <c r="G33" i="5"/>
  <c r="H33" i="5"/>
  <c r="I33" i="5"/>
  <c r="J33" i="5"/>
  <c r="K33" i="5"/>
  <c r="L33" i="5"/>
  <c r="M33" i="5"/>
  <c r="N33" i="5"/>
  <c r="E34" i="5"/>
  <c r="F34" i="5"/>
  <c r="G34" i="5"/>
  <c r="H34" i="5"/>
  <c r="I34" i="5"/>
  <c r="J34" i="5"/>
  <c r="K34" i="5"/>
  <c r="L34" i="5"/>
  <c r="M34" i="5"/>
  <c r="N34" i="5"/>
  <c r="E35" i="5"/>
  <c r="F35" i="5"/>
  <c r="G35" i="5"/>
  <c r="H35" i="5"/>
  <c r="I35" i="5"/>
  <c r="J35" i="5"/>
  <c r="K35" i="5"/>
  <c r="L35" i="5"/>
  <c r="M35" i="5"/>
  <c r="N35" i="5"/>
  <c r="E38" i="5"/>
  <c r="F38" i="5"/>
  <c r="G38" i="5"/>
  <c r="H38" i="5"/>
  <c r="I38" i="5"/>
  <c r="J38" i="5"/>
  <c r="K38" i="5"/>
  <c r="L38" i="5"/>
  <c r="M38" i="5"/>
  <c r="N38" i="5"/>
  <c r="C1" i="8"/>
  <c r="D2" i="8"/>
  <c r="E5" i="8"/>
  <c r="F5" i="8" s="1"/>
  <c r="G5" i="8" s="1"/>
  <c r="H5" i="8" s="1"/>
  <c r="I5" i="8" s="1"/>
  <c r="J5" i="8" s="1"/>
  <c r="K5" i="8" s="1"/>
  <c r="L5" i="8" s="1"/>
  <c r="M5" i="8" s="1"/>
  <c r="N5" i="8" s="1"/>
  <c r="E7" i="8"/>
  <c r="F7" i="8"/>
  <c r="G7" i="8"/>
  <c r="H7" i="8"/>
  <c r="I7" i="8"/>
  <c r="J7" i="8"/>
  <c r="K7" i="8"/>
  <c r="L7" i="8"/>
  <c r="M7" i="8"/>
  <c r="N7" i="8"/>
  <c r="E8" i="8"/>
  <c r="E10" i="8" s="1"/>
  <c r="F8" i="8"/>
  <c r="G8" i="8"/>
  <c r="H8" i="8"/>
  <c r="I8" i="8"/>
  <c r="J8" i="8"/>
  <c r="K8" i="8"/>
  <c r="L8" i="8"/>
  <c r="M8" i="8"/>
  <c r="N8" i="8"/>
  <c r="E9" i="8"/>
  <c r="F9" i="8"/>
  <c r="G9" i="8"/>
  <c r="H9" i="8"/>
  <c r="I9" i="8"/>
  <c r="J9" i="8"/>
  <c r="K9" i="8"/>
  <c r="L9" i="8"/>
  <c r="M9" i="8"/>
  <c r="N9" i="8"/>
  <c r="E12" i="8"/>
  <c r="F12" i="8"/>
  <c r="G12" i="8"/>
  <c r="H12" i="8"/>
  <c r="I12" i="8"/>
  <c r="J12" i="8"/>
  <c r="K12" i="8"/>
  <c r="L12" i="8"/>
  <c r="M12" i="8"/>
  <c r="N12" i="8"/>
  <c r="E13" i="8"/>
  <c r="F13" i="8"/>
  <c r="G13" i="8"/>
  <c r="H13" i="8"/>
  <c r="I13" i="8"/>
  <c r="J13" i="8"/>
  <c r="K13" i="8"/>
  <c r="L13" i="8"/>
  <c r="M13" i="8"/>
  <c r="N13" i="8"/>
  <c r="E14" i="8"/>
  <c r="F14" i="8"/>
  <c r="G14" i="8"/>
  <c r="H14" i="8"/>
  <c r="I14" i="8"/>
  <c r="J14" i="8"/>
  <c r="K14" i="8"/>
  <c r="L14" i="8"/>
  <c r="M14" i="8"/>
  <c r="N14" i="8"/>
  <c r="E17" i="8"/>
  <c r="F17" i="8"/>
  <c r="G17" i="8"/>
  <c r="H17" i="8"/>
  <c r="I17" i="8"/>
  <c r="J17" i="8"/>
  <c r="K17" i="8"/>
  <c r="K19" i="8" s="1"/>
  <c r="L17" i="8"/>
  <c r="M17" i="8"/>
  <c r="N17" i="8"/>
  <c r="E18" i="8"/>
  <c r="F18" i="8"/>
  <c r="G18" i="8"/>
  <c r="H18" i="8"/>
  <c r="I18" i="8"/>
  <c r="J18" i="8"/>
  <c r="K18" i="8"/>
  <c r="L18" i="8"/>
  <c r="M18" i="8"/>
  <c r="N18" i="8"/>
  <c r="E21" i="8"/>
  <c r="F21" i="8"/>
  <c r="G21" i="8"/>
  <c r="H21" i="8"/>
  <c r="I21" i="8"/>
  <c r="J21" i="8"/>
  <c r="K21" i="8"/>
  <c r="L21" i="8"/>
  <c r="M21" i="8"/>
  <c r="N21" i="8"/>
  <c r="E22" i="8"/>
  <c r="F22" i="8"/>
  <c r="G22" i="8"/>
  <c r="H22" i="8"/>
  <c r="I22" i="8"/>
  <c r="J22" i="8"/>
  <c r="K22" i="8"/>
  <c r="L22" i="8"/>
  <c r="M22" i="8"/>
  <c r="N22" i="8"/>
  <c r="E23" i="8"/>
  <c r="F23" i="8"/>
  <c r="G23" i="8"/>
  <c r="H23" i="8"/>
  <c r="I23" i="8"/>
  <c r="J23" i="8"/>
  <c r="K23" i="8"/>
  <c r="L23" i="8"/>
  <c r="M23" i="8"/>
  <c r="N23" i="8"/>
  <c r="E24" i="8"/>
  <c r="F24" i="8"/>
  <c r="G24" i="8"/>
  <c r="H24" i="8"/>
  <c r="I24" i="8"/>
  <c r="J24" i="8"/>
  <c r="K24" i="8"/>
  <c r="L24" i="8"/>
  <c r="M24" i="8"/>
  <c r="N24" i="8"/>
  <c r="E25" i="8"/>
  <c r="F25" i="8"/>
  <c r="G25" i="8"/>
  <c r="H25" i="8"/>
  <c r="I25" i="8"/>
  <c r="J25" i="8"/>
  <c r="K25" i="8"/>
  <c r="L25" i="8"/>
  <c r="M25" i="8"/>
  <c r="N25" i="8"/>
  <c r="E28" i="8"/>
  <c r="F28" i="8"/>
  <c r="G28" i="8"/>
  <c r="H28" i="8"/>
  <c r="I28" i="8"/>
  <c r="J28" i="8"/>
  <c r="K28" i="8"/>
  <c r="L28" i="8"/>
  <c r="M28" i="8"/>
  <c r="N28" i="8"/>
  <c r="E29" i="8"/>
  <c r="F29" i="8"/>
  <c r="G29" i="8"/>
  <c r="H29" i="8"/>
  <c r="I29" i="8"/>
  <c r="J29" i="8"/>
  <c r="J30" i="8" s="1"/>
  <c r="K29" i="8"/>
  <c r="L29" i="8"/>
  <c r="M29" i="8"/>
  <c r="N29" i="8"/>
  <c r="E32" i="8"/>
  <c r="F32" i="8"/>
  <c r="G32" i="8"/>
  <c r="H32" i="8"/>
  <c r="I32" i="8"/>
  <c r="J32" i="8"/>
  <c r="K32" i="8"/>
  <c r="L32" i="8"/>
  <c r="M32" i="8"/>
  <c r="N32" i="8"/>
  <c r="E33" i="8"/>
  <c r="F33" i="8"/>
  <c r="G33" i="8"/>
  <c r="H33" i="8"/>
  <c r="I33" i="8"/>
  <c r="J33" i="8"/>
  <c r="K33" i="8"/>
  <c r="L33" i="8"/>
  <c r="M33" i="8"/>
  <c r="N33" i="8"/>
  <c r="E34" i="8"/>
  <c r="F34" i="8"/>
  <c r="G34" i="8"/>
  <c r="H34" i="8"/>
  <c r="I34" i="8"/>
  <c r="J34" i="8"/>
  <c r="K34" i="8"/>
  <c r="L34" i="8"/>
  <c r="M34" i="8"/>
  <c r="N34" i="8"/>
  <c r="E35" i="8"/>
  <c r="F35" i="8"/>
  <c r="G35" i="8"/>
  <c r="H35" i="8"/>
  <c r="I35" i="8"/>
  <c r="J35" i="8"/>
  <c r="K35" i="8"/>
  <c r="L35" i="8"/>
  <c r="M35" i="8"/>
  <c r="N35" i="8"/>
  <c r="E38" i="8"/>
  <c r="F38" i="8"/>
  <c r="G38" i="8"/>
  <c r="H38" i="8"/>
  <c r="I38" i="8"/>
  <c r="J38" i="8"/>
  <c r="K38" i="8"/>
  <c r="L38" i="8"/>
  <c r="M38" i="8"/>
  <c r="N38" i="8"/>
  <c r="C1" i="4"/>
  <c r="E5" i="4"/>
  <c r="F5" i="4" s="1"/>
  <c r="G5" i="4" s="1"/>
  <c r="H5" i="4" s="1"/>
  <c r="I5" i="4" s="1"/>
  <c r="J5" i="4" s="1"/>
  <c r="K5" i="4" s="1"/>
  <c r="L5" i="4" s="1"/>
  <c r="M5" i="4" s="1"/>
  <c r="N5" i="4" s="1"/>
  <c r="E7" i="4"/>
  <c r="F7" i="4"/>
  <c r="G7" i="4"/>
  <c r="H7" i="4"/>
  <c r="I7" i="4"/>
  <c r="J7" i="4"/>
  <c r="K7" i="4"/>
  <c r="L7" i="4"/>
  <c r="M7" i="4"/>
  <c r="N7" i="4"/>
  <c r="E8" i="4"/>
  <c r="F8" i="4"/>
  <c r="F10" i="4" s="1"/>
  <c r="G8" i="4"/>
  <c r="G10" i="4" s="1"/>
  <c r="H8" i="4"/>
  <c r="I8" i="4"/>
  <c r="J8" i="4"/>
  <c r="K8" i="4"/>
  <c r="L8" i="4"/>
  <c r="M8" i="4"/>
  <c r="N8" i="4"/>
  <c r="E9" i="4"/>
  <c r="F9" i="4"/>
  <c r="G9" i="4"/>
  <c r="H9" i="4"/>
  <c r="I9" i="4"/>
  <c r="J9" i="4"/>
  <c r="K9" i="4"/>
  <c r="L9" i="4"/>
  <c r="M9" i="4"/>
  <c r="N9" i="4"/>
  <c r="E12" i="4"/>
  <c r="F12" i="4"/>
  <c r="G12" i="4"/>
  <c r="H12" i="4"/>
  <c r="I12" i="4"/>
  <c r="J12" i="4"/>
  <c r="K12" i="4"/>
  <c r="L12" i="4"/>
  <c r="M12" i="4"/>
  <c r="N12" i="4"/>
  <c r="E13" i="4"/>
  <c r="F13" i="4"/>
  <c r="G13" i="4"/>
  <c r="H13" i="4"/>
  <c r="I13" i="4"/>
  <c r="I15" i="4" s="1"/>
  <c r="J13" i="4"/>
  <c r="K13" i="4"/>
  <c r="L13" i="4"/>
  <c r="L15" i="4" s="1"/>
  <c r="M13" i="4"/>
  <c r="N13" i="4"/>
  <c r="E14" i="4"/>
  <c r="F14" i="4"/>
  <c r="G14" i="4"/>
  <c r="H14" i="4"/>
  <c r="I14" i="4"/>
  <c r="J14" i="4"/>
  <c r="K14" i="4"/>
  <c r="L14" i="4"/>
  <c r="M14" i="4"/>
  <c r="N14" i="4"/>
  <c r="E17" i="4"/>
  <c r="F17" i="4"/>
  <c r="G17" i="4"/>
  <c r="H17" i="4"/>
  <c r="H19" i="4" s="1"/>
  <c r="I17" i="4"/>
  <c r="J17" i="4"/>
  <c r="K17" i="4"/>
  <c r="L17" i="4"/>
  <c r="L19" i="4" s="1"/>
  <c r="M17" i="4"/>
  <c r="N17" i="4"/>
  <c r="E18" i="4"/>
  <c r="F18" i="4"/>
  <c r="G18" i="4"/>
  <c r="H18" i="4"/>
  <c r="I18" i="4"/>
  <c r="J18" i="4"/>
  <c r="K18" i="4"/>
  <c r="L18" i="4"/>
  <c r="M18" i="4"/>
  <c r="N18" i="4"/>
  <c r="E21" i="4"/>
  <c r="F21" i="4"/>
  <c r="G21" i="4"/>
  <c r="H21" i="4"/>
  <c r="I21" i="4"/>
  <c r="J21" i="4"/>
  <c r="K21" i="4"/>
  <c r="L21" i="4"/>
  <c r="M21" i="4"/>
  <c r="N21" i="4"/>
  <c r="E22" i="4"/>
  <c r="F22" i="4"/>
  <c r="G22" i="4"/>
  <c r="H22" i="4"/>
  <c r="I22" i="4"/>
  <c r="J22" i="4"/>
  <c r="K22" i="4"/>
  <c r="L22" i="4"/>
  <c r="M22" i="4"/>
  <c r="N22" i="4"/>
  <c r="E23" i="4"/>
  <c r="F23" i="4"/>
  <c r="G23" i="4"/>
  <c r="H23" i="4"/>
  <c r="I23" i="4"/>
  <c r="J23" i="4"/>
  <c r="K23" i="4"/>
  <c r="L23" i="4"/>
  <c r="M23" i="4"/>
  <c r="N23" i="4"/>
  <c r="E24" i="4"/>
  <c r="F24" i="4"/>
  <c r="G24" i="4"/>
  <c r="H24" i="4"/>
  <c r="I24" i="4"/>
  <c r="J24" i="4"/>
  <c r="K24" i="4"/>
  <c r="L24" i="4"/>
  <c r="M24" i="4"/>
  <c r="N24" i="4"/>
  <c r="E25" i="4"/>
  <c r="F25" i="4"/>
  <c r="G25" i="4"/>
  <c r="H25" i="4"/>
  <c r="I25" i="4"/>
  <c r="J25" i="4"/>
  <c r="K25" i="4"/>
  <c r="L25" i="4"/>
  <c r="M25" i="4"/>
  <c r="N25" i="4"/>
  <c r="E28" i="4"/>
  <c r="F28" i="4"/>
  <c r="F30" i="4" s="1"/>
  <c r="G28" i="4"/>
  <c r="H28" i="4"/>
  <c r="I28" i="4"/>
  <c r="J28" i="4"/>
  <c r="K28" i="4"/>
  <c r="L28" i="4"/>
  <c r="M28" i="4"/>
  <c r="N28" i="4"/>
  <c r="E29" i="4"/>
  <c r="F29" i="4"/>
  <c r="G29" i="4"/>
  <c r="H29" i="4"/>
  <c r="H30" i="4" s="1"/>
  <c r="I29" i="4"/>
  <c r="I30" i="4" s="1"/>
  <c r="J29" i="4"/>
  <c r="K29" i="4"/>
  <c r="L29" i="4"/>
  <c r="L30" i="4" s="1"/>
  <c r="M29" i="4"/>
  <c r="N29" i="4"/>
  <c r="E32" i="4"/>
  <c r="F32" i="4"/>
  <c r="G32" i="4"/>
  <c r="H32" i="4"/>
  <c r="I32" i="4"/>
  <c r="J32" i="4"/>
  <c r="K32" i="4"/>
  <c r="L32" i="4"/>
  <c r="M32" i="4"/>
  <c r="N32" i="4"/>
  <c r="E33" i="4"/>
  <c r="F33" i="4"/>
  <c r="G33" i="4"/>
  <c r="H33" i="4"/>
  <c r="I33" i="4"/>
  <c r="J33" i="4"/>
  <c r="K33" i="4"/>
  <c r="L33" i="4"/>
  <c r="M33" i="4"/>
  <c r="N33" i="4"/>
  <c r="E34" i="4"/>
  <c r="F34" i="4"/>
  <c r="G34" i="4"/>
  <c r="H34" i="4"/>
  <c r="I34" i="4"/>
  <c r="J34" i="4"/>
  <c r="K34" i="4"/>
  <c r="L34" i="4"/>
  <c r="M34" i="4"/>
  <c r="N34" i="4"/>
  <c r="E35" i="4"/>
  <c r="F35" i="4"/>
  <c r="G35" i="4"/>
  <c r="H35" i="4"/>
  <c r="I35" i="4"/>
  <c r="J35" i="4"/>
  <c r="K35" i="4"/>
  <c r="L35" i="4"/>
  <c r="M35" i="4"/>
  <c r="N35" i="4"/>
  <c r="E38" i="4"/>
  <c r="F38" i="4"/>
  <c r="G38" i="4"/>
  <c r="H38" i="4"/>
  <c r="I38" i="4"/>
  <c r="J38" i="4"/>
  <c r="K38" i="4"/>
  <c r="L38" i="4"/>
  <c r="M38" i="4"/>
  <c r="N38" i="4"/>
  <c r="C1" i="7"/>
  <c r="E5" i="7"/>
  <c r="F5" i="7" s="1"/>
  <c r="G5" i="7" s="1"/>
  <c r="H5" i="7" s="1"/>
  <c r="I5" i="7" s="1"/>
  <c r="J5" i="7" s="1"/>
  <c r="K5" i="7" s="1"/>
  <c r="L5" i="7" s="1"/>
  <c r="M5" i="7" s="1"/>
  <c r="N5" i="7" s="1"/>
  <c r="E7" i="7"/>
  <c r="F7" i="7"/>
  <c r="G7" i="7"/>
  <c r="H7" i="7"/>
  <c r="I7" i="7"/>
  <c r="J7" i="7"/>
  <c r="K7" i="7"/>
  <c r="L7" i="7"/>
  <c r="M7" i="7"/>
  <c r="N7" i="7"/>
  <c r="E8" i="7"/>
  <c r="F8" i="7"/>
  <c r="G8" i="7"/>
  <c r="H8" i="7"/>
  <c r="I8" i="7"/>
  <c r="J8" i="7"/>
  <c r="K8" i="7"/>
  <c r="L8" i="7"/>
  <c r="M8" i="7"/>
  <c r="N8" i="7"/>
  <c r="E9" i="7"/>
  <c r="F9" i="7"/>
  <c r="G9" i="7"/>
  <c r="H9" i="7"/>
  <c r="I9" i="7"/>
  <c r="J9" i="7"/>
  <c r="K9" i="7"/>
  <c r="L9" i="7"/>
  <c r="M9" i="7"/>
  <c r="N9" i="7"/>
  <c r="E10" i="7"/>
  <c r="F10" i="7"/>
  <c r="G10" i="7"/>
  <c r="H10" i="7"/>
  <c r="I10" i="7"/>
  <c r="J10" i="7"/>
  <c r="K10" i="7"/>
  <c r="L10" i="7"/>
  <c r="M10" i="7"/>
  <c r="N10" i="7"/>
  <c r="E11" i="7"/>
  <c r="F11" i="7"/>
  <c r="G11" i="7"/>
  <c r="H11" i="7"/>
  <c r="I11" i="7"/>
  <c r="J11" i="7"/>
  <c r="K11" i="7"/>
  <c r="L11" i="7"/>
  <c r="M11" i="7"/>
  <c r="N11" i="7"/>
  <c r="E12" i="7"/>
  <c r="F12" i="7"/>
  <c r="G12" i="7"/>
  <c r="H12" i="7"/>
  <c r="I12" i="7"/>
  <c r="J12" i="7"/>
  <c r="K12" i="7"/>
  <c r="L12" i="7"/>
  <c r="M12" i="7"/>
  <c r="N12" i="7"/>
  <c r="E15" i="7"/>
  <c r="F15" i="7"/>
  <c r="G15" i="7"/>
  <c r="H15" i="7"/>
  <c r="I15" i="7"/>
  <c r="J15" i="7"/>
  <c r="K15" i="7"/>
  <c r="L15" i="7"/>
  <c r="M15" i="7"/>
  <c r="N15" i="7"/>
  <c r="E16" i="7"/>
  <c r="F16" i="7"/>
  <c r="G16" i="7"/>
  <c r="H16" i="7"/>
  <c r="I16" i="7"/>
  <c r="J16" i="7"/>
  <c r="K16" i="7"/>
  <c r="L16" i="7"/>
  <c r="M16" i="7"/>
  <c r="N16" i="7"/>
  <c r="E17" i="7"/>
  <c r="F17" i="7"/>
  <c r="G17" i="7"/>
  <c r="H17" i="7"/>
  <c r="I17" i="7"/>
  <c r="J17" i="7"/>
  <c r="K17" i="7"/>
  <c r="L17" i="7"/>
  <c r="M17" i="7"/>
  <c r="N17" i="7"/>
  <c r="E18" i="7"/>
  <c r="F18" i="7"/>
  <c r="G18" i="7"/>
  <c r="H18" i="7"/>
  <c r="I18" i="7"/>
  <c r="J18" i="7"/>
  <c r="K18" i="7"/>
  <c r="L18" i="7"/>
  <c r="M18" i="7"/>
  <c r="N18" i="7"/>
  <c r="E21" i="7"/>
  <c r="F21" i="7"/>
  <c r="G21" i="7"/>
  <c r="H21" i="7"/>
  <c r="I21" i="7"/>
  <c r="J21" i="7"/>
  <c r="K21" i="7"/>
  <c r="L21" i="7"/>
  <c r="M21" i="7"/>
  <c r="N21" i="7"/>
  <c r="E22" i="7"/>
  <c r="F22" i="7"/>
  <c r="G22" i="7"/>
  <c r="H22" i="7"/>
  <c r="I22" i="7"/>
  <c r="J22" i="7"/>
  <c r="K22" i="7"/>
  <c r="L22" i="7"/>
  <c r="M22" i="7"/>
  <c r="N22" i="7"/>
  <c r="E23" i="7"/>
  <c r="F23" i="7"/>
  <c r="G23" i="7"/>
  <c r="H23" i="7"/>
  <c r="I23" i="7"/>
  <c r="J23" i="7"/>
  <c r="K23" i="7"/>
  <c r="L23" i="7"/>
  <c r="M23" i="7"/>
  <c r="N23" i="7"/>
  <c r="E26" i="7"/>
  <c r="F26" i="7"/>
  <c r="G26" i="7"/>
  <c r="H26" i="7"/>
  <c r="I26" i="7"/>
  <c r="J26" i="7"/>
  <c r="K26" i="7"/>
  <c r="L26" i="7"/>
  <c r="M26" i="7"/>
  <c r="N26" i="7"/>
  <c r="E27" i="7"/>
  <c r="F27" i="7"/>
  <c r="G27" i="7"/>
  <c r="H27" i="7"/>
  <c r="I27" i="7"/>
  <c r="J27" i="7"/>
  <c r="J29" i="7" s="1"/>
  <c r="K27" i="7"/>
  <c r="L27" i="7"/>
  <c r="M27" i="7"/>
  <c r="N27" i="7"/>
  <c r="N29" i="7" s="1"/>
  <c r="E28" i="7"/>
  <c r="F28" i="7"/>
  <c r="G28" i="7"/>
  <c r="H28" i="7"/>
  <c r="I28" i="7"/>
  <c r="J28" i="7"/>
  <c r="K28" i="7"/>
  <c r="L28" i="7"/>
  <c r="M28" i="7"/>
  <c r="N28" i="7"/>
  <c r="F33" i="7"/>
  <c r="H33" i="7"/>
  <c r="J33" i="7"/>
  <c r="L33" i="7"/>
  <c r="N33" i="7"/>
  <c r="E34" i="7"/>
  <c r="F34" i="7"/>
  <c r="G34" i="7"/>
  <c r="H34" i="7"/>
  <c r="I34" i="7"/>
  <c r="J34" i="7"/>
  <c r="K34" i="7"/>
  <c r="L34" i="7"/>
  <c r="M34" i="7"/>
  <c r="N34" i="7"/>
  <c r="E35" i="7"/>
  <c r="F35" i="7"/>
  <c r="G35" i="7"/>
  <c r="H35" i="7"/>
  <c r="I35" i="7"/>
  <c r="J35" i="7"/>
  <c r="K35" i="7"/>
  <c r="L35" i="7"/>
  <c r="M35" i="7"/>
  <c r="N35" i="7"/>
  <c r="E40" i="7"/>
  <c r="F40" i="7"/>
  <c r="G40" i="7"/>
  <c r="H40" i="7"/>
  <c r="I40" i="7"/>
  <c r="J40" i="7"/>
  <c r="K40" i="7"/>
  <c r="L40" i="7"/>
  <c r="M40" i="7"/>
  <c r="N40" i="7"/>
  <c r="C1" i="3"/>
  <c r="D2" i="3"/>
  <c r="E5" i="3"/>
  <c r="F5" i="3" s="1"/>
  <c r="G5" i="3" s="1"/>
  <c r="H5" i="3" s="1"/>
  <c r="I5" i="3" s="1"/>
  <c r="J5" i="3" s="1"/>
  <c r="K5" i="3" s="1"/>
  <c r="L5" i="3" s="1"/>
  <c r="M5" i="3" s="1"/>
  <c r="N5" i="3" s="1"/>
  <c r="E7" i="3"/>
  <c r="F7" i="3"/>
  <c r="G7" i="3"/>
  <c r="H7" i="3"/>
  <c r="I7" i="3"/>
  <c r="J7" i="3"/>
  <c r="K7" i="3"/>
  <c r="L7" i="3"/>
  <c r="M7" i="3"/>
  <c r="N7" i="3"/>
  <c r="E8" i="3"/>
  <c r="F8" i="3"/>
  <c r="G8" i="3"/>
  <c r="H8" i="3"/>
  <c r="I8" i="3"/>
  <c r="J8" i="3"/>
  <c r="K8" i="3"/>
  <c r="L8" i="3"/>
  <c r="M8" i="3"/>
  <c r="N8" i="3"/>
  <c r="E9" i="3"/>
  <c r="F9" i="3"/>
  <c r="G9" i="3"/>
  <c r="H9" i="3"/>
  <c r="I9" i="3"/>
  <c r="J9" i="3"/>
  <c r="K9" i="3"/>
  <c r="L9" i="3"/>
  <c r="M9" i="3"/>
  <c r="N9" i="3"/>
  <c r="E10" i="3"/>
  <c r="F10" i="3"/>
  <c r="G10" i="3"/>
  <c r="H10" i="3"/>
  <c r="I10" i="3"/>
  <c r="J10" i="3"/>
  <c r="K10" i="3"/>
  <c r="L10" i="3"/>
  <c r="M10" i="3"/>
  <c r="N10" i="3"/>
  <c r="E11" i="3"/>
  <c r="F11" i="3"/>
  <c r="G11" i="3"/>
  <c r="H11" i="3"/>
  <c r="I11" i="3"/>
  <c r="J11" i="3"/>
  <c r="K11" i="3"/>
  <c r="L11" i="3"/>
  <c r="M11" i="3"/>
  <c r="N11" i="3"/>
  <c r="E12" i="3"/>
  <c r="F12" i="3"/>
  <c r="G12" i="3"/>
  <c r="H12" i="3"/>
  <c r="I12" i="3"/>
  <c r="J12" i="3"/>
  <c r="K12" i="3"/>
  <c r="L12" i="3"/>
  <c r="M12" i="3"/>
  <c r="N12" i="3"/>
  <c r="E15" i="3"/>
  <c r="F15" i="3"/>
  <c r="G15" i="3"/>
  <c r="H15" i="3"/>
  <c r="I15" i="3"/>
  <c r="J15" i="3"/>
  <c r="K15" i="3"/>
  <c r="L15" i="3"/>
  <c r="M15" i="3"/>
  <c r="N15" i="3"/>
  <c r="E16" i="3"/>
  <c r="F16" i="3"/>
  <c r="G16" i="3"/>
  <c r="H16" i="3"/>
  <c r="I16" i="3"/>
  <c r="J16" i="3"/>
  <c r="K16" i="3"/>
  <c r="L16" i="3"/>
  <c r="M16" i="3"/>
  <c r="N16" i="3"/>
  <c r="E17" i="3"/>
  <c r="F17" i="3"/>
  <c r="G17" i="3"/>
  <c r="H17" i="3"/>
  <c r="I17" i="3"/>
  <c r="J17" i="3"/>
  <c r="K17" i="3"/>
  <c r="L17" i="3"/>
  <c r="M17" i="3"/>
  <c r="N17" i="3"/>
  <c r="E18" i="3"/>
  <c r="F18" i="3"/>
  <c r="G18" i="3"/>
  <c r="H18" i="3"/>
  <c r="I18" i="3"/>
  <c r="J18" i="3"/>
  <c r="K18" i="3"/>
  <c r="L18" i="3"/>
  <c r="M18" i="3"/>
  <c r="N18" i="3"/>
  <c r="E21" i="3"/>
  <c r="F21" i="3"/>
  <c r="G21" i="3"/>
  <c r="H21" i="3"/>
  <c r="I21" i="3"/>
  <c r="J21" i="3"/>
  <c r="K21" i="3"/>
  <c r="L21" i="3"/>
  <c r="M21" i="3"/>
  <c r="N21" i="3"/>
  <c r="E22" i="3"/>
  <c r="F22" i="3"/>
  <c r="G22" i="3"/>
  <c r="G24" i="3" s="1"/>
  <c r="H22" i="3"/>
  <c r="I22" i="3"/>
  <c r="J22" i="3"/>
  <c r="K22" i="3"/>
  <c r="L22" i="3"/>
  <c r="M22" i="3"/>
  <c r="N22" i="3"/>
  <c r="E23" i="3"/>
  <c r="F23" i="3"/>
  <c r="G23" i="3"/>
  <c r="H23" i="3"/>
  <c r="I23" i="3"/>
  <c r="J23" i="3"/>
  <c r="K23" i="3"/>
  <c r="L23" i="3"/>
  <c r="M23" i="3"/>
  <c r="N23" i="3"/>
  <c r="E26" i="3"/>
  <c r="F26" i="3"/>
  <c r="G26" i="3"/>
  <c r="H26" i="3"/>
  <c r="I26" i="3"/>
  <c r="J26" i="3"/>
  <c r="K26" i="3"/>
  <c r="L26" i="3"/>
  <c r="M26" i="3"/>
  <c r="N26" i="3"/>
  <c r="E27" i="3"/>
  <c r="F27" i="3"/>
  <c r="G27" i="3"/>
  <c r="H27" i="3"/>
  <c r="I27" i="3"/>
  <c r="I29" i="3" s="1"/>
  <c r="J27" i="3"/>
  <c r="K27" i="3"/>
  <c r="L27" i="3"/>
  <c r="L29" i="3" s="1"/>
  <c r="M27" i="3"/>
  <c r="N27" i="3"/>
  <c r="E28" i="3"/>
  <c r="F28" i="3"/>
  <c r="G28" i="3"/>
  <c r="H28" i="3"/>
  <c r="I28" i="3"/>
  <c r="J28" i="3"/>
  <c r="K28" i="3"/>
  <c r="L28" i="3"/>
  <c r="M28" i="3"/>
  <c r="N28" i="3"/>
  <c r="E33" i="3"/>
  <c r="F33" i="3"/>
  <c r="G33" i="3"/>
  <c r="H33" i="3"/>
  <c r="I33" i="3"/>
  <c r="J33" i="3"/>
  <c r="K33" i="3"/>
  <c r="L33" i="3"/>
  <c r="M33" i="3"/>
  <c r="N33" i="3"/>
  <c r="E34" i="3"/>
  <c r="F34" i="3"/>
  <c r="G34" i="3"/>
  <c r="H34" i="3"/>
  <c r="I34" i="3"/>
  <c r="J34" i="3"/>
  <c r="K34" i="3"/>
  <c r="L34" i="3"/>
  <c r="M34" i="3"/>
  <c r="N34" i="3"/>
  <c r="E35" i="3"/>
  <c r="F35" i="3"/>
  <c r="G35" i="3"/>
  <c r="H35" i="3"/>
  <c r="I35" i="3"/>
  <c r="J35" i="3"/>
  <c r="K35" i="3"/>
  <c r="L35" i="3"/>
  <c r="M35" i="3"/>
  <c r="N35" i="3"/>
  <c r="E40" i="3"/>
  <c r="F40" i="3"/>
  <c r="G40" i="3"/>
  <c r="H40" i="3"/>
  <c r="I40" i="3"/>
  <c r="J40" i="3"/>
  <c r="K40" i="3"/>
  <c r="L40" i="3"/>
  <c r="M40" i="3"/>
  <c r="N40" i="3"/>
  <c r="C1" i="6"/>
  <c r="D2" i="6"/>
  <c r="E5" i="6"/>
  <c r="F5" i="6" s="1"/>
  <c r="G5" i="6" s="1"/>
  <c r="H5" i="6" s="1"/>
  <c r="I5" i="6" s="1"/>
  <c r="J5" i="6" s="1"/>
  <c r="K5" i="6" s="1"/>
  <c r="L5" i="6" s="1"/>
  <c r="M5" i="6" s="1"/>
  <c r="N5" i="6" s="1"/>
  <c r="E7" i="6"/>
  <c r="F7" i="6"/>
  <c r="G7" i="6"/>
  <c r="H7" i="6"/>
  <c r="I7" i="6"/>
  <c r="J7" i="6"/>
  <c r="K7" i="6"/>
  <c r="L7" i="6"/>
  <c r="M7" i="6"/>
  <c r="N7" i="6"/>
  <c r="E8" i="6"/>
  <c r="F8" i="6"/>
  <c r="G8" i="6"/>
  <c r="H8" i="6"/>
  <c r="I8" i="6"/>
  <c r="J8" i="6"/>
  <c r="K8" i="6"/>
  <c r="L8" i="6"/>
  <c r="M8" i="6"/>
  <c r="N8" i="6"/>
  <c r="E9" i="6"/>
  <c r="F9" i="6"/>
  <c r="G9" i="6"/>
  <c r="H9" i="6"/>
  <c r="I9" i="6"/>
  <c r="J9" i="6"/>
  <c r="K9" i="6"/>
  <c r="L9" i="6"/>
  <c r="M9" i="6"/>
  <c r="N9" i="6"/>
  <c r="E10" i="6"/>
  <c r="F10" i="6"/>
  <c r="G10" i="6"/>
  <c r="H10" i="6"/>
  <c r="I10" i="6"/>
  <c r="J10" i="6"/>
  <c r="K10" i="6"/>
  <c r="L10" i="6"/>
  <c r="M10" i="6"/>
  <c r="N10" i="6"/>
  <c r="E11" i="6"/>
  <c r="F11" i="6"/>
  <c r="G11" i="6"/>
  <c r="H11" i="6"/>
  <c r="I11" i="6"/>
  <c r="J11" i="6"/>
  <c r="K11" i="6"/>
  <c r="L11" i="6"/>
  <c r="M11" i="6"/>
  <c r="N11" i="6"/>
  <c r="E12" i="6"/>
  <c r="F12" i="6"/>
  <c r="G12" i="6"/>
  <c r="H12" i="6"/>
  <c r="I12" i="6"/>
  <c r="J12" i="6"/>
  <c r="K12" i="6"/>
  <c r="L12" i="6"/>
  <c r="M12" i="6"/>
  <c r="N12" i="6"/>
  <c r="E15" i="6"/>
  <c r="F15" i="6"/>
  <c r="G15" i="6"/>
  <c r="H15" i="6"/>
  <c r="I15" i="6"/>
  <c r="J15" i="6"/>
  <c r="K15" i="6"/>
  <c r="L15" i="6"/>
  <c r="M15" i="6"/>
  <c r="N15" i="6"/>
  <c r="E16" i="6"/>
  <c r="F16" i="6"/>
  <c r="G16" i="6"/>
  <c r="H16" i="6"/>
  <c r="I16" i="6"/>
  <c r="J16" i="6"/>
  <c r="K16" i="6"/>
  <c r="L16" i="6"/>
  <c r="M16" i="6"/>
  <c r="N16" i="6"/>
  <c r="E17" i="6"/>
  <c r="F17" i="6"/>
  <c r="G17" i="6"/>
  <c r="H17" i="6"/>
  <c r="I17" i="6"/>
  <c r="J17" i="6"/>
  <c r="K17" i="6"/>
  <c r="L17" i="6"/>
  <c r="M17" i="6"/>
  <c r="N17" i="6"/>
  <c r="E18" i="6"/>
  <c r="F18" i="6"/>
  <c r="G18" i="6"/>
  <c r="H18" i="6"/>
  <c r="I18" i="6"/>
  <c r="J18" i="6"/>
  <c r="K18" i="6"/>
  <c r="L18" i="6"/>
  <c r="M18" i="6"/>
  <c r="N18" i="6"/>
  <c r="E21" i="6"/>
  <c r="F21" i="6"/>
  <c r="G21" i="6"/>
  <c r="H21" i="6"/>
  <c r="I21" i="6"/>
  <c r="J21" i="6"/>
  <c r="K21" i="6"/>
  <c r="L21" i="6"/>
  <c r="M21" i="6"/>
  <c r="N21" i="6"/>
  <c r="E22" i="6"/>
  <c r="F22" i="6"/>
  <c r="G22" i="6"/>
  <c r="H22" i="6"/>
  <c r="I22" i="6"/>
  <c r="J22" i="6"/>
  <c r="K22" i="6"/>
  <c r="L22" i="6"/>
  <c r="M22" i="6"/>
  <c r="N22" i="6"/>
  <c r="E23" i="6"/>
  <c r="F23" i="6"/>
  <c r="G23" i="6"/>
  <c r="H23" i="6"/>
  <c r="I23" i="6"/>
  <c r="J23" i="6"/>
  <c r="K23" i="6"/>
  <c r="L23" i="6"/>
  <c r="M23" i="6"/>
  <c r="N23" i="6"/>
  <c r="E26" i="6"/>
  <c r="F26" i="6"/>
  <c r="G26" i="6"/>
  <c r="H26" i="6"/>
  <c r="I26" i="6"/>
  <c r="J26" i="6"/>
  <c r="K26" i="6"/>
  <c r="L26" i="6"/>
  <c r="M26" i="6"/>
  <c r="N26" i="6"/>
  <c r="E27" i="6"/>
  <c r="F27" i="6"/>
  <c r="G27" i="6"/>
  <c r="H27" i="6"/>
  <c r="I27" i="6"/>
  <c r="I29" i="6" s="1"/>
  <c r="J27" i="6"/>
  <c r="K27" i="6"/>
  <c r="L27" i="6"/>
  <c r="M27" i="6"/>
  <c r="N27" i="6"/>
  <c r="E28" i="6"/>
  <c r="F28" i="6"/>
  <c r="G28" i="6"/>
  <c r="H28" i="6"/>
  <c r="I28" i="6"/>
  <c r="J28" i="6"/>
  <c r="K28" i="6"/>
  <c r="L28" i="6"/>
  <c r="M28" i="6"/>
  <c r="N28" i="6"/>
  <c r="F33" i="6"/>
  <c r="H33" i="6"/>
  <c r="J33" i="6"/>
  <c r="L33" i="6"/>
  <c r="N33" i="6"/>
  <c r="E34" i="6"/>
  <c r="F34" i="6"/>
  <c r="G34" i="6"/>
  <c r="H34" i="6"/>
  <c r="I34" i="6"/>
  <c r="J34" i="6"/>
  <c r="K34" i="6"/>
  <c r="L34" i="6"/>
  <c r="M34" i="6"/>
  <c r="N34" i="6"/>
  <c r="E35" i="6"/>
  <c r="F35" i="6"/>
  <c r="G35" i="6"/>
  <c r="H35" i="6"/>
  <c r="I35" i="6"/>
  <c r="J35" i="6"/>
  <c r="K35" i="6"/>
  <c r="L35" i="6"/>
  <c r="M35" i="6"/>
  <c r="N35" i="6"/>
  <c r="E40" i="6"/>
  <c r="F40" i="6"/>
  <c r="G40" i="6"/>
  <c r="H40" i="6"/>
  <c r="I40" i="6"/>
  <c r="J40" i="6"/>
  <c r="K40" i="6"/>
  <c r="L40" i="6"/>
  <c r="M40" i="6"/>
  <c r="N40" i="6"/>
  <c r="C1" i="2"/>
  <c r="E5" i="2"/>
  <c r="F5" i="2" s="1"/>
  <c r="G5" i="2" s="1"/>
  <c r="H5" i="2" s="1"/>
  <c r="I5" i="2" s="1"/>
  <c r="J5" i="2" s="1"/>
  <c r="K5" i="2" s="1"/>
  <c r="L5" i="2" s="1"/>
  <c r="M5" i="2" s="1"/>
  <c r="N5" i="2" s="1"/>
  <c r="E7" i="2"/>
  <c r="F7" i="2"/>
  <c r="G7" i="2"/>
  <c r="H7" i="2"/>
  <c r="I7" i="2"/>
  <c r="J7" i="2"/>
  <c r="K7" i="2"/>
  <c r="L7" i="2"/>
  <c r="M7" i="2"/>
  <c r="N7" i="2"/>
  <c r="E8" i="2"/>
  <c r="F8" i="2"/>
  <c r="G8" i="2"/>
  <c r="H8" i="2"/>
  <c r="I8" i="2"/>
  <c r="J8" i="2"/>
  <c r="K8" i="2"/>
  <c r="L8" i="2"/>
  <c r="M8" i="2"/>
  <c r="N8" i="2"/>
  <c r="E9" i="2"/>
  <c r="F9" i="2"/>
  <c r="G9" i="2"/>
  <c r="H9" i="2"/>
  <c r="I9" i="2"/>
  <c r="J9" i="2"/>
  <c r="K9" i="2"/>
  <c r="L9" i="2"/>
  <c r="M9" i="2"/>
  <c r="N9" i="2"/>
  <c r="E10" i="2"/>
  <c r="F10" i="2"/>
  <c r="G10" i="2"/>
  <c r="H10" i="2"/>
  <c r="I10" i="2"/>
  <c r="J10" i="2"/>
  <c r="K10" i="2"/>
  <c r="L10" i="2"/>
  <c r="M10" i="2"/>
  <c r="N10" i="2"/>
  <c r="E11" i="2"/>
  <c r="F11" i="2"/>
  <c r="G11" i="2"/>
  <c r="H11" i="2"/>
  <c r="I11" i="2"/>
  <c r="J11" i="2"/>
  <c r="K11" i="2"/>
  <c r="L11" i="2"/>
  <c r="M11" i="2"/>
  <c r="N11" i="2"/>
  <c r="E12" i="2"/>
  <c r="F12" i="2"/>
  <c r="G12" i="2"/>
  <c r="H12" i="2"/>
  <c r="I12" i="2"/>
  <c r="J12" i="2"/>
  <c r="K12" i="2"/>
  <c r="L12" i="2"/>
  <c r="M12" i="2"/>
  <c r="N12" i="2"/>
  <c r="E15" i="2"/>
  <c r="F15" i="2"/>
  <c r="G15" i="2"/>
  <c r="H15" i="2"/>
  <c r="I15" i="2"/>
  <c r="J15" i="2"/>
  <c r="K15" i="2"/>
  <c r="L15" i="2"/>
  <c r="M15" i="2"/>
  <c r="N15" i="2"/>
  <c r="E16" i="2"/>
  <c r="F16" i="2"/>
  <c r="G16" i="2"/>
  <c r="H16" i="2"/>
  <c r="I16" i="2"/>
  <c r="J16" i="2"/>
  <c r="K16" i="2"/>
  <c r="L16" i="2"/>
  <c r="M16" i="2"/>
  <c r="N16" i="2"/>
  <c r="E17" i="2"/>
  <c r="F17" i="2"/>
  <c r="G17" i="2"/>
  <c r="H17" i="2"/>
  <c r="I17" i="2"/>
  <c r="J17" i="2"/>
  <c r="K17" i="2"/>
  <c r="L17" i="2"/>
  <c r="M17" i="2"/>
  <c r="N17" i="2"/>
  <c r="E18" i="2"/>
  <c r="F18" i="2"/>
  <c r="G18" i="2"/>
  <c r="H18" i="2"/>
  <c r="I18" i="2"/>
  <c r="J18" i="2"/>
  <c r="K18" i="2"/>
  <c r="L18" i="2"/>
  <c r="M18" i="2"/>
  <c r="N18" i="2"/>
  <c r="E21" i="2"/>
  <c r="F21" i="2"/>
  <c r="G21" i="2"/>
  <c r="H21" i="2"/>
  <c r="I21" i="2"/>
  <c r="J21" i="2"/>
  <c r="K21" i="2"/>
  <c r="L21" i="2"/>
  <c r="M21" i="2"/>
  <c r="N21" i="2"/>
  <c r="E22" i="2"/>
  <c r="F22" i="2"/>
  <c r="G22" i="2"/>
  <c r="G24" i="2" s="1"/>
  <c r="H22" i="2"/>
  <c r="I22" i="2"/>
  <c r="J22" i="2"/>
  <c r="K22" i="2"/>
  <c r="L22" i="2"/>
  <c r="M22" i="2"/>
  <c r="N22" i="2"/>
  <c r="E23" i="2"/>
  <c r="F23" i="2"/>
  <c r="G23" i="2"/>
  <c r="H23" i="2"/>
  <c r="I23" i="2"/>
  <c r="J23" i="2"/>
  <c r="K23" i="2"/>
  <c r="L23" i="2"/>
  <c r="M23" i="2"/>
  <c r="N23" i="2"/>
  <c r="E26" i="2"/>
  <c r="F26" i="2"/>
  <c r="G26" i="2"/>
  <c r="H26" i="2"/>
  <c r="I26" i="2"/>
  <c r="J26" i="2"/>
  <c r="K26" i="2"/>
  <c r="L26" i="2"/>
  <c r="M26" i="2"/>
  <c r="N26" i="2"/>
  <c r="E27" i="2"/>
  <c r="F27" i="2"/>
  <c r="G27" i="2"/>
  <c r="H27" i="2"/>
  <c r="H29" i="2" s="1"/>
  <c r="I27" i="2"/>
  <c r="J27" i="2"/>
  <c r="K27" i="2"/>
  <c r="L27" i="2"/>
  <c r="M27" i="2"/>
  <c r="N27" i="2"/>
  <c r="E28" i="2"/>
  <c r="F28" i="2"/>
  <c r="G28" i="2"/>
  <c r="H28" i="2"/>
  <c r="I28" i="2"/>
  <c r="J28" i="2"/>
  <c r="K28" i="2"/>
  <c r="L28" i="2"/>
  <c r="M28" i="2"/>
  <c r="N28" i="2"/>
  <c r="E33" i="2"/>
  <c r="F33" i="2"/>
  <c r="G33" i="2"/>
  <c r="H33" i="2"/>
  <c r="I33" i="2"/>
  <c r="J33" i="2"/>
  <c r="K33" i="2"/>
  <c r="L33" i="2"/>
  <c r="M33" i="2"/>
  <c r="N33" i="2"/>
  <c r="E34" i="2"/>
  <c r="F34" i="2"/>
  <c r="F36" i="2" s="1"/>
  <c r="G34" i="2"/>
  <c r="G36" i="2" s="1"/>
  <c r="H34" i="2"/>
  <c r="I34" i="2"/>
  <c r="J34" i="2"/>
  <c r="K34" i="2"/>
  <c r="L34" i="2"/>
  <c r="M34" i="2"/>
  <c r="N34" i="2"/>
  <c r="E35" i="2"/>
  <c r="F35" i="2"/>
  <c r="G35" i="2"/>
  <c r="H35" i="2"/>
  <c r="I35" i="2"/>
  <c r="J35" i="2"/>
  <c r="K35" i="2"/>
  <c r="L35" i="2"/>
  <c r="M35" i="2"/>
  <c r="N35" i="2"/>
  <c r="E40" i="2"/>
  <c r="F40" i="2"/>
  <c r="G40" i="2"/>
  <c r="H40" i="2"/>
  <c r="I40" i="2"/>
  <c r="J40" i="2"/>
  <c r="K40" i="2"/>
  <c r="L40" i="2"/>
  <c r="M40" i="2"/>
  <c r="N40" i="2"/>
  <c r="C1" i="23"/>
  <c r="D2" i="23"/>
  <c r="E5" i="23"/>
  <c r="F5" i="23" s="1"/>
  <c r="G5" i="23" s="1"/>
  <c r="H5" i="23" s="1"/>
  <c r="I5" i="23" s="1"/>
  <c r="J5" i="23" s="1"/>
  <c r="K5" i="23" s="1"/>
  <c r="L5" i="23" s="1"/>
  <c r="M5" i="23" s="1"/>
  <c r="N5" i="23" s="1"/>
  <c r="E9" i="23"/>
  <c r="F9" i="23"/>
  <c r="G9" i="23"/>
  <c r="H9" i="23"/>
  <c r="I9" i="23"/>
  <c r="J9" i="23"/>
  <c r="K9" i="23"/>
  <c r="L9" i="23"/>
  <c r="M9" i="23"/>
  <c r="N9" i="23"/>
  <c r="E10" i="23"/>
  <c r="F10" i="23"/>
  <c r="G10" i="23"/>
  <c r="H10" i="23"/>
  <c r="I10" i="23"/>
  <c r="J10" i="23"/>
  <c r="K10" i="23"/>
  <c r="L10" i="23"/>
  <c r="M10" i="23"/>
  <c r="N10" i="23"/>
  <c r="E11" i="23"/>
  <c r="F11" i="23"/>
  <c r="G11" i="23"/>
  <c r="H11" i="23"/>
  <c r="I11" i="23"/>
  <c r="J11" i="23"/>
  <c r="K11" i="23"/>
  <c r="L11" i="23"/>
  <c r="M11" i="23"/>
  <c r="N11" i="23"/>
  <c r="E12" i="23"/>
  <c r="F12" i="23"/>
  <c r="G12" i="23"/>
  <c r="H12" i="23"/>
  <c r="I12" i="23"/>
  <c r="J12" i="23"/>
  <c r="K12" i="23"/>
  <c r="L12" i="23"/>
  <c r="M12" i="23"/>
  <c r="N12" i="23"/>
  <c r="E16" i="23"/>
  <c r="F16" i="23"/>
  <c r="G16" i="23"/>
  <c r="H16" i="23"/>
  <c r="I16" i="23"/>
  <c r="J16" i="23"/>
  <c r="K16" i="23"/>
  <c r="L16" i="23"/>
  <c r="M16" i="23"/>
  <c r="N16" i="23"/>
  <c r="E17" i="23"/>
  <c r="F17" i="23"/>
  <c r="G17" i="23"/>
  <c r="H17" i="23"/>
  <c r="I17" i="23"/>
  <c r="J17" i="23"/>
  <c r="K17" i="23"/>
  <c r="L17" i="23"/>
  <c r="M17" i="23"/>
  <c r="N17" i="23"/>
  <c r="E18" i="23"/>
  <c r="F18" i="23"/>
  <c r="G18" i="23"/>
  <c r="H18" i="23"/>
  <c r="I18" i="23"/>
  <c r="J18" i="23"/>
  <c r="K18" i="23"/>
  <c r="L18" i="23"/>
  <c r="M18" i="23"/>
  <c r="N18" i="23"/>
  <c r="E19" i="23"/>
  <c r="F19" i="23"/>
  <c r="G19" i="23"/>
  <c r="H19" i="23"/>
  <c r="I19" i="23"/>
  <c r="J19" i="23"/>
  <c r="K19" i="23"/>
  <c r="L19" i="23"/>
  <c r="M19" i="23"/>
  <c r="N19" i="23"/>
  <c r="E20" i="23"/>
  <c r="F20" i="23"/>
  <c r="G20" i="23"/>
  <c r="H20" i="23"/>
  <c r="I20" i="23"/>
  <c r="J20" i="23"/>
  <c r="K20" i="23"/>
  <c r="L20" i="23"/>
  <c r="M20" i="23"/>
  <c r="N20" i="23"/>
  <c r="E21" i="23"/>
  <c r="F21" i="23"/>
  <c r="G21" i="23"/>
  <c r="H21" i="23"/>
  <c r="I21" i="23"/>
  <c r="J21" i="23"/>
  <c r="K21" i="23"/>
  <c r="L21" i="23"/>
  <c r="M21" i="23"/>
  <c r="N21" i="23"/>
  <c r="E22" i="23"/>
  <c r="F22" i="23"/>
  <c r="G22" i="23"/>
  <c r="H22" i="23"/>
  <c r="I22" i="23"/>
  <c r="J22" i="23"/>
  <c r="K22" i="23"/>
  <c r="L22" i="23"/>
  <c r="M22" i="23"/>
  <c r="N22" i="23"/>
  <c r="E26" i="23"/>
  <c r="F26" i="23"/>
  <c r="G26" i="23"/>
  <c r="H26" i="23"/>
  <c r="I26" i="23"/>
  <c r="J26" i="23"/>
  <c r="K26" i="23"/>
  <c r="L26" i="23"/>
  <c r="M26" i="23"/>
  <c r="N26" i="23"/>
  <c r="E27" i="23"/>
  <c r="F27" i="23"/>
  <c r="G27" i="23"/>
  <c r="H27" i="23"/>
  <c r="I27" i="23"/>
  <c r="J27" i="23"/>
  <c r="K27" i="23"/>
  <c r="L27" i="23"/>
  <c r="M27" i="23"/>
  <c r="N27" i="23"/>
  <c r="E31" i="23"/>
  <c r="F31" i="23"/>
  <c r="G31" i="23"/>
  <c r="H31" i="23"/>
  <c r="I31" i="23"/>
  <c r="J31" i="23"/>
  <c r="K31" i="23"/>
  <c r="L31" i="23"/>
  <c r="M31" i="23"/>
  <c r="N31" i="23"/>
  <c r="E32" i="23"/>
  <c r="F32" i="23"/>
  <c r="G32" i="23"/>
  <c r="H32" i="23"/>
  <c r="I32" i="23"/>
  <c r="J32" i="23"/>
  <c r="K32" i="23"/>
  <c r="L32" i="23"/>
  <c r="M32" i="23"/>
  <c r="N32" i="23"/>
  <c r="N33" i="23" s="1"/>
  <c r="E34" i="23"/>
  <c r="F34" i="23"/>
  <c r="G34" i="23"/>
  <c r="H34" i="23"/>
  <c r="I34" i="23"/>
  <c r="J34" i="23"/>
  <c r="K34" i="23"/>
  <c r="L34" i="23"/>
  <c r="M34" i="23"/>
  <c r="N34" i="23"/>
  <c r="E35" i="23"/>
  <c r="F35" i="23"/>
  <c r="G35" i="23"/>
  <c r="H35" i="23"/>
  <c r="I35" i="23"/>
  <c r="J35" i="23"/>
  <c r="K35" i="23"/>
  <c r="L35" i="23"/>
  <c r="M35" i="23"/>
  <c r="N35" i="23"/>
  <c r="E36" i="23"/>
  <c r="F36" i="23"/>
  <c r="G36" i="23"/>
  <c r="H36" i="23"/>
  <c r="I36" i="23"/>
  <c r="J36" i="23"/>
  <c r="K36" i="23"/>
  <c r="L36" i="23"/>
  <c r="M36" i="23"/>
  <c r="N36" i="23"/>
  <c r="C1" i="22"/>
  <c r="E5" i="22"/>
  <c r="F5" i="22" s="1"/>
  <c r="G5" i="22" s="1"/>
  <c r="H5" i="22" s="1"/>
  <c r="I5" i="22" s="1"/>
  <c r="J5" i="22" s="1"/>
  <c r="K5" i="22" s="1"/>
  <c r="L5" i="22" s="1"/>
  <c r="M5" i="22" s="1"/>
  <c r="N5" i="22" s="1"/>
  <c r="E9" i="22"/>
  <c r="F9" i="22"/>
  <c r="G9" i="22"/>
  <c r="H9" i="22"/>
  <c r="I9" i="22"/>
  <c r="J9" i="22"/>
  <c r="K9" i="22"/>
  <c r="L9" i="22"/>
  <c r="M9" i="22"/>
  <c r="N9" i="22"/>
  <c r="E10" i="22"/>
  <c r="F10" i="22"/>
  <c r="G10" i="22"/>
  <c r="H10" i="22"/>
  <c r="I10" i="22"/>
  <c r="J10" i="22"/>
  <c r="K10" i="22"/>
  <c r="L10" i="22"/>
  <c r="M10" i="22"/>
  <c r="N10" i="22"/>
  <c r="E11" i="22"/>
  <c r="F11" i="22"/>
  <c r="G11" i="22"/>
  <c r="H11" i="22"/>
  <c r="I11" i="22"/>
  <c r="J11" i="22"/>
  <c r="K11" i="22"/>
  <c r="L11" i="22"/>
  <c r="M11" i="22"/>
  <c r="N11" i="22"/>
  <c r="E12" i="22"/>
  <c r="F12" i="22"/>
  <c r="G12" i="22"/>
  <c r="H12" i="22"/>
  <c r="I12" i="22"/>
  <c r="J12" i="22"/>
  <c r="K12" i="22"/>
  <c r="L12" i="22"/>
  <c r="M12" i="22"/>
  <c r="N12" i="22"/>
  <c r="E16" i="22"/>
  <c r="F16" i="22"/>
  <c r="G16" i="22"/>
  <c r="H16" i="22"/>
  <c r="I16" i="22"/>
  <c r="J16" i="22"/>
  <c r="K16" i="22"/>
  <c r="L16" i="22"/>
  <c r="M16" i="22"/>
  <c r="N16" i="22"/>
  <c r="E17" i="22"/>
  <c r="F17" i="22"/>
  <c r="G17" i="22"/>
  <c r="H17" i="22"/>
  <c r="I17" i="22"/>
  <c r="J17" i="22"/>
  <c r="K17" i="22"/>
  <c r="L17" i="22"/>
  <c r="M17" i="22"/>
  <c r="N17" i="22"/>
  <c r="E18" i="22"/>
  <c r="F18" i="22"/>
  <c r="G18" i="22"/>
  <c r="H18" i="22"/>
  <c r="I18" i="22"/>
  <c r="J18" i="22"/>
  <c r="K18" i="22"/>
  <c r="L18" i="22"/>
  <c r="M18" i="22"/>
  <c r="N18" i="22"/>
  <c r="E19" i="22"/>
  <c r="F19" i="22"/>
  <c r="G19" i="22"/>
  <c r="H19" i="22"/>
  <c r="I19" i="22"/>
  <c r="J19" i="22"/>
  <c r="K19" i="22"/>
  <c r="L19" i="22"/>
  <c r="M19" i="22"/>
  <c r="N19" i="22"/>
  <c r="E20" i="22"/>
  <c r="F20" i="22"/>
  <c r="G20" i="22"/>
  <c r="H20" i="22"/>
  <c r="I20" i="22"/>
  <c r="J20" i="22"/>
  <c r="K20" i="22"/>
  <c r="L20" i="22"/>
  <c r="M20" i="22"/>
  <c r="N20" i="22"/>
  <c r="E21" i="22"/>
  <c r="F21" i="22"/>
  <c r="G21" i="22"/>
  <c r="H21" i="22"/>
  <c r="I21" i="22"/>
  <c r="J21" i="22"/>
  <c r="K21" i="22"/>
  <c r="L21" i="22"/>
  <c r="M21" i="22"/>
  <c r="N21" i="22"/>
  <c r="E22" i="22"/>
  <c r="F22" i="22"/>
  <c r="G22" i="22"/>
  <c r="H22" i="22"/>
  <c r="I22" i="22"/>
  <c r="J22" i="22"/>
  <c r="K22" i="22"/>
  <c r="L22" i="22"/>
  <c r="M22" i="22"/>
  <c r="N22" i="22"/>
  <c r="E26" i="22"/>
  <c r="F26" i="22"/>
  <c r="G26" i="22"/>
  <c r="H26" i="22"/>
  <c r="I26" i="22"/>
  <c r="J26" i="22"/>
  <c r="K26" i="22"/>
  <c r="L26" i="22"/>
  <c r="M26" i="22"/>
  <c r="N26" i="22"/>
  <c r="E27" i="22"/>
  <c r="F27" i="22"/>
  <c r="G27" i="22"/>
  <c r="H27" i="22"/>
  <c r="I27" i="22"/>
  <c r="J27" i="22"/>
  <c r="K27" i="22"/>
  <c r="L27" i="22"/>
  <c r="M27" i="22"/>
  <c r="N27" i="22"/>
  <c r="E31" i="22"/>
  <c r="F31" i="22"/>
  <c r="G31" i="22"/>
  <c r="H31" i="22"/>
  <c r="I31" i="22"/>
  <c r="J31" i="22"/>
  <c r="K31" i="22"/>
  <c r="L31" i="22"/>
  <c r="M31" i="22"/>
  <c r="N31" i="22"/>
  <c r="E32" i="22"/>
  <c r="F32" i="22"/>
  <c r="G32" i="22"/>
  <c r="H32" i="22"/>
  <c r="I32" i="22"/>
  <c r="J32" i="22"/>
  <c r="K32" i="22"/>
  <c r="L32" i="22"/>
  <c r="L33" i="22" s="1"/>
  <c r="M32" i="22"/>
  <c r="N32" i="22"/>
  <c r="E34" i="22"/>
  <c r="F34" i="22"/>
  <c r="G34" i="22"/>
  <c r="H34" i="22"/>
  <c r="I34" i="22"/>
  <c r="J34" i="22"/>
  <c r="K34" i="22"/>
  <c r="L34" i="22"/>
  <c r="M34" i="22"/>
  <c r="N34" i="22"/>
  <c r="E35" i="22"/>
  <c r="F35" i="22"/>
  <c r="G35" i="22"/>
  <c r="H35" i="22"/>
  <c r="I35" i="22"/>
  <c r="J35" i="22"/>
  <c r="K35" i="22"/>
  <c r="L35" i="22"/>
  <c r="M35" i="22"/>
  <c r="N35" i="22"/>
  <c r="E36" i="22"/>
  <c r="F36" i="22"/>
  <c r="G36" i="22"/>
  <c r="H36" i="22"/>
  <c r="I36" i="22"/>
  <c r="J36" i="22"/>
  <c r="K36" i="22"/>
  <c r="L36" i="22"/>
  <c r="M36" i="22"/>
  <c r="N36" i="22"/>
  <c r="C1" i="21"/>
  <c r="D2" i="21"/>
  <c r="E5" i="21"/>
  <c r="F5" i="21" s="1"/>
  <c r="G5" i="21" s="1"/>
  <c r="H5" i="21" s="1"/>
  <c r="I5" i="21" s="1"/>
  <c r="J5" i="21" s="1"/>
  <c r="K5" i="21" s="1"/>
  <c r="L5" i="21" s="1"/>
  <c r="M5" i="21" s="1"/>
  <c r="N5" i="21" s="1"/>
  <c r="E9" i="21"/>
  <c r="F9" i="21"/>
  <c r="G9" i="21"/>
  <c r="H9" i="21"/>
  <c r="I9" i="21"/>
  <c r="J9" i="21"/>
  <c r="K9" i="21"/>
  <c r="L9" i="21"/>
  <c r="M9" i="21"/>
  <c r="N9" i="21"/>
  <c r="E10" i="21"/>
  <c r="F10" i="21"/>
  <c r="G10" i="21"/>
  <c r="H10" i="21"/>
  <c r="I10" i="21"/>
  <c r="J10" i="21"/>
  <c r="K10" i="21"/>
  <c r="L10" i="21"/>
  <c r="M10" i="21"/>
  <c r="N10" i="21"/>
  <c r="E11" i="21"/>
  <c r="F11" i="21"/>
  <c r="G11" i="21"/>
  <c r="H11" i="21"/>
  <c r="I11" i="21"/>
  <c r="J11" i="21"/>
  <c r="K11" i="21"/>
  <c r="L11" i="21"/>
  <c r="M11" i="21"/>
  <c r="N11" i="21"/>
  <c r="E12" i="21"/>
  <c r="F12" i="21"/>
  <c r="G12" i="21"/>
  <c r="H12" i="21"/>
  <c r="I12" i="21"/>
  <c r="J12" i="21"/>
  <c r="K12" i="21"/>
  <c r="L12" i="21"/>
  <c r="M12" i="21"/>
  <c r="N12" i="21"/>
  <c r="E16" i="21"/>
  <c r="F16" i="21"/>
  <c r="G16" i="21"/>
  <c r="H16" i="21"/>
  <c r="I16" i="21"/>
  <c r="J16" i="21"/>
  <c r="K16" i="21"/>
  <c r="L16" i="21"/>
  <c r="M16" i="21"/>
  <c r="N16" i="21"/>
  <c r="E17" i="21"/>
  <c r="F17" i="21"/>
  <c r="G17" i="21"/>
  <c r="H17" i="21"/>
  <c r="I17" i="21"/>
  <c r="J17" i="21"/>
  <c r="K17" i="21"/>
  <c r="L17" i="21"/>
  <c r="M17" i="21"/>
  <c r="N17" i="21"/>
  <c r="E18" i="21"/>
  <c r="F18" i="21"/>
  <c r="G18" i="21"/>
  <c r="H18" i="21"/>
  <c r="I18" i="21"/>
  <c r="J18" i="21"/>
  <c r="K18" i="21"/>
  <c r="L18" i="21"/>
  <c r="M18" i="21"/>
  <c r="N18" i="21"/>
  <c r="E19" i="21"/>
  <c r="F19" i="21"/>
  <c r="G19" i="21"/>
  <c r="H19" i="21"/>
  <c r="I19" i="21"/>
  <c r="J19" i="21"/>
  <c r="K19" i="21"/>
  <c r="L19" i="21"/>
  <c r="M19" i="21"/>
  <c r="N19" i="21"/>
  <c r="E20" i="21"/>
  <c r="F20" i="21"/>
  <c r="G20" i="21"/>
  <c r="H20" i="21"/>
  <c r="I20" i="21"/>
  <c r="J20" i="21"/>
  <c r="K20" i="21"/>
  <c r="L20" i="21"/>
  <c r="M20" i="21"/>
  <c r="N20" i="21"/>
  <c r="E21" i="21"/>
  <c r="F21" i="21"/>
  <c r="G21" i="21"/>
  <c r="H21" i="21"/>
  <c r="I21" i="21"/>
  <c r="J21" i="21"/>
  <c r="K21" i="21"/>
  <c r="L21" i="21"/>
  <c r="M21" i="21"/>
  <c r="N21" i="21"/>
  <c r="E22" i="21"/>
  <c r="F22" i="21"/>
  <c r="G22" i="21"/>
  <c r="H22" i="21"/>
  <c r="I22" i="21"/>
  <c r="J22" i="21"/>
  <c r="K22" i="21"/>
  <c r="L22" i="21"/>
  <c r="M22" i="21"/>
  <c r="N22" i="21"/>
  <c r="E26" i="21"/>
  <c r="F26" i="21"/>
  <c r="G26" i="21"/>
  <c r="H26" i="21"/>
  <c r="I26" i="21"/>
  <c r="J26" i="21"/>
  <c r="K26" i="21"/>
  <c r="L26" i="21"/>
  <c r="M26" i="21"/>
  <c r="N26" i="21"/>
  <c r="E27" i="21"/>
  <c r="F27" i="21"/>
  <c r="G27" i="21"/>
  <c r="H27" i="21"/>
  <c r="I27" i="21"/>
  <c r="J27" i="21"/>
  <c r="K27" i="21"/>
  <c r="L27" i="21"/>
  <c r="M27" i="21"/>
  <c r="N27" i="21"/>
  <c r="E31" i="21"/>
  <c r="F31" i="21"/>
  <c r="G31" i="21"/>
  <c r="H31" i="21"/>
  <c r="I31" i="21"/>
  <c r="J31" i="21"/>
  <c r="K31" i="21"/>
  <c r="L31" i="21"/>
  <c r="M31" i="21"/>
  <c r="N31" i="21"/>
  <c r="E32" i="21"/>
  <c r="F32" i="21"/>
  <c r="G32" i="21"/>
  <c r="H32" i="21"/>
  <c r="I32" i="21"/>
  <c r="J32" i="21"/>
  <c r="K32" i="21"/>
  <c r="L32" i="21"/>
  <c r="M32" i="21"/>
  <c r="N32" i="21"/>
  <c r="E33" i="21"/>
  <c r="F33" i="21"/>
  <c r="G33" i="21"/>
  <c r="H33" i="21"/>
  <c r="I33" i="21"/>
  <c r="J33" i="21"/>
  <c r="K33" i="21"/>
  <c r="L33" i="21"/>
  <c r="M33" i="21"/>
  <c r="N33" i="21"/>
  <c r="E34" i="21"/>
  <c r="F34" i="21"/>
  <c r="G34" i="21"/>
  <c r="H34" i="21"/>
  <c r="I34" i="21"/>
  <c r="J34" i="21"/>
  <c r="K34" i="21"/>
  <c r="L34" i="21"/>
  <c r="M34" i="21"/>
  <c r="N34" i="21"/>
  <c r="E35" i="21"/>
  <c r="F35" i="21"/>
  <c r="G35" i="21"/>
  <c r="H35" i="21"/>
  <c r="I35" i="21"/>
  <c r="J35" i="21"/>
  <c r="K35" i="21"/>
  <c r="L35" i="21"/>
  <c r="M35" i="21"/>
  <c r="N35" i="21"/>
  <c r="E36" i="21"/>
  <c r="F36" i="21"/>
  <c r="G36" i="21"/>
  <c r="H36" i="21"/>
  <c r="I36" i="21"/>
  <c r="J36" i="21"/>
  <c r="K36" i="21"/>
  <c r="L36" i="21"/>
  <c r="M36" i="21"/>
  <c r="N36" i="21"/>
  <c r="C1" i="20"/>
  <c r="E4" i="20"/>
  <c r="F4" i="20" s="1"/>
  <c r="G4" i="20" s="1"/>
  <c r="H4" i="20" s="1"/>
  <c r="I4" i="20" s="1"/>
  <c r="J4" i="20" s="1"/>
  <c r="K4" i="20" s="1"/>
  <c r="L4" i="20" s="1"/>
  <c r="M4" i="20" s="1"/>
  <c r="N4" i="20" s="1"/>
  <c r="E7" i="20"/>
  <c r="F7" i="20"/>
  <c r="G7" i="20"/>
  <c r="H7" i="20"/>
  <c r="I7" i="20"/>
  <c r="J7" i="20"/>
  <c r="K7" i="20"/>
  <c r="L7" i="20"/>
  <c r="M7" i="20"/>
  <c r="N7" i="20"/>
  <c r="E8" i="20"/>
  <c r="F8" i="20"/>
  <c r="G8" i="20"/>
  <c r="H8" i="20"/>
  <c r="I8" i="20"/>
  <c r="J8" i="20"/>
  <c r="K8" i="20"/>
  <c r="L8" i="20"/>
  <c r="M8" i="20"/>
  <c r="N8" i="20"/>
  <c r="E9" i="20"/>
  <c r="F9" i="20"/>
  <c r="G9" i="20"/>
  <c r="H9" i="20"/>
  <c r="I9" i="20"/>
  <c r="I25" i="20" s="1"/>
  <c r="J9" i="20"/>
  <c r="K9" i="20"/>
  <c r="L9" i="20"/>
  <c r="M9" i="20"/>
  <c r="N9" i="20"/>
  <c r="E10" i="20"/>
  <c r="F10" i="20"/>
  <c r="G10" i="20"/>
  <c r="G26" i="20" s="1"/>
  <c r="H10" i="20"/>
  <c r="H26" i="20" s="1"/>
  <c r="I10" i="20"/>
  <c r="I26" i="20" s="1"/>
  <c r="J10" i="20"/>
  <c r="K10" i="20"/>
  <c r="L10" i="20"/>
  <c r="M10" i="20"/>
  <c r="M26" i="20" s="1"/>
  <c r="N10" i="20"/>
  <c r="E11" i="20"/>
  <c r="F11" i="20"/>
  <c r="G11" i="20"/>
  <c r="H11" i="20"/>
  <c r="I11" i="20"/>
  <c r="J11" i="20"/>
  <c r="K11" i="20"/>
  <c r="L11" i="20"/>
  <c r="M11" i="20"/>
  <c r="N11" i="20"/>
  <c r="E15" i="20"/>
  <c r="F15" i="20"/>
  <c r="G15" i="20"/>
  <c r="H15" i="20"/>
  <c r="I15" i="20"/>
  <c r="J15" i="20"/>
  <c r="K15" i="20"/>
  <c r="L15" i="20"/>
  <c r="M15" i="20"/>
  <c r="N15" i="20"/>
  <c r="E16" i="20"/>
  <c r="F16" i="20"/>
  <c r="G16" i="20"/>
  <c r="H16" i="20"/>
  <c r="I16" i="20"/>
  <c r="J16" i="20"/>
  <c r="K16" i="20"/>
  <c r="L16" i="20"/>
  <c r="M16" i="20"/>
  <c r="N16" i="20"/>
  <c r="E17" i="20"/>
  <c r="F17" i="20"/>
  <c r="G17" i="20"/>
  <c r="H17" i="20"/>
  <c r="I17" i="20"/>
  <c r="J17" i="20"/>
  <c r="K17" i="20"/>
  <c r="L17" i="20"/>
  <c r="M17" i="20"/>
  <c r="N17" i="20"/>
  <c r="E18" i="20"/>
  <c r="F18" i="20"/>
  <c r="G18" i="20"/>
  <c r="H18" i="20"/>
  <c r="I18" i="20"/>
  <c r="J18" i="20"/>
  <c r="K18" i="20"/>
  <c r="L18" i="20"/>
  <c r="M18" i="20"/>
  <c r="N18" i="20"/>
  <c r="E19" i="20"/>
  <c r="F19" i="20"/>
  <c r="G19" i="20"/>
  <c r="H19" i="20"/>
  <c r="I19" i="20"/>
  <c r="J19" i="20"/>
  <c r="K19" i="20"/>
  <c r="L19" i="20"/>
  <c r="M19" i="20"/>
  <c r="N19" i="20"/>
  <c r="E23" i="20"/>
  <c r="F23" i="20"/>
  <c r="G23" i="20"/>
  <c r="H23" i="20"/>
  <c r="I23" i="20"/>
  <c r="J23" i="20"/>
  <c r="K23" i="20"/>
  <c r="L23" i="20"/>
  <c r="M23" i="20"/>
  <c r="N23" i="20"/>
  <c r="E31" i="20"/>
  <c r="F31" i="20"/>
  <c r="G31" i="20"/>
  <c r="H31" i="20"/>
  <c r="I31" i="20"/>
  <c r="J31" i="20"/>
  <c r="K31" i="20"/>
  <c r="L31" i="20"/>
  <c r="M31" i="20"/>
  <c r="N31" i="20"/>
  <c r="C38" i="20"/>
  <c r="E41" i="20"/>
  <c r="F41" i="20" s="1"/>
  <c r="G41" i="20" s="1"/>
  <c r="H41" i="20" s="1"/>
  <c r="I41" i="20" s="1"/>
  <c r="J41" i="20" s="1"/>
  <c r="K41" i="20" s="1"/>
  <c r="L41" i="20" s="1"/>
  <c r="M41" i="20" s="1"/>
  <c r="N41" i="20" s="1"/>
  <c r="C1" i="19"/>
  <c r="E5" i="19"/>
  <c r="F5" i="19" s="1"/>
  <c r="G5" i="19" s="1"/>
  <c r="H5" i="19" s="1"/>
  <c r="I5" i="19" s="1"/>
  <c r="J5" i="19" s="1"/>
  <c r="K5" i="19" s="1"/>
  <c r="L5" i="19" s="1"/>
  <c r="M5" i="19" s="1"/>
  <c r="N5" i="19" s="1"/>
  <c r="E7" i="19"/>
  <c r="F7" i="19"/>
  <c r="G7" i="19"/>
  <c r="H7" i="19"/>
  <c r="I7" i="19"/>
  <c r="J7" i="19"/>
  <c r="K7" i="19"/>
  <c r="L7" i="19"/>
  <c r="M7" i="19"/>
  <c r="N7" i="19"/>
  <c r="E8" i="19"/>
  <c r="F8" i="19"/>
  <c r="G8" i="19"/>
  <c r="H8" i="19"/>
  <c r="I8" i="19"/>
  <c r="J8" i="19"/>
  <c r="K8" i="19"/>
  <c r="L8" i="19"/>
  <c r="M8" i="19"/>
  <c r="N8" i="19"/>
  <c r="E9" i="19"/>
  <c r="F9" i="19"/>
  <c r="G9" i="19"/>
  <c r="H9" i="19"/>
  <c r="I9" i="19"/>
  <c r="J9" i="19"/>
  <c r="K9" i="19"/>
  <c r="L9" i="19"/>
  <c r="M9" i="19"/>
  <c r="N9" i="19"/>
  <c r="E10" i="19"/>
  <c r="F10" i="19"/>
  <c r="G10" i="19"/>
  <c r="H10" i="19"/>
  <c r="I10" i="19"/>
  <c r="J10" i="19"/>
  <c r="K10" i="19"/>
  <c r="L10" i="19"/>
  <c r="M10" i="19"/>
  <c r="N10" i="19"/>
  <c r="E11" i="19"/>
  <c r="F11" i="19"/>
  <c r="G11" i="19"/>
  <c r="H11" i="19"/>
  <c r="I11" i="19"/>
  <c r="J11" i="19"/>
  <c r="K11" i="19"/>
  <c r="L11" i="19"/>
  <c r="M11" i="19"/>
  <c r="N11" i="19"/>
  <c r="E13" i="19"/>
  <c r="F13" i="19"/>
  <c r="G13" i="19"/>
  <c r="H13" i="19"/>
  <c r="I13" i="19"/>
  <c r="J13" i="19"/>
  <c r="K13" i="19"/>
  <c r="L13" i="19"/>
  <c r="M13" i="19"/>
  <c r="N13" i="19"/>
  <c r="E15" i="19"/>
  <c r="F15" i="19"/>
  <c r="G15" i="19"/>
  <c r="H15" i="19"/>
  <c r="I15" i="19"/>
  <c r="J15" i="19"/>
  <c r="K15" i="19"/>
  <c r="L15" i="19"/>
  <c r="M15" i="19"/>
  <c r="N15" i="19"/>
  <c r="E16" i="19"/>
  <c r="F16" i="19"/>
  <c r="G16" i="19"/>
  <c r="H16" i="19"/>
  <c r="I16" i="19"/>
  <c r="J16" i="19"/>
  <c r="K16" i="19"/>
  <c r="L16" i="19"/>
  <c r="M16" i="19"/>
  <c r="N16" i="19"/>
  <c r="E17" i="19"/>
  <c r="F17" i="19"/>
  <c r="G17" i="19"/>
  <c r="H17" i="19"/>
  <c r="I17" i="19"/>
  <c r="J17" i="19"/>
  <c r="K17" i="19"/>
  <c r="L17" i="19"/>
  <c r="M17" i="19"/>
  <c r="N17" i="19"/>
  <c r="E18" i="19"/>
  <c r="F18" i="19"/>
  <c r="G18" i="19"/>
  <c r="H18" i="19"/>
  <c r="I18" i="19"/>
  <c r="J18" i="19"/>
  <c r="K18" i="19"/>
  <c r="L18" i="19"/>
  <c r="M18" i="19"/>
  <c r="N18" i="19"/>
  <c r="E20" i="19"/>
  <c r="F20" i="19"/>
  <c r="G20" i="19"/>
  <c r="H20" i="19"/>
  <c r="I20" i="19"/>
  <c r="J20" i="19"/>
  <c r="K20" i="19"/>
  <c r="L20" i="19"/>
  <c r="M20" i="19"/>
  <c r="M19" i="19" s="1"/>
  <c r="N20" i="19"/>
  <c r="E22" i="19"/>
  <c r="F22" i="19"/>
  <c r="G22" i="19"/>
  <c r="H22" i="19"/>
  <c r="I22" i="19"/>
  <c r="J22" i="19"/>
  <c r="K22" i="19"/>
  <c r="L22" i="19"/>
  <c r="M22" i="19"/>
  <c r="N22" i="19"/>
  <c r="E23" i="19"/>
  <c r="F23" i="19"/>
  <c r="G23" i="19"/>
  <c r="H23" i="19"/>
  <c r="I23" i="19"/>
  <c r="J23" i="19"/>
  <c r="K23" i="19"/>
  <c r="L23" i="19"/>
  <c r="M23" i="19"/>
  <c r="N23" i="19"/>
  <c r="E24" i="19"/>
  <c r="F24" i="19"/>
  <c r="G24" i="19"/>
  <c r="H24" i="19"/>
  <c r="I24" i="19"/>
  <c r="J24" i="19"/>
  <c r="K24" i="19"/>
  <c r="L24" i="19"/>
  <c r="M24" i="19"/>
  <c r="N24" i="19"/>
  <c r="E25" i="19"/>
  <c r="F25" i="19"/>
  <c r="G25" i="19"/>
  <c r="H25" i="19"/>
  <c r="I25" i="19"/>
  <c r="J25" i="19"/>
  <c r="K25" i="19"/>
  <c r="L25" i="19"/>
  <c r="M25" i="19"/>
  <c r="N25" i="19"/>
  <c r="E26" i="19"/>
  <c r="F26" i="19"/>
  <c r="G26" i="19"/>
  <c r="H26" i="19"/>
  <c r="I26" i="19"/>
  <c r="J26" i="19"/>
  <c r="K26" i="19"/>
  <c r="L26" i="19"/>
  <c r="M26" i="19"/>
  <c r="N26" i="19"/>
  <c r="E29" i="19"/>
  <c r="F29" i="19"/>
  <c r="G29" i="19"/>
  <c r="H29" i="19"/>
  <c r="I29" i="19"/>
  <c r="J29" i="19"/>
  <c r="K29" i="19"/>
  <c r="L29" i="19"/>
  <c r="M29" i="19"/>
  <c r="N29" i="19"/>
  <c r="E30" i="19"/>
  <c r="F30" i="19"/>
  <c r="G30" i="19"/>
  <c r="H30" i="19"/>
  <c r="I30" i="19"/>
  <c r="J30" i="19"/>
  <c r="K30" i="19"/>
  <c r="L30" i="19"/>
  <c r="M30" i="19"/>
  <c r="N30" i="19"/>
  <c r="E31" i="19"/>
  <c r="F31" i="19"/>
  <c r="G31" i="19"/>
  <c r="H31" i="19"/>
  <c r="I31" i="19"/>
  <c r="J31" i="19"/>
  <c r="K31" i="19"/>
  <c r="L31" i="19"/>
  <c r="M31" i="19"/>
  <c r="N31" i="19"/>
  <c r="E32" i="19"/>
  <c r="F32" i="19"/>
  <c r="G32" i="19"/>
  <c r="H32" i="19"/>
  <c r="I32" i="19"/>
  <c r="J32" i="19"/>
  <c r="K32" i="19"/>
  <c r="L32" i="19"/>
  <c r="M32" i="19"/>
  <c r="N32" i="19"/>
  <c r="E33" i="19"/>
  <c r="F33" i="19"/>
  <c r="G33" i="19"/>
  <c r="H33" i="19"/>
  <c r="I33" i="19"/>
  <c r="J33" i="19"/>
  <c r="K33" i="19"/>
  <c r="L33" i="19"/>
  <c r="M33" i="19"/>
  <c r="N33" i="19"/>
  <c r="E34" i="19"/>
  <c r="F34" i="19"/>
  <c r="G34" i="19"/>
  <c r="H34" i="19"/>
  <c r="I34" i="19"/>
  <c r="J34" i="19"/>
  <c r="K34" i="19"/>
  <c r="L34" i="19"/>
  <c r="M34" i="19"/>
  <c r="N34" i="19"/>
  <c r="E39" i="19"/>
  <c r="F39" i="19"/>
  <c r="G39" i="19"/>
  <c r="H39" i="19"/>
  <c r="I39" i="19"/>
  <c r="J39" i="19"/>
  <c r="K39" i="19"/>
  <c r="L39" i="19"/>
  <c r="M39" i="19"/>
  <c r="N39" i="19"/>
  <c r="E43" i="19"/>
  <c r="F43" i="19"/>
  <c r="G43" i="19"/>
  <c r="H43" i="19"/>
  <c r="I43" i="19"/>
  <c r="J43" i="19"/>
  <c r="K43" i="19"/>
  <c r="L43" i="19"/>
  <c r="M43" i="19"/>
  <c r="N43" i="19"/>
  <c r="C1" i="18"/>
  <c r="D2" i="18"/>
  <c r="E5" i="18"/>
  <c r="F5" i="18" s="1"/>
  <c r="G5" i="18" s="1"/>
  <c r="H5" i="18" s="1"/>
  <c r="I5" i="18" s="1"/>
  <c r="J5" i="18" s="1"/>
  <c r="K5" i="18" s="1"/>
  <c r="L5" i="18" s="1"/>
  <c r="M5" i="18" s="1"/>
  <c r="N5" i="18" s="1"/>
  <c r="E7" i="18"/>
  <c r="F7" i="18"/>
  <c r="G7" i="18"/>
  <c r="H7" i="18"/>
  <c r="I7" i="18"/>
  <c r="J7" i="18"/>
  <c r="K7" i="18"/>
  <c r="L7" i="18"/>
  <c r="M7" i="18"/>
  <c r="N7" i="18"/>
  <c r="E8" i="18"/>
  <c r="F8" i="18"/>
  <c r="G8" i="18"/>
  <c r="H8" i="18"/>
  <c r="I8" i="18"/>
  <c r="J8" i="18"/>
  <c r="K8" i="18"/>
  <c r="L8" i="18"/>
  <c r="M8" i="18"/>
  <c r="N8" i="18"/>
  <c r="E9" i="18"/>
  <c r="F9" i="18"/>
  <c r="G9" i="18"/>
  <c r="H9" i="18"/>
  <c r="I9" i="18"/>
  <c r="J9" i="18"/>
  <c r="K9" i="18"/>
  <c r="L9" i="18"/>
  <c r="M9" i="18"/>
  <c r="N9" i="18"/>
  <c r="E10" i="18"/>
  <c r="F10" i="18"/>
  <c r="G10" i="18"/>
  <c r="H10" i="18"/>
  <c r="I10" i="18"/>
  <c r="J10" i="18"/>
  <c r="K10" i="18"/>
  <c r="L10" i="18"/>
  <c r="M10" i="18"/>
  <c r="N10" i="18"/>
  <c r="E11" i="18"/>
  <c r="F11" i="18"/>
  <c r="G11" i="18"/>
  <c r="H11" i="18"/>
  <c r="I11" i="18"/>
  <c r="J11" i="18"/>
  <c r="K11" i="18"/>
  <c r="L11" i="18"/>
  <c r="M11" i="18"/>
  <c r="N11" i="18"/>
  <c r="E13" i="18"/>
  <c r="F13" i="18"/>
  <c r="G13" i="18"/>
  <c r="H13" i="18"/>
  <c r="I13" i="18"/>
  <c r="J13" i="18"/>
  <c r="K13" i="18"/>
  <c r="L13" i="18"/>
  <c r="M13" i="18"/>
  <c r="N13" i="18"/>
  <c r="E15" i="18"/>
  <c r="F15" i="18"/>
  <c r="G15" i="18"/>
  <c r="H15" i="18"/>
  <c r="I15" i="18"/>
  <c r="J15" i="18"/>
  <c r="K15" i="18"/>
  <c r="L15" i="18"/>
  <c r="M15" i="18"/>
  <c r="N15" i="18"/>
  <c r="E16" i="18"/>
  <c r="F16" i="18"/>
  <c r="G16" i="18"/>
  <c r="H16" i="18"/>
  <c r="I16" i="18"/>
  <c r="J16" i="18"/>
  <c r="K16" i="18"/>
  <c r="L16" i="18"/>
  <c r="M16" i="18"/>
  <c r="N16" i="18"/>
  <c r="E17" i="18"/>
  <c r="F17" i="18"/>
  <c r="G17" i="18"/>
  <c r="H17" i="18"/>
  <c r="I17" i="18"/>
  <c r="J17" i="18"/>
  <c r="K17" i="18"/>
  <c r="L17" i="18"/>
  <c r="M17" i="18"/>
  <c r="N17" i="18"/>
  <c r="E18" i="18"/>
  <c r="F18" i="18"/>
  <c r="G18" i="18"/>
  <c r="H18" i="18"/>
  <c r="I18" i="18"/>
  <c r="J18" i="18"/>
  <c r="K18" i="18"/>
  <c r="L18" i="18"/>
  <c r="M18" i="18"/>
  <c r="N18" i="18"/>
  <c r="E20" i="18"/>
  <c r="F20" i="18"/>
  <c r="G20" i="18"/>
  <c r="H20" i="18"/>
  <c r="I20" i="18"/>
  <c r="J20" i="18"/>
  <c r="K20" i="18"/>
  <c r="L20" i="18"/>
  <c r="M20" i="18"/>
  <c r="N20" i="18"/>
  <c r="E22" i="18"/>
  <c r="F22" i="18"/>
  <c r="G22" i="18"/>
  <c r="H22" i="18"/>
  <c r="I22" i="18"/>
  <c r="J22" i="18"/>
  <c r="K22" i="18"/>
  <c r="L22" i="18"/>
  <c r="M22" i="18"/>
  <c r="N22" i="18"/>
  <c r="E23" i="18"/>
  <c r="F23" i="18"/>
  <c r="G23" i="18"/>
  <c r="G26" i="18" s="1"/>
  <c r="H23" i="18"/>
  <c r="I23" i="18"/>
  <c r="J23" i="18"/>
  <c r="K23" i="18"/>
  <c r="L23" i="18"/>
  <c r="M23" i="18"/>
  <c r="N23" i="18"/>
  <c r="E24" i="18"/>
  <c r="F24" i="18"/>
  <c r="G24" i="18"/>
  <c r="H24" i="18"/>
  <c r="I24" i="18"/>
  <c r="J24" i="18"/>
  <c r="K24" i="18"/>
  <c r="L24" i="18"/>
  <c r="M24" i="18"/>
  <c r="N24" i="18"/>
  <c r="E25" i="18"/>
  <c r="F25" i="18"/>
  <c r="G25" i="18"/>
  <c r="H25" i="18"/>
  <c r="I25" i="18"/>
  <c r="J25" i="18"/>
  <c r="K25" i="18"/>
  <c r="L25" i="18"/>
  <c r="M25" i="18"/>
  <c r="N25" i="18"/>
  <c r="E27" i="18"/>
  <c r="F27" i="18"/>
  <c r="G27" i="18"/>
  <c r="H27" i="18"/>
  <c r="I27" i="18"/>
  <c r="J27" i="18"/>
  <c r="K27" i="18"/>
  <c r="L27" i="18"/>
  <c r="L26" i="18" s="1"/>
  <c r="M27" i="18"/>
  <c r="N27" i="18"/>
  <c r="E29" i="18"/>
  <c r="F29" i="18"/>
  <c r="G29" i="18"/>
  <c r="G34" i="18" s="1"/>
  <c r="H29" i="18"/>
  <c r="I29" i="18"/>
  <c r="J29" i="18"/>
  <c r="K29" i="18"/>
  <c r="L29" i="18"/>
  <c r="M29" i="18"/>
  <c r="N29" i="18"/>
  <c r="E30" i="18"/>
  <c r="F30" i="18"/>
  <c r="G30" i="18"/>
  <c r="H30" i="18"/>
  <c r="I30" i="18"/>
  <c r="J30" i="18"/>
  <c r="K30" i="18"/>
  <c r="L30" i="18"/>
  <c r="M30" i="18"/>
  <c r="N30" i="18"/>
  <c r="E31" i="18"/>
  <c r="F31" i="18"/>
  <c r="G31" i="18"/>
  <c r="H31" i="18"/>
  <c r="I31" i="18"/>
  <c r="J31" i="18"/>
  <c r="K31" i="18"/>
  <c r="L31" i="18"/>
  <c r="M31" i="18"/>
  <c r="N31" i="18"/>
  <c r="E32" i="18"/>
  <c r="F32" i="18"/>
  <c r="G32" i="18"/>
  <c r="H32" i="18"/>
  <c r="I32" i="18"/>
  <c r="J32" i="18"/>
  <c r="K32" i="18"/>
  <c r="L32" i="18"/>
  <c r="M32" i="18"/>
  <c r="N32" i="18"/>
  <c r="E33" i="18"/>
  <c r="F33" i="18"/>
  <c r="G33" i="18"/>
  <c r="H33" i="18"/>
  <c r="I33" i="18"/>
  <c r="J33" i="18"/>
  <c r="K33" i="18"/>
  <c r="L33" i="18"/>
  <c r="M33" i="18"/>
  <c r="N33" i="18"/>
  <c r="E35" i="18"/>
  <c r="F35" i="18"/>
  <c r="G35" i="18"/>
  <c r="H35" i="18"/>
  <c r="I35" i="18"/>
  <c r="J35" i="18"/>
  <c r="K35" i="18"/>
  <c r="L35" i="18"/>
  <c r="L34" i="18" s="1"/>
  <c r="M35" i="18"/>
  <c r="M34" i="18" s="1"/>
  <c r="N35" i="18"/>
  <c r="E39" i="18"/>
  <c r="F39" i="18"/>
  <c r="G39" i="18"/>
  <c r="H39" i="18"/>
  <c r="I39" i="18"/>
  <c r="J39" i="18"/>
  <c r="K39" i="18"/>
  <c r="L39" i="18"/>
  <c r="M39" i="18"/>
  <c r="N39" i="18"/>
  <c r="E43" i="18"/>
  <c r="F43" i="18"/>
  <c r="G43" i="18"/>
  <c r="H43" i="18"/>
  <c r="I43" i="18"/>
  <c r="J43" i="18"/>
  <c r="K43" i="18"/>
  <c r="L43" i="18"/>
  <c r="M43" i="18"/>
  <c r="N43" i="18"/>
  <c r="C1" i="17"/>
  <c r="D2" i="17"/>
  <c r="E5" i="17"/>
  <c r="F5" i="17" s="1"/>
  <c r="G5" i="17" s="1"/>
  <c r="H5" i="17" s="1"/>
  <c r="I5" i="17" s="1"/>
  <c r="J5" i="17" s="1"/>
  <c r="K5" i="17" s="1"/>
  <c r="L5" i="17" s="1"/>
  <c r="M5" i="17" s="1"/>
  <c r="N5" i="17" s="1"/>
  <c r="E7" i="17"/>
  <c r="F7" i="17"/>
  <c r="G7" i="17"/>
  <c r="H7" i="17"/>
  <c r="I7" i="17"/>
  <c r="J7" i="17"/>
  <c r="K7" i="17"/>
  <c r="L7" i="17"/>
  <c r="M7" i="17"/>
  <c r="N7" i="17"/>
  <c r="E8" i="17"/>
  <c r="F8" i="17"/>
  <c r="G8" i="17"/>
  <c r="H8" i="17"/>
  <c r="I8" i="17"/>
  <c r="J8" i="17"/>
  <c r="K8" i="17"/>
  <c r="L8" i="17"/>
  <c r="M8" i="17"/>
  <c r="N8" i="17"/>
  <c r="E9" i="17"/>
  <c r="F9" i="17"/>
  <c r="G9" i="17"/>
  <c r="H9" i="17"/>
  <c r="I9" i="17"/>
  <c r="J9" i="17"/>
  <c r="K9" i="17"/>
  <c r="L9" i="17"/>
  <c r="M9" i="17"/>
  <c r="N9" i="17"/>
  <c r="E10" i="17"/>
  <c r="F10" i="17"/>
  <c r="G10" i="17"/>
  <c r="H10" i="17"/>
  <c r="I10" i="17"/>
  <c r="J10" i="17"/>
  <c r="K10" i="17"/>
  <c r="L10" i="17"/>
  <c r="M10" i="17"/>
  <c r="N10" i="17"/>
  <c r="E11" i="17"/>
  <c r="F11" i="17"/>
  <c r="G11" i="17"/>
  <c r="H11" i="17"/>
  <c r="I11" i="17"/>
  <c r="J11" i="17"/>
  <c r="K11" i="17"/>
  <c r="L11" i="17"/>
  <c r="M11" i="17"/>
  <c r="N11" i="17"/>
  <c r="E13" i="17"/>
  <c r="F13" i="17"/>
  <c r="G13" i="17"/>
  <c r="H13" i="17"/>
  <c r="I13" i="17"/>
  <c r="J13" i="17"/>
  <c r="K13" i="17"/>
  <c r="L13" i="17"/>
  <c r="M13" i="17"/>
  <c r="N13" i="17"/>
  <c r="E15" i="17"/>
  <c r="F15" i="17"/>
  <c r="G15" i="17"/>
  <c r="H15" i="17"/>
  <c r="I15" i="17"/>
  <c r="J15" i="17"/>
  <c r="K15" i="17"/>
  <c r="L15" i="17"/>
  <c r="M15" i="17"/>
  <c r="N15" i="17"/>
  <c r="E16" i="17"/>
  <c r="F16" i="17"/>
  <c r="G16" i="17"/>
  <c r="H16" i="17"/>
  <c r="I16" i="17"/>
  <c r="J16" i="17"/>
  <c r="K16" i="17"/>
  <c r="L16" i="17"/>
  <c r="M16" i="17"/>
  <c r="N16" i="17"/>
  <c r="E17" i="17"/>
  <c r="F17" i="17"/>
  <c r="G17" i="17"/>
  <c r="H17" i="17"/>
  <c r="I17" i="17"/>
  <c r="J17" i="17"/>
  <c r="K17" i="17"/>
  <c r="L17" i="17"/>
  <c r="M17" i="17"/>
  <c r="N17" i="17"/>
  <c r="E18" i="17"/>
  <c r="F18" i="17"/>
  <c r="G18" i="17"/>
  <c r="H18" i="17"/>
  <c r="I18" i="17"/>
  <c r="J18" i="17"/>
  <c r="K18" i="17"/>
  <c r="L18" i="17"/>
  <c r="M18" i="17"/>
  <c r="N18" i="17"/>
  <c r="E20" i="17"/>
  <c r="F20" i="17"/>
  <c r="G20" i="17"/>
  <c r="H20" i="17"/>
  <c r="I20" i="17"/>
  <c r="J20" i="17"/>
  <c r="K20" i="17"/>
  <c r="L20" i="17"/>
  <c r="M20" i="17"/>
  <c r="N20" i="17"/>
  <c r="E22" i="17"/>
  <c r="F22" i="17"/>
  <c r="G22" i="17"/>
  <c r="H22" i="17"/>
  <c r="I22" i="17"/>
  <c r="J22" i="17"/>
  <c r="K22" i="17"/>
  <c r="L22" i="17"/>
  <c r="M22" i="17"/>
  <c r="N22" i="17"/>
  <c r="E23" i="17"/>
  <c r="F23" i="17"/>
  <c r="G23" i="17"/>
  <c r="H23" i="17"/>
  <c r="I23" i="17"/>
  <c r="J23" i="17"/>
  <c r="K23" i="17"/>
  <c r="L23" i="17"/>
  <c r="M23" i="17"/>
  <c r="N23" i="17"/>
  <c r="E24" i="17"/>
  <c r="F24" i="17"/>
  <c r="G24" i="17"/>
  <c r="H24" i="17"/>
  <c r="I24" i="17"/>
  <c r="J24" i="17"/>
  <c r="K24" i="17"/>
  <c r="L24" i="17"/>
  <c r="M24" i="17"/>
  <c r="N24" i="17"/>
  <c r="E25" i="17"/>
  <c r="F25" i="17"/>
  <c r="G25" i="17"/>
  <c r="H25" i="17"/>
  <c r="I25" i="17"/>
  <c r="J25" i="17"/>
  <c r="K25" i="17"/>
  <c r="L25" i="17"/>
  <c r="M25" i="17"/>
  <c r="N25" i="17"/>
  <c r="E26" i="17"/>
  <c r="F26" i="17"/>
  <c r="G26" i="17"/>
  <c r="H26" i="17"/>
  <c r="I26" i="17"/>
  <c r="J26" i="17"/>
  <c r="K26" i="17"/>
  <c r="L26" i="17"/>
  <c r="M26" i="17"/>
  <c r="N26" i="17"/>
  <c r="E29" i="17"/>
  <c r="F29" i="17"/>
  <c r="G29" i="17"/>
  <c r="H29" i="17"/>
  <c r="I29" i="17"/>
  <c r="J29" i="17"/>
  <c r="K29" i="17"/>
  <c r="L29" i="17"/>
  <c r="M29" i="17"/>
  <c r="N29" i="17"/>
  <c r="E30" i="17"/>
  <c r="F30" i="17"/>
  <c r="G30" i="17"/>
  <c r="H30" i="17"/>
  <c r="I30" i="17"/>
  <c r="J30" i="17"/>
  <c r="K30" i="17"/>
  <c r="L30" i="17"/>
  <c r="M30" i="17"/>
  <c r="N30" i="17"/>
  <c r="E31" i="17"/>
  <c r="F31" i="17"/>
  <c r="G31" i="17"/>
  <c r="H31" i="17"/>
  <c r="I31" i="17"/>
  <c r="J31" i="17"/>
  <c r="K31" i="17"/>
  <c r="L31" i="17"/>
  <c r="M31" i="17"/>
  <c r="N31" i="17"/>
  <c r="E32" i="17"/>
  <c r="F32" i="17"/>
  <c r="G32" i="17"/>
  <c r="H32" i="17"/>
  <c r="I32" i="17"/>
  <c r="J32" i="17"/>
  <c r="K32" i="17"/>
  <c r="L32" i="17"/>
  <c r="M32" i="17"/>
  <c r="N32" i="17"/>
  <c r="E33" i="17"/>
  <c r="F33" i="17"/>
  <c r="G33" i="17"/>
  <c r="H33" i="17"/>
  <c r="I33" i="17"/>
  <c r="J33" i="17"/>
  <c r="K33" i="17"/>
  <c r="L33" i="17"/>
  <c r="M33" i="17"/>
  <c r="N33" i="17"/>
  <c r="E34" i="17"/>
  <c r="F34" i="17"/>
  <c r="G34" i="17"/>
  <c r="H34" i="17"/>
  <c r="I34" i="17"/>
  <c r="J34" i="17"/>
  <c r="K34" i="17"/>
  <c r="L34" i="17"/>
  <c r="M34" i="17"/>
  <c r="N34" i="17"/>
  <c r="E39" i="17"/>
  <c r="F39" i="17"/>
  <c r="G39" i="17"/>
  <c r="H39" i="17"/>
  <c r="I39" i="17"/>
  <c r="J39" i="17"/>
  <c r="K39" i="17"/>
  <c r="L39" i="17"/>
  <c r="M39" i="17"/>
  <c r="N39" i="17"/>
  <c r="E43" i="17"/>
  <c r="F43" i="17"/>
  <c r="G43" i="17"/>
  <c r="H43" i="17"/>
  <c r="I43" i="17"/>
  <c r="J43" i="17"/>
  <c r="K43" i="17"/>
  <c r="L43" i="17"/>
  <c r="M43" i="17"/>
  <c r="N43" i="17"/>
  <c r="C1" i="16"/>
  <c r="D2" i="16"/>
  <c r="E5" i="16"/>
  <c r="F5" i="16" s="1"/>
  <c r="G5" i="16" s="1"/>
  <c r="H5" i="16" s="1"/>
  <c r="I5" i="16" s="1"/>
  <c r="J5" i="16" s="1"/>
  <c r="K5" i="16" s="1"/>
  <c r="L5" i="16" s="1"/>
  <c r="M5" i="16" s="1"/>
  <c r="N5" i="16" s="1"/>
  <c r="E7" i="16"/>
  <c r="F7" i="16"/>
  <c r="G7" i="16"/>
  <c r="H7" i="16"/>
  <c r="I7" i="16"/>
  <c r="J7" i="16"/>
  <c r="K7" i="16"/>
  <c r="L7" i="16"/>
  <c r="M7" i="16"/>
  <c r="N7" i="16"/>
  <c r="E8" i="16"/>
  <c r="F8" i="16"/>
  <c r="G8" i="16"/>
  <c r="H8" i="16"/>
  <c r="I8" i="16"/>
  <c r="J8" i="16"/>
  <c r="K8" i="16"/>
  <c r="L8" i="16"/>
  <c r="M8" i="16"/>
  <c r="N8" i="16"/>
  <c r="E9" i="16"/>
  <c r="F9" i="16"/>
  <c r="G9" i="16"/>
  <c r="H9" i="16"/>
  <c r="I9" i="16"/>
  <c r="J9" i="16"/>
  <c r="K9" i="16"/>
  <c r="L9" i="16"/>
  <c r="M9" i="16"/>
  <c r="N9" i="16"/>
  <c r="E10" i="16"/>
  <c r="F10" i="16"/>
  <c r="G10" i="16"/>
  <c r="H10" i="16"/>
  <c r="I10" i="16"/>
  <c r="J10" i="16"/>
  <c r="K10" i="16"/>
  <c r="L10" i="16"/>
  <c r="M10" i="16"/>
  <c r="N10" i="16"/>
  <c r="E11" i="16"/>
  <c r="F11" i="16"/>
  <c r="G11" i="16"/>
  <c r="H11" i="16"/>
  <c r="I11" i="16"/>
  <c r="J11" i="16"/>
  <c r="K11" i="16"/>
  <c r="L11" i="16"/>
  <c r="M11" i="16"/>
  <c r="N11" i="16"/>
  <c r="E13" i="16"/>
  <c r="F13" i="16"/>
  <c r="G13" i="16"/>
  <c r="H13" i="16"/>
  <c r="I13" i="16"/>
  <c r="J13" i="16"/>
  <c r="K13" i="16"/>
  <c r="L13" i="16"/>
  <c r="M13" i="16"/>
  <c r="N13" i="16"/>
  <c r="E15" i="16"/>
  <c r="F15" i="16"/>
  <c r="G15" i="16"/>
  <c r="H15" i="16"/>
  <c r="I15" i="16"/>
  <c r="J15" i="16"/>
  <c r="K15" i="16"/>
  <c r="L15" i="16"/>
  <c r="M15" i="16"/>
  <c r="N15" i="16"/>
  <c r="E16" i="16"/>
  <c r="F16" i="16"/>
  <c r="G16" i="16"/>
  <c r="H16" i="16"/>
  <c r="I16" i="16"/>
  <c r="J16" i="16"/>
  <c r="K16" i="16"/>
  <c r="L16" i="16"/>
  <c r="M16" i="16"/>
  <c r="N16" i="16"/>
  <c r="E17" i="16"/>
  <c r="F17" i="16"/>
  <c r="G17" i="16"/>
  <c r="H17" i="16"/>
  <c r="I17" i="16"/>
  <c r="J17" i="16"/>
  <c r="K17" i="16"/>
  <c r="L17" i="16"/>
  <c r="M17" i="16"/>
  <c r="N17" i="16"/>
  <c r="E18" i="16"/>
  <c r="F18" i="16"/>
  <c r="G18" i="16"/>
  <c r="H18" i="16"/>
  <c r="I18" i="16"/>
  <c r="J18" i="16"/>
  <c r="K18" i="16"/>
  <c r="L18" i="16"/>
  <c r="M18" i="16"/>
  <c r="N18" i="16"/>
  <c r="E20" i="16"/>
  <c r="F20" i="16"/>
  <c r="G20" i="16"/>
  <c r="H20" i="16"/>
  <c r="I20" i="16"/>
  <c r="J20" i="16"/>
  <c r="K20" i="16"/>
  <c r="L20" i="16"/>
  <c r="M20" i="16"/>
  <c r="N20" i="16"/>
  <c r="E22" i="16"/>
  <c r="F22" i="16"/>
  <c r="G22" i="16"/>
  <c r="H22" i="16"/>
  <c r="I22" i="16"/>
  <c r="J22" i="16"/>
  <c r="K22" i="16"/>
  <c r="L22" i="16"/>
  <c r="M22" i="16"/>
  <c r="N22" i="16"/>
  <c r="E23" i="16"/>
  <c r="F23" i="16"/>
  <c r="G23" i="16"/>
  <c r="H23" i="16"/>
  <c r="I23" i="16"/>
  <c r="J23" i="16"/>
  <c r="K23" i="16"/>
  <c r="L23" i="16"/>
  <c r="M23" i="16"/>
  <c r="N23" i="16"/>
  <c r="E24" i="16"/>
  <c r="F24" i="16"/>
  <c r="G24" i="16"/>
  <c r="H24" i="16"/>
  <c r="I24" i="16"/>
  <c r="J24" i="16"/>
  <c r="K24" i="16"/>
  <c r="L24" i="16"/>
  <c r="M24" i="16"/>
  <c r="N24" i="16"/>
  <c r="E25" i="16"/>
  <c r="F25" i="16"/>
  <c r="G25" i="16"/>
  <c r="H25" i="16"/>
  <c r="I25" i="16"/>
  <c r="J25" i="16"/>
  <c r="K25" i="16"/>
  <c r="L25" i="16"/>
  <c r="M25" i="16"/>
  <c r="N25" i="16"/>
  <c r="E27" i="16"/>
  <c r="F27" i="16"/>
  <c r="G27" i="16"/>
  <c r="H27" i="16"/>
  <c r="I27" i="16"/>
  <c r="J27" i="16"/>
  <c r="J26" i="16" s="1"/>
  <c r="K27" i="16"/>
  <c r="L27" i="16"/>
  <c r="M27" i="16"/>
  <c r="N27" i="16"/>
  <c r="N26" i="16" s="1"/>
  <c r="E29" i="16"/>
  <c r="F29" i="16"/>
  <c r="G29" i="16"/>
  <c r="H29" i="16"/>
  <c r="I29" i="16"/>
  <c r="J29" i="16"/>
  <c r="K29" i="16"/>
  <c r="L29" i="16"/>
  <c r="M29" i="16"/>
  <c r="N29" i="16"/>
  <c r="E30" i="16"/>
  <c r="F30" i="16"/>
  <c r="G30" i="16"/>
  <c r="H30" i="16"/>
  <c r="I30" i="16"/>
  <c r="J30" i="16"/>
  <c r="K30" i="16"/>
  <c r="L30" i="16"/>
  <c r="M30" i="16"/>
  <c r="N30" i="16"/>
  <c r="E31" i="16"/>
  <c r="F31" i="16"/>
  <c r="G31" i="16"/>
  <c r="H31" i="16"/>
  <c r="I31" i="16"/>
  <c r="J31" i="16"/>
  <c r="K31" i="16"/>
  <c r="L31" i="16"/>
  <c r="M31" i="16"/>
  <c r="N31" i="16"/>
  <c r="E32" i="16"/>
  <c r="F32" i="16"/>
  <c r="G32" i="16"/>
  <c r="H32" i="16"/>
  <c r="I32" i="16"/>
  <c r="J32" i="16"/>
  <c r="K32" i="16"/>
  <c r="L32" i="16"/>
  <c r="M32" i="16"/>
  <c r="N32" i="16"/>
  <c r="E33" i="16"/>
  <c r="F33" i="16"/>
  <c r="G33" i="16"/>
  <c r="H33" i="16"/>
  <c r="I33" i="16"/>
  <c r="J33" i="16"/>
  <c r="K33" i="16"/>
  <c r="L33" i="16"/>
  <c r="M33" i="16"/>
  <c r="N33" i="16"/>
  <c r="E35" i="16"/>
  <c r="F35" i="16"/>
  <c r="F34" i="16" s="1"/>
  <c r="G35" i="16"/>
  <c r="H35" i="16"/>
  <c r="I35" i="16"/>
  <c r="J35" i="16"/>
  <c r="J34" i="16" s="1"/>
  <c r="K35" i="16"/>
  <c r="L35" i="16"/>
  <c r="M35" i="16"/>
  <c r="N35" i="16"/>
  <c r="E39" i="16"/>
  <c r="F39" i="16"/>
  <c r="G39" i="16"/>
  <c r="H39" i="16"/>
  <c r="I39" i="16"/>
  <c r="J39" i="16"/>
  <c r="K39" i="16"/>
  <c r="L39" i="16"/>
  <c r="M39" i="16"/>
  <c r="N39" i="16"/>
  <c r="E43" i="16"/>
  <c r="F43" i="16"/>
  <c r="G43" i="16"/>
  <c r="H43" i="16"/>
  <c r="I43" i="16"/>
  <c r="J43" i="16"/>
  <c r="K43" i="16"/>
  <c r="L43" i="16"/>
  <c r="M43" i="16"/>
  <c r="N43" i="16"/>
  <c r="C1" i="25"/>
  <c r="D2" i="25"/>
  <c r="E5" i="25"/>
  <c r="F5" i="25" s="1"/>
  <c r="G5" i="25" s="1"/>
  <c r="H5" i="25" s="1"/>
  <c r="I5" i="25" s="1"/>
  <c r="J5" i="25" s="1"/>
  <c r="K5" i="25" s="1"/>
  <c r="L5" i="25" s="1"/>
  <c r="M5" i="25" s="1"/>
  <c r="N5" i="25" s="1"/>
  <c r="E7" i="25"/>
  <c r="F7" i="25"/>
  <c r="G7" i="25"/>
  <c r="H7" i="25"/>
  <c r="I7" i="25"/>
  <c r="J7" i="25"/>
  <c r="K7" i="25"/>
  <c r="L7" i="25"/>
  <c r="M7" i="25"/>
  <c r="N7" i="25"/>
  <c r="E8" i="25"/>
  <c r="F8" i="25"/>
  <c r="G8" i="25"/>
  <c r="H8" i="25"/>
  <c r="I8" i="25"/>
  <c r="J8" i="25"/>
  <c r="K8" i="25"/>
  <c r="L8" i="25"/>
  <c r="M8" i="25"/>
  <c r="N8" i="25"/>
  <c r="E11" i="25"/>
  <c r="F11" i="25"/>
  <c r="G11" i="25"/>
  <c r="H11" i="25"/>
  <c r="I11" i="25"/>
  <c r="J11" i="25"/>
  <c r="K11" i="25"/>
  <c r="L11" i="25"/>
  <c r="M11" i="25"/>
  <c r="N11" i="25"/>
  <c r="E12" i="25"/>
  <c r="F12" i="25"/>
  <c r="G12" i="25"/>
  <c r="H12" i="25"/>
  <c r="I12" i="25"/>
  <c r="J12" i="25"/>
  <c r="K12" i="25"/>
  <c r="L12" i="25"/>
  <c r="M12" i="25"/>
  <c r="N12" i="25"/>
  <c r="E15" i="25"/>
  <c r="F15" i="25"/>
  <c r="G15" i="25"/>
  <c r="H15" i="25"/>
  <c r="I15" i="25"/>
  <c r="J15" i="25"/>
  <c r="K15" i="25"/>
  <c r="L15" i="25"/>
  <c r="M15" i="25"/>
  <c r="N15" i="25"/>
  <c r="E16" i="25"/>
  <c r="F16" i="25"/>
  <c r="G16" i="25"/>
  <c r="H16" i="25"/>
  <c r="I16" i="25"/>
  <c r="J16" i="25"/>
  <c r="K16" i="25"/>
  <c r="L16" i="25"/>
  <c r="M16" i="25"/>
  <c r="N16" i="25"/>
  <c r="E19" i="25"/>
  <c r="F19" i="25"/>
  <c r="G19" i="25"/>
  <c r="H19" i="25"/>
  <c r="I19" i="25"/>
  <c r="J19" i="25"/>
  <c r="K19" i="25"/>
  <c r="L19" i="25"/>
  <c r="M19" i="25"/>
  <c r="N19" i="25"/>
  <c r="E20" i="25"/>
  <c r="F20" i="25"/>
  <c r="G20" i="25"/>
  <c r="H20" i="25"/>
  <c r="I20" i="25"/>
  <c r="J20" i="25"/>
  <c r="K20" i="25"/>
  <c r="L20" i="25"/>
  <c r="M20" i="25"/>
  <c r="N20" i="25"/>
  <c r="E23" i="25"/>
  <c r="F23" i="25"/>
  <c r="G23" i="25"/>
  <c r="H23" i="25"/>
  <c r="I23" i="25"/>
  <c r="J23" i="25"/>
  <c r="K23" i="25"/>
  <c r="L23" i="25"/>
  <c r="M23" i="25"/>
  <c r="N23" i="25"/>
  <c r="E24" i="25"/>
  <c r="F24" i="25"/>
  <c r="G24" i="25"/>
  <c r="H24" i="25"/>
  <c r="I24" i="25"/>
  <c r="J24" i="25"/>
  <c r="K24" i="25"/>
  <c r="L24" i="25"/>
  <c r="M24" i="25"/>
  <c r="N24" i="25"/>
  <c r="E29" i="25"/>
  <c r="F29" i="25" s="1"/>
  <c r="G29" i="25" s="1"/>
  <c r="H29" i="25" s="1"/>
  <c r="I29" i="25" s="1"/>
  <c r="J29" i="25" s="1"/>
  <c r="K29" i="25" s="1"/>
  <c r="L29" i="25" s="1"/>
  <c r="M29" i="25" s="1"/>
  <c r="N29" i="25" s="1"/>
  <c r="E31" i="25"/>
  <c r="F31" i="25"/>
  <c r="G31" i="25"/>
  <c r="H31" i="25"/>
  <c r="I31" i="25"/>
  <c r="I33" i="25" s="1"/>
  <c r="J31" i="25"/>
  <c r="K31" i="25"/>
  <c r="L31" i="25"/>
  <c r="M31" i="25"/>
  <c r="N31" i="25"/>
  <c r="E32" i="25"/>
  <c r="F32" i="25"/>
  <c r="H32" i="25"/>
  <c r="J32" i="25"/>
  <c r="L32" i="25"/>
  <c r="N32" i="25"/>
  <c r="E35" i="25"/>
  <c r="F35" i="25"/>
  <c r="G35" i="25"/>
  <c r="H35" i="25"/>
  <c r="I35" i="25"/>
  <c r="J35" i="25"/>
  <c r="K35" i="25"/>
  <c r="L35" i="25"/>
  <c r="M35" i="25"/>
  <c r="N35" i="25"/>
  <c r="E36" i="25"/>
  <c r="F36" i="25"/>
  <c r="G36" i="25"/>
  <c r="H36" i="25"/>
  <c r="I36" i="25"/>
  <c r="J36" i="25"/>
  <c r="K36" i="25"/>
  <c r="L36" i="25"/>
  <c r="M36" i="25"/>
  <c r="N36" i="25"/>
  <c r="E39" i="25"/>
  <c r="F39" i="25"/>
  <c r="G39" i="25"/>
  <c r="H39" i="25"/>
  <c r="I39" i="25"/>
  <c r="J39" i="25"/>
  <c r="K39" i="25"/>
  <c r="L39" i="25"/>
  <c r="M39" i="25"/>
  <c r="N39" i="25"/>
  <c r="E40" i="25"/>
  <c r="F40" i="25"/>
  <c r="G40" i="25"/>
  <c r="H40" i="25"/>
  <c r="I40" i="25"/>
  <c r="J40" i="25"/>
  <c r="K40" i="25"/>
  <c r="L40" i="25"/>
  <c r="M40" i="25"/>
  <c r="N40" i="25"/>
  <c r="E43" i="25"/>
  <c r="F43" i="25"/>
  <c r="G43" i="25"/>
  <c r="H43" i="25"/>
  <c r="I43" i="25"/>
  <c r="J43" i="25"/>
  <c r="K43" i="25"/>
  <c r="L43" i="25"/>
  <c r="M43" i="25"/>
  <c r="N43" i="25"/>
  <c r="E44" i="25"/>
  <c r="F44" i="25"/>
  <c r="G44" i="25"/>
  <c r="H44" i="25"/>
  <c r="I44" i="25"/>
  <c r="J44" i="25"/>
  <c r="K44" i="25"/>
  <c r="L44" i="25"/>
  <c r="M44" i="25"/>
  <c r="N44" i="25"/>
  <c r="E47" i="25"/>
  <c r="F47" i="25"/>
  <c r="G47" i="25"/>
  <c r="H47" i="25"/>
  <c r="I47" i="25"/>
  <c r="J47" i="25"/>
  <c r="K47" i="25"/>
  <c r="L47" i="25"/>
  <c r="M47" i="25"/>
  <c r="N47" i="25"/>
  <c r="E48" i="25"/>
  <c r="F48" i="25"/>
  <c r="G48" i="25"/>
  <c r="H48" i="25"/>
  <c r="I48" i="25"/>
  <c r="J48" i="25"/>
  <c r="K48" i="25"/>
  <c r="L48" i="25"/>
  <c r="M48" i="25"/>
  <c r="N48" i="25"/>
  <c r="C1" i="14"/>
  <c r="D2" i="14"/>
  <c r="E5" i="14"/>
  <c r="F5" i="14" s="1"/>
  <c r="G5" i="14" s="1"/>
  <c r="H5" i="14" s="1"/>
  <c r="I5" i="14" s="1"/>
  <c r="J5" i="14" s="1"/>
  <c r="K5" i="14" s="1"/>
  <c r="L5" i="14" s="1"/>
  <c r="M5" i="14" s="1"/>
  <c r="N5" i="14" s="1"/>
  <c r="E7" i="14"/>
  <c r="F7" i="14"/>
  <c r="G7" i="14"/>
  <c r="H7" i="14"/>
  <c r="I7" i="14"/>
  <c r="J7" i="14"/>
  <c r="K7" i="14"/>
  <c r="L7" i="14"/>
  <c r="M7" i="14"/>
  <c r="N7" i="14"/>
  <c r="E8" i="14"/>
  <c r="F8" i="14"/>
  <c r="G8" i="14"/>
  <c r="H8" i="14"/>
  <c r="I8" i="14"/>
  <c r="J8" i="14"/>
  <c r="K8" i="14"/>
  <c r="L8" i="14"/>
  <c r="M8" i="14"/>
  <c r="N8" i="14"/>
  <c r="E11" i="14"/>
  <c r="F11" i="14"/>
  <c r="G11" i="14"/>
  <c r="H11" i="14"/>
  <c r="I11" i="14"/>
  <c r="J11" i="14"/>
  <c r="K11" i="14"/>
  <c r="L11" i="14"/>
  <c r="M11" i="14"/>
  <c r="N11" i="14"/>
  <c r="E12" i="14"/>
  <c r="F12" i="14"/>
  <c r="G12" i="14"/>
  <c r="H12" i="14"/>
  <c r="I12" i="14"/>
  <c r="J12" i="14"/>
  <c r="K12" i="14"/>
  <c r="L12" i="14"/>
  <c r="M12" i="14"/>
  <c r="N12" i="14"/>
  <c r="E15" i="14"/>
  <c r="F15" i="14"/>
  <c r="G15" i="14"/>
  <c r="H15" i="14"/>
  <c r="I15" i="14"/>
  <c r="J15" i="14"/>
  <c r="K15" i="14"/>
  <c r="L15" i="14"/>
  <c r="M15" i="14"/>
  <c r="N15" i="14"/>
  <c r="E16" i="14"/>
  <c r="F16" i="14"/>
  <c r="G16" i="14"/>
  <c r="H16" i="14"/>
  <c r="I16" i="14"/>
  <c r="J16" i="14"/>
  <c r="K16" i="14"/>
  <c r="L16" i="14"/>
  <c r="M16" i="14"/>
  <c r="N16" i="14"/>
  <c r="E19" i="14"/>
  <c r="F19" i="14"/>
  <c r="G19" i="14"/>
  <c r="H19" i="14"/>
  <c r="I19" i="14"/>
  <c r="J19" i="14"/>
  <c r="K19" i="14"/>
  <c r="L19" i="14"/>
  <c r="M19" i="14"/>
  <c r="N19" i="14"/>
  <c r="E20" i="14"/>
  <c r="F20" i="14"/>
  <c r="G20" i="14"/>
  <c r="H20" i="14"/>
  <c r="I20" i="14"/>
  <c r="J20" i="14"/>
  <c r="K20" i="14"/>
  <c r="L20" i="14"/>
  <c r="M20" i="14"/>
  <c r="N20" i="14"/>
  <c r="E23" i="14"/>
  <c r="F23" i="14"/>
  <c r="G23" i="14"/>
  <c r="H23" i="14"/>
  <c r="I23" i="14"/>
  <c r="J23" i="14"/>
  <c r="K23" i="14"/>
  <c r="L23" i="14"/>
  <c r="M23" i="14"/>
  <c r="N23" i="14"/>
  <c r="E24" i="14"/>
  <c r="F24" i="14"/>
  <c r="G24" i="14"/>
  <c r="H24" i="14"/>
  <c r="I24" i="14"/>
  <c r="J24" i="14"/>
  <c r="K24" i="14"/>
  <c r="L24" i="14"/>
  <c r="M24" i="14"/>
  <c r="N24" i="14"/>
  <c r="E29" i="14"/>
  <c r="F29" i="14" s="1"/>
  <c r="G29" i="14" s="1"/>
  <c r="H29" i="14" s="1"/>
  <c r="I29" i="14" s="1"/>
  <c r="J29" i="14" s="1"/>
  <c r="K29" i="14" s="1"/>
  <c r="L29" i="14" s="1"/>
  <c r="M29" i="14" s="1"/>
  <c r="N29" i="14" s="1"/>
  <c r="E31" i="14"/>
  <c r="F31" i="14"/>
  <c r="G31" i="14"/>
  <c r="H31" i="14"/>
  <c r="I31" i="14"/>
  <c r="J31" i="14"/>
  <c r="K31" i="14"/>
  <c r="L31" i="14"/>
  <c r="M31" i="14"/>
  <c r="N31" i="14"/>
  <c r="E32" i="14"/>
  <c r="F32" i="14"/>
  <c r="H32" i="14"/>
  <c r="J32" i="14"/>
  <c r="L32" i="14"/>
  <c r="N32" i="14"/>
  <c r="E35" i="14"/>
  <c r="F35" i="14"/>
  <c r="G35" i="14"/>
  <c r="H35" i="14"/>
  <c r="I35" i="14"/>
  <c r="J35" i="14"/>
  <c r="K35" i="14"/>
  <c r="L35" i="14"/>
  <c r="M35" i="14"/>
  <c r="N35" i="14"/>
  <c r="E36" i="14"/>
  <c r="F36" i="14"/>
  <c r="G36" i="14"/>
  <c r="H36" i="14"/>
  <c r="I36" i="14"/>
  <c r="J36" i="14"/>
  <c r="K36" i="14"/>
  <c r="L36" i="14"/>
  <c r="M36" i="14"/>
  <c r="N36" i="14"/>
  <c r="E39" i="14"/>
  <c r="F39" i="14"/>
  <c r="G39" i="14"/>
  <c r="H39" i="14"/>
  <c r="I39" i="14"/>
  <c r="J39" i="14"/>
  <c r="K39" i="14"/>
  <c r="L39" i="14"/>
  <c r="M39" i="14"/>
  <c r="N39" i="14"/>
  <c r="E40" i="14"/>
  <c r="F40" i="14"/>
  <c r="G40" i="14"/>
  <c r="H40" i="14"/>
  <c r="I40" i="14"/>
  <c r="J40" i="14"/>
  <c r="K40" i="14"/>
  <c r="L40" i="14"/>
  <c r="M40" i="14"/>
  <c r="N40" i="14"/>
  <c r="E43" i="14"/>
  <c r="F43" i="14"/>
  <c r="G43" i="14"/>
  <c r="H43" i="14"/>
  <c r="I43" i="14"/>
  <c r="J43" i="14"/>
  <c r="K43" i="14"/>
  <c r="L43" i="14"/>
  <c r="M43" i="14"/>
  <c r="N43" i="14"/>
  <c r="E44" i="14"/>
  <c r="F44" i="14"/>
  <c r="G44" i="14"/>
  <c r="H44" i="14"/>
  <c r="I44" i="14"/>
  <c r="J44" i="14"/>
  <c r="K44" i="14"/>
  <c r="L44" i="14"/>
  <c r="M44" i="14"/>
  <c r="N44" i="14"/>
  <c r="E47" i="14"/>
  <c r="F47" i="14"/>
  <c r="G47" i="14"/>
  <c r="H47" i="14"/>
  <c r="I47" i="14"/>
  <c r="J47" i="14"/>
  <c r="K47" i="14"/>
  <c r="L47" i="14"/>
  <c r="M47" i="14"/>
  <c r="N47" i="14"/>
  <c r="E48" i="14"/>
  <c r="F48" i="14"/>
  <c r="G48" i="14"/>
  <c r="H48" i="14"/>
  <c r="I48" i="14"/>
  <c r="J48" i="14"/>
  <c r="K48" i="14"/>
  <c r="L48" i="14"/>
  <c r="M48" i="14"/>
  <c r="N48" i="14"/>
  <c r="C1" i="13"/>
  <c r="E5" i="13"/>
  <c r="F5" i="13" s="1"/>
  <c r="G5" i="13" s="1"/>
  <c r="H5" i="13" s="1"/>
  <c r="I5" i="13" s="1"/>
  <c r="J5" i="13" s="1"/>
  <c r="K5" i="13" s="1"/>
  <c r="L5" i="13" s="1"/>
  <c r="M5" i="13" s="1"/>
  <c r="N5" i="13" s="1"/>
  <c r="E7" i="13"/>
  <c r="F7" i="13"/>
  <c r="G7" i="13"/>
  <c r="H7" i="13"/>
  <c r="I7" i="13"/>
  <c r="J7" i="13"/>
  <c r="K7" i="13"/>
  <c r="L7" i="13"/>
  <c r="M7" i="13"/>
  <c r="N7" i="13"/>
  <c r="E9" i="13"/>
  <c r="F9" i="13"/>
  <c r="G9" i="13"/>
  <c r="H9" i="13"/>
  <c r="I9" i="13"/>
  <c r="J9" i="13"/>
  <c r="K9" i="13"/>
  <c r="L9" i="13"/>
  <c r="M9" i="13"/>
  <c r="N9" i="13"/>
  <c r="E12" i="13"/>
  <c r="E13" i="13" s="1"/>
  <c r="F12" i="13"/>
  <c r="G12" i="13"/>
  <c r="G13" i="13" s="1"/>
  <c r="H12" i="13"/>
  <c r="I12" i="13"/>
  <c r="J12" i="13"/>
  <c r="K12" i="13"/>
  <c r="L12" i="13"/>
  <c r="M12" i="13"/>
  <c r="M13" i="13" s="1"/>
  <c r="N12" i="13"/>
  <c r="E15" i="13"/>
  <c r="F15" i="13"/>
  <c r="G15" i="13"/>
  <c r="H15" i="13"/>
  <c r="I15" i="13"/>
  <c r="J15" i="13"/>
  <c r="K15" i="13"/>
  <c r="L15" i="13"/>
  <c r="L16" i="13" s="1"/>
  <c r="M15" i="13"/>
  <c r="N15" i="13"/>
  <c r="E20" i="13"/>
  <c r="F20" i="13"/>
  <c r="G20" i="13"/>
  <c r="G21" i="13" s="1"/>
  <c r="H20" i="13"/>
  <c r="I20" i="13"/>
  <c r="J20" i="13"/>
  <c r="K20" i="13"/>
  <c r="L20" i="13"/>
  <c r="L22" i="13" s="1"/>
  <c r="M20" i="13"/>
  <c r="N20" i="13"/>
  <c r="I33" i="7"/>
  <c r="G15" i="12"/>
  <c r="K19" i="18"/>
  <c r="J26" i="20"/>
  <c r="I13" i="13"/>
  <c r="I33" i="6"/>
  <c r="I32" i="14"/>
  <c r="M32" i="25"/>
  <c r="M33" i="7"/>
  <c r="M33" i="6"/>
  <c r="M36" i="6" s="1"/>
  <c r="E33" i="7"/>
  <c r="M32" i="14"/>
  <c r="N35" i="19" l="1"/>
  <c r="N34" i="16"/>
  <c r="N19" i="18"/>
  <c r="N26" i="20"/>
  <c r="N30" i="4"/>
  <c r="L24" i="3"/>
  <c r="K27" i="19"/>
  <c r="K33" i="23"/>
  <c r="K19" i="17"/>
  <c r="K30" i="4"/>
  <c r="K13" i="13"/>
  <c r="J30" i="4"/>
  <c r="I34" i="18"/>
  <c r="I21" i="13"/>
  <c r="H26" i="18"/>
  <c r="H19" i="16"/>
  <c r="H22" i="13"/>
  <c r="H24" i="20"/>
  <c r="G27" i="19"/>
  <c r="G33" i="23"/>
  <c r="O7" i="18"/>
  <c r="F19" i="5"/>
  <c r="F26" i="20"/>
  <c r="E19" i="16"/>
  <c r="E15" i="8"/>
  <c r="E24" i="20"/>
  <c r="L13" i="13"/>
  <c r="J15" i="5"/>
  <c r="E33" i="25"/>
  <c r="E37" i="25" s="1"/>
  <c r="E41" i="25" s="1"/>
  <c r="K36" i="3"/>
  <c r="K28" i="11" s="1"/>
  <c r="K24" i="3"/>
  <c r="K10" i="4"/>
  <c r="F30" i="5"/>
  <c r="F12" i="12"/>
  <c r="F20" i="12" s="1"/>
  <c r="G19" i="17"/>
  <c r="F19" i="18"/>
  <c r="I19" i="19"/>
  <c r="L24" i="20"/>
  <c r="J36" i="6"/>
  <c r="E25" i="20"/>
  <c r="E29" i="2"/>
  <c r="M24" i="7"/>
  <c r="E15" i="4"/>
  <c r="N36" i="3"/>
  <c r="N27" i="11" s="1"/>
  <c r="N19" i="4"/>
  <c r="O17" i="16"/>
  <c r="J24" i="2"/>
  <c r="H13" i="7"/>
  <c r="J10" i="4"/>
  <c r="K24" i="6"/>
  <c r="N24" i="3"/>
  <c r="L13" i="7"/>
  <c r="N10" i="4"/>
  <c r="H34" i="18"/>
  <c r="M16" i="13"/>
  <c r="J15" i="12"/>
  <c r="F29" i="7"/>
  <c r="L24" i="7"/>
  <c r="H24" i="7"/>
  <c r="N37" i="18"/>
  <c r="N41" i="18" s="1"/>
  <c r="N45" i="18" s="1"/>
  <c r="H13" i="13"/>
  <c r="K34" i="18"/>
  <c r="E30" i="5"/>
  <c r="I19" i="2"/>
  <c r="M33" i="25"/>
  <c r="M37" i="25" s="1"/>
  <c r="M41" i="25" s="1"/>
  <c r="M45" i="25" s="1"/>
  <c r="M49" i="25" s="1"/>
  <c r="H19" i="18"/>
  <c r="L30" i="8"/>
  <c r="K30" i="5"/>
  <c r="G30" i="5"/>
  <c r="I19" i="5"/>
  <c r="M15" i="5"/>
  <c r="I15" i="5"/>
  <c r="O22" i="17"/>
  <c r="G29" i="3"/>
  <c r="K13" i="3"/>
  <c r="K26" i="4"/>
  <c r="M10" i="9"/>
  <c r="F16" i="12"/>
  <c r="G19" i="7"/>
  <c r="K36" i="4"/>
  <c r="L36" i="5"/>
  <c r="N26" i="5"/>
  <c r="I37" i="25"/>
  <c r="I41" i="25" s="1"/>
  <c r="I45" i="25" s="1"/>
  <c r="I49" i="25" s="1"/>
  <c r="N25" i="20"/>
  <c r="J25" i="20"/>
  <c r="F25" i="20"/>
  <c r="I36" i="2"/>
  <c r="N13" i="6"/>
  <c r="I36" i="3"/>
  <c r="I28" i="11" s="1"/>
  <c r="K19" i="3"/>
  <c r="E19" i="3"/>
  <c r="O12" i="3"/>
  <c r="M13" i="3"/>
  <c r="I13" i="3"/>
  <c r="M36" i="4"/>
  <c r="I36" i="4"/>
  <c r="G36" i="4"/>
  <c r="G26" i="4"/>
  <c r="M26" i="4"/>
  <c r="I26" i="4"/>
  <c r="E26" i="4"/>
  <c r="M10" i="4"/>
  <c r="O7" i="4"/>
  <c r="K36" i="8"/>
  <c r="G36" i="8"/>
  <c r="M36" i="8"/>
  <c r="O25" i="8"/>
  <c r="M15" i="8"/>
  <c r="F26" i="5"/>
  <c r="N10" i="5"/>
  <c r="K36" i="9"/>
  <c r="G36" i="9"/>
  <c r="K26" i="9"/>
  <c r="N17" i="12"/>
  <c r="F15" i="12"/>
  <c r="O20" i="13"/>
  <c r="K29" i="13"/>
  <c r="E27" i="20"/>
  <c r="F33" i="23"/>
  <c r="E24" i="2"/>
  <c r="E19" i="2"/>
  <c r="G13" i="2"/>
  <c r="N24" i="6"/>
  <c r="H13" i="6"/>
  <c r="E36" i="3"/>
  <c r="E27" i="11" s="1"/>
  <c r="K29" i="3"/>
  <c r="O22" i="4"/>
  <c r="M33" i="22"/>
  <c r="I33" i="22"/>
  <c r="E33" i="22"/>
  <c r="K33" i="22"/>
  <c r="K16" i="13"/>
  <c r="N15" i="12"/>
  <c r="F10" i="13"/>
  <c r="J33" i="14"/>
  <c r="J37" i="14" s="1"/>
  <c r="J41" i="14" s="1"/>
  <c r="J45" i="14" s="1"/>
  <c r="J49" i="14" s="1"/>
  <c r="O11" i="14"/>
  <c r="N9" i="25"/>
  <c r="N13" i="25" s="1"/>
  <c r="N17" i="25" s="1"/>
  <c r="N21" i="25" s="1"/>
  <c r="N25" i="25" s="1"/>
  <c r="J9" i="25"/>
  <c r="J13" i="25" s="1"/>
  <c r="J17" i="25" s="1"/>
  <c r="J21" i="25" s="1"/>
  <c r="J25" i="25" s="1"/>
  <c r="F9" i="25"/>
  <c r="F13" i="25" s="1"/>
  <c r="F17" i="25" s="1"/>
  <c r="F21" i="25" s="1"/>
  <c r="F25" i="25" s="1"/>
  <c r="I26" i="16"/>
  <c r="E26" i="16"/>
  <c r="K26" i="16"/>
  <c r="K19" i="16"/>
  <c r="G19" i="16"/>
  <c r="I19" i="16"/>
  <c r="N19" i="17"/>
  <c r="J19" i="17"/>
  <c r="H16" i="12"/>
  <c r="K25" i="13"/>
  <c r="K26" i="13" s="1"/>
  <c r="G29" i="13"/>
  <c r="M17" i="13"/>
  <c r="I16" i="13"/>
  <c r="E16" i="13"/>
  <c r="I10" i="13"/>
  <c r="E10" i="13"/>
  <c r="M9" i="14"/>
  <c r="M32" i="20" s="1"/>
  <c r="I9" i="14"/>
  <c r="I32" i="20" s="1"/>
  <c r="I33" i="20" s="1"/>
  <c r="I36" i="20" s="1"/>
  <c r="O20" i="17"/>
  <c r="L33" i="14"/>
  <c r="L37" i="14" s="1"/>
  <c r="L41" i="14" s="1"/>
  <c r="L45" i="14" s="1"/>
  <c r="L49" i="14" s="1"/>
  <c r="O15" i="17"/>
  <c r="O8" i="17"/>
  <c r="O34" i="19"/>
  <c r="O25" i="19"/>
  <c r="G19" i="19"/>
  <c r="I27" i="20"/>
  <c r="L27" i="20"/>
  <c r="H27" i="20"/>
  <c r="N24" i="20"/>
  <c r="F24" i="20"/>
  <c r="O26" i="21"/>
  <c r="O16" i="21"/>
  <c r="O12" i="21"/>
  <c r="O36" i="22"/>
  <c r="O21" i="22"/>
  <c r="O9" i="22"/>
  <c r="O32" i="23"/>
  <c r="O35" i="2"/>
  <c r="O28" i="2"/>
  <c r="O23" i="2"/>
  <c r="O16" i="2"/>
  <c r="O12" i="2"/>
  <c r="O10" i="2"/>
  <c r="O12" i="6"/>
  <c r="O8" i="6"/>
  <c r="O35" i="3"/>
  <c r="O33" i="3"/>
  <c r="O17" i="3"/>
  <c r="O15" i="3"/>
  <c r="M36" i="7"/>
  <c r="M28" i="10" s="1"/>
  <c r="I36" i="7"/>
  <c r="I27" i="10" s="1"/>
  <c r="O18" i="7"/>
  <c r="N13" i="7"/>
  <c r="J13" i="7"/>
  <c r="O10" i="7"/>
  <c r="H30" i="8"/>
  <c r="F19" i="8"/>
  <c r="J15" i="8"/>
  <c r="F15" i="8"/>
  <c r="L10" i="8"/>
  <c r="H10" i="8"/>
  <c r="O18" i="5"/>
  <c r="E15" i="5"/>
  <c r="K10" i="5"/>
  <c r="G10" i="5"/>
  <c r="M10" i="5"/>
  <c r="O38" i="9"/>
  <c r="O35" i="9"/>
  <c r="N36" i="9"/>
  <c r="L30" i="9"/>
  <c r="H30" i="9"/>
  <c r="N30" i="9"/>
  <c r="H26" i="9"/>
  <c r="N19" i="9"/>
  <c r="J19" i="9"/>
  <c r="F19" i="9"/>
  <c r="L19" i="9"/>
  <c r="H19" i="9"/>
  <c r="L15" i="9"/>
  <c r="J10" i="9"/>
  <c r="F10" i="9"/>
  <c r="O41" i="12"/>
  <c r="O33" i="12"/>
  <c r="G12" i="12"/>
  <c r="G21" i="12" s="1"/>
  <c r="M16" i="12"/>
  <c r="E16" i="12"/>
  <c r="O24" i="24"/>
  <c r="L19" i="17"/>
  <c r="E34" i="18"/>
  <c r="I19" i="18"/>
  <c r="G37" i="18"/>
  <c r="G41" i="18" s="1"/>
  <c r="G45" i="18" s="1"/>
  <c r="F35" i="19"/>
  <c r="M25" i="20"/>
  <c r="G27" i="20"/>
  <c r="E36" i="2"/>
  <c r="K36" i="2"/>
  <c r="M29" i="2"/>
  <c r="I29" i="2"/>
  <c r="I24" i="2"/>
  <c r="M19" i="2"/>
  <c r="K19" i="2"/>
  <c r="G19" i="2"/>
  <c r="K13" i="2"/>
  <c r="I36" i="6"/>
  <c r="F29" i="6"/>
  <c r="F24" i="6"/>
  <c r="F19" i="6"/>
  <c r="L19" i="6"/>
  <c r="H19" i="6"/>
  <c r="J13" i="6"/>
  <c r="F13" i="6"/>
  <c r="F31" i="6" s="1"/>
  <c r="L13" i="6"/>
  <c r="M36" i="3"/>
  <c r="M27" i="11" s="1"/>
  <c r="G36" i="3"/>
  <c r="G26" i="11" s="1"/>
  <c r="E29" i="3"/>
  <c r="M24" i="3"/>
  <c r="I24" i="3"/>
  <c r="E24" i="3"/>
  <c r="I19" i="3"/>
  <c r="G19" i="3"/>
  <c r="E13" i="3"/>
  <c r="M29" i="7"/>
  <c r="I29" i="7"/>
  <c r="I24" i="7"/>
  <c r="K24" i="7"/>
  <c r="E24" i="7"/>
  <c r="K19" i="7"/>
  <c r="M19" i="7"/>
  <c r="K13" i="7"/>
  <c r="G13" i="7"/>
  <c r="M13" i="7"/>
  <c r="I13" i="7"/>
  <c r="E36" i="4"/>
  <c r="M30" i="4"/>
  <c r="M19" i="4"/>
  <c r="E19" i="4"/>
  <c r="G19" i="4"/>
  <c r="M30" i="8"/>
  <c r="K30" i="8"/>
  <c r="G30" i="8"/>
  <c r="I15" i="8"/>
  <c r="K15" i="8"/>
  <c r="K10" i="8"/>
  <c r="M10" i="8"/>
  <c r="H36" i="5"/>
  <c r="N36" i="5"/>
  <c r="H30" i="5"/>
  <c r="N30" i="5"/>
  <c r="J30" i="5"/>
  <c r="J26" i="5"/>
  <c r="H26" i="5"/>
  <c r="J19" i="5"/>
  <c r="L19" i="5"/>
  <c r="L15" i="5"/>
  <c r="N15" i="5"/>
  <c r="F15" i="5"/>
  <c r="F10" i="5"/>
  <c r="I36" i="9"/>
  <c r="G30" i="9"/>
  <c r="M30" i="9"/>
  <c r="I30" i="9"/>
  <c r="E30" i="9"/>
  <c r="M26" i="9"/>
  <c r="I26" i="9"/>
  <c r="E26" i="9"/>
  <c r="M15" i="9"/>
  <c r="N12" i="12"/>
  <c r="N20" i="12" s="1"/>
  <c r="L16" i="12"/>
  <c r="N16" i="12"/>
  <c r="J9" i="12"/>
  <c r="J17" i="12" s="1"/>
  <c r="L9" i="12"/>
  <c r="L17" i="12" s="1"/>
  <c r="H15" i="12"/>
  <c r="K24" i="20"/>
  <c r="G24" i="20"/>
  <c r="H37" i="16"/>
  <c r="H41" i="16" s="1"/>
  <c r="H45" i="16" s="1"/>
  <c r="O30" i="19"/>
  <c r="M27" i="19"/>
  <c r="O20" i="19"/>
  <c r="O17" i="19"/>
  <c r="O10" i="19"/>
  <c r="O23" i="20"/>
  <c r="O15" i="20"/>
  <c r="O34" i="21"/>
  <c r="O31" i="22"/>
  <c r="O10" i="22"/>
  <c r="O40" i="2"/>
  <c r="H36" i="2"/>
  <c r="N19" i="2"/>
  <c r="O15" i="2"/>
  <c r="O40" i="6"/>
  <c r="G29" i="6"/>
  <c r="I24" i="6"/>
  <c r="M19" i="6"/>
  <c r="O9" i="6"/>
  <c r="I13" i="6"/>
  <c r="O34" i="3"/>
  <c r="N29" i="3"/>
  <c r="O23" i="3"/>
  <c r="O18" i="3"/>
  <c r="N19" i="3"/>
  <c r="O10" i="3"/>
  <c r="H29" i="7"/>
  <c r="J24" i="7"/>
  <c r="L36" i="4"/>
  <c r="N36" i="4"/>
  <c r="O32" i="4"/>
  <c r="N26" i="4"/>
  <c r="F26" i="4"/>
  <c r="L26" i="4"/>
  <c r="N15" i="4"/>
  <c r="O12" i="4"/>
  <c r="O9" i="4"/>
  <c r="H10" i="4"/>
  <c r="O34" i="8"/>
  <c r="L36" i="8"/>
  <c r="H26" i="8"/>
  <c r="F26" i="8"/>
  <c r="N10" i="8"/>
  <c r="J10" i="8"/>
  <c r="O34" i="5"/>
  <c r="I36" i="5"/>
  <c r="O25" i="5"/>
  <c r="E26" i="5"/>
  <c r="O17" i="5"/>
  <c r="E19" i="5"/>
  <c r="G15" i="5"/>
  <c r="O9" i="5"/>
  <c r="O7" i="5"/>
  <c r="O33" i="9"/>
  <c r="J36" i="9"/>
  <c r="O24" i="9"/>
  <c r="F26" i="9"/>
  <c r="O21" i="9"/>
  <c r="F15" i="9"/>
  <c r="O34" i="12"/>
  <c r="O28" i="12"/>
  <c r="O24" i="12"/>
  <c r="E27" i="17"/>
  <c r="O30" i="16"/>
  <c r="O8" i="16"/>
  <c r="O17" i="17"/>
  <c r="O31" i="21"/>
  <c r="O22" i="2"/>
  <c r="O10" i="6"/>
  <c r="O8" i="4"/>
  <c r="O13" i="8"/>
  <c r="O12" i="8"/>
  <c r="O8" i="8"/>
  <c r="O18" i="9"/>
  <c r="O39" i="12"/>
  <c r="O31" i="24"/>
  <c r="O23" i="24"/>
  <c r="N19" i="16"/>
  <c r="L37" i="16"/>
  <c r="L41" i="16" s="1"/>
  <c r="L45" i="16" s="1"/>
  <c r="K35" i="17"/>
  <c r="K35" i="19"/>
  <c r="K37" i="19" s="1"/>
  <c r="K41" i="19" s="1"/>
  <c r="K45" i="19" s="1"/>
  <c r="I35" i="19"/>
  <c r="O23" i="19"/>
  <c r="O15" i="19"/>
  <c r="O9" i="19"/>
  <c r="O22" i="22"/>
  <c r="O8" i="2"/>
  <c r="L13" i="2"/>
  <c r="F36" i="6"/>
  <c r="M24" i="6"/>
  <c r="O17" i="6"/>
  <c r="O16" i="6"/>
  <c r="K13" i="6"/>
  <c r="M13" i="6"/>
  <c r="O40" i="3"/>
  <c r="L36" i="3"/>
  <c r="L27" i="11" s="1"/>
  <c r="O27" i="3"/>
  <c r="N24" i="7"/>
  <c r="O15" i="7"/>
  <c r="H36" i="4"/>
  <c r="J36" i="4"/>
  <c r="J26" i="4"/>
  <c r="H26" i="4"/>
  <c r="O14" i="4"/>
  <c r="O13" i="4"/>
  <c r="O38" i="8"/>
  <c r="N36" i="8"/>
  <c r="H36" i="8"/>
  <c r="O29" i="8"/>
  <c r="L26" i="8"/>
  <c r="N26" i="8"/>
  <c r="J26" i="8"/>
  <c r="F10" i="8"/>
  <c r="O35" i="5"/>
  <c r="O33" i="5"/>
  <c r="K26" i="5"/>
  <c r="K15" i="5"/>
  <c r="L36" i="9"/>
  <c r="N26" i="9"/>
  <c r="L26" i="9"/>
  <c r="O42" i="12"/>
  <c r="M15" i="12"/>
  <c r="O22" i="9"/>
  <c r="N29" i="13"/>
  <c r="F25" i="13"/>
  <c r="F26" i="13" s="1"/>
  <c r="L25" i="13"/>
  <c r="L26" i="13" s="1"/>
  <c r="H16" i="13"/>
  <c r="N17" i="13"/>
  <c r="N18" i="13" s="1"/>
  <c r="J17" i="13"/>
  <c r="L10" i="13"/>
  <c r="H10" i="13"/>
  <c r="F16" i="13"/>
  <c r="N33" i="14"/>
  <c r="N37" i="14" s="1"/>
  <c r="N41" i="14" s="1"/>
  <c r="N45" i="14" s="1"/>
  <c r="N49" i="14" s="1"/>
  <c r="L9" i="14"/>
  <c r="L13" i="14" s="1"/>
  <c r="L17" i="14" s="1"/>
  <c r="L21" i="14" s="1"/>
  <c r="L25" i="14" s="1"/>
  <c r="H9" i="14"/>
  <c r="N9" i="14"/>
  <c r="N32" i="20" s="1"/>
  <c r="J9" i="14"/>
  <c r="J32" i="20" s="1"/>
  <c r="K9" i="25"/>
  <c r="K13" i="25" s="1"/>
  <c r="K17" i="25" s="1"/>
  <c r="K21" i="25" s="1"/>
  <c r="K25" i="25" s="1"/>
  <c r="G9" i="25"/>
  <c r="G13" i="25" s="1"/>
  <c r="G17" i="25" s="1"/>
  <c r="G21" i="25" s="1"/>
  <c r="G25" i="25" s="1"/>
  <c r="H26" i="16"/>
  <c r="M19" i="17"/>
  <c r="E19" i="17"/>
  <c r="J34" i="18"/>
  <c r="M33" i="23"/>
  <c r="L12" i="12"/>
  <c r="L21" i="12" s="1"/>
  <c r="E29" i="13"/>
  <c r="I25" i="13"/>
  <c r="I30" i="13" s="1"/>
  <c r="J19" i="19"/>
  <c r="J33" i="22"/>
  <c r="H33" i="22"/>
  <c r="H24" i="2"/>
  <c r="E24" i="6"/>
  <c r="J29" i="3"/>
  <c r="H13" i="3"/>
  <c r="L29" i="7"/>
  <c r="O9" i="7"/>
  <c r="J15" i="4"/>
  <c r="O33" i="8"/>
  <c r="F36" i="8"/>
  <c r="J26" i="9"/>
  <c r="O17" i="9"/>
  <c r="G9" i="12"/>
  <c r="G17" i="12" s="1"/>
  <c r="G16" i="12"/>
  <c r="E15" i="12"/>
  <c r="F36" i="4"/>
  <c r="O8" i="20"/>
  <c r="H29" i="3"/>
  <c r="F29" i="13"/>
  <c r="E12" i="12"/>
  <c r="E20" i="12" s="1"/>
  <c r="I24" i="20"/>
  <c r="O21" i="5"/>
  <c r="E19" i="19"/>
  <c r="O25" i="9"/>
  <c r="G33" i="22"/>
  <c r="G26" i="16"/>
  <c r="O18" i="16"/>
  <c r="M19" i="16"/>
  <c r="O16" i="16"/>
  <c r="O13" i="16"/>
  <c r="G37" i="16"/>
  <c r="G41" i="16" s="1"/>
  <c r="G45" i="16" s="1"/>
  <c r="O9" i="16"/>
  <c r="O43" i="17"/>
  <c r="O32" i="17"/>
  <c r="H35" i="17"/>
  <c r="N35" i="17"/>
  <c r="J35" i="17"/>
  <c r="F35" i="17"/>
  <c r="O25" i="17"/>
  <c r="O23" i="17"/>
  <c r="O25" i="18"/>
  <c r="O20" i="18"/>
  <c r="E37" i="18"/>
  <c r="E41" i="18" s="1"/>
  <c r="E45" i="18" s="1"/>
  <c r="O33" i="19"/>
  <c r="O31" i="19"/>
  <c r="M35" i="19"/>
  <c r="E35" i="19"/>
  <c r="I27" i="19"/>
  <c r="O7" i="19"/>
  <c r="O16" i="20"/>
  <c r="K29" i="6"/>
  <c r="I19" i="6"/>
  <c r="O7" i="6"/>
  <c r="E13" i="6"/>
  <c r="F29" i="3"/>
  <c r="O11" i="3"/>
  <c r="O34" i="7"/>
  <c r="O23" i="7"/>
  <c r="O21" i="7"/>
  <c r="O18" i="4"/>
  <c r="J36" i="8"/>
  <c r="F36" i="9"/>
  <c r="O14" i="9"/>
  <c r="H36" i="3"/>
  <c r="H28" i="11" s="1"/>
  <c r="H36" i="9"/>
  <c r="J22" i="13"/>
  <c r="O39" i="19"/>
  <c r="O31" i="20"/>
  <c r="O27" i="6"/>
  <c r="E29" i="6"/>
  <c r="K19" i="6"/>
  <c r="O15" i="6"/>
  <c r="O11" i="6"/>
  <c r="H24" i="3"/>
  <c r="F30" i="9"/>
  <c r="O28" i="9"/>
  <c r="J15" i="9"/>
  <c r="L17" i="13"/>
  <c r="G35" i="19"/>
  <c r="O11" i="12"/>
  <c r="J25" i="13"/>
  <c r="J27" i="13" s="1"/>
  <c r="G10" i="13"/>
  <c r="O48" i="14"/>
  <c r="O40" i="25"/>
  <c r="O19" i="25"/>
  <c r="O11" i="17"/>
  <c r="O7" i="17"/>
  <c r="O18" i="19"/>
  <c r="O8" i="19"/>
  <c r="O11" i="20"/>
  <c r="K25" i="20"/>
  <c r="O27" i="21"/>
  <c r="O11" i="21"/>
  <c r="E36" i="8"/>
  <c r="O32" i="8"/>
  <c r="O17" i="8"/>
  <c r="G15" i="8"/>
  <c r="O9" i="8"/>
  <c r="I10" i="8"/>
  <c r="F36" i="5"/>
  <c r="O28" i="5"/>
  <c r="L26" i="5"/>
  <c r="O14" i="5"/>
  <c r="O12" i="5"/>
  <c r="L10" i="5"/>
  <c r="O34" i="9"/>
  <c r="M36" i="9"/>
  <c r="E36" i="9"/>
  <c r="M9" i="25"/>
  <c r="M13" i="25" s="1"/>
  <c r="M17" i="25" s="1"/>
  <c r="M21" i="25" s="1"/>
  <c r="M25" i="25" s="1"/>
  <c r="E9" i="25"/>
  <c r="E13" i="25" s="1"/>
  <c r="E17" i="25" s="1"/>
  <c r="O39" i="16"/>
  <c r="O32" i="16"/>
  <c r="O20" i="16"/>
  <c r="O11" i="16"/>
  <c r="O24" i="17"/>
  <c r="H25" i="20"/>
  <c r="N27" i="20"/>
  <c r="O36" i="23"/>
  <c r="O35" i="23"/>
  <c r="O34" i="23"/>
  <c r="L33" i="23"/>
  <c r="O27" i="23"/>
  <c r="N36" i="2"/>
  <c r="N29" i="2"/>
  <c r="J29" i="2"/>
  <c r="F29" i="2"/>
  <c r="O26" i="2"/>
  <c r="L24" i="2"/>
  <c r="O21" i="2"/>
  <c r="J19" i="2"/>
  <c r="F19" i="2"/>
  <c r="O9" i="2"/>
  <c r="H13" i="2"/>
  <c r="N13" i="2"/>
  <c r="O7" i="2"/>
  <c r="N15" i="8"/>
  <c r="H15" i="8"/>
  <c r="M30" i="5"/>
  <c r="I30" i="5"/>
  <c r="K19" i="5"/>
  <c r="G19" i="5"/>
  <c r="O32" i="12"/>
  <c r="O27" i="12"/>
  <c r="O25" i="12"/>
  <c r="M9" i="12"/>
  <c r="M17" i="12" s="1"/>
  <c r="E9" i="12"/>
  <c r="E17" i="12" s="1"/>
  <c r="O15" i="13"/>
  <c r="G16" i="13"/>
  <c r="O43" i="14"/>
  <c r="O40" i="14"/>
  <c r="O39" i="14"/>
  <c r="O36" i="14"/>
  <c r="H33" i="14"/>
  <c r="H37" i="14" s="1"/>
  <c r="H41" i="14" s="1"/>
  <c r="H45" i="14" s="1"/>
  <c r="H49" i="14" s="1"/>
  <c r="O31" i="14"/>
  <c r="K9" i="14"/>
  <c r="K13" i="14" s="1"/>
  <c r="K17" i="14" s="1"/>
  <c r="K21" i="14" s="1"/>
  <c r="K25" i="14" s="1"/>
  <c r="N33" i="25"/>
  <c r="N37" i="25" s="1"/>
  <c r="N41" i="25" s="1"/>
  <c r="N45" i="25" s="1"/>
  <c r="N49" i="25" s="1"/>
  <c r="J33" i="25"/>
  <c r="J37" i="25" s="1"/>
  <c r="J41" i="25" s="1"/>
  <c r="J45" i="25" s="1"/>
  <c r="J49" i="25" s="1"/>
  <c r="F33" i="25"/>
  <c r="F37" i="25" s="1"/>
  <c r="F41" i="25" s="1"/>
  <c r="F45" i="25" s="1"/>
  <c r="F49" i="25" s="1"/>
  <c r="O24" i="25"/>
  <c r="O20" i="25"/>
  <c r="O12" i="25"/>
  <c r="L34" i="16"/>
  <c r="O18" i="17"/>
  <c r="I19" i="17"/>
  <c r="O16" i="17"/>
  <c r="O10" i="17"/>
  <c r="O9" i="17"/>
  <c r="O24" i="18"/>
  <c r="O16" i="18"/>
  <c r="O15" i="18"/>
  <c r="L37" i="18"/>
  <c r="L41" i="18" s="1"/>
  <c r="L45" i="18" s="1"/>
  <c r="O10" i="18"/>
  <c r="O9" i="18"/>
  <c r="O8" i="18"/>
  <c r="O43" i="19"/>
  <c r="H35" i="19"/>
  <c r="O24" i="19"/>
  <c r="O16" i="19"/>
  <c r="O13" i="19"/>
  <c r="O11" i="19"/>
  <c r="O36" i="21"/>
  <c r="O35" i="21"/>
  <c r="O33" i="21"/>
  <c r="O32" i="21"/>
  <c r="O22" i="21"/>
  <c r="O21" i="21"/>
  <c r="O20" i="21"/>
  <c r="O19" i="21"/>
  <c r="O18" i="21"/>
  <c r="O17" i="21"/>
  <c r="O10" i="21"/>
  <c r="O9" i="21"/>
  <c r="O34" i="22"/>
  <c r="O27" i="22"/>
  <c r="O18" i="22"/>
  <c r="O17" i="22"/>
  <c r="O12" i="22"/>
  <c r="O11" i="22"/>
  <c r="K24" i="2"/>
  <c r="O11" i="2"/>
  <c r="I13" i="2"/>
  <c r="O35" i="4"/>
  <c r="O34" i="4"/>
  <c r="E30" i="4"/>
  <c r="O25" i="4"/>
  <c r="O24" i="4"/>
  <c r="O21" i="4"/>
  <c r="K19" i="4"/>
  <c r="I19" i="4"/>
  <c r="O17" i="4"/>
  <c r="G15" i="4"/>
  <c r="L27" i="17"/>
  <c r="H27" i="17"/>
  <c r="O23" i="14"/>
  <c r="L29" i="2"/>
  <c r="O27" i="18"/>
  <c r="O23" i="16"/>
  <c r="E25" i="13"/>
  <c r="E27" i="13" s="1"/>
  <c r="N22" i="13"/>
  <c r="N23" i="13" s="1"/>
  <c r="N21" i="13"/>
  <c r="J21" i="13"/>
  <c r="I9" i="25"/>
  <c r="I13" i="25" s="1"/>
  <c r="I17" i="25" s="1"/>
  <c r="I21" i="25" s="1"/>
  <c r="I25" i="25" s="1"/>
  <c r="L36" i="7"/>
  <c r="L27" i="10" s="1"/>
  <c r="D2" i="9"/>
  <c r="I33" i="14"/>
  <c r="I37" i="14" s="1"/>
  <c r="I41" i="14" s="1"/>
  <c r="I45" i="14" s="1"/>
  <c r="I49" i="14" s="1"/>
  <c r="J29" i="13"/>
  <c r="O35" i="18"/>
  <c r="L29" i="13"/>
  <c r="K17" i="13"/>
  <c r="N27" i="17"/>
  <c r="F27" i="17"/>
  <c r="L19" i="18"/>
  <c r="J19" i="18"/>
  <c r="J37" i="18"/>
  <c r="J41" i="18" s="1"/>
  <c r="J45" i="18" s="1"/>
  <c r="F37" i="18"/>
  <c r="F41" i="18" s="1"/>
  <c r="F27" i="19"/>
  <c r="L19" i="19"/>
  <c r="N33" i="22"/>
  <c r="F33" i="22"/>
  <c r="H33" i="23"/>
  <c r="J33" i="23"/>
  <c r="M29" i="6"/>
  <c r="G24" i="6"/>
  <c r="M19" i="8"/>
  <c r="E19" i="8"/>
  <c r="G19" i="8"/>
  <c r="K9" i="12"/>
  <c r="K17" i="12" s="1"/>
  <c r="I15" i="12"/>
  <c r="G25" i="13"/>
  <c r="O31" i="25"/>
  <c r="G17" i="13"/>
  <c r="F21" i="13"/>
  <c r="I17" i="13"/>
  <c r="H33" i="25"/>
  <c r="H37" i="25" s="1"/>
  <c r="H41" i="25" s="1"/>
  <c r="H45" i="25" s="1"/>
  <c r="H49" i="25" s="1"/>
  <c r="L9" i="25"/>
  <c r="L13" i="25" s="1"/>
  <c r="L17" i="25" s="1"/>
  <c r="L21" i="25" s="1"/>
  <c r="J27" i="17"/>
  <c r="O12" i="7"/>
  <c r="E26" i="11"/>
  <c r="L21" i="13"/>
  <c r="M33" i="14"/>
  <c r="M37" i="14" s="1"/>
  <c r="M41" i="14" s="1"/>
  <c r="M45" i="14" s="1"/>
  <c r="M49" i="14" s="1"/>
  <c r="N25" i="13"/>
  <c r="N30" i="13" s="1"/>
  <c r="O8" i="12"/>
  <c r="O29" i="9"/>
  <c r="O29" i="19"/>
  <c r="K27" i="20"/>
  <c r="G22" i="13"/>
  <c r="G23" i="13" s="1"/>
  <c r="H34" i="16"/>
  <c r="L26" i="16"/>
  <c r="L19" i="16"/>
  <c r="O15" i="16"/>
  <c r="N37" i="16"/>
  <c r="N41" i="16" s="1"/>
  <c r="N45" i="16" s="1"/>
  <c r="F37" i="16"/>
  <c r="F41" i="16" s="1"/>
  <c r="F45" i="16" s="1"/>
  <c r="M35" i="17"/>
  <c r="M27" i="17"/>
  <c r="I27" i="17"/>
  <c r="H19" i="17"/>
  <c r="K26" i="18"/>
  <c r="M26" i="18"/>
  <c r="I26" i="18"/>
  <c r="K19" i="19"/>
  <c r="D2" i="19"/>
  <c r="D39" i="20"/>
  <c r="J27" i="20"/>
  <c r="F27" i="20"/>
  <c r="D2" i="20"/>
  <c r="O32" i="22"/>
  <c r="D2" i="22"/>
  <c r="D2" i="2"/>
  <c r="L36" i="6"/>
  <c r="H29" i="6"/>
  <c r="N29" i="6"/>
  <c r="J29" i="6"/>
  <c r="L29" i="6"/>
  <c r="L24" i="6"/>
  <c r="N19" i="6"/>
  <c r="D2" i="7"/>
  <c r="F19" i="4"/>
  <c r="D2" i="4"/>
  <c r="N30" i="8"/>
  <c r="L19" i="8"/>
  <c r="H19" i="8"/>
  <c r="N19" i="8"/>
  <c r="M19" i="9"/>
  <c r="I15" i="9"/>
  <c r="K15" i="9"/>
  <c r="G10" i="9"/>
  <c r="L15" i="12"/>
  <c r="O33" i="17"/>
  <c r="I35" i="17"/>
  <c r="G35" i="17"/>
  <c r="K27" i="17"/>
  <c r="G27" i="17"/>
  <c r="O18" i="18"/>
  <c r="O17" i="18"/>
  <c r="O13" i="18"/>
  <c r="E26" i="20"/>
  <c r="O10" i="20"/>
  <c r="O35" i="6"/>
  <c r="N36" i="6"/>
  <c r="O26" i="6"/>
  <c r="O23" i="6"/>
  <c r="H24" i="6"/>
  <c r="O22" i="6"/>
  <c r="J24" i="6"/>
  <c r="O21" i="6"/>
  <c r="E15" i="9"/>
  <c r="O13" i="9"/>
  <c r="O12" i="9"/>
  <c r="G15" i="9"/>
  <c r="I10" i="9"/>
  <c r="O7" i="9"/>
  <c r="E10" i="9"/>
  <c r="I34" i="16"/>
  <c r="O39" i="17"/>
  <c r="J13" i="14"/>
  <c r="J17" i="14" s="1"/>
  <c r="J21" i="14" s="1"/>
  <c r="J25" i="14" s="1"/>
  <c r="K26" i="20"/>
  <c r="K21" i="13"/>
  <c r="K22" i="13"/>
  <c r="K23" i="13" s="1"/>
  <c r="O35" i="14"/>
  <c r="O8" i="25"/>
  <c r="F19" i="19"/>
  <c r="O19" i="20"/>
  <c r="O17" i="20"/>
  <c r="M24" i="20"/>
  <c r="M27" i="20"/>
  <c r="K15" i="4"/>
  <c r="I10" i="4"/>
  <c r="E10" i="4"/>
  <c r="O35" i="8"/>
  <c r="I36" i="8"/>
  <c r="O28" i="8"/>
  <c r="M26" i="8"/>
  <c r="J16" i="12"/>
  <c r="F9" i="12"/>
  <c r="F17" i="12" s="1"/>
  <c r="O9" i="20"/>
  <c r="O7" i="20"/>
  <c r="M13" i="2"/>
  <c r="E13" i="2"/>
  <c r="O26" i="3"/>
  <c r="M19" i="3"/>
  <c r="O9" i="3"/>
  <c r="G13" i="3"/>
  <c r="O7" i="3"/>
  <c r="O40" i="7"/>
  <c r="F36" i="7"/>
  <c r="I19" i="7"/>
  <c r="E19" i="7"/>
  <c r="O33" i="4"/>
  <c r="G36" i="5"/>
  <c r="M36" i="5"/>
  <c r="I16" i="12"/>
  <c r="I9" i="12"/>
  <c r="I17" i="12" s="1"/>
  <c r="O20" i="24"/>
  <c r="O32" i="19"/>
  <c r="J35" i="19"/>
  <c r="L35" i="19"/>
  <c r="L27" i="19"/>
  <c r="O26" i="22"/>
  <c r="O20" i="22"/>
  <c r="O19" i="22"/>
  <c r="O16" i="22"/>
  <c r="O34" i="2"/>
  <c r="L36" i="2"/>
  <c r="O18" i="6"/>
  <c r="E19" i="6"/>
  <c r="G19" i="6"/>
  <c r="G13" i="6"/>
  <c r="J12" i="12"/>
  <c r="J21" i="12" s="1"/>
  <c r="O7" i="12"/>
  <c r="K10" i="13"/>
  <c r="F33" i="14"/>
  <c r="F37" i="14" s="1"/>
  <c r="F41" i="14" s="1"/>
  <c r="F45" i="14" s="1"/>
  <c r="F49" i="14" s="1"/>
  <c r="G9" i="14"/>
  <c r="G32" i="20" s="1"/>
  <c r="M37" i="16"/>
  <c r="M41" i="16" s="1"/>
  <c r="M45" i="16" s="1"/>
  <c r="O34" i="17"/>
  <c r="I33" i="23"/>
  <c r="O20" i="23"/>
  <c r="O16" i="23"/>
  <c r="O11" i="23"/>
  <c r="O10" i="23"/>
  <c r="O9" i="23"/>
  <c r="N24" i="2"/>
  <c r="F24" i="2"/>
  <c r="J13" i="2"/>
  <c r="F13" i="2"/>
  <c r="J36" i="3"/>
  <c r="J26" i="11" s="1"/>
  <c r="F36" i="3"/>
  <c r="F27" i="11" s="1"/>
  <c r="O38" i="4"/>
  <c r="O28" i="4"/>
  <c r="H15" i="4"/>
  <c r="F15" i="4"/>
  <c r="L10" i="4"/>
  <c r="F30" i="8"/>
  <c r="I19" i="8"/>
  <c r="L15" i="8"/>
  <c r="H15" i="5"/>
  <c r="J10" i="5"/>
  <c r="J30" i="9"/>
  <c r="K19" i="9"/>
  <c r="N15" i="9"/>
  <c r="L10" i="9"/>
  <c r="N10" i="9"/>
  <c r="M12" i="12"/>
  <c r="I12" i="12"/>
  <c r="O22" i="24"/>
  <c r="E36" i="6"/>
  <c r="E17" i="13"/>
  <c r="E33" i="14"/>
  <c r="E37" i="14" s="1"/>
  <c r="E41" i="14" s="1"/>
  <c r="E45" i="14" s="1"/>
  <c r="O48" i="25"/>
  <c r="O43" i="25"/>
  <c r="O39" i="25"/>
  <c r="O29" i="16"/>
  <c r="F19" i="16"/>
  <c r="M19" i="18"/>
  <c r="E19" i="18"/>
  <c r="N19" i="19"/>
  <c r="H19" i="19"/>
  <c r="G25" i="20"/>
  <c r="M24" i="2"/>
  <c r="J19" i="4"/>
  <c r="I30" i="8"/>
  <c r="E30" i="8"/>
  <c r="O23" i="8"/>
  <c r="E36" i="5"/>
  <c r="O29" i="5"/>
  <c r="O23" i="5"/>
  <c r="M26" i="5"/>
  <c r="I26" i="5"/>
  <c r="M19" i="5"/>
  <c r="O13" i="5"/>
  <c r="I10" i="5"/>
  <c r="E10" i="5"/>
  <c r="G26" i="9"/>
  <c r="H15" i="9"/>
  <c r="K10" i="9"/>
  <c r="O29" i="24"/>
  <c r="O15" i="14"/>
  <c r="O12" i="14"/>
  <c r="E26" i="18"/>
  <c r="O23" i="18"/>
  <c r="M36" i="2"/>
  <c r="F24" i="7"/>
  <c r="H19" i="7"/>
  <c r="J19" i="7"/>
  <c r="F19" i="7"/>
  <c r="I19" i="9"/>
  <c r="O38" i="12"/>
  <c r="O33" i="24"/>
  <c r="G36" i="6"/>
  <c r="O44" i="25"/>
  <c r="O36" i="25"/>
  <c r="O43" i="16"/>
  <c r="K37" i="16"/>
  <c r="K41" i="16" s="1"/>
  <c r="K45" i="16" s="1"/>
  <c r="K34" i="16"/>
  <c r="I26" i="8"/>
  <c r="K26" i="8"/>
  <c r="J19" i="8"/>
  <c r="O18" i="8"/>
  <c r="K33" i="7"/>
  <c r="K33" i="6"/>
  <c r="K36" i="6" s="1"/>
  <c r="K32" i="14"/>
  <c r="K33" i="14" s="1"/>
  <c r="K37" i="14" s="1"/>
  <c r="K41" i="14" s="1"/>
  <c r="K45" i="14" s="1"/>
  <c r="K49" i="14" s="1"/>
  <c r="E36" i="7"/>
  <c r="F13" i="13"/>
  <c r="F17" i="13"/>
  <c r="O24" i="14"/>
  <c r="O20" i="14"/>
  <c r="E9" i="14"/>
  <c r="O8" i="14"/>
  <c r="O7" i="25"/>
  <c r="O21" i="23"/>
  <c r="J36" i="7"/>
  <c r="J28" i="10" s="1"/>
  <c r="O35" i="7"/>
  <c r="H36" i="7"/>
  <c r="H27" i="10" s="1"/>
  <c r="N36" i="7"/>
  <c r="N26" i="10" s="1"/>
  <c r="O28" i="7"/>
  <c r="E29" i="7"/>
  <c r="O27" i="7"/>
  <c r="K29" i="7"/>
  <c r="O26" i="7"/>
  <c r="G29" i="7"/>
  <c r="O22" i="7"/>
  <c r="G24" i="7"/>
  <c r="O17" i="7"/>
  <c r="L19" i="7"/>
  <c r="N19" i="7"/>
  <c r="O11" i="7"/>
  <c r="O10" i="12"/>
  <c r="K12" i="12"/>
  <c r="K21" i="12" s="1"/>
  <c r="O32" i="24"/>
  <c r="O30" i="24"/>
  <c r="O25" i="24"/>
  <c r="O12" i="13"/>
  <c r="F27" i="13"/>
  <c r="I13" i="14"/>
  <c r="I17" i="14" s="1"/>
  <c r="I21" i="14" s="1"/>
  <c r="I25" i="14" s="1"/>
  <c r="O16" i="7"/>
  <c r="N16" i="13"/>
  <c r="E28" i="11"/>
  <c r="N10" i="13"/>
  <c r="N13" i="13"/>
  <c r="E30" i="13"/>
  <c r="K16" i="12"/>
  <c r="O19" i="14"/>
  <c r="F9" i="14"/>
  <c r="O7" i="14"/>
  <c r="O16" i="25"/>
  <c r="O15" i="25"/>
  <c r="O25" i="16"/>
  <c r="O24" i="16"/>
  <c r="O22" i="16"/>
  <c r="F26" i="16"/>
  <c r="O10" i="16"/>
  <c r="O7" i="16"/>
  <c r="O24" i="8"/>
  <c r="E26" i="8"/>
  <c r="O22" i="8"/>
  <c r="G26" i="8"/>
  <c r="O21" i="24"/>
  <c r="G33" i="7"/>
  <c r="G32" i="25"/>
  <c r="G32" i="14"/>
  <c r="O21" i="8"/>
  <c r="J10" i="13"/>
  <c r="O7" i="13"/>
  <c r="O16" i="14"/>
  <c r="O31" i="23"/>
  <c r="E33" i="23"/>
  <c r="O26" i="23"/>
  <c r="O22" i="23"/>
  <c r="O19" i="23"/>
  <c r="O18" i="23"/>
  <c r="O17" i="23"/>
  <c r="O12" i="23"/>
  <c r="F22" i="13"/>
  <c r="O9" i="13"/>
  <c r="O35" i="25"/>
  <c r="F30" i="13"/>
  <c r="H20" i="12"/>
  <c r="H21" i="12"/>
  <c r="K32" i="25"/>
  <c r="K33" i="25" s="1"/>
  <c r="K37" i="25" s="1"/>
  <c r="K41" i="25" s="1"/>
  <c r="K45" i="25" s="1"/>
  <c r="K49" i="25" s="1"/>
  <c r="O35" i="16"/>
  <c r="J16" i="13"/>
  <c r="F13" i="7"/>
  <c r="J13" i="13"/>
  <c r="M29" i="13"/>
  <c r="M22" i="13"/>
  <c r="M25" i="13"/>
  <c r="M21" i="13"/>
  <c r="I22" i="13"/>
  <c r="I29" i="13"/>
  <c r="O11" i="25"/>
  <c r="E34" i="16"/>
  <c r="E37" i="16"/>
  <c r="O33" i="16"/>
  <c r="O31" i="16"/>
  <c r="M34" i="16"/>
  <c r="G34" i="16"/>
  <c r="O30" i="17"/>
  <c r="O43" i="18"/>
  <c r="O39" i="18"/>
  <c r="O33" i="18"/>
  <c r="O32" i="18"/>
  <c r="O31" i="18"/>
  <c r="O30" i="18"/>
  <c r="F34" i="18"/>
  <c r="O29" i="18"/>
  <c r="N26" i="18"/>
  <c r="F26" i="18"/>
  <c r="O22" i="18"/>
  <c r="H37" i="18"/>
  <c r="M37" i="18"/>
  <c r="M41" i="18" s="1"/>
  <c r="M45" i="18" s="1"/>
  <c r="O11" i="18"/>
  <c r="H21" i="13"/>
  <c r="E21" i="13"/>
  <c r="E22" i="13"/>
  <c r="O47" i="14"/>
  <c r="O44" i="14"/>
  <c r="O31" i="17"/>
  <c r="L35" i="17"/>
  <c r="O22" i="3"/>
  <c r="J24" i="3"/>
  <c r="F24" i="3"/>
  <c r="O21" i="3"/>
  <c r="L19" i="3"/>
  <c r="H19" i="3"/>
  <c r="O16" i="3"/>
  <c r="J19" i="3"/>
  <c r="F19" i="3"/>
  <c r="L13" i="3"/>
  <c r="O8" i="3"/>
  <c r="N13" i="3"/>
  <c r="J13" i="3"/>
  <c r="F13" i="3"/>
  <c r="K36" i="5"/>
  <c r="O32" i="5"/>
  <c r="G26" i="5"/>
  <c r="O24" i="5"/>
  <c r="O9" i="9"/>
  <c r="H10" i="9"/>
  <c r="O8" i="9"/>
  <c r="H25" i="13"/>
  <c r="H29" i="13"/>
  <c r="H17" i="13"/>
  <c r="O27" i="16"/>
  <c r="M26" i="16"/>
  <c r="I37" i="16"/>
  <c r="I41" i="16" s="1"/>
  <c r="I45" i="16" s="1"/>
  <c r="J36" i="2"/>
  <c r="O33" i="2"/>
  <c r="O27" i="2"/>
  <c r="G29" i="2"/>
  <c r="O7" i="8"/>
  <c r="G10" i="8"/>
  <c r="O38" i="5"/>
  <c r="O8" i="5"/>
  <c r="E35" i="17"/>
  <c r="O28" i="6"/>
  <c r="M10" i="13"/>
  <c r="L33" i="25"/>
  <c r="L37" i="25" s="1"/>
  <c r="L41" i="25" s="1"/>
  <c r="L45" i="25" s="1"/>
  <c r="L49" i="25" s="1"/>
  <c r="H9" i="25"/>
  <c r="H13" i="25" s="1"/>
  <c r="H17" i="25" s="1"/>
  <c r="H21" i="25" s="1"/>
  <c r="H25" i="25" s="1"/>
  <c r="J19" i="16"/>
  <c r="O18" i="20"/>
  <c r="O35" i="22"/>
  <c r="O28" i="3"/>
  <c r="O23" i="4"/>
  <c r="O14" i="8"/>
  <c r="O23" i="9"/>
  <c r="O40" i="12"/>
  <c r="O26" i="12"/>
  <c r="O29" i="17"/>
  <c r="O26" i="17"/>
  <c r="O13" i="17"/>
  <c r="I37" i="18"/>
  <c r="I41" i="18" s="1"/>
  <c r="I45" i="18" s="1"/>
  <c r="G19" i="18"/>
  <c r="H27" i="19"/>
  <c r="N27" i="19"/>
  <c r="N37" i="19" s="1"/>
  <c r="N41" i="19" s="1"/>
  <c r="N45" i="19" s="1"/>
  <c r="J27" i="19"/>
  <c r="O22" i="19"/>
  <c r="O18" i="2"/>
  <c r="O17" i="2"/>
  <c r="L19" i="2"/>
  <c r="H19" i="2"/>
  <c r="H36" i="6"/>
  <c r="O34" i="6"/>
  <c r="O8" i="7"/>
  <c r="O7" i="7"/>
  <c r="O29" i="4"/>
  <c r="O32" i="9"/>
  <c r="J37" i="16"/>
  <c r="J41" i="16" s="1"/>
  <c r="J45" i="16" s="1"/>
  <c r="J24" i="20"/>
  <c r="L25" i="20"/>
  <c r="K29" i="2"/>
  <c r="J19" i="6"/>
  <c r="E13" i="7"/>
  <c r="M15" i="4"/>
  <c r="J36" i="5"/>
  <c r="O31" i="12"/>
  <c r="L25" i="25"/>
  <c r="F19" i="17"/>
  <c r="N34" i="18"/>
  <c r="J26" i="18"/>
  <c r="K37" i="18"/>
  <c r="K41" i="18" s="1"/>
  <c r="K45" i="18" s="1"/>
  <c r="L26" i="20"/>
  <c r="M29" i="3"/>
  <c r="G30" i="4"/>
  <c r="O22" i="5"/>
  <c r="K30" i="9"/>
  <c r="O35" i="12"/>
  <c r="O26" i="19"/>
  <c r="O47" i="25"/>
  <c r="E27" i="19"/>
  <c r="O23" i="25"/>
  <c r="G37" i="19" l="1"/>
  <c r="G41" i="19" s="1"/>
  <c r="G45" i="19" s="1"/>
  <c r="N28" i="11"/>
  <c r="N26" i="11"/>
  <c r="M31" i="6"/>
  <c r="M38" i="6" s="1"/>
  <c r="M42" i="6" s="1"/>
  <c r="M13" i="14"/>
  <c r="M17" i="14" s="1"/>
  <c r="M21" i="14" s="1"/>
  <c r="M25" i="14" s="1"/>
  <c r="L20" i="12"/>
  <c r="K27" i="11"/>
  <c r="K26" i="11"/>
  <c r="K32" i="20"/>
  <c r="K33" i="20" s="1"/>
  <c r="K31" i="6"/>
  <c r="J26" i="13"/>
  <c r="I26" i="11"/>
  <c r="I37" i="19"/>
  <c r="I41" i="19" s="1"/>
  <c r="I45" i="19" s="1"/>
  <c r="I27" i="11"/>
  <c r="H31" i="7"/>
  <c r="H12" i="10" s="1"/>
  <c r="H37" i="17"/>
  <c r="H41" i="17" s="1"/>
  <c r="H45" i="17" s="1"/>
  <c r="G28" i="11"/>
  <c r="G27" i="11"/>
  <c r="I49" i="20"/>
  <c r="I59" i="20" s="1"/>
  <c r="I35" i="20"/>
  <c r="I47" i="20"/>
  <c r="I57" i="20" s="1"/>
  <c r="I45" i="20"/>
  <c r="I55" i="20" s="1"/>
  <c r="K27" i="13"/>
  <c r="I44" i="20"/>
  <c r="I54" i="20" s="1"/>
  <c r="M27" i="10"/>
  <c r="N31" i="6"/>
  <c r="F37" i="19"/>
  <c r="F41" i="19" s="1"/>
  <c r="F45" i="19" s="1"/>
  <c r="I37" i="20"/>
  <c r="F21" i="12"/>
  <c r="K30" i="13"/>
  <c r="I18" i="13"/>
  <c r="I46" i="20"/>
  <c r="I56" i="20" s="1"/>
  <c r="M26" i="10"/>
  <c r="I34" i="20"/>
  <c r="I40" i="5"/>
  <c r="I17" i="11" s="1"/>
  <c r="E31" i="3"/>
  <c r="E10" i="11" s="1"/>
  <c r="L40" i="5"/>
  <c r="L18" i="11" s="1"/>
  <c r="O30" i="4"/>
  <c r="K40" i="4"/>
  <c r="I28" i="10"/>
  <c r="K31" i="3"/>
  <c r="K38" i="3" s="1"/>
  <c r="K42" i="3" s="1"/>
  <c r="H37" i="19"/>
  <c r="H41" i="19" s="1"/>
  <c r="H45" i="19" s="1"/>
  <c r="K40" i="8"/>
  <c r="G13" i="14"/>
  <c r="G17" i="14" s="1"/>
  <c r="G21" i="14" s="1"/>
  <c r="G25" i="14" s="1"/>
  <c r="I26" i="10"/>
  <c r="M40" i="9"/>
  <c r="M19" i="10" s="1"/>
  <c r="I31" i="2"/>
  <c r="I38" i="2" s="1"/>
  <c r="I42" i="2" s="1"/>
  <c r="H27" i="11"/>
  <c r="O27" i="11" s="1"/>
  <c r="H40" i="5"/>
  <c r="H21" i="11" s="1"/>
  <c r="I31" i="3"/>
  <c r="I10" i="11" s="1"/>
  <c r="G31" i="2"/>
  <c r="G38" i="2" s="1"/>
  <c r="G42" i="2" s="1"/>
  <c r="J31" i="7"/>
  <c r="J9" i="10" s="1"/>
  <c r="N21" i="12"/>
  <c r="H26" i="11"/>
  <c r="N40" i="5"/>
  <c r="N17" i="11" s="1"/>
  <c r="M40" i="8"/>
  <c r="M31" i="7"/>
  <c r="M12" i="10" s="1"/>
  <c r="J37" i="17"/>
  <c r="J41" i="17" s="1"/>
  <c r="J45" i="17" s="1"/>
  <c r="O33" i="23"/>
  <c r="L28" i="11"/>
  <c r="H40" i="4"/>
  <c r="L18" i="13"/>
  <c r="M26" i="11"/>
  <c r="J28" i="11"/>
  <c r="I26" i="13"/>
  <c r="E31" i="6"/>
  <c r="M28" i="11"/>
  <c r="J30" i="13"/>
  <c r="K18" i="13"/>
  <c r="I31" i="6"/>
  <c r="I38" i="6" s="1"/>
  <c r="I42" i="6" s="1"/>
  <c r="O24" i="20"/>
  <c r="H31" i="2"/>
  <c r="H38" i="2" s="1"/>
  <c r="H42" i="2" s="1"/>
  <c r="E26" i="13"/>
  <c r="I37" i="17"/>
  <c r="I41" i="17" s="1"/>
  <c r="I45" i="17" s="1"/>
  <c r="K31" i="2"/>
  <c r="K38" i="2" s="1"/>
  <c r="K42" i="2" s="1"/>
  <c r="N31" i="7"/>
  <c r="N9" i="10" s="1"/>
  <c r="F40" i="4"/>
  <c r="E40" i="4"/>
  <c r="K37" i="17"/>
  <c r="K41" i="17" s="1"/>
  <c r="K45" i="17" s="1"/>
  <c r="F37" i="17"/>
  <c r="F41" i="17" s="1"/>
  <c r="F45" i="17" s="1"/>
  <c r="N37" i="17"/>
  <c r="N41" i="17" s="1"/>
  <c r="N45" i="17" s="1"/>
  <c r="O15" i="12"/>
  <c r="F40" i="9"/>
  <c r="F21" i="10" s="1"/>
  <c r="L27" i="13"/>
  <c r="I31" i="7"/>
  <c r="I9" i="10" s="1"/>
  <c r="G31" i="3"/>
  <c r="G11" i="11" s="1"/>
  <c r="L31" i="6"/>
  <c r="L38" i="6" s="1"/>
  <c r="L42" i="6" s="1"/>
  <c r="O29" i="6"/>
  <c r="O33" i="22"/>
  <c r="M37" i="17"/>
  <c r="M41" i="17" s="1"/>
  <c r="M45" i="17" s="1"/>
  <c r="O17" i="12"/>
  <c r="O36" i="9"/>
  <c r="F40" i="5"/>
  <c r="F21" i="11" s="1"/>
  <c r="G20" i="12"/>
  <c r="O36" i="4"/>
  <c r="F38" i="6"/>
  <c r="F42" i="6" s="1"/>
  <c r="N40" i="4"/>
  <c r="O19" i="17"/>
  <c r="L32" i="20"/>
  <c r="L45" i="20" s="1"/>
  <c r="L55" i="20" s="1"/>
  <c r="I40" i="9"/>
  <c r="I22" i="10" s="1"/>
  <c r="O10" i="5"/>
  <c r="O15" i="5"/>
  <c r="L40" i="4"/>
  <c r="J31" i="2"/>
  <c r="J38" i="2" s="1"/>
  <c r="J42" i="2" s="1"/>
  <c r="L30" i="13"/>
  <c r="O26" i="4"/>
  <c r="N44" i="20"/>
  <c r="N54" i="20" s="1"/>
  <c r="N33" i="20"/>
  <c r="N37" i="20" s="1"/>
  <c r="N46" i="20"/>
  <c r="N56" i="20" s="1"/>
  <c r="N49" i="20"/>
  <c r="N59" i="20" s="1"/>
  <c r="N47" i="20"/>
  <c r="N57" i="20" s="1"/>
  <c r="N13" i="14"/>
  <c r="N17" i="14" s="1"/>
  <c r="N21" i="14" s="1"/>
  <c r="N25" i="14" s="1"/>
  <c r="H32" i="20"/>
  <c r="H13" i="14"/>
  <c r="H17" i="14" s="1"/>
  <c r="H21" i="14" s="1"/>
  <c r="H25" i="14" s="1"/>
  <c r="M31" i="3"/>
  <c r="M38" i="3" s="1"/>
  <c r="M42" i="3" s="1"/>
  <c r="F26" i="11"/>
  <c r="J40" i="8"/>
  <c r="N27" i="13"/>
  <c r="O26" i="9"/>
  <c r="J40" i="9"/>
  <c r="J21" i="10" s="1"/>
  <c r="O13" i="6"/>
  <c r="O30" i="5"/>
  <c r="M37" i="19"/>
  <c r="M41" i="19" s="1"/>
  <c r="M45" i="19" s="1"/>
  <c r="L26" i="11"/>
  <c r="M18" i="13"/>
  <c r="O19" i="16"/>
  <c r="I23" i="13"/>
  <c r="I27" i="13"/>
  <c r="E40" i="5"/>
  <c r="E21" i="11" s="1"/>
  <c r="F40" i="8"/>
  <c r="O36" i="8"/>
  <c r="H40" i="8"/>
  <c r="L31" i="2"/>
  <c r="L38" i="2" s="1"/>
  <c r="L42" i="2" s="1"/>
  <c r="H31" i="3"/>
  <c r="H12" i="11" s="1"/>
  <c r="L37" i="17"/>
  <c r="L41" i="17" s="1"/>
  <c r="L45" i="17" s="1"/>
  <c r="N45" i="20"/>
  <c r="N55" i="20" s="1"/>
  <c r="O24" i="7"/>
  <c r="N26" i="13"/>
  <c r="M40" i="5"/>
  <c r="M20" i="11" s="1"/>
  <c r="L37" i="19"/>
  <c r="L41" i="19" s="1"/>
  <c r="L45" i="19" s="1"/>
  <c r="F23" i="13"/>
  <c r="O19" i="4"/>
  <c r="O15" i="8"/>
  <c r="E40" i="8"/>
  <c r="H31" i="6"/>
  <c r="H38" i="6" s="1"/>
  <c r="H42" i="6" s="1"/>
  <c r="N31" i="2"/>
  <c r="N38" i="2" s="1"/>
  <c r="N42" i="2" s="1"/>
  <c r="O35" i="19"/>
  <c r="I40" i="4"/>
  <c r="N40" i="8"/>
  <c r="E21" i="12"/>
  <c r="J37" i="19"/>
  <c r="J41" i="19" s="1"/>
  <c r="J45" i="19" s="1"/>
  <c r="O25" i="13"/>
  <c r="J27" i="11"/>
  <c r="O29" i="13"/>
  <c r="O10" i="4"/>
  <c r="K38" i="6"/>
  <c r="K42" i="6" s="1"/>
  <c r="O15" i="9"/>
  <c r="L26" i="10"/>
  <c r="L28" i="10"/>
  <c r="J18" i="13"/>
  <c r="O27" i="17"/>
  <c r="O16" i="13"/>
  <c r="O26" i="16"/>
  <c r="I40" i="8"/>
  <c r="O19" i="9"/>
  <c r="M31" i="2"/>
  <c r="M38" i="2" s="1"/>
  <c r="M42" i="2" s="1"/>
  <c r="O27" i="20"/>
  <c r="O19" i="19"/>
  <c r="O25" i="20"/>
  <c r="O36" i="3"/>
  <c r="O9" i="12"/>
  <c r="O24" i="2"/>
  <c r="J40" i="4"/>
  <c r="O24" i="6"/>
  <c r="O26" i="20"/>
  <c r="G37" i="17"/>
  <c r="G41" i="17" s="1"/>
  <c r="G45" i="17" s="1"/>
  <c r="G27" i="13"/>
  <c r="G26" i="13"/>
  <c r="G30" i="13"/>
  <c r="O15" i="4"/>
  <c r="F28" i="11"/>
  <c r="O34" i="18"/>
  <c r="F31" i="2"/>
  <c r="O19" i="5"/>
  <c r="O29" i="3"/>
  <c r="O19" i="8"/>
  <c r="H9" i="10"/>
  <c r="K20" i="12"/>
  <c r="O30" i="8"/>
  <c r="E38" i="6"/>
  <c r="E42" i="6" s="1"/>
  <c r="N40" i="9"/>
  <c r="J23" i="13"/>
  <c r="N38" i="6"/>
  <c r="N42" i="6" s="1"/>
  <c r="O19" i="7"/>
  <c r="F27" i="10"/>
  <c r="F28" i="10"/>
  <c r="O10" i="13"/>
  <c r="O16" i="12"/>
  <c r="O29" i="2"/>
  <c r="L40" i="9"/>
  <c r="L40" i="8"/>
  <c r="G40" i="9"/>
  <c r="G17" i="10" s="1"/>
  <c r="L31" i="7"/>
  <c r="L9" i="10" s="1"/>
  <c r="M20" i="12"/>
  <c r="M21" i="12"/>
  <c r="J31" i="6"/>
  <c r="J38" i="6" s="1"/>
  <c r="J42" i="6" s="1"/>
  <c r="O19" i="18"/>
  <c r="F26" i="10"/>
  <c r="O26" i="8"/>
  <c r="I20" i="12"/>
  <c r="I21" i="12"/>
  <c r="G49" i="20"/>
  <c r="G59" i="20" s="1"/>
  <c r="G33" i="20"/>
  <c r="G45" i="20"/>
  <c r="G55" i="20" s="1"/>
  <c r="G46" i="20"/>
  <c r="G56" i="20" s="1"/>
  <c r="G47" i="20"/>
  <c r="G57" i="20" s="1"/>
  <c r="G44" i="20"/>
  <c r="J20" i="12"/>
  <c r="G31" i="6"/>
  <c r="G38" i="6" s="1"/>
  <c r="G42" i="6" s="1"/>
  <c r="O13" i="2"/>
  <c r="E31" i="2"/>
  <c r="E38" i="2" s="1"/>
  <c r="E42" i="2" s="1"/>
  <c r="E40" i="9"/>
  <c r="E17" i="10" s="1"/>
  <c r="H18" i="13"/>
  <c r="G18" i="13"/>
  <c r="H10" i="10"/>
  <c r="E31" i="7"/>
  <c r="E38" i="7" s="1"/>
  <c r="O13" i="7"/>
  <c r="O10" i="8"/>
  <c r="G40" i="8"/>
  <c r="F31" i="3"/>
  <c r="F9" i="11" s="1"/>
  <c r="L31" i="3"/>
  <c r="L9" i="11" s="1"/>
  <c r="O21" i="13"/>
  <c r="F45" i="18"/>
  <c r="O26" i="18"/>
  <c r="O34" i="16"/>
  <c r="O19" i="6"/>
  <c r="H23" i="13"/>
  <c r="O9" i="25"/>
  <c r="M40" i="4"/>
  <c r="O13" i="3"/>
  <c r="O19" i="2"/>
  <c r="E21" i="25"/>
  <c r="O17" i="25"/>
  <c r="E23" i="13"/>
  <c r="O22" i="13"/>
  <c r="G36" i="7"/>
  <c r="G26" i="10" s="1"/>
  <c r="J47" i="20"/>
  <c r="J57" i="20" s="1"/>
  <c r="J46" i="20"/>
  <c r="J56" i="20" s="1"/>
  <c r="J44" i="20"/>
  <c r="J33" i="20"/>
  <c r="J45" i="20"/>
  <c r="J55" i="20" s="1"/>
  <c r="J49" i="20"/>
  <c r="J59" i="20" s="1"/>
  <c r="K31" i="7"/>
  <c r="K12" i="10" s="1"/>
  <c r="E27" i="10"/>
  <c r="E28" i="10"/>
  <c r="O13" i="25"/>
  <c r="E49" i="14"/>
  <c r="K40" i="9"/>
  <c r="K20" i="10" s="1"/>
  <c r="O30" i="9"/>
  <c r="O35" i="17"/>
  <c r="H26" i="13"/>
  <c r="H30" i="13"/>
  <c r="H27" i="13"/>
  <c r="G40" i="5"/>
  <c r="O26" i="5"/>
  <c r="J31" i="3"/>
  <c r="J9" i="11" s="1"/>
  <c r="O19" i="3"/>
  <c r="M30" i="13"/>
  <c r="M26" i="13"/>
  <c r="M27" i="13"/>
  <c r="G33" i="14"/>
  <c r="O32" i="14"/>
  <c r="O29" i="7"/>
  <c r="J27" i="10"/>
  <c r="J26" i="10"/>
  <c r="J38" i="7"/>
  <c r="J42" i="7" s="1"/>
  <c r="F18" i="13"/>
  <c r="O17" i="13"/>
  <c r="E18" i="13"/>
  <c r="K49" i="20"/>
  <c r="K59" i="20" s="1"/>
  <c r="K45" i="20"/>
  <c r="K55" i="20" s="1"/>
  <c r="K44" i="20"/>
  <c r="K47" i="20"/>
  <c r="K57" i="20" s="1"/>
  <c r="K46" i="20"/>
  <c r="K56" i="20" s="1"/>
  <c r="G40" i="4"/>
  <c r="M49" i="20"/>
  <c r="M59" i="20" s="1"/>
  <c r="M47" i="20"/>
  <c r="M44" i="20"/>
  <c r="M54" i="20" s="1"/>
  <c r="M46" i="20"/>
  <c r="M56" i="20" s="1"/>
  <c r="M45" i="20"/>
  <c r="M55" i="20" s="1"/>
  <c r="M33" i="20"/>
  <c r="O33" i="6"/>
  <c r="H11" i="10"/>
  <c r="O36" i="6"/>
  <c r="K40" i="5"/>
  <c r="K21" i="11" s="1"/>
  <c r="O24" i="3"/>
  <c r="E41" i="16"/>
  <c r="O37" i="16"/>
  <c r="G31" i="7"/>
  <c r="G11" i="10" s="1"/>
  <c r="N27" i="10"/>
  <c r="N38" i="7"/>
  <c r="N42" i="7" s="1"/>
  <c r="E26" i="10"/>
  <c r="J40" i="5"/>
  <c r="H40" i="9"/>
  <c r="O10" i="9"/>
  <c r="N31" i="3"/>
  <c r="N9" i="11" s="1"/>
  <c r="H41" i="18"/>
  <c r="H45" i="18" s="1"/>
  <c r="O37" i="18"/>
  <c r="L23" i="13"/>
  <c r="M23" i="13"/>
  <c r="F31" i="7"/>
  <c r="F9" i="10" s="1"/>
  <c r="O33" i="7"/>
  <c r="G33" i="25"/>
  <c r="O32" i="25"/>
  <c r="F13" i="14"/>
  <c r="F17" i="14" s="1"/>
  <c r="F21" i="14" s="1"/>
  <c r="F25" i="14" s="1"/>
  <c r="F32" i="20"/>
  <c r="E45" i="25"/>
  <c r="I20" i="11"/>
  <c r="I22" i="11"/>
  <c r="I16" i="11"/>
  <c r="I18" i="11"/>
  <c r="O36" i="2"/>
  <c r="O36" i="5"/>
  <c r="J11" i="10"/>
  <c r="J12" i="10"/>
  <c r="H38" i="7"/>
  <c r="H42" i="7" s="1"/>
  <c r="H26" i="10"/>
  <c r="H28" i="10"/>
  <c r="N28" i="10"/>
  <c r="E32" i="20"/>
  <c r="E13" i="14"/>
  <c r="O9" i="14"/>
  <c r="O13" i="13"/>
  <c r="K36" i="7"/>
  <c r="E37" i="17"/>
  <c r="J10" i="10"/>
  <c r="O12" i="12"/>
  <c r="E37" i="19"/>
  <c r="O27" i="19"/>
  <c r="M22" i="10" l="1"/>
  <c r="L33" i="20"/>
  <c r="K11" i="11"/>
  <c r="K10" i="11"/>
  <c r="I38" i="3"/>
  <c r="I42" i="3" s="1"/>
  <c r="I48" i="20"/>
  <c r="H20" i="11"/>
  <c r="H16" i="11"/>
  <c r="H22" i="11"/>
  <c r="H17" i="11"/>
  <c r="F18" i="11"/>
  <c r="I19" i="11"/>
  <c r="K9" i="11"/>
  <c r="L21" i="11"/>
  <c r="I11" i="11"/>
  <c r="L22" i="11"/>
  <c r="E9" i="11"/>
  <c r="H38" i="3"/>
  <c r="H42" i="3" s="1"/>
  <c r="I11" i="10"/>
  <c r="I9" i="11"/>
  <c r="L20" i="11"/>
  <c r="N22" i="11"/>
  <c r="N18" i="11"/>
  <c r="H18" i="11"/>
  <c r="N35" i="20"/>
  <c r="I12" i="11"/>
  <c r="E38" i="3"/>
  <c r="E42" i="3" s="1"/>
  <c r="F19" i="10"/>
  <c r="L17" i="11"/>
  <c r="H19" i="11"/>
  <c r="E11" i="11"/>
  <c r="E12" i="11"/>
  <c r="I21" i="11"/>
  <c r="K12" i="11"/>
  <c r="M16" i="11"/>
  <c r="M11" i="10"/>
  <c r="I38" i="7"/>
  <c r="I42" i="7" s="1"/>
  <c r="F20" i="11"/>
  <c r="F17" i="10"/>
  <c r="F22" i="10"/>
  <c r="F19" i="11"/>
  <c r="L16" i="11"/>
  <c r="N20" i="11"/>
  <c r="N16" i="11"/>
  <c r="L19" i="11"/>
  <c r="I10" i="10"/>
  <c r="F17" i="11"/>
  <c r="F18" i="10"/>
  <c r="F20" i="10"/>
  <c r="F16" i="11"/>
  <c r="N19" i="11"/>
  <c r="O26" i="13"/>
  <c r="I12" i="10"/>
  <c r="F16" i="10"/>
  <c r="F22" i="11"/>
  <c r="N21" i="11"/>
  <c r="G12" i="11"/>
  <c r="M18" i="10"/>
  <c r="M10" i="10"/>
  <c r="G10" i="11"/>
  <c r="N11" i="10"/>
  <c r="M17" i="10"/>
  <c r="M16" i="10"/>
  <c r="M20" i="10"/>
  <c r="M9" i="10"/>
  <c r="J20" i="10"/>
  <c r="N10" i="10"/>
  <c r="M12" i="11"/>
  <c r="I21" i="10"/>
  <c r="M21" i="10"/>
  <c r="I16" i="10"/>
  <c r="M38" i="7"/>
  <c r="M42" i="7" s="1"/>
  <c r="J19" i="10"/>
  <c r="J18" i="10"/>
  <c r="I19" i="10"/>
  <c r="O28" i="11"/>
  <c r="M11" i="11"/>
  <c r="J17" i="10"/>
  <c r="J22" i="10"/>
  <c r="N12" i="10"/>
  <c r="M9" i="11"/>
  <c r="N36" i="20"/>
  <c r="L49" i="20"/>
  <c r="L59" i="20" s="1"/>
  <c r="O30" i="13"/>
  <c r="N34" i="20"/>
  <c r="L44" i="20"/>
  <c r="L46" i="20"/>
  <c r="L56" i="20" s="1"/>
  <c r="J16" i="10"/>
  <c r="I17" i="10"/>
  <c r="O26" i="11"/>
  <c r="L47" i="20"/>
  <c r="L57" i="20" s="1"/>
  <c r="G9" i="11"/>
  <c r="M10" i="11"/>
  <c r="G38" i="3"/>
  <c r="G42" i="3" s="1"/>
  <c r="I20" i="10"/>
  <c r="I18" i="10"/>
  <c r="O40" i="8"/>
  <c r="M18" i="11"/>
  <c r="E18" i="11"/>
  <c r="E20" i="11"/>
  <c r="E19" i="11"/>
  <c r="E16" i="11"/>
  <c r="H47" i="20"/>
  <c r="H57" i="20" s="1"/>
  <c r="H44" i="20"/>
  <c r="H33" i="20"/>
  <c r="H49" i="20"/>
  <c r="H59" i="20" s="1"/>
  <c r="H45" i="20"/>
  <c r="H55" i="20" s="1"/>
  <c r="H46" i="20"/>
  <c r="H56" i="20" s="1"/>
  <c r="E12" i="10"/>
  <c r="E22" i="11"/>
  <c r="M22" i="11"/>
  <c r="E9" i="10"/>
  <c r="M19" i="11"/>
  <c r="L38" i="7"/>
  <c r="L42" i="7" s="1"/>
  <c r="F11" i="11"/>
  <c r="L10" i="10"/>
  <c r="O27" i="13"/>
  <c r="E17" i="11"/>
  <c r="H9" i="11"/>
  <c r="M21" i="11"/>
  <c r="L12" i="10"/>
  <c r="O31" i="6"/>
  <c r="N48" i="20"/>
  <c r="N50" i="20" s="1"/>
  <c r="N60" i="20" s="1"/>
  <c r="O42" i="6"/>
  <c r="O21" i="12"/>
  <c r="H11" i="11"/>
  <c r="M17" i="11"/>
  <c r="H10" i="11"/>
  <c r="G12" i="10"/>
  <c r="O20" i="12"/>
  <c r="L11" i="10"/>
  <c r="G48" i="20"/>
  <c r="G54" i="20"/>
  <c r="G36" i="20"/>
  <c r="G35" i="20"/>
  <c r="G37" i="20"/>
  <c r="G34" i="20"/>
  <c r="L19" i="10"/>
  <c r="L17" i="10"/>
  <c r="L20" i="10"/>
  <c r="L22" i="10"/>
  <c r="L21" i="10"/>
  <c r="L18" i="10"/>
  <c r="F10" i="11"/>
  <c r="O38" i="6"/>
  <c r="G20" i="10"/>
  <c r="G21" i="10"/>
  <c r="G16" i="10"/>
  <c r="G22" i="10"/>
  <c r="G18" i="10"/>
  <c r="G19" i="10"/>
  <c r="N16" i="10"/>
  <c r="N22" i="10"/>
  <c r="N19" i="10"/>
  <c r="N20" i="10"/>
  <c r="N18" i="10"/>
  <c r="N21" i="10"/>
  <c r="N17" i="10"/>
  <c r="O45" i="18"/>
  <c r="J10" i="11"/>
  <c r="E18" i="10"/>
  <c r="E20" i="10"/>
  <c r="E21" i="10"/>
  <c r="E22" i="10"/>
  <c r="E16" i="10"/>
  <c r="E19" i="10"/>
  <c r="L16" i="10"/>
  <c r="O31" i="2"/>
  <c r="F38" i="2"/>
  <c r="E42" i="7"/>
  <c r="O32" i="20"/>
  <c r="E49" i="20"/>
  <c r="E46" i="20"/>
  <c r="E45" i="20"/>
  <c r="E44" i="20"/>
  <c r="E47" i="20"/>
  <c r="E33" i="20"/>
  <c r="F33" i="20"/>
  <c r="F47" i="20"/>
  <c r="F57" i="20" s="1"/>
  <c r="F46" i="20"/>
  <c r="F56" i="20" s="1"/>
  <c r="F44" i="20"/>
  <c r="F49" i="20"/>
  <c r="F59" i="20" s="1"/>
  <c r="F45" i="20"/>
  <c r="F55" i="20" s="1"/>
  <c r="J54" i="20"/>
  <c r="J48" i="20"/>
  <c r="K27" i="10"/>
  <c r="K28" i="10"/>
  <c r="K38" i="7"/>
  <c r="K42" i="7" s="1"/>
  <c r="H18" i="10"/>
  <c r="H22" i="10"/>
  <c r="H17" i="10"/>
  <c r="H21" i="10"/>
  <c r="H20" i="10"/>
  <c r="H19" i="10"/>
  <c r="O40" i="9"/>
  <c r="L37" i="20"/>
  <c r="L34" i="20"/>
  <c r="L35" i="20"/>
  <c r="L36" i="20"/>
  <c r="G16" i="11"/>
  <c r="G18" i="11"/>
  <c r="G17" i="11"/>
  <c r="G21" i="11"/>
  <c r="G22" i="11"/>
  <c r="O40" i="5"/>
  <c r="G20" i="11"/>
  <c r="O37" i="17"/>
  <c r="E41" i="17"/>
  <c r="N11" i="11"/>
  <c r="N12" i="11"/>
  <c r="N38" i="3"/>
  <c r="N42" i="3" s="1"/>
  <c r="N10" i="11"/>
  <c r="J19" i="11"/>
  <c r="J18" i="11"/>
  <c r="J16" i="11"/>
  <c r="J22" i="11"/>
  <c r="J20" i="11"/>
  <c r="J17" i="11"/>
  <c r="O40" i="4"/>
  <c r="K48" i="20"/>
  <c r="K54" i="20"/>
  <c r="G19" i="11"/>
  <c r="L11" i="11"/>
  <c r="L12" i="11"/>
  <c r="L38" i="3"/>
  <c r="L42" i="3" s="1"/>
  <c r="E49" i="25"/>
  <c r="I58" i="20"/>
  <c r="I50" i="20"/>
  <c r="I60" i="20" s="1"/>
  <c r="F12" i="10"/>
  <c r="F11" i="10"/>
  <c r="F38" i="7"/>
  <c r="F42" i="7" s="1"/>
  <c r="F10" i="10"/>
  <c r="J21" i="11"/>
  <c r="K37" i="20"/>
  <c r="K35" i="20"/>
  <c r="K34" i="20"/>
  <c r="K36" i="20"/>
  <c r="L54" i="20"/>
  <c r="L10" i="11"/>
  <c r="J38" i="3"/>
  <c r="J42" i="3" s="1"/>
  <c r="J12" i="11"/>
  <c r="J11" i="11"/>
  <c r="O18" i="13"/>
  <c r="K26" i="10"/>
  <c r="O26" i="10" s="1"/>
  <c r="E17" i="14"/>
  <c r="O13" i="14"/>
  <c r="G37" i="25"/>
  <c r="O33" i="25"/>
  <c r="H16" i="10"/>
  <c r="G9" i="10"/>
  <c r="G10" i="10"/>
  <c r="E45" i="16"/>
  <c r="O41" i="16"/>
  <c r="K19" i="11"/>
  <c r="K18" i="11"/>
  <c r="K20" i="11"/>
  <c r="K17" i="11"/>
  <c r="K16" i="11"/>
  <c r="K22" i="11"/>
  <c r="M35" i="20"/>
  <c r="M34" i="20"/>
  <c r="M37" i="20"/>
  <c r="M36" i="20"/>
  <c r="M48" i="20"/>
  <c r="M57" i="20"/>
  <c r="G37" i="14"/>
  <c r="O33" i="14"/>
  <c r="K18" i="10"/>
  <c r="K21" i="10"/>
  <c r="K19" i="10"/>
  <c r="K22" i="10"/>
  <c r="K17" i="10"/>
  <c r="K16" i="10"/>
  <c r="O36" i="7"/>
  <c r="K9" i="10"/>
  <c r="K10" i="10"/>
  <c r="K11" i="10"/>
  <c r="J35" i="20"/>
  <c r="J37" i="20"/>
  <c r="J34" i="20"/>
  <c r="J36" i="20"/>
  <c r="G27" i="10"/>
  <c r="G38" i="7"/>
  <c r="G42" i="7" s="1"/>
  <c r="G28" i="10"/>
  <c r="O23" i="13"/>
  <c r="E25" i="25"/>
  <c r="O21" i="25"/>
  <c r="O41" i="18"/>
  <c r="F38" i="3"/>
  <c r="F12" i="11"/>
  <c r="O31" i="3"/>
  <c r="E10" i="10"/>
  <c r="O31" i="7"/>
  <c r="E11" i="10"/>
  <c r="O37" i="19"/>
  <c r="E41" i="19"/>
  <c r="N58" i="20" l="1"/>
  <c r="L48" i="20"/>
  <c r="L50" i="20" s="1"/>
  <c r="L60" i="20" s="1"/>
  <c r="O12" i="10"/>
  <c r="O9" i="11"/>
  <c r="O11" i="11"/>
  <c r="H54" i="20"/>
  <c r="H48" i="20"/>
  <c r="O10" i="11"/>
  <c r="H37" i="20"/>
  <c r="H34" i="20"/>
  <c r="H36" i="20"/>
  <c r="H35" i="20"/>
  <c r="O28" i="10"/>
  <c r="O9" i="10"/>
  <c r="O27" i="10"/>
  <c r="O20" i="10"/>
  <c r="O18" i="10"/>
  <c r="F42" i="2"/>
  <c r="O42" i="2" s="1"/>
  <c r="O38" i="2"/>
  <c r="O12" i="11"/>
  <c r="O21" i="11"/>
  <c r="G58" i="20"/>
  <c r="G50" i="20"/>
  <c r="G60" i="20" s="1"/>
  <c r="O45" i="16"/>
  <c r="G41" i="14"/>
  <c r="O37" i="14"/>
  <c r="O16" i="10"/>
  <c r="O11" i="10"/>
  <c r="O17" i="14"/>
  <c r="E21" i="14"/>
  <c r="O19" i="11"/>
  <c r="O17" i="10"/>
  <c r="E57" i="20"/>
  <c r="O47" i="20"/>
  <c r="E59" i="20"/>
  <c r="O49" i="20"/>
  <c r="F42" i="3"/>
  <c r="O42" i="3" s="1"/>
  <c r="O38" i="3"/>
  <c r="O25" i="25"/>
  <c r="M50" i="20"/>
  <c r="M60" i="20" s="1"/>
  <c r="M58" i="20"/>
  <c r="G41" i="25"/>
  <c r="O37" i="25"/>
  <c r="O20" i="11"/>
  <c r="O17" i="11"/>
  <c r="O19" i="10"/>
  <c r="O22" i="10"/>
  <c r="F36" i="20"/>
  <c r="F34" i="20"/>
  <c r="F37" i="20"/>
  <c r="F35" i="20"/>
  <c r="E54" i="20"/>
  <c r="E48" i="20"/>
  <c r="O44" i="20"/>
  <c r="K50" i="20"/>
  <c r="K60" i="20" s="1"/>
  <c r="K58" i="20"/>
  <c r="O41" i="17"/>
  <c r="E45" i="17"/>
  <c r="O18" i="11"/>
  <c r="J58" i="20"/>
  <c r="J50" i="20"/>
  <c r="J60" i="20" s="1"/>
  <c r="F48" i="20"/>
  <c r="F54" i="20"/>
  <c r="E55" i="20"/>
  <c r="O45" i="20"/>
  <c r="O38" i="7"/>
  <c r="O10" i="10"/>
  <c r="O22" i="11"/>
  <c r="O16" i="11"/>
  <c r="O21" i="10"/>
  <c r="E36" i="20"/>
  <c r="E37" i="20"/>
  <c r="O33" i="20"/>
  <c r="E34" i="20"/>
  <c r="E35" i="20"/>
  <c r="O46" i="20"/>
  <c r="E56" i="20"/>
  <c r="O42" i="7"/>
  <c r="E45" i="19"/>
  <c r="O41" i="19"/>
  <c r="L58" i="20" l="1"/>
  <c r="H50" i="20"/>
  <c r="H60" i="20" s="1"/>
  <c r="H58" i="20"/>
  <c r="O35" i="20"/>
  <c r="O36" i="20"/>
  <c r="E58" i="20"/>
  <c r="O48" i="20"/>
  <c r="E50" i="20"/>
  <c r="O59" i="20"/>
  <c r="O56" i="20"/>
  <c r="O34" i="20"/>
  <c r="O55" i="20"/>
  <c r="O54" i="20"/>
  <c r="E25" i="14"/>
  <c r="O21" i="14"/>
  <c r="O37" i="20"/>
  <c r="F58" i="20"/>
  <c r="F50" i="20"/>
  <c r="F60" i="20" s="1"/>
  <c r="O45" i="17"/>
  <c r="G45" i="25"/>
  <c r="O41" i="25"/>
  <c r="O57" i="20"/>
  <c r="G45" i="14"/>
  <c r="O41" i="14"/>
  <c r="O45" i="19"/>
  <c r="O58" i="20" l="1"/>
  <c r="G49" i="14"/>
  <c r="O49" i="14" s="1"/>
  <c r="O45" i="14"/>
  <c r="G49" i="25"/>
  <c r="O49" i="25" s="1"/>
  <c r="O45" i="25"/>
  <c r="O25" i="14"/>
  <c r="O50" i="20"/>
  <c r="E60" i="20"/>
  <c r="O60" i="20" l="1"/>
</calcChain>
</file>

<file path=xl/sharedStrings.xml><?xml version="1.0" encoding="utf-8"?>
<sst xmlns="http://schemas.openxmlformats.org/spreadsheetml/2006/main" count="985" uniqueCount="340">
  <si>
    <t>Z e i t v e r g l e i c h   d e r   H o l z e r t r ä g e</t>
  </si>
  <si>
    <t>Tabelle: 2.5/ 1</t>
  </si>
  <si>
    <t>Werte in € je Festmeter</t>
  </si>
  <si>
    <t>Ertragsart</t>
  </si>
  <si>
    <t>Holzverkauf nach Parität</t>
  </si>
  <si>
    <t>Holzverkauf nach Holzart</t>
  </si>
  <si>
    <t>Holzverkauf nach Sortiment</t>
  </si>
  <si>
    <t>Schwachholz-Sondersorten</t>
  </si>
  <si>
    <t>Industrieholz</t>
  </si>
  <si>
    <t>S t r u k t u r e n t w i c k l u n g   d e r   H o l z e r t r ä g e   1 :   Mengen</t>
  </si>
  <si>
    <t>Tabelle: 2.5/ 2</t>
  </si>
  <si>
    <t>Werte in Prozent</t>
  </si>
  <si>
    <t>S t r u k t u r e n t w i c k l u n g   d e r   H o l z e r t r ä g e   2 :   Werte</t>
  </si>
  <si>
    <t>Tabelle: 2.5/ 3</t>
  </si>
  <si>
    <t>Z e i t v e r g l e i c h   d e r   G r u p p e n m i t t e l w e r t e</t>
  </si>
  <si>
    <t>Verwaltung / allgem. Betrieb</t>
  </si>
  <si>
    <t>Mittel</t>
  </si>
  <si>
    <t>E n t w i c k l u n g   d e r   K o s t e n-   u n d   E r t r a g s s t r u k t u r</t>
  </si>
  <si>
    <t>Werte in Prozent; einschlagsbezogen</t>
  </si>
  <si>
    <t>KOSTEN</t>
  </si>
  <si>
    <t>ERTRÄGE</t>
  </si>
  <si>
    <t>Werte in Prozent; hiebsatzbezogen</t>
  </si>
  <si>
    <t>BG</t>
  </si>
  <si>
    <t>HS</t>
  </si>
  <si>
    <t>ES</t>
  </si>
  <si>
    <t>EW-Fl.</t>
  </si>
  <si>
    <t>Kst 11</t>
  </si>
  <si>
    <t>Kst 12</t>
  </si>
  <si>
    <t>Kst 13</t>
  </si>
  <si>
    <t>Kst 14</t>
  </si>
  <si>
    <t>Kst 15</t>
  </si>
  <si>
    <t>Kst 16</t>
  </si>
  <si>
    <t>Kst 21</t>
  </si>
  <si>
    <t>Kst 22</t>
  </si>
  <si>
    <t>Kst 23</t>
  </si>
  <si>
    <t>Kst 24</t>
  </si>
  <si>
    <t>Kst 31</t>
  </si>
  <si>
    <t>Kst 32</t>
  </si>
  <si>
    <t>Kst 33</t>
  </si>
  <si>
    <t>Kst 41</t>
  </si>
  <si>
    <t>Kst 42</t>
  </si>
  <si>
    <t>Kst 43</t>
  </si>
  <si>
    <t>Kst Summe</t>
  </si>
  <si>
    <t>Zinsen RBW</t>
  </si>
  <si>
    <t>Zinsen EHW</t>
  </si>
  <si>
    <t>Holzertrag</t>
  </si>
  <si>
    <t>Nebennutz.</t>
  </si>
  <si>
    <t>sonst. E.</t>
  </si>
  <si>
    <t>Forstbericht</t>
  </si>
  <si>
    <t>Pflanzenproduktion</t>
  </si>
  <si>
    <t>Bestandesbegründung</t>
  </si>
  <si>
    <t>Kultur- und Jungwuchspflege</t>
  </si>
  <si>
    <t>Standorts- und Bestandespflege</t>
  </si>
  <si>
    <t>Schutz vor Wildschäden</t>
  </si>
  <si>
    <t>Waldbaugemeinkosten</t>
  </si>
  <si>
    <t>Waldbau</t>
  </si>
  <si>
    <t>Fällung und Rückung</t>
  </si>
  <si>
    <t>Holztransport</t>
  </si>
  <si>
    <t>Holzbearbeitung</t>
  </si>
  <si>
    <t>Holzerntegemeinkosten</t>
  </si>
  <si>
    <t>Holzernte</t>
  </si>
  <si>
    <t>Bringungsanlagen</t>
  </si>
  <si>
    <t>Sonderanlagen</t>
  </si>
  <si>
    <t>Anlagen</t>
  </si>
  <si>
    <t>Dienstfahrzeuge</t>
  </si>
  <si>
    <t>Verwaltung</t>
  </si>
  <si>
    <t>allgemeiner Betrieb</t>
  </si>
  <si>
    <t>Kosten</t>
  </si>
  <si>
    <t>Holzerträge</t>
  </si>
  <si>
    <t>Nebennutzungen</t>
  </si>
  <si>
    <t>kalkulatorische Zinsen</t>
  </si>
  <si>
    <t>Erträge</t>
  </si>
  <si>
    <t>KOSTENSTELLE</t>
  </si>
  <si>
    <t>BETRIEBSERFOLG</t>
  </si>
  <si>
    <t>BETRIEBSERGEBNIS</t>
  </si>
  <si>
    <t>sonstige Erträge</t>
  </si>
  <si>
    <t>Kst 21*HS/ES</t>
  </si>
  <si>
    <t>Kst 22*HS/ES</t>
  </si>
  <si>
    <t>Kst 23*HS/ES</t>
  </si>
  <si>
    <t>Kst 24*HS/ES</t>
  </si>
  <si>
    <t>Holzmenge</t>
  </si>
  <si>
    <t>kalk. Zinsen vom Restbuchwert</t>
  </si>
  <si>
    <t>kalk. Zinsen vom Einheitswert</t>
  </si>
  <si>
    <t>Arbeitsstunden</t>
  </si>
  <si>
    <t>Investitionen</t>
  </si>
  <si>
    <t>Restbuchwerte</t>
  </si>
  <si>
    <t xml:space="preserve">Stunden </t>
  </si>
  <si>
    <t>Invest</t>
  </si>
  <si>
    <t>RBW</t>
  </si>
  <si>
    <t>Z e i t v e r g l e i c h   d e r   V e r m ö g e n s e n t w i c k l u n g</t>
  </si>
  <si>
    <t>Tabelle: 2.8/ 1</t>
  </si>
  <si>
    <t>absolute Werte in €/ha (ES)</t>
  </si>
  <si>
    <t>Abschreibungen</t>
  </si>
  <si>
    <t>Nettoinvestitionen</t>
  </si>
  <si>
    <t>Einheitswert</t>
  </si>
  <si>
    <t>'Anlagevermögen'</t>
  </si>
  <si>
    <t>Werte in % der Restbuchwerte</t>
  </si>
  <si>
    <t>Struktur des 'Anlagevermögens' (%)</t>
  </si>
  <si>
    <t>Struktur der Abschreibungen (%)</t>
  </si>
  <si>
    <t>Straßen</t>
  </si>
  <si>
    <t>Struktur der Investitionen (%)</t>
  </si>
  <si>
    <t>Struktur der Restbuchwerte (%)</t>
  </si>
  <si>
    <t>Afa WB</t>
  </si>
  <si>
    <t>Afa HE</t>
  </si>
  <si>
    <t>Afa Straßen</t>
  </si>
  <si>
    <t>Afa Gebäude</t>
  </si>
  <si>
    <t>Afa Verw</t>
  </si>
  <si>
    <t>Invest WB</t>
  </si>
  <si>
    <t>Invest HE</t>
  </si>
  <si>
    <t>Invest Straßen</t>
  </si>
  <si>
    <t>Invest Gebäude</t>
  </si>
  <si>
    <t>Invest Verw</t>
  </si>
  <si>
    <t>RBW WB</t>
  </si>
  <si>
    <t>RBW HE</t>
  </si>
  <si>
    <t>RBW Straßen</t>
  </si>
  <si>
    <t>RBW Gebäude</t>
  </si>
  <si>
    <t xml:space="preserve">HE </t>
  </si>
  <si>
    <t>Holzertrag transformiert</t>
  </si>
  <si>
    <t>Holzmenge transformiert</t>
  </si>
  <si>
    <t>KOSTENART</t>
  </si>
  <si>
    <t>Leistungslöhne</t>
  </si>
  <si>
    <t>Lohnnebenkosten</t>
  </si>
  <si>
    <t>Aufwandsersätze</t>
  </si>
  <si>
    <t>Lohnkosten</t>
  </si>
  <si>
    <t>Gehälter</t>
  </si>
  <si>
    <t>Sozialaufwand Angestellte</t>
  </si>
  <si>
    <t>Unternehmerlohn</t>
  </si>
  <si>
    <t>Energie</t>
  </si>
  <si>
    <t>Material</t>
  </si>
  <si>
    <t>Energie- und Materialkosten</t>
  </si>
  <si>
    <t>Gehaltskosten</t>
  </si>
  <si>
    <t>Unternehmereinsatz</t>
  </si>
  <si>
    <t>Unterhalt und Reparaturen</t>
  </si>
  <si>
    <t>Rechts- und Beratungskosten</t>
  </si>
  <si>
    <t>Mieten und Pachte</t>
  </si>
  <si>
    <t>zwischenbetriebl. Verrechnung</t>
  </si>
  <si>
    <t>Fremdleistungskosten</t>
  </si>
  <si>
    <t>Steuern und Abgaben vom EHW</t>
  </si>
  <si>
    <t>sonstige Abgaben und Gebühren</t>
  </si>
  <si>
    <t>Steuerkosten</t>
  </si>
  <si>
    <t>Reisekosten Angestellte</t>
  </si>
  <si>
    <t>Versicherungen</t>
  </si>
  <si>
    <t>Post, Telefon, Fax</t>
  </si>
  <si>
    <t>übrige Kosten</t>
  </si>
  <si>
    <t>sonstige Kosten</t>
  </si>
  <si>
    <t>Abschreibungskosten</t>
  </si>
  <si>
    <t>KOA 11</t>
  </si>
  <si>
    <t>KOA 12</t>
  </si>
  <si>
    <t>KOA 13</t>
  </si>
  <si>
    <t>KOA 21</t>
  </si>
  <si>
    <t>KOA 22</t>
  </si>
  <si>
    <t>KOA 23</t>
  </si>
  <si>
    <t>KOA 31</t>
  </si>
  <si>
    <t>KOA 32</t>
  </si>
  <si>
    <t>KOA 41</t>
  </si>
  <si>
    <t>KOA 42</t>
  </si>
  <si>
    <t>KOA 43</t>
  </si>
  <si>
    <t>KOA 44</t>
  </si>
  <si>
    <t>KOA 45</t>
  </si>
  <si>
    <t>KOA 51</t>
  </si>
  <si>
    <t>KOA 52</t>
  </si>
  <si>
    <t>KOA 61</t>
  </si>
  <si>
    <t>KOA 62</t>
  </si>
  <si>
    <t>KOA 63</t>
  </si>
  <si>
    <t>KOA 64</t>
  </si>
  <si>
    <t>KOA 71</t>
  </si>
  <si>
    <t>gesamt</t>
  </si>
  <si>
    <t>HE transf.</t>
  </si>
  <si>
    <t>in € je Efm bezogen auf den Einschlag</t>
  </si>
  <si>
    <t>in € je Efm</t>
  </si>
  <si>
    <t>in € je Efm bezogen auf den Hiebsatz</t>
  </si>
  <si>
    <t>in € je Hektar bezogen auf den Einschlag</t>
  </si>
  <si>
    <t>in € je Hektar bezogen auf den Hiebsatz</t>
  </si>
  <si>
    <t>Menge gefällt</t>
  </si>
  <si>
    <t>Menge gerückt</t>
  </si>
  <si>
    <t>Stückkosten: Fällung / Rückung</t>
  </si>
  <si>
    <t>Tabelle: 2.6/ 1a</t>
  </si>
  <si>
    <t>Z e i t v e r g l e i c h   E r t r a g   u n d   E r f o l g   d e r   H o l z p r o d u k t i o n</t>
  </si>
  <si>
    <t>Tabelle: 2.3/ 1</t>
  </si>
  <si>
    <t>Holzverkauf</t>
  </si>
  <si>
    <t>Holzvorratsänderungen</t>
  </si>
  <si>
    <t>Deputate und Eigenverbrauch</t>
  </si>
  <si>
    <t>Rohholzzukauf</t>
  </si>
  <si>
    <t>Entgelte Bringungsanlagen</t>
  </si>
  <si>
    <t>Entgelte Gebäude</t>
  </si>
  <si>
    <t>Entgelte Naturwaldzellen</t>
  </si>
  <si>
    <t>Entgelte Grundstücke</t>
  </si>
  <si>
    <t>Benützungsentgelte</t>
  </si>
  <si>
    <t>Kostenersätze</t>
  </si>
  <si>
    <t>Förderungen Waldbau</t>
  </si>
  <si>
    <t>Förderungen Bringungsanlagen</t>
  </si>
  <si>
    <t>Förderungen Personal</t>
  </si>
  <si>
    <t>Förderungen sonstiges</t>
  </si>
  <si>
    <t>Förderungen</t>
  </si>
  <si>
    <t>Summe Erträge</t>
  </si>
  <si>
    <t>Summe Kosten</t>
  </si>
  <si>
    <t>Tabelle: 2.3/ 1 a</t>
  </si>
  <si>
    <t>Nadel-Industrieholz</t>
  </si>
  <si>
    <t>Laub-Industrieholz</t>
  </si>
  <si>
    <t>Nadel-Brennholz</t>
  </si>
  <si>
    <t>Laub-Brennholz</t>
  </si>
  <si>
    <t>Daten für die Hitliste - Verkaufserträge je Festmeter frei Straße</t>
  </si>
  <si>
    <t>Tabelle: 2.3/ 2</t>
  </si>
  <si>
    <t>Tabelle: 2.3/ 3</t>
  </si>
  <si>
    <t>Tabelle: 2.3/ 4</t>
  </si>
  <si>
    <t>Z e i t v e r g l e i c h   d e r   W i r t s c h a f t s k e n n z a h l e n</t>
  </si>
  <si>
    <t>Tabelle: 2.4/ 1</t>
  </si>
  <si>
    <t>'Umsatz'</t>
  </si>
  <si>
    <t>'Betriebsleistung'</t>
  </si>
  <si>
    <t>'Wertschöpfung'</t>
  </si>
  <si>
    <t>'Cash-flow'</t>
  </si>
  <si>
    <t>Betriebserfolg</t>
  </si>
  <si>
    <t>2, in € je Hektar bezogen auf den Einschlag</t>
  </si>
  <si>
    <t>3, relative Maßzahlen (Werte in Prozent)</t>
  </si>
  <si>
    <t>Kostenergiebigkeit</t>
  </si>
  <si>
    <t>Umsatzrentabilität</t>
  </si>
  <si>
    <t>Wertschöpfung / Betriebsleistung</t>
  </si>
  <si>
    <t>Cash-flow Leistungsrate</t>
  </si>
  <si>
    <t>Rentabilität der Betriebsleistung</t>
  </si>
  <si>
    <t>4, Phasenkalkulation und Gewinnpunktrechnung</t>
  </si>
  <si>
    <t>Kosten Fällung/Rückung (€/fm)</t>
  </si>
  <si>
    <t>Deckungsbeitrag Holz (€/fm)</t>
  </si>
  <si>
    <t>Gewinnpunktintensität (fm/ha)</t>
  </si>
  <si>
    <t>Gewinnpunkt / Hiebsatz (%)</t>
  </si>
  <si>
    <t>Einschlag / Gewinnpunkt (%)</t>
  </si>
  <si>
    <t>Sicherheitskoeffizient - HS (%)</t>
  </si>
  <si>
    <t>Sicherheitskoeffizient - ES (%)</t>
  </si>
  <si>
    <t>Verkauf</t>
  </si>
  <si>
    <t>Vorratsänd.</t>
  </si>
  <si>
    <t>Dep</t>
  </si>
  <si>
    <t>Zukauf</t>
  </si>
  <si>
    <t>Stock</t>
  </si>
  <si>
    <t>Waldort</t>
  </si>
  <si>
    <t>Straße</t>
  </si>
  <si>
    <t>Holzhof</t>
  </si>
  <si>
    <t>Bahn, Hafen</t>
  </si>
  <si>
    <t>Haus, Werk</t>
  </si>
  <si>
    <t>Grenze, Export</t>
  </si>
  <si>
    <t>Nadelholz</t>
  </si>
  <si>
    <t>Laubholz</t>
  </si>
  <si>
    <t>Starkholz</t>
  </si>
  <si>
    <t>Schwach-SS</t>
  </si>
  <si>
    <t>Industrieh.</t>
  </si>
  <si>
    <t>Brennholz</t>
  </si>
  <si>
    <t>unausgeformt</t>
  </si>
  <si>
    <t>Tabelle: 2.6/ 1</t>
  </si>
  <si>
    <t>Tabelle: 2.7/ 2</t>
  </si>
  <si>
    <t>Tabelle: 2.7/ 1</t>
  </si>
  <si>
    <t>Tabelle: 2.6/ 8</t>
  </si>
  <si>
    <t>Tabelle: 2.6/ 7</t>
  </si>
  <si>
    <t>Tabelle: 2.6/ 6</t>
  </si>
  <si>
    <t>Tabelle: 2.6/ 5</t>
  </si>
  <si>
    <t>Tabelle: 2.6/ 4</t>
  </si>
  <si>
    <t>Tabelle: 2.6/ 3</t>
  </si>
  <si>
    <t>Tabelle: 2.6/ 2</t>
  </si>
  <si>
    <t>Forstgebäude</t>
  </si>
  <si>
    <t>RBW Verw</t>
  </si>
  <si>
    <t>Ges-Waldfl.</t>
  </si>
  <si>
    <t>A l l g e m e i n e   K e n n d a t e n</t>
  </si>
  <si>
    <t>Tabelle: 2.1/ 1</t>
  </si>
  <si>
    <t>Anzahl der Betriebe</t>
  </si>
  <si>
    <t>Gesamtwaldfläche (ha)</t>
  </si>
  <si>
    <t>Gesamtwaldfläche je Betrieb (ha)</t>
  </si>
  <si>
    <t>Ertragswaldfläche (ha)</t>
  </si>
  <si>
    <t>Ertragswaldfläche je Betrieb (ha)</t>
  </si>
  <si>
    <t>Hiebsatz (Efm)</t>
  </si>
  <si>
    <t>Hiebsatz je Betrieb (Efm)</t>
  </si>
  <si>
    <t>Hiebsatz je Hektar (Efm/ha)</t>
  </si>
  <si>
    <t>Hiebsatzindex (%)</t>
  </si>
  <si>
    <t>Einschlag (Efm)</t>
  </si>
  <si>
    <t>Einschlag je Betrieb (Efm)</t>
  </si>
  <si>
    <t>Einschlag je Hektar (Efm/ha)</t>
  </si>
  <si>
    <t>Einschlagindex (%)</t>
  </si>
  <si>
    <t>Mehrnutzung (Efm)</t>
  </si>
  <si>
    <t>Mehrnutzung je Betrieb (Efm)</t>
  </si>
  <si>
    <t>Mehrnutzung je Hektar (Efm/ha)</t>
  </si>
  <si>
    <t>Einschlag in % des Hiebsatzes</t>
  </si>
  <si>
    <t>Mehrnutzung in % des Einschlags</t>
  </si>
  <si>
    <t>Erträge 1. Produktionsstufe</t>
  </si>
  <si>
    <t>D e c k u n g s b e i t r a g s k a l k u l a t i o n   --   Z e i t r e i h e</t>
  </si>
  <si>
    <t>Tabelle: 2.2/ 1</t>
  </si>
  <si>
    <t>1, in € je Efm bezogen auf den Einschlag</t>
  </si>
  <si>
    <t xml:space="preserve">   Holzerträge</t>
  </si>
  <si>
    <t>= Deckungsbeitrag I</t>
  </si>
  <si>
    <t>+ Erträge 1. Produktionsstufe</t>
  </si>
  <si>
    <t>-- Waldbaukosten</t>
  </si>
  <si>
    <t>+ sonstige Erträge</t>
  </si>
  <si>
    <t>-- Verwaltungskosten</t>
  </si>
  <si>
    <t>= Betriebserfolg</t>
  </si>
  <si>
    <t>2, in € je Efm bezogen auf den Hiebsatz</t>
  </si>
  <si>
    <t>3, in € je Hektar bezogen auf den Einschlag</t>
  </si>
  <si>
    <t>4, in € je Hektar bezogen auf den Hiebsatz</t>
  </si>
  <si>
    <t>Menge NH-Stark-Straße</t>
  </si>
  <si>
    <t>Sägerundholz</t>
  </si>
  <si>
    <t xml:space="preserve">  Summe Sägeholz</t>
  </si>
  <si>
    <t>Nadel-Sägerundholz</t>
  </si>
  <si>
    <t>Laub-Sägerundholz</t>
  </si>
  <si>
    <t>+ Erträge Bringungsanlagen</t>
  </si>
  <si>
    <t>-- Kosten Bringungsanlagen</t>
  </si>
  <si>
    <t>+ Erträge Gebäude &amp; Anlagen</t>
  </si>
  <si>
    <t>-- Kosten Gebäude &amp; Anlagen</t>
  </si>
  <si>
    <t>= Deckungsbeitrag III</t>
  </si>
  <si>
    <t>-- Holzerntekosten netto</t>
  </si>
  <si>
    <t>Holzerträge brutto</t>
  </si>
  <si>
    <t>Kostenersätze Waldbau</t>
  </si>
  <si>
    <t>Kostenersätze Holzernte</t>
  </si>
  <si>
    <t>Kostenersätze Bringungsanlagen</t>
  </si>
  <si>
    <t>Kostenersätze Gebäude</t>
  </si>
  <si>
    <t>Kostenersätze Verwaltung</t>
  </si>
  <si>
    <t>Förderungen Holzernte</t>
  </si>
  <si>
    <t>Förderungen Gebäude &amp; Anlagen</t>
  </si>
  <si>
    <t>Entgelte Maschinen &amp; sonstiges</t>
  </si>
  <si>
    <t>Holzernteertrag transformiert</t>
  </si>
  <si>
    <t>= Deckungsbeitrag II</t>
  </si>
  <si>
    <t>= Deckungsbeitrag IV</t>
  </si>
  <si>
    <t>DB Jagd</t>
  </si>
  <si>
    <t>Gebäude &amp; sonstige Anlagen</t>
  </si>
  <si>
    <t>Summe Holzproduktion</t>
  </si>
  <si>
    <t>Jagdbetrieb</t>
  </si>
  <si>
    <t>Summe Holzproduktion &amp; Jagd</t>
  </si>
  <si>
    <t>Tabelle: 2.4/ 2</t>
  </si>
  <si>
    <t>5, Deckungseinschläge (Werte in Efm/ha)</t>
  </si>
  <si>
    <t>6, Deckungseinschläge in % des Hiebsatzes (Werte in Prozent)</t>
  </si>
  <si>
    <t>Gesamtmittel aller Statistikbetriebe &gt; 500 ha</t>
  </si>
  <si>
    <t>Tabelle: 2.2/ 2</t>
  </si>
  <si>
    <t>Gesamtmittel aller Statistikbetriebe &gt; 500 ha (real)</t>
  </si>
  <si>
    <t>Produktionsgebiet 1: Alpenvorland (real)</t>
  </si>
  <si>
    <t>Produktionsgebiet 2: Wald- und Mühlviertel (real)</t>
  </si>
  <si>
    <t>Produktionsgebiet 3: östliches Flach- und Hügelland (real)</t>
  </si>
  <si>
    <t>Produktionsgebiet 4: Alpenostrand (real)</t>
  </si>
  <si>
    <t>Produktionsgebiet 5: Kalkalpen (real)</t>
  </si>
  <si>
    <t>Produktionsgebiet 6: Zentralalpen (real)</t>
  </si>
  <si>
    <t>Größenklasse 1: 500 - 1.200 ha (real)</t>
  </si>
  <si>
    <t>Größenklasse 2: 1.200 - 5.000 ha (real)</t>
  </si>
  <si>
    <t>Größenklasse 3: &gt; 5.000 ha (real)</t>
  </si>
  <si>
    <t>Alpengebiet</t>
  </si>
  <si>
    <t>außeralpin</t>
  </si>
  <si>
    <t>Index:</t>
  </si>
  <si>
    <t>Basis:</t>
  </si>
  <si>
    <t>VPI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</si>
</sst>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9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 applyAlignment="1">
      <alignment horizontal="right"/>
    </xf>
    <xf numFmtId="4" fontId="1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0" fontId="1" fillId="0" borderId="1" xfId="0" applyFont="1" applyBorder="1"/>
    <xf numFmtId="0" fontId="0" fillId="0" borderId="1" xfId="0" applyBorder="1"/>
    <xf numFmtId="4" fontId="1" fillId="0" borderId="1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4" fillId="0" borderId="0" xfId="0" applyFont="1"/>
    <xf numFmtId="0" fontId="5" fillId="0" borderId="0" xfId="0" applyFont="1"/>
    <xf numFmtId="4" fontId="5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quotePrefix="1"/>
    <xf numFmtId="3" fontId="0" fillId="0" borderId="0" xfId="0" applyNumberFormat="1" applyAlignment="1">
      <alignment horizontal="right"/>
    </xf>
    <xf numFmtId="0" fontId="3" fillId="0" borderId="0" xfId="0" applyFont="1" applyAlignment="1">
      <alignment horizontal="left"/>
    </xf>
    <xf numFmtId="164" fontId="0" fillId="0" borderId="0" xfId="0" applyNumberFormat="1" applyAlignment="1">
      <alignment horizontal="right"/>
    </xf>
    <xf numFmtId="164" fontId="3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49" fontId="0" fillId="0" borderId="0" xfId="0" applyNumberFormat="1"/>
    <xf numFmtId="49" fontId="3" fillId="0" borderId="0" xfId="0" applyNumberFormat="1" applyFont="1"/>
    <xf numFmtId="0" fontId="6" fillId="0" borderId="0" xfId="0" applyFont="1"/>
    <xf numFmtId="0" fontId="7" fillId="0" borderId="0" xfId="0" applyFont="1"/>
    <xf numFmtId="4" fontId="1" fillId="0" borderId="0" xfId="0" applyNumberFormat="1" applyFont="1"/>
    <xf numFmtId="0" fontId="7" fillId="0" borderId="1" xfId="0" applyFont="1" applyBorder="1"/>
    <xf numFmtId="164" fontId="5" fillId="0" borderId="0" xfId="0" applyNumberFormat="1" applyFont="1" applyAlignment="1">
      <alignment horizontal="right"/>
    </xf>
    <xf numFmtId="4" fontId="3" fillId="0" borderId="0" xfId="0" applyNumberFormat="1" applyFont="1"/>
    <xf numFmtId="0" fontId="4" fillId="0" borderId="0" xfId="0" applyFont="1" applyAlignment="1">
      <alignment horizontal="right"/>
    </xf>
    <xf numFmtId="3" fontId="0" fillId="0" borderId="0" xfId="0" applyNumberFormat="1"/>
    <xf numFmtId="3" fontId="4" fillId="0" borderId="0" xfId="0" applyNumberFormat="1" applyFont="1" applyAlignment="1">
      <alignment horizontal="left"/>
    </xf>
    <xf numFmtId="0" fontId="3" fillId="0" borderId="0" xfId="0" applyFont="1" applyAlignment="1">
      <alignment horizontal="right"/>
    </xf>
    <xf numFmtId="3" fontId="3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2"/>
  <sheetViews>
    <sheetView workbookViewId="0">
      <selection activeCell="O11" sqref="O11:O12"/>
    </sheetView>
  </sheetViews>
  <sheetFormatPr baseColWidth="10" defaultRowHeight="12.75" x14ac:dyDescent="0.2"/>
  <cols>
    <col min="1" max="10" width="28.7109375" customWidth="1"/>
    <col min="11" max="11" width="17.85546875" customWidth="1"/>
    <col min="13" max="13" width="41.85546875" customWidth="1"/>
    <col min="14" max="14" width="5.140625" customWidth="1"/>
    <col min="15" max="15" width="49.42578125" customWidth="1"/>
  </cols>
  <sheetData>
    <row r="1" spans="1:15" x14ac:dyDescent="0.2">
      <c r="A1">
        <v>21</v>
      </c>
      <c r="B1">
        <v>25</v>
      </c>
      <c r="C1">
        <v>25</v>
      </c>
      <c r="D1">
        <v>28</v>
      </c>
      <c r="E1">
        <v>27</v>
      </c>
      <c r="F1">
        <v>28</v>
      </c>
      <c r="G1">
        <v>28</v>
      </c>
      <c r="H1">
        <v>27</v>
      </c>
      <c r="I1">
        <v>28</v>
      </c>
      <c r="J1">
        <v>26</v>
      </c>
      <c r="K1">
        <v>28</v>
      </c>
      <c r="M1" s="4" t="s">
        <v>323</v>
      </c>
      <c r="N1" s="13">
        <v>2</v>
      </c>
      <c r="O1" s="4" t="s">
        <v>325</v>
      </c>
    </row>
    <row r="2" spans="1:15" x14ac:dyDescent="0.2">
      <c r="A2" s="12">
        <v>2024</v>
      </c>
      <c r="B2" s="12" t="s">
        <v>339</v>
      </c>
      <c r="M2" s="4"/>
      <c r="N2" s="13">
        <v>31</v>
      </c>
      <c r="O2" s="4" t="s">
        <v>326</v>
      </c>
    </row>
    <row r="3" spans="1:15" x14ac:dyDescent="0.2">
      <c r="A3">
        <v>2024</v>
      </c>
      <c r="B3" s="36" t="s">
        <v>339</v>
      </c>
      <c r="N3" s="13">
        <v>32</v>
      </c>
      <c r="O3" s="4" t="s">
        <v>327</v>
      </c>
    </row>
    <row r="4" spans="1:15" x14ac:dyDescent="0.2">
      <c r="A4">
        <v>4.29</v>
      </c>
      <c r="B4">
        <v>4.24</v>
      </c>
      <c r="C4">
        <v>4.24</v>
      </c>
      <c r="D4">
        <v>4.57</v>
      </c>
      <c r="E4">
        <v>4.37</v>
      </c>
      <c r="F4">
        <v>4.57</v>
      </c>
      <c r="G4">
        <v>4.57</v>
      </c>
      <c r="H4">
        <v>4.67</v>
      </c>
      <c r="I4">
        <v>4.8600000000000003</v>
      </c>
      <c r="J4">
        <v>4.7699999999999996</v>
      </c>
      <c r="K4" t="s">
        <v>22</v>
      </c>
      <c r="N4" s="13">
        <v>33</v>
      </c>
      <c r="O4" s="4" t="s">
        <v>328</v>
      </c>
    </row>
    <row r="5" spans="1:15" x14ac:dyDescent="0.2">
      <c r="A5">
        <v>452060</v>
      </c>
      <c r="B5">
        <v>517910</v>
      </c>
      <c r="C5">
        <v>516410</v>
      </c>
      <c r="D5">
        <v>562425</v>
      </c>
      <c r="E5">
        <v>560018</v>
      </c>
      <c r="F5">
        <v>569076</v>
      </c>
      <c r="G5">
        <v>571076</v>
      </c>
      <c r="H5">
        <v>472076</v>
      </c>
      <c r="I5">
        <v>467783</v>
      </c>
      <c r="J5">
        <v>453383</v>
      </c>
      <c r="K5">
        <v>466690</v>
      </c>
      <c r="L5" t="s">
        <v>23</v>
      </c>
      <c r="N5" s="13">
        <v>34</v>
      </c>
      <c r="O5" s="4" t="s">
        <v>329</v>
      </c>
    </row>
    <row r="6" spans="1:15" x14ac:dyDescent="0.2">
      <c r="A6">
        <v>574177.31999999995</v>
      </c>
      <c r="B6">
        <v>605636.72</v>
      </c>
      <c r="C6">
        <v>638429.81999999995</v>
      </c>
      <c r="D6">
        <v>712214.35</v>
      </c>
      <c r="E6">
        <v>806120.53</v>
      </c>
      <c r="F6">
        <v>835162.15</v>
      </c>
      <c r="G6">
        <v>765837</v>
      </c>
      <c r="H6">
        <v>552480</v>
      </c>
      <c r="I6">
        <v>486192.43</v>
      </c>
      <c r="J6">
        <v>555538</v>
      </c>
      <c r="K6">
        <v>456932.38</v>
      </c>
      <c r="L6" t="s">
        <v>24</v>
      </c>
      <c r="N6" s="13">
        <v>35</v>
      </c>
      <c r="O6" s="4" t="s">
        <v>330</v>
      </c>
    </row>
    <row r="7" spans="1:15" x14ac:dyDescent="0.2">
      <c r="A7">
        <v>65644.25</v>
      </c>
      <c r="B7">
        <v>76246.570000000007</v>
      </c>
      <c r="C7">
        <v>76241.02</v>
      </c>
      <c r="D7">
        <v>80004.600000000006</v>
      </c>
      <c r="E7">
        <v>79073.31</v>
      </c>
      <c r="F7">
        <v>79658.67</v>
      </c>
      <c r="G7">
        <v>79668.600000000006</v>
      </c>
      <c r="H7">
        <v>66410</v>
      </c>
      <c r="I7">
        <v>66763</v>
      </c>
      <c r="J7">
        <v>64792</v>
      </c>
      <c r="K7">
        <v>65285.18</v>
      </c>
      <c r="L7" t="s">
        <v>25</v>
      </c>
      <c r="N7" s="13">
        <v>36</v>
      </c>
      <c r="O7" s="4" t="s">
        <v>331</v>
      </c>
    </row>
    <row r="8" spans="1:15" x14ac:dyDescent="0.2">
      <c r="A8">
        <v>0</v>
      </c>
      <c r="B8">
        <v>2446.63</v>
      </c>
      <c r="C8">
        <v>2633.35</v>
      </c>
      <c r="D8">
        <v>6390.6</v>
      </c>
      <c r="E8">
        <v>6657.54</v>
      </c>
      <c r="F8">
        <v>3738.23</v>
      </c>
      <c r="G8">
        <v>32364.6</v>
      </c>
      <c r="H8">
        <v>7356.53</v>
      </c>
      <c r="I8">
        <v>17174.64</v>
      </c>
      <c r="J8">
        <v>17560.16</v>
      </c>
      <c r="K8" t="s">
        <v>26</v>
      </c>
      <c r="N8" s="13">
        <v>41</v>
      </c>
      <c r="O8" s="4" t="s">
        <v>332</v>
      </c>
    </row>
    <row r="9" spans="1:15" x14ac:dyDescent="0.2">
      <c r="A9">
        <v>1644122.54</v>
      </c>
      <c r="B9">
        <v>1799647.89</v>
      </c>
      <c r="C9">
        <v>1960811.83</v>
      </c>
      <c r="D9">
        <v>2332237</v>
      </c>
      <c r="E9">
        <v>1919254.81</v>
      </c>
      <c r="F9">
        <v>2461926.4900000002</v>
      </c>
      <c r="G9">
        <v>2411513.63</v>
      </c>
      <c r="H9">
        <v>1818030</v>
      </c>
      <c r="I9">
        <v>1731759.86</v>
      </c>
      <c r="J9">
        <v>1292470.8700000001</v>
      </c>
      <c r="K9" t="s">
        <v>27</v>
      </c>
      <c r="N9" s="13">
        <v>42</v>
      </c>
      <c r="O9" s="4" t="s">
        <v>333</v>
      </c>
    </row>
    <row r="10" spans="1:15" x14ac:dyDescent="0.2">
      <c r="A10">
        <v>1383306.24</v>
      </c>
      <c r="B10">
        <v>1295882.28</v>
      </c>
      <c r="C10">
        <v>1355735.42</v>
      </c>
      <c r="D10">
        <v>1543221.01</v>
      </c>
      <c r="E10">
        <v>1600399.79</v>
      </c>
      <c r="F10">
        <v>1363979.56</v>
      </c>
      <c r="G10">
        <v>1399244.72</v>
      </c>
      <c r="H10">
        <v>1159667.98</v>
      </c>
      <c r="I10">
        <v>1389903.2</v>
      </c>
      <c r="J10">
        <v>1209705.95</v>
      </c>
      <c r="K10" t="s">
        <v>28</v>
      </c>
      <c r="N10" s="13">
        <v>43</v>
      </c>
      <c r="O10" s="4" t="s">
        <v>334</v>
      </c>
    </row>
    <row r="11" spans="1:15" x14ac:dyDescent="0.2">
      <c r="A11">
        <v>1526684.24</v>
      </c>
      <c r="B11">
        <v>1478352.25</v>
      </c>
      <c r="C11">
        <v>1418824.63</v>
      </c>
      <c r="D11">
        <v>1426108.92</v>
      </c>
      <c r="E11">
        <v>2068466.05</v>
      </c>
      <c r="F11">
        <v>1275305.2</v>
      </c>
      <c r="G11">
        <v>1173854.57</v>
      </c>
      <c r="H11">
        <v>1017479.65</v>
      </c>
      <c r="I11">
        <v>968912.04</v>
      </c>
      <c r="J11">
        <v>735480.34</v>
      </c>
      <c r="K11" t="s">
        <v>29</v>
      </c>
      <c r="O11" s="4" t="s">
        <v>335</v>
      </c>
    </row>
    <row r="12" spans="1:15" x14ac:dyDescent="0.2">
      <c r="A12">
        <v>487782.32</v>
      </c>
      <c r="B12">
        <v>736027.64</v>
      </c>
      <c r="C12">
        <v>691279.18</v>
      </c>
      <c r="D12">
        <v>748992.73</v>
      </c>
      <c r="E12">
        <v>692826.33</v>
      </c>
      <c r="F12">
        <v>717787.56</v>
      </c>
      <c r="G12">
        <v>719521.46</v>
      </c>
      <c r="H12">
        <v>541396.57999999996</v>
      </c>
      <c r="I12">
        <v>617825.81000000006</v>
      </c>
      <c r="J12">
        <v>505977.66</v>
      </c>
      <c r="K12" t="s">
        <v>30</v>
      </c>
      <c r="O12" s="4" t="s">
        <v>336</v>
      </c>
    </row>
    <row r="13" spans="1:15" x14ac:dyDescent="0.2">
      <c r="A13">
        <v>83183.7</v>
      </c>
      <c r="B13">
        <v>89055.89</v>
      </c>
      <c r="C13">
        <v>116677.75999999999</v>
      </c>
      <c r="D13">
        <v>127316.27</v>
      </c>
      <c r="E13">
        <v>111271.82</v>
      </c>
      <c r="F13">
        <v>115856.34</v>
      </c>
      <c r="G13">
        <v>99281.3</v>
      </c>
      <c r="H13">
        <v>141325.70000000001</v>
      </c>
      <c r="I13">
        <v>104937.82</v>
      </c>
      <c r="J13">
        <v>99190.12</v>
      </c>
      <c r="K13" t="s">
        <v>31</v>
      </c>
    </row>
    <row r="14" spans="1:15" x14ac:dyDescent="0.2">
      <c r="A14">
        <v>13647633.65</v>
      </c>
      <c r="B14">
        <v>15161053.439999999</v>
      </c>
      <c r="C14">
        <v>16359286.84</v>
      </c>
      <c r="D14">
        <v>17964177.379999999</v>
      </c>
      <c r="E14">
        <v>20974787.059999999</v>
      </c>
      <c r="F14">
        <v>23480243.030000001</v>
      </c>
      <c r="G14">
        <v>21463402.260000002</v>
      </c>
      <c r="H14">
        <v>15453306.66</v>
      </c>
      <c r="I14">
        <v>14017742.08</v>
      </c>
      <c r="J14">
        <v>15987130.289999999</v>
      </c>
      <c r="K14" t="s">
        <v>32</v>
      </c>
    </row>
    <row r="15" spans="1:15" x14ac:dyDescent="0.2">
      <c r="A15">
        <v>685661.73</v>
      </c>
      <c r="B15">
        <v>647290.4</v>
      </c>
      <c r="C15">
        <v>671248.2</v>
      </c>
      <c r="D15">
        <v>622136.26</v>
      </c>
      <c r="E15">
        <v>737643.71</v>
      </c>
      <c r="F15">
        <v>906383.55</v>
      </c>
      <c r="G15">
        <v>865945.44</v>
      </c>
      <c r="H15">
        <v>239592.58</v>
      </c>
      <c r="I15">
        <v>190063.09</v>
      </c>
      <c r="J15">
        <v>228226.07</v>
      </c>
      <c r="K15" t="s">
        <v>33</v>
      </c>
    </row>
    <row r="16" spans="1:15" x14ac:dyDescent="0.2">
      <c r="A16">
        <v>277354.74</v>
      </c>
      <c r="B16">
        <v>274733.08</v>
      </c>
      <c r="C16">
        <v>250456.42</v>
      </c>
      <c r="D16">
        <v>211672.9</v>
      </c>
      <c r="E16">
        <v>204435.86</v>
      </c>
      <c r="F16">
        <v>264298.64</v>
      </c>
      <c r="G16">
        <v>370911.47</v>
      </c>
      <c r="H16">
        <v>165991</v>
      </c>
      <c r="I16">
        <v>168338.69</v>
      </c>
      <c r="J16">
        <v>119550.69</v>
      </c>
      <c r="K16" t="s">
        <v>34</v>
      </c>
    </row>
    <row r="17" spans="1:11" x14ac:dyDescent="0.2">
      <c r="A17">
        <v>70871.47</v>
      </c>
      <c r="B17">
        <v>152819.38</v>
      </c>
      <c r="C17">
        <v>154101.12</v>
      </c>
      <c r="D17">
        <v>162867.79999999999</v>
      </c>
      <c r="E17">
        <v>158965.57999999999</v>
      </c>
      <c r="F17">
        <v>154831.06</v>
      </c>
      <c r="G17">
        <v>202433.36</v>
      </c>
      <c r="H17">
        <v>154783.43</v>
      </c>
      <c r="I17">
        <v>163748.51999999999</v>
      </c>
      <c r="J17">
        <v>179707.15</v>
      </c>
      <c r="K17" t="s">
        <v>35</v>
      </c>
    </row>
    <row r="18" spans="1:11" x14ac:dyDescent="0.2">
      <c r="A18">
        <v>2526855.0099999998</v>
      </c>
      <c r="B18">
        <v>3281245.92</v>
      </c>
      <c r="C18">
        <v>3480575.82</v>
      </c>
      <c r="D18">
        <v>2918244.72</v>
      </c>
      <c r="E18">
        <v>2302686.62</v>
      </c>
      <c r="F18">
        <v>2617698.84</v>
      </c>
      <c r="G18">
        <v>2973436.94</v>
      </c>
      <c r="H18">
        <v>2670192.2999999998</v>
      </c>
      <c r="I18">
        <v>3150388.11</v>
      </c>
      <c r="J18">
        <v>2664747.31</v>
      </c>
      <c r="K18" t="s">
        <v>36</v>
      </c>
    </row>
    <row r="19" spans="1:11" x14ac:dyDescent="0.2">
      <c r="A19">
        <v>4003284.28</v>
      </c>
      <c r="B19">
        <v>2783878.7</v>
      </c>
      <c r="C19">
        <v>2931420.91</v>
      </c>
      <c r="D19">
        <v>3106538.16</v>
      </c>
      <c r="E19">
        <v>2633786.06</v>
      </c>
      <c r="F19">
        <v>2715328.09</v>
      </c>
      <c r="G19">
        <v>2966407.01</v>
      </c>
      <c r="H19">
        <v>2089045.53</v>
      </c>
      <c r="I19">
        <v>2077121.65</v>
      </c>
      <c r="J19">
        <v>2562741.7200000002</v>
      </c>
      <c r="K19" t="s">
        <v>37</v>
      </c>
    </row>
    <row r="20" spans="1:11" x14ac:dyDescent="0.2">
      <c r="A20">
        <v>14487.8</v>
      </c>
      <c r="B20">
        <v>1539.1</v>
      </c>
      <c r="C20">
        <v>0</v>
      </c>
      <c r="D20">
        <v>252.67</v>
      </c>
      <c r="E20">
        <v>16928.95</v>
      </c>
      <c r="F20">
        <v>56890.080000000002</v>
      </c>
      <c r="G20">
        <v>9641.31</v>
      </c>
      <c r="H20">
        <v>17388.66</v>
      </c>
      <c r="I20">
        <v>5494.76</v>
      </c>
      <c r="J20">
        <v>993.06</v>
      </c>
      <c r="K20" t="s">
        <v>38</v>
      </c>
    </row>
    <row r="21" spans="1:11" x14ac:dyDescent="0.2">
      <c r="A21">
        <v>740628.08</v>
      </c>
      <c r="B21">
        <v>808689.62</v>
      </c>
      <c r="C21">
        <v>826802.08</v>
      </c>
      <c r="D21">
        <v>820103.86</v>
      </c>
      <c r="E21">
        <v>747719.92</v>
      </c>
      <c r="F21">
        <v>840945.56</v>
      </c>
      <c r="G21">
        <v>864787.18</v>
      </c>
      <c r="H21">
        <v>681883.14</v>
      </c>
      <c r="I21">
        <v>658460.27</v>
      </c>
      <c r="J21">
        <v>667232.34</v>
      </c>
      <c r="K21" t="s">
        <v>39</v>
      </c>
    </row>
    <row r="22" spans="1:11" x14ac:dyDescent="0.2">
      <c r="A22">
        <v>8891533.3200000003</v>
      </c>
      <c r="B22">
        <v>9728303.0700000003</v>
      </c>
      <c r="C22">
        <v>9867467.5999999996</v>
      </c>
      <c r="D22">
        <v>10356036.289999999</v>
      </c>
      <c r="E22">
        <v>10195547.48</v>
      </c>
      <c r="F22">
        <v>11106551.98</v>
      </c>
      <c r="G22">
        <v>11149127.630000001</v>
      </c>
      <c r="H22">
        <v>9354473.7300000004</v>
      </c>
      <c r="I22">
        <v>9242156.7400000002</v>
      </c>
      <c r="J22">
        <v>9198667.9900000002</v>
      </c>
      <c r="K22" t="s">
        <v>40</v>
      </c>
    </row>
    <row r="23" spans="1:11" x14ac:dyDescent="0.2">
      <c r="A23">
        <v>1175504.02</v>
      </c>
      <c r="B23">
        <v>1397048.28</v>
      </c>
      <c r="C23">
        <v>1485815.21</v>
      </c>
      <c r="D23">
        <v>1794596.87</v>
      </c>
      <c r="E23">
        <v>1822235</v>
      </c>
      <c r="F23">
        <v>1622404.36</v>
      </c>
      <c r="G23">
        <v>1666145.23</v>
      </c>
      <c r="H23">
        <v>1436080.14</v>
      </c>
      <c r="I23">
        <v>1421765.49</v>
      </c>
      <c r="J23">
        <v>1436344.13</v>
      </c>
      <c r="K23" t="s">
        <v>41</v>
      </c>
    </row>
    <row r="24" spans="1:11" x14ac:dyDescent="0.2">
      <c r="A24">
        <v>37158893.140000001</v>
      </c>
      <c r="B24">
        <v>39638013.57</v>
      </c>
      <c r="C24">
        <v>41573136.380000003</v>
      </c>
      <c r="D24">
        <v>44140893.460000001</v>
      </c>
      <c r="E24">
        <v>46193612.57</v>
      </c>
      <c r="F24">
        <v>49704168.560000002</v>
      </c>
      <c r="G24">
        <v>48368018.109999999</v>
      </c>
      <c r="H24">
        <v>36947993.600000001</v>
      </c>
      <c r="I24">
        <v>35925792.770000003</v>
      </c>
      <c r="J24">
        <v>36905725.880000003</v>
      </c>
      <c r="K24" t="s">
        <v>42</v>
      </c>
    </row>
    <row r="25" spans="1:11" x14ac:dyDescent="0.2">
      <c r="A25">
        <v>614148.43999999994</v>
      </c>
      <c r="B25">
        <v>626962.1</v>
      </c>
      <c r="C25">
        <v>1133005.22</v>
      </c>
      <c r="D25">
        <v>802347.17</v>
      </c>
      <c r="E25">
        <v>759592.03</v>
      </c>
      <c r="F25">
        <v>762419.06</v>
      </c>
      <c r="G25">
        <v>763281.17</v>
      </c>
      <c r="H25">
        <v>666979.42000000004</v>
      </c>
      <c r="I25">
        <v>650822.13</v>
      </c>
      <c r="J25">
        <v>656455.14</v>
      </c>
      <c r="K25" t="s">
        <v>43</v>
      </c>
    </row>
    <row r="26" spans="1:11" x14ac:dyDescent="0.2">
      <c r="A26">
        <v>985002.16</v>
      </c>
      <c r="B26">
        <v>1166009.0900000001</v>
      </c>
      <c r="C26">
        <v>1256349.6499999999</v>
      </c>
      <c r="D26">
        <v>1445611.54</v>
      </c>
      <c r="E26">
        <v>1451591.69</v>
      </c>
      <c r="F26">
        <v>1313557.25</v>
      </c>
      <c r="G26">
        <v>1323424.6599999999</v>
      </c>
      <c r="H26">
        <v>1194045.92</v>
      </c>
      <c r="I26">
        <v>1183335.83</v>
      </c>
      <c r="J26">
        <v>1163196.6200000001</v>
      </c>
      <c r="K26" t="s">
        <v>44</v>
      </c>
    </row>
    <row r="27" spans="1:11" x14ac:dyDescent="0.2">
      <c r="A27" s="35">
        <v>53331069.509999998</v>
      </c>
      <c r="B27" s="35">
        <v>60448793.640000001</v>
      </c>
      <c r="C27" s="35">
        <v>65590737.780000001</v>
      </c>
      <c r="D27" s="35">
        <v>65100631.439999998</v>
      </c>
      <c r="E27" s="35">
        <v>54206140.740000002</v>
      </c>
      <c r="F27" s="35">
        <v>58508209.789999999</v>
      </c>
      <c r="G27" s="35">
        <v>63174297.689999998</v>
      </c>
      <c r="H27" s="35">
        <v>51569401.759999998</v>
      </c>
      <c r="I27" s="35">
        <v>45323087.420000002</v>
      </c>
      <c r="J27" s="35">
        <v>55613174.299999997</v>
      </c>
      <c r="K27" t="s">
        <v>45</v>
      </c>
    </row>
    <row r="28" spans="1:11" x14ac:dyDescent="0.2">
      <c r="A28" s="35">
        <v>39065.51</v>
      </c>
      <c r="B28" s="35">
        <v>13814.84</v>
      </c>
      <c r="C28" s="35">
        <v>16854.48</v>
      </c>
      <c r="D28" s="35">
        <v>5799.44</v>
      </c>
      <c r="E28" s="35">
        <v>31042.44</v>
      </c>
      <c r="F28" s="35">
        <v>12640.05</v>
      </c>
      <c r="G28" s="35">
        <v>26089.73</v>
      </c>
      <c r="H28" s="35">
        <v>25191.48</v>
      </c>
      <c r="I28" s="35">
        <v>23812.27</v>
      </c>
      <c r="J28" s="35">
        <v>20479.98</v>
      </c>
      <c r="K28" t="s">
        <v>46</v>
      </c>
    </row>
    <row r="29" spans="1:11" x14ac:dyDescent="0.2">
      <c r="A29" s="35">
        <v>4117379.9</v>
      </c>
      <c r="B29" s="35">
        <v>4337189.72</v>
      </c>
      <c r="C29" s="35">
        <v>5244433.33</v>
      </c>
      <c r="D29" s="35">
        <v>5071706.5</v>
      </c>
      <c r="E29" s="35">
        <v>5676721.4299999997</v>
      </c>
      <c r="F29" s="35">
        <v>4164963.66</v>
      </c>
      <c r="G29" s="35">
        <v>3225851.53</v>
      </c>
      <c r="H29" s="35">
        <v>2277735.41</v>
      </c>
      <c r="I29" s="35">
        <v>1972506.74</v>
      </c>
      <c r="J29" s="35">
        <v>2116040.52</v>
      </c>
      <c r="K29" t="s">
        <v>47</v>
      </c>
    </row>
    <row r="30" spans="1:11" x14ac:dyDescent="0.2">
      <c r="A30">
        <v>11070956.310000001</v>
      </c>
      <c r="B30">
        <v>13281001.380000001</v>
      </c>
      <c r="C30">
        <v>13613990.17</v>
      </c>
      <c r="D30">
        <v>14471278.890000001</v>
      </c>
      <c r="E30">
        <v>14959315.16</v>
      </c>
      <c r="F30">
        <v>16800325</v>
      </c>
      <c r="G30">
        <v>16064533.130000001</v>
      </c>
      <c r="H30">
        <v>13272627.460000001</v>
      </c>
      <c r="I30">
        <v>13567756.5</v>
      </c>
      <c r="J30">
        <v>13079086.880000001</v>
      </c>
      <c r="K30" t="s">
        <v>76</v>
      </c>
    </row>
    <row r="31" spans="1:11" x14ac:dyDescent="0.2">
      <c r="A31">
        <v>639915.07999999996</v>
      </c>
      <c r="B31">
        <v>622878.52</v>
      </c>
      <c r="C31">
        <v>590763.78</v>
      </c>
      <c r="D31">
        <v>574277.48</v>
      </c>
      <c r="E31">
        <v>651331.14</v>
      </c>
      <c r="F31">
        <v>699535.42</v>
      </c>
      <c r="G31">
        <v>694290.91</v>
      </c>
      <c r="H31">
        <v>222547.99</v>
      </c>
      <c r="I31">
        <v>200535.71</v>
      </c>
      <c r="J31">
        <v>203354.7</v>
      </c>
      <c r="K31" t="s">
        <v>77</v>
      </c>
    </row>
    <row r="32" spans="1:11" x14ac:dyDescent="0.2">
      <c r="A32">
        <v>263808.59999999998</v>
      </c>
      <c r="B32">
        <v>269784.76</v>
      </c>
      <c r="C32">
        <v>208527.72</v>
      </c>
      <c r="D32">
        <v>176074.67</v>
      </c>
      <c r="E32">
        <v>153943.76999999999</v>
      </c>
      <c r="F32">
        <v>207543.12</v>
      </c>
      <c r="G32">
        <v>262287.56</v>
      </c>
      <c r="H32">
        <v>138109.71</v>
      </c>
      <c r="I32">
        <v>161811.81</v>
      </c>
      <c r="J32">
        <v>105723.7</v>
      </c>
      <c r="K32" t="s">
        <v>78</v>
      </c>
    </row>
    <row r="33" spans="1:12" x14ac:dyDescent="0.2">
      <c r="A33">
        <v>58685.89</v>
      </c>
      <c r="B33">
        <v>143722.99</v>
      </c>
      <c r="C33">
        <v>142881.48000000001</v>
      </c>
      <c r="D33">
        <v>147822.91</v>
      </c>
      <c r="E33">
        <v>146962.70000000001</v>
      </c>
      <c r="F33">
        <v>146738.28</v>
      </c>
      <c r="G33">
        <v>165360.97</v>
      </c>
      <c r="H33">
        <v>141019.26999999999</v>
      </c>
      <c r="I33">
        <v>165004.92000000001</v>
      </c>
      <c r="J33">
        <v>182081.79</v>
      </c>
      <c r="K33" t="s">
        <v>79</v>
      </c>
    </row>
    <row r="34" spans="1:12" x14ac:dyDescent="0.2">
      <c r="A34" s="35">
        <v>591629.53</v>
      </c>
      <c r="B34" s="35">
        <v>621309.31000000006</v>
      </c>
      <c r="C34" s="35">
        <v>662303.74</v>
      </c>
      <c r="D34" s="35">
        <v>733799.25</v>
      </c>
      <c r="E34" s="35">
        <v>813378.17</v>
      </c>
      <c r="F34" s="35">
        <v>853350.35</v>
      </c>
      <c r="G34" s="35">
        <v>779244.14</v>
      </c>
      <c r="H34" s="35">
        <v>581687.67000000004</v>
      </c>
      <c r="I34" s="35">
        <v>504377.12</v>
      </c>
      <c r="J34" s="35">
        <v>581285.85</v>
      </c>
      <c r="K34" t="s">
        <v>80</v>
      </c>
    </row>
    <row r="35" spans="1:12" x14ac:dyDescent="0.2">
      <c r="A35" s="35">
        <v>41923600.450000003</v>
      </c>
      <c r="B35" s="35">
        <v>51677120.32</v>
      </c>
      <c r="C35" s="35">
        <v>53026339.939999998</v>
      </c>
      <c r="D35" s="35">
        <v>53878468.5</v>
      </c>
      <c r="E35" s="35">
        <v>40246243.969999999</v>
      </c>
      <c r="F35" s="35">
        <v>42236813.799999997</v>
      </c>
      <c r="G35" s="35">
        <v>48446338.799999997</v>
      </c>
      <c r="H35" s="35">
        <v>44903411.350000001</v>
      </c>
      <c r="I35" s="35">
        <v>43800593.520000003</v>
      </c>
      <c r="J35" s="35">
        <v>45358600.850000001</v>
      </c>
      <c r="K35" t="s">
        <v>117</v>
      </c>
    </row>
    <row r="36" spans="1:12" x14ac:dyDescent="0.2">
      <c r="A36" s="35">
        <v>468516.55</v>
      </c>
      <c r="B36" s="35">
        <v>531317.18000000005</v>
      </c>
      <c r="C36" s="35">
        <v>537196.86</v>
      </c>
      <c r="D36" s="35">
        <v>574941.06999999995</v>
      </c>
      <c r="E36" s="35">
        <v>565122.81000000006</v>
      </c>
      <c r="F36" s="35">
        <v>582638.04</v>
      </c>
      <c r="G36" s="35">
        <v>577698.30000000005</v>
      </c>
      <c r="H36" s="35">
        <v>497758.02</v>
      </c>
      <c r="I36" s="35">
        <v>486429.57</v>
      </c>
      <c r="J36" s="35">
        <v>469980.39</v>
      </c>
      <c r="K36" t="s">
        <v>118</v>
      </c>
    </row>
    <row r="37" spans="1:12" x14ac:dyDescent="0.2">
      <c r="A37">
        <v>1875747.46</v>
      </c>
      <c r="B37">
        <v>2286888.0299999998</v>
      </c>
      <c r="C37">
        <v>2525533.59</v>
      </c>
      <c r="D37">
        <v>2763414.31</v>
      </c>
      <c r="E37">
        <v>2679851.87</v>
      </c>
      <c r="F37">
        <v>3014306.37</v>
      </c>
      <c r="G37">
        <v>3289990.6</v>
      </c>
      <c r="H37">
        <v>2708459.02</v>
      </c>
      <c r="I37">
        <v>2920546.17</v>
      </c>
      <c r="J37">
        <v>2980465.5</v>
      </c>
      <c r="K37" t="s">
        <v>146</v>
      </c>
      <c r="L37" t="s">
        <v>166</v>
      </c>
    </row>
    <row r="38" spans="1:12" x14ac:dyDescent="0.2">
      <c r="A38">
        <v>1946258.61</v>
      </c>
      <c r="B38">
        <v>2462082.9</v>
      </c>
      <c r="C38">
        <v>2621583.42</v>
      </c>
      <c r="D38">
        <v>2721114.61</v>
      </c>
      <c r="E38">
        <v>2846606.48</v>
      </c>
      <c r="F38">
        <v>3048064.43</v>
      </c>
      <c r="G38">
        <v>3218991.73</v>
      </c>
      <c r="H38">
        <v>2736478.17</v>
      </c>
      <c r="I38">
        <v>2917574.13</v>
      </c>
      <c r="J38">
        <v>2841496</v>
      </c>
      <c r="K38" t="s">
        <v>147</v>
      </c>
      <c r="L38" t="s">
        <v>166</v>
      </c>
    </row>
    <row r="39" spans="1:12" x14ac:dyDescent="0.2">
      <c r="A39">
        <v>143614.70000000001</v>
      </c>
      <c r="B39">
        <v>152068.51</v>
      </c>
      <c r="C39">
        <v>180993.73</v>
      </c>
      <c r="D39">
        <v>201430.11</v>
      </c>
      <c r="E39">
        <v>185949.96</v>
      </c>
      <c r="F39">
        <v>147448.65</v>
      </c>
      <c r="G39">
        <v>163951.73000000001</v>
      </c>
      <c r="H39">
        <v>150725.41</v>
      </c>
      <c r="I39">
        <v>138839.79</v>
      </c>
      <c r="J39">
        <v>157533.73000000001</v>
      </c>
      <c r="K39" t="s">
        <v>148</v>
      </c>
      <c r="L39" t="s">
        <v>166</v>
      </c>
    </row>
    <row r="40" spans="1:12" x14ac:dyDescent="0.2">
      <c r="A40">
        <v>5239105.7699999996</v>
      </c>
      <c r="B40">
        <v>5313187.45</v>
      </c>
      <c r="C40">
        <v>5300729.21</v>
      </c>
      <c r="D40">
        <v>5710882.8099999996</v>
      </c>
      <c r="E40">
        <v>5491289.6299999999</v>
      </c>
      <c r="F40">
        <v>5770422.7000000002</v>
      </c>
      <c r="G40">
        <v>5719340.3300000001</v>
      </c>
      <c r="H40">
        <v>4930518.2</v>
      </c>
      <c r="I40">
        <v>4889731.3899999997</v>
      </c>
      <c r="J40">
        <v>4655243.68</v>
      </c>
      <c r="K40" t="s">
        <v>149</v>
      </c>
      <c r="L40" t="s">
        <v>166</v>
      </c>
    </row>
    <row r="41" spans="1:12" x14ac:dyDescent="0.2">
      <c r="A41">
        <v>1335507.75</v>
      </c>
      <c r="B41">
        <v>1480890.35</v>
      </c>
      <c r="C41">
        <v>1508811.1</v>
      </c>
      <c r="D41">
        <v>1647812.18</v>
      </c>
      <c r="E41">
        <v>1547718.78</v>
      </c>
      <c r="F41">
        <v>1687391.69</v>
      </c>
      <c r="G41">
        <v>1596685.38</v>
      </c>
      <c r="H41">
        <v>1432420.73</v>
      </c>
      <c r="I41">
        <v>1384444.72</v>
      </c>
      <c r="J41">
        <v>1362498.77</v>
      </c>
      <c r="K41" t="s">
        <v>150</v>
      </c>
      <c r="L41" t="s">
        <v>166</v>
      </c>
    </row>
    <row r="42" spans="1:12" x14ac:dyDescent="0.2">
      <c r="A42">
        <v>123236.7</v>
      </c>
      <c r="B42">
        <v>236569.81</v>
      </c>
      <c r="C42">
        <v>239942.83</v>
      </c>
      <c r="D42">
        <v>262280.32000000001</v>
      </c>
      <c r="E42">
        <v>304114.57</v>
      </c>
      <c r="F42">
        <v>290348.09999999998</v>
      </c>
      <c r="G42">
        <v>283757.71999999997</v>
      </c>
      <c r="H42">
        <v>277255.25</v>
      </c>
      <c r="I42">
        <v>289151.74</v>
      </c>
      <c r="J42">
        <v>240013.78</v>
      </c>
      <c r="K42" t="s">
        <v>151</v>
      </c>
      <c r="L42" t="s">
        <v>166</v>
      </c>
    </row>
    <row r="43" spans="1:12" x14ac:dyDescent="0.2">
      <c r="A43">
        <v>780671.63</v>
      </c>
      <c r="B43">
        <v>1036546.91</v>
      </c>
      <c r="C43">
        <v>1073523.05</v>
      </c>
      <c r="D43">
        <v>909531.55</v>
      </c>
      <c r="E43">
        <v>832472.98</v>
      </c>
      <c r="F43">
        <v>970571.47</v>
      </c>
      <c r="G43">
        <v>941238.48</v>
      </c>
      <c r="H43">
        <v>694278.56</v>
      </c>
      <c r="I43">
        <v>704790.91</v>
      </c>
      <c r="J43">
        <v>762454.52</v>
      </c>
      <c r="K43" t="s">
        <v>152</v>
      </c>
      <c r="L43" t="s">
        <v>166</v>
      </c>
    </row>
    <row r="44" spans="1:12" x14ac:dyDescent="0.2">
      <c r="A44">
        <v>1514935.92</v>
      </c>
      <c r="B44">
        <v>1647049.45</v>
      </c>
      <c r="C44">
        <v>2074651.54</v>
      </c>
      <c r="D44">
        <v>2260203.4300000002</v>
      </c>
      <c r="E44">
        <v>1869079.18</v>
      </c>
      <c r="F44">
        <v>2045838.58</v>
      </c>
      <c r="G44">
        <v>1992069.04</v>
      </c>
      <c r="H44">
        <v>1445102.13</v>
      </c>
      <c r="I44">
        <v>1671139.98</v>
      </c>
      <c r="J44">
        <v>1222688.83</v>
      </c>
      <c r="K44" t="s">
        <v>153</v>
      </c>
      <c r="L44" t="s">
        <v>166</v>
      </c>
    </row>
    <row r="45" spans="1:12" x14ac:dyDescent="0.2">
      <c r="A45">
        <v>14795681.76</v>
      </c>
      <c r="B45">
        <v>15322567.09</v>
      </c>
      <c r="C45">
        <v>16536327.48</v>
      </c>
      <c r="D45">
        <v>17889429.52</v>
      </c>
      <c r="E45">
        <v>21302223.75</v>
      </c>
      <c r="F45">
        <v>23291477.789999999</v>
      </c>
      <c r="G45">
        <v>20802033.789999999</v>
      </c>
      <c r="H45">
        <v>14190437.460000001</v>
      </c>
      <c r="I45">
        <v>12122203.27</v>
      </c>
      <c r="J45">
        <v>13693627.390000001</v>
      </c>
      <c r="K45" t="s">
        <v>154</v>
      </c>
      <c r="L45" t="s">
        <v>166</v>
      </c>
    </row>
    <row r="46" spans="1:12" x14ac:dyDescent="0.2">
      <c r="A46">
        <v>4454486.71</v>
      </c>
      <c r="B46">
        <v>3838095.68</v>
      </c>
      <c r="C46">
        <v>3517646.56</v>
      </c>
      <c r="D46">
        <v>3328999.37</v>
      </c>
      <c r="E46">
        <v>2620059.83</v>
      </c>
      <c r="F46">
        <v>2774236.94</v>
      </c>
      <c r="G46">
        <v>3366761.3</v>
      </c>
      <c r="H46">
        <v>2678821.23</v>
      </c>
      <c r="I46">
        <v>3077717.42</v>
      </c>
      <c r="J46">
        <v>2913752.54</v>
      </c>
      <c r="K46" t="s">
        <v>155</v>
      </c>
      <c r="L46" t="s">
        <v>166</v>
      </c>
    </row>
    <row r="47" spans="1:12" x14ac:dyDescent="0.2">
      <c r="A47">
        <v>354042.76</v>
      </c>
      <c r="B47">
        <v>433847.34</v>
      </c>
      <c r="C47">
        <v>389694.09</v>
      </c>
      <c r="D47">
        <v>314429.37</v>
      </c>
      <c r="E47">
        <v>328273.53999999998</v>
      </c>
      <c r="F47">
        <v>328650.28000000003</v>
      </c>
      <c r="G47">
        <v>330844.87</v>
      </c>
      <c r="H47">
        <v>258326.96</v>
      </c>
      <c r="I47">
        <v>520095.85</v>
      </c>
      <c r="J47">
        <v>449905.33</v>
      </c>
      <c r="K47" t="s">
        <v>156</v>
      </c>
      <c r="L47" t="s">
        <v>166</v>
      </c>
    </row>
    <row r="48" spans="1:12" x14ac:dyDescent="0.2">
      <c r="A48">
        <v>197953.48</v>
      </c>
      <c r="B48">
        <v>226443.48</v>
      </c>
      <c r="C48">
        <v>151774.23000000001</v>
      </c>
      <c r="D48">
        <v>213691.28</v>
      </c>
      <c r="E48">
        <v>169997.82</v>
      </c>
      <c r="F48">
        <v>276640.65000000002</v>
      </c>
      <c r="G48">
        <v>201613.02</v>
      </c>
      <c r="H48">
        <v>170308.61</v>
      </c>
      <c r="I48">
        <v>120205.99</v>
      </c>
      <c r="J48">
        <v>122982.29</v>
      </c>
      <c r="K48" t="s">
        <v>157</v>
      </c>
      <c r="L48" t="s">
        <v>166</v>
      </c>
    </row>
    <row r="49" spans="1:12" x14ac:dyDescent="0.2">
      <c r="A49">
        <v>498638.12</v>
      </c>
      <c r="B49">
        <v>885242.33</v>
      </c>
      <c r="C49">
        <v>879780.76</v>
      </c>
      <c r="D49">
        <v>801751.3</v>
      </c>
      <c r="E49">
        <v>843608.08</v>
      </c>
      <c r="F49">
        <v>944117.07</v>
      </c>
      <c r="G49">
        <v>1334188.42</v>
      </c>
      <c r="H49">
        <v>927882.07</v>
      </c>
      <c r="I49">
        <v>815988.55</v>
      </c>
      <c r="J49">
        <v>972827.94</v>
      </c>
      <c r="K49" t="s">
        <v>158</v>
      </c>
      <c r="L49" t="s">
        <v>166</v>
      </c>
    </row>
    <row r="50" spans="1:12" x14ac:dyDescent="0.2">
      <c r="A50">
        <v>1129353.1599999999</v>
      </c>
      <c r="B50">
        <v>1340934.82</v>
      </c>
      <c r="C50">
        <v>1421750.19</v>
      </c>
      <c r="D50">
        <v>1652668.01</v>
      </c>
      <c r="E50">
        <v>1758584.67</v>
      </c>
      <c r="F50">
        <v>1575762.92</v>
      </c>
      <c r="G50">
        <v>1613641.88</v>
      </c>
      <c r="H50">
        <v>1403895.99</v>
      </c>
      <c r="I50">
        <v>1383467.56</v>
      </c>
      <c r="J50">
        <v>1400789.94</v>
      </c>
      <c r="K50" t="s">
        <v>159</v>
      </c>
      <c r="L50" t="s">
        <v>166</v>
      </c>
    </row>
    <row r="51" spans="1:12" x14ac:dyDescent="0.2">
      <c r="A51">
        <v>48666.29</v>
      </c>
      <c r="B51">
        <v>55389.09</v>
      </c>
      <c r="C51">
        <v>57084.34</v>
      </c>
      <c r="D51">
        <v>55203.63</v>
      </c>
      <c r="E51">
        <v>65298.74</v>
      </c>
      <c r="F51">
        <v>76853.72</v>
      </c>
      <c r="G51">
        <v>63188.44</v>
      </c>
      <c r="H51">
        <v>51046.65</v>
      </c>
      <c r="I51">
        <v>62129.53</v>
      </c>
      <c r="J51">
        <v>71376.100000000006</v>
      </c>
      <c r="K51" t="s">
        <v>160</v>
      </c>
      <c r="L51" t="s">
        <v>166</v>
      </c>
    </row>
    <row r="52" spans="1:12" x14ac:dyDescent="0.2">
      <c r="A52">
        <v>63305.55</v>
      </c>
      <c r="B52">
        <v>67987.27</v>
      </c>
      <c r="C52">
        <v>85624.82</v>
      </c>
      <c r="D52">
        <v>102502.23</v>
      </c>
      <c r="E52">
        <v>100308.99</v>
      </c>
      <c r="F52">
        <v>99426.33</v>
      </c>
      <c r="G52">
        <v>122698.46</v>
      </c>
      <c r="H52">
        <v>123365.9</v>
      </c>
      <c r="I52">
        <v>126770.29</v>
      </c>
      <c r="J52">
        <v>123093.24</v>
      </c>
      <c r="K52" t="s">
        <v>161</v>
      </c>
      <c r="L52" t="s">
        <v>166</v>
      </c>
    </row>
    <row r="53" spans="1:12" x14ac:dyDescent="0.2">
      <c r="A53">
        <v>356520.51</v>
      </c>
      <c r="B53">
        <v>337390.88</v>
      </c>
      <c r="C53">
        <v>350138.72</v>
      </c>
      <c r="D53">
        <v>354402.42</v>
      </c>
      <c r="E53">
        <v>345610.73</v>
      </c>
      <c r="F53">
        <v>349361.22</v>
      </c>
      <c r="G53">
        <v>339144.94</v>
      </c>
      <c r="H53">
        <v>318437.62</v>
      </c>
      <c r="I53">
        <v>331126.38</v>
      </c>
      <c r="J53">
        <v>323373.07</v>
      </c>
      <c r="K53" t="s">
        <v>162</v>
      </c>
      <c r="L53" t="s">
        <v>166</v>
      </c>
    </row>
    <row r="54" spans="1:12" x14ac:dyDescent="0.2">
      <c r="A54">
        <v>98806.28</v>
      </c>
      <c r="B54">
        <v>110844.41</v>
      </c>
      <c r="C54">
        <v>109849.65</v>
      </c>
      <c r="D54">
        <v>117160.82</v>
      </c>
      <c r="E54">
        <v>121169.27</v>
      </c>
      <c r="F54">
        <v>122850.48</v>
      </c>
      <c r="G54">
        <v>117835.83</v>
      </c>
      <c r="H54">
        <v>104011.09</v>
      </c>
      <c r="I54">
        <v>109831.48</v>
      </c>
      <c r="J54">
        <v>101262.32</v>
      </c>
      <c r="K54" t="s">
        <v>163</v>
      </c>
      <c r="L54" t="s">
        <v>166</v>
      </c>
    </row>
    <row r="55" spans="1:12" x14ac:dyDescent="0.2">
      <c r="A55">
        <v>542856.78</v>
      </c>
      <c r="B55">
        <v>590936.49</v>
      </c>
      <c r="C55">
        <v>640379</v>
      </c>
      <c r="D55">
        <v>580810.39</v>
      </c>
      <c r="E55">
        <v>638107.31999999995</v>
      </c>
      <c r="F55">
        <v>754377.76</v>
      </c>
      <c r="G55">
        <v>715106.83</v>
      </c>
      <c r="H55">
        <v>550632.30000000005</v>
      </c>
      <c r="I55">
        <v>514430.44</v>
      </c>
      <c r="J55">
        <v>589434.56999999995</v>
      </c>
      <c r="K55" t="s">
        <v>164</v>
      </c>
      <c r="L55" t="s">
        <v>166</v>
      </c>
    </row>
    <row r="56" spans="1:12" x14ac:dyDescent="0.2">
      <c r="A56">
        <v>1659503.2</v>
      </c>
      <c r="B56">
        <v>1813051.29</v>
      </c>
      <c r="C56">
        <v>1907318.06</v>
      </c>
      <c r="D56">
        <v>2253175.79</v>
      </c>
      <c r="E56">
        <v>2143286.39</v>
      </c>
      <c r="F56">
        <v>2136021.42</v>
      </c>
      <c r="G56">
        <v>2154935.34</v>
      </c>
      <c r="H56">
        <v>1795590.26</v>
      </c>
      <c r="I56">
        <v>1825607.19</v>
      </c>
      <c r="J56">
        <v>1920906.33</v>
      </c>
      <c r="K56" t="s">
        <v>165</v>
      </c>
      <c r="L56" t="s">
        <v>166</v>
      </c>
    </row>
    <row r="57" spans="1:12" x14ac:dyDescent="0.2">
      <c r="A57">
        <v>1009500.98</v>
      </c>
      <c r="B57">
        <v>1369420.14</v>
      </c>
      <c r="C57">
        <v>1454934.54</v>
      </c>
      <c r="D57">
        <v>1657646.18</v>
      </c>
      <c r="E57">
        <v>1626553.56</v>
      </c>
      <c r="F57">
        <v>1886850.83</v>
      </c>
      <c r="G57">
        <v>2108262.9700000002</v>
      </c>
      <c r="H57">
        <v>1758880.63</v>
      </c>
      <c r="I57">
        <v>1887579.65</v>
      </c>
      <c r="J57">
        <v>1979421.87</v>
      </c>
      <c r="K57" t="s">
        <v>146</v>
      </c>
      <c r="L57" t="s">
        <v>60</v>
      </c>
    </row>
    <row r="58" spans="1:12" x14ac:dyDescent="0.2">
      <c r="A58">
        <v>951680.84</v>
      </c>
      <c r="B58">
        <v>1421684.68</v>
      </c>
      <c r="C58">
        <v>1498651.67</v>
      </c>
      <c r="D58">
        <v>1643112.12</v>
      </c>
      <c r="E58">
        <v>1760577.68</v>
      </c>
      <c r="F58">
        <v>1896770.74</v>
      </c>
      <c r="G58">
        <v>1990942.68</v>
      </c>
      <c r="H58">
        <v>1770089.38</v>
      </c>
      <c r="I58">
        <v>1894623.4</v>
      </c>
      <c r="J58">
        <v>1924105.11</v>
      </c>
      <c r="K58" t="s">
        <v>147</v>
      </c>
      <c r="L58" t="s">
        <v>60</v>
      </c>
    </row>
    <row r="59" spans="1:12" x14ac:dyDescent="0.2">
      <c r="A59">
        <v>114233.69</v>
      </c>
      <c r="B59">
        <v>119709.04</v>
      </c>
      <c r="C59">
        <v>140673.98000000001</v>
      </c>
      <c r="D59">
        <v>157151.65</v>
      </c>
      <c r="E59">
        <v>142330.54</v>
      </c>
      <c r="F59">
        <v>111958.12</v>
      </c>
      <c r="G59">
        <v>120590.36</v>
      </c>
      <c r="H59">
        <v>117259.47</v>
      </c>
      <c r="I59">
        <v>106194.83</v>
      </c>
      <c r="J59">
        <v>121928.88</v>
      </c>
      <c r="K59" t="s">
        <v>148</v>
      </c>
      <c r="L59" t="s">
        <v>60</v>
      </c>
    </row>
    <row r="60" spans="1:12" x14ac:dyDescent="0.2">
      <c r="A60">
        <v>35459.21</v>
      </c>
      <c r="B60">
        <v>34749.67</v>
      </c>
      <c r="C60">
        <v>27905.62</v>
      </c>
      <c r="D60">
        <v>49191.35</v>
      </c>
      <c r="E60">
        <v>48226.12</v>
      </c>
      <c r="F60">
        <v>54959.23</v>
      </c>
      <c r="G60">
        <v>39951.699999999997</v>
      </c>
      <c r="H60">
        <v>40455.58</v>
      </c>
      <c r="I60">
        <v>19590.400000000001</v>
      </c>
      <c r="J60">
        <v>12548.79</v>
      </c>
      <c r="K60" t="s">
        <v>149</v>
      </c>
      <c r="L60" t="s">
        <v>60</v>
      </c>
    </row>
    <row r="61" spans="1:12" x14ac:dyDescent="0.2">
      <c r="A61">
        <v>7194.55</v>
      </c>
      <c r="B61">
        <v>10880.68</v>
      </c>
      <c r="C61">
        <v>8066.81</v>
      </c>
      <c r="D61">
        <v>13740.54</v>
      </c>
      <c r="E61">
        <v>13989.92</v>
      </c>
      <c r="F61">
        <v>14778.66</v>
      </c>
      <c r="G61">
        <v>9968.7999999999993</v>
      </c>
      <c r="H61">
        <v>9234.2800000000007</v>
      </c>
      <c r="I61">
        <v>5281.1</v>
      </c>
      <c r="J61">
        <v>3314.56</v>
      </c>
      <c r="K61" t="s">
        <v>150</v>
      </c>
      <c r="L61" t="s">
        <v>60</v>
      </c>
    </row>
    <row r="62" spans="1:12" x14ac:dyDescent="0.2">
      <c r="A62">
        <v>0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 t="s">
        <v>151</v>
      </c>
      <c r="L62" t="s">
        <v>60</v>
      </c>
    </row>
    <row r="63" spans="1:12" x14ac:dyDescent="0.2">
      <c r="A63">
        <v>256738.83</v>
      </c>
      <c r="B63">
        <v>337727.26</v>
      </c>
      <c r="C63">
        <v>370386.81</v>
      </c>
      <c r="D63">
        <v>297743.28999999998</v>
      </c>
      <c r="E63">
        <v>254627.46</v>
      </c>
      <c r="F63">
        <v>315269.08</v>
      </c>
      <c r="G63">
        <v>324912.43</v>
      </c>
      <c r="H63">
        <v>208794.3</v>
      </c>
      <c r="I63">
        <v>204733.96</v>
      </c>
      <c r="J63">
        <v>228850.35</v>
      </c>
      <c r="K63" t="s">
        <v>152</v>
      </c>
      <c r="L63" t="s">
        <v>60</v>
      </c>
    </row>
    <row r="64" spans="1:12" x14ac:dyDescent="0.2">
      <c r="A64">
        <v>170224.23</v>
      </c>
      <c r="B64">
        <v>224230.57</v>
      </c>
      <c r="C64">
        <v>251123.69</v>
      </c>
      <c r="D64">
        <v>241883.2</v>
      </c>
      <c r="E64">
        <v>215186.57</v>
      </c>
      <c r="F64">
        <v>188165.69</v>
      </c>
      <c r="G64">
        <v>215383.12</v>
      </c>
      <c r="H64">
        <v>141625.51999999999</v>
      </c>
      <c r="I64">
        <v>143639.67999999999</v>
      </c>
      <c r="J64">
        <v>132212</v>
      </c>
      <c r="K64" t="s">
        <v>153</v>
      </c>
      <c r="L64" t="s">
        <v>60</v>
      </c>
    </row>
    <row r="65" spans="1:12" x14ac:dyDescent="0.2">
      <c r="A65">
        <v>11598915.439999999</v>
      </c>
      <c r="B65">
        <v>12160228.539999999</v>
      </c>
      <c r="C65">
        <v>13188722.439999999</v>
      </c>
      <c r="D65">
        <v>14394193.18</v>
      </c>
      <c r="E65">
        <v>17394373.140000001</v>
      </c>
      <c r="F65">
        <v>19720517.579999998</v>
      </c>
      <c r="G65">
        <v>17403896.120000001</v>
      </c>
      <c r="H65">
        <v>11430534.76</v>
      </c>
      <c r="I65">
        <v>9689445.9499999993</v>
      </c>
      <c r="J65">
        <v>11496689.890000001</v>
      </c>
      <c r="K65" t="s">
        <v>154</v>
      </c>
      <c r="L65" t="s">
        <v>60</v>
      </c>
    </row>
    <row r="66" spans="1:12" x14ac:dyDescent="0.2">
      <c r="A66">
        <v>133626.09</v>
      </c>
      <c r="B66">
        <v>200923.3</v>
      </c>
      <c r="C66">
        <v>206466.72</v>
      </c>
      <c r="D66">
        <v>185053.15</v>
      </c>
      <c r="E66">
        <v>234908.89</v>
      </c>
      <c r="F66">
        <v>198158.78</v>
      </c>
      <c r="G66">
        <v>221597.05</v>
      </c>
      <c r="H66">
        <v>150118.39000000001</v>
      </c>
      <c r="I66">
        <v>184746.17</v>
      </c>
      <c r="J66">
        <v>230217.48</v>
      </c>
      <c r="K66" t="s">
        <v>155</v>
      </c>
      <c r="L66" t="s">
        <v>60</v>
      </c>
    </row>
    <row r="67" spans="1:12" x14ac:dyDescent="0.2">
      <c r="A67">
        <v>652.87</v>
      </c>
      <c r="B67">
        <v>0</v>
      </c>
      <c r="C67">
        <v>621.66</v>
      </c>
      <c r="D67">
        <v>8308.7900000000009</v>
      </c>
      <c r="E67">
        <v>98.18</v>
      </c>
      <c r="F67">
        <v>0</v>
      </c>
      <c r="G67">
        <v>0</v>
      </c>
      <c r="H67">
        <v>0</v>
      </c>
      <c r="I67">
        <v>0</v>
      </c>
      <c r="J67">
        <v>0</v>
      </c>
      <c r="K67" t="s">
        <v>156</v>
      </c>
      <c r="L67" t="s">
        <v>60</v>
      </c>
    </row>
    <row r="68" spans="1:12" x14ac:dyDescent="0.2">
      <c r="A68">
        <v>53064.2</v>
      </c>
      <c r="B68">
        <v>38875.39</v>
      </c>
      <c r="C68">
        <v>1982.52</v>
      </c>
      <c r="D68">
        <v>1579.31</v>
      </c>
      <c r="E68">
        <v>1945.57</v>
      </c>
      <c r="F68">
        <v>1367.93</v>
      </c>
      <c r="G68">
        <v>1408.32</v>
      </c>
      <c r="H68">
        <v>9457.1299999999992</v>
      </c>
      <c r="I68">
        <v>465.81</v>
      </c>
      <c r="J68">
        <v>366.48</v>
      </c>
      <c r="K68" t="s">
        <v>157</v>
      </c>
      <c r="L68" t="s">
        <v>60</v>
      </c>
    </row>
    <row r="69" spans="1:12" x14ac:dyDescent="0.2">
      <c r="A69">
        <v>7515.76</v>
      </c>
      <c r="B69">
        <v>6604.79</v>
      </c>
      <c r="C69">
        <v>175.68</v>
      </c>
      <c r="D69">
        <v>110.61</v>
      </c>
      <c r="E69">
        <v>1049.04</v>
      </c>
      <c r="F69">
        <v>6849.12</v>
      </c>
      <c r="G69">
        <v>2105.25</v>
      </c>
      <c r="H69">
        <v>4263.8100000000004</v>
      </c>
      <c r="I69">
        <v>3099.71</v>
      </c>
      <c r="J69">
        <v>17911.77</v>
      </c>
      <c r="K69" t="s">
        <v>158</v>
      </c>
      <c r="L69" t="s">
        <v>60</v>
      </c>
    </row>
    <row r="70" spans="1:12" x14ac:dyDescent="0.2">
      <c r="A70">
        <v>0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 t="s">
        <v>159</v>
      </c>
      <c r="L70" t="s">
        <v>60</v>
      </c>
    </row>
    <row r="71" spans="1:12" x14ac:dyDescent="0.2">
      <c r="A71">
        <v>10660</v>
      </c>
      <c r="B71">
        <v>10078.030000000001</v>
      </c>
      <c r="C71">
        <v>10259.530000000001</v>
      </c>
      <c r="D71">
        <v>10673.8</v>
      </c>
      <c r="E71">
        <v>13484.96</v>
      </c>
      <c r="F71">
        <v>13850.27</v>
      </c>
      <c r="G71">
        <v>14403.86</v>
      </c>
      <c r="H71">
        <v>8412.2000000000007</v>
      </c>
      <c r="I71">
        <v>8777.84</v>
      </c>
      <c r="J71">
        <v>8567.48</v>
      </c>
      <c r="K71" t="s">
        <v>160</v>
      </c>
      <c r="L71" t="s">
        <v>60</v>
      </c>
    </row>
    <row r="72" spans="1:12" x14ac:dyDescent="0.2">
      <c r="A72">
        <v>0</v>
      </c>
      <c r="B72">
        <v>0.32</v>
      </c>
      <c r="C72">
        <v>831.81</v>
      </c>
      <c r="D72">
        <v>131.43</v>
      </c>
      <c r="E72">
        <v>4.46</v>
      </c>
      <c r="F72">
        <v>15.42</v>
      </c>
      <c r="G72">
        <v>13.85</v>
      </c>
      <c r="H72">
        <v>0</v>
      </c>
      <c r="I72">
        <v>934.6</v>
      </c>
      <c r="J72">
        <v>662.92</v>
      </c>
      <c r="K72" t="s">
        <v>161</v>
      </c>
      <c r="L72" t="s">
        <v>60</v>
      </c>
    </row>
    <row r="73" spans="1:12" x14ac:dyDescent="0.2">
      <c r="A73">
        <v>27427.51</v>
      </c>
      <c r="B73">
        <v>21290.87</v>
      </c>
      <c r="C73">
        <v>22983.98</v>
      </c>
      <c r="D73">
        <v>25589.59</v>
      </c>
      <c r="E73">
        <v>26158.720000000001</v>
      </c>
      <c r="F73">
        <v>20930.080000000002</v>
      </c>
      <c r="G73">
        <v>22623.43</v>
      </c>
      <c r="H73">
        <v>19176.11</v>
      </c>
      <c r="I73">
        <v>19095.57</v>
      </c>
      <c r="J73">
        <v>19160.61</v>
      </c>
      <c r="K73" t="s">
        <v>162</v>
      </c>
      <c r="L73" t="s">
        <v>60</v>
      </c>
    </row>
    <row r="74" spans="1:12" x14ac:dyDescent="0.2">
      <c r="A74">
        <v>931.1</v>
      </c>
      <c r="B74">
        <v>1058.57</v>
      </c>
      <c r="C74">
        <v>1172.3499999999999</v>
      </c>
      <c r="D74">
        <v>1130.3</v>
      </c>
      <c r="E74">
        <v>1387.71</v>
      </c>
      <c r="F74">
        <v>1328.51</v>
      </c>
      <c r="G74">
        <v>1520.18</v>
      </c>
      <c r="H74">
        <v>239.43</v>
      </c>
      <c r="I74">
        <v>371</v>
      </c>
      <c r="J74">
        <v>236.31</v>
      </c>
      <c r="K74" t="s">
        <v>163</v>
      </c>
      <c r="L74" t="s">
        <v>60</v>
      </c>
    </row>
    <row r="75" spans="1:12" x14ac:dyDescent="0.2">
      <c r="A75">
        <v>6123.09</v>
      </c>
      <c r="B75">
        <v>1575.69</v>
      </c>
      <c r="C75">
        <v>14181.07</v>
      </c>
      <c r="D75">
        <v>3786.93</v>
      </c>
      <c r="E75">
        <v>6825.5</v>
      </c>
      <c r="F75">
        <v>1473.75</v>
      </c>
      <c r="G75">
        <v>1897.18</v>
      </c>
      <c r="H75">
        <v>1948.72</v>
      </c>
      <c r="I75">
        <v>3984.64</v>
      </c>
      <c r="J75">
        <v>2988.54</v>
      </c>
      <c r="K75" t="s">
        <v>164</v>
      </c>
      <c r="L75" t="s">
        <v>60</v>
      </c>
    </row>
    <row r="76" spans="1:12" x14ac:dyDescent="0.2">
      <c r="A76">
        <v>297573.2</v>
      </c>
      <c r="B76">
        <v>276858.75</v>
      </c>
      <c r="C76">
        <v>235951.72</v>
      </c>
      <c r="D76">
        <v>269828.93</v>
      </c>
      <c r="E76">
        <v>334104.2</v>
      </c>
      <c r="F76">
        <v>372512.48</v>
      </c>
      <c r="G76">
        <v>423215.22</v>
      </c>
      <c r="H76">
        <v>343183.93</v>
      </c>
      <c r="I76">
        <v>367328.05</v>
      </c>
      <c r="J76">
        <v>335431.15999999997</v>
      </c>
      <c r="K76" t="s">
        <v>165</v>
      </c>
      <c r="L76" t="s">
        <v>60</v>
      </c>
    </row>
    <row r="77" spans="1:12" x14ac:dyDescent="0.2">
      <c r="A77">
        <v>770687.15</v>
      </c>
      <c r="B77">
        <v>1169664.3899999999</v>
      </c>
      <c r="C77">
        <v>1215222.79</v>
      </c>
      <c r="D77">
        <v>1473934.45</v>
      </c>
      <c r="E77">
        <v>1441280.35</v>
      </c>
      <c r="F77">
        <v>1734552.21</v>
      </c>
      <c r="G77">
        <v>1766740.85</v>
      </c>
      <c r="H77">
        <v>1616672.44</v>
      </c>
      <c r="I77">
        <v>1893429.53</v>
      </c>
      <c r="J77">
        <v>1871529.97</v>
      </c>
      <c r="K77" t="s">
        <v>146</v>
      </c>
      <c r="L77" t="s">
        <v>167</v>
      </c>
    </row>
    <row r="78" spans="1:12" x14ac:dyDescent="0.2">
      <c r="A78">
        <v>741767.68000000005</v>
      </c>
      <c r="B78">
        <v>1227652.72</v>
      </c>
      <c r="C78">
        <v>1293965.3500000001</v>
      </c>
      <c r="D78">
        <v>1475690.38</v>
      </c>
      <c r="E78">
        <v>1569081.62</v>
      </c>
      <c r="F78">
        <v>1757010.79</v>
      </c>
      <c r="G78">
        <v>1646404.63</v>
      </c>
      <c r="H78">
        <v>1629855.63</v>
      </c>
      <c r="I78">
        <v>1917499.7</v>
      </c>
      <c r="J78">
        <v>1837144.09</v>
      </c>
      <c r="K78" t="s">
        <v>147</v>
      </c>
      <c r="L78" t="s">
        <v>167</v>
      </c>
    </row>
    <row r="79" spans="1:12" x14ac:dyDescent="0.2">
      <c r="A79">
        <v>84609.63</v>
      </c>
      <c r="B79">
        <v>100148.17</v>
      </c>
      <c r="C79">
        <v>107823.97</v>
      </c>
      <c r="D79">
        <v>124339.92</v>
      </c>
      <c r="E79">
        <v>117487.92</v>
      </c>
      <c r="F79">
        <v>86001.279999999999</v>
      </c>
      <c r="G79">
        <v>94483.67</v>
      </c>
      <c r="H79">
        <v>103231.34</v>
      </c>
      <c r="I79">
        <v>105402.36</v>
      </c>
      <c r="J79">
        <v>111058.17</v>
      </c>
      <c r="K79" t="s">
        <v>148</v>
      </c>
      <c r="L79" t="s">
        <v>167</v>
      </c>
    </row>
    <row r="80" spans="1:12" x14ac:dyDescent="0.2">
      <c r="A80">
        <v>33990.120000000003</v>
      </c>
      <c r="B80">
        <v>27756.78</v>
      </c>
      <c r="C80">
        <v>19729.09</v>
      </c>
      <c r="D80">
        <v>29988.43</v>
      </c>
      <c r="E80">
        <v>23277.32</v>
      </c>
      <c r="F80">
        <v>21429.54</v>
      </c>
      <c r="G80">
        <v>27107.37</v>
      </c>
      <c r="H80">
        <v>28727.8</v>
      </c>
      <c r="I80">
        <v>17024.900000000001</v>
      </c>
      <c r="J80">
        <v>8248.01</v>
      </c>
      <c r="K80" t="s">
        <v>149</v>
      </c>
      <c r="L80" t="s">
        <v>167</v>
      </c>
    </row>
    <row r="81" spans="1:12" x14ac:dyDescent="0.2">
      <c r="A81">
        <v>7286.09</v>
      </c>
      <c r="B81">
        <v>8683.5300000000007</v>
      </c>
      <c r="C81">
        <v>5755.12</v>
      </c>
      <c r="D81">
        <v>8173.98</v>
      </c>
      <c r="E81">
        <v>6509.93</v>
      </c>
      <c r="F81">
        <v>5700.87</v>
      </c>
      <c r="G81">
        <v>6591.66</v>
      </c>
      <c r="H81">
        <v>6307.68</v>
      </c>
      <c r="I81">
        <v>4579.97</v>
      </c>
      <c r="J81">
        <v>2190.39</v>
      </c>
      <c r="K81" t="s">
        <v>150</v>
      </c>
      <c r="L81" t="s">
        <v>167</v>
      </c>
    </row>
    <row r="82" spans="1:12" x14ac:dyDescent="0.2">
      <c r="A82">
        <v>0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151</v>
      </c>
      <c r="L82" t="s">
        <v>167</v>
      </c>
    </row>
    <row r="83" spans="1:12" x14ac:dyDescent="0.2">
      <c r="A83">
        <v>200532.08</v>
      </c>
      <c r="B83">
        <v>287457.71999999997</v>
      </c>
      <c r="C83">
        <v>326648.58</v>
      </c>
      <c r="D83">
        <v>268726.01</v>
      </c>
      <c r="E83">
        <v>233685.81</v>
      </c>
      <c r="F83">
        <v>307942.40999999997</v>
      </c>
      <c r="G83">
        <v>275324.45</v>
      </c>
      <c r="H83">
        <v>196388.54</v>
      </c>
      <c r="I83">
        <v>215717.51</v>
      </c>
      <c r="J83">
        <v>248321.78</v>
      </c>
      <c r="K83" t="s">
        <v>152</v>
      </c>
      <c r="L83" t="s">
        <v>167</v>
      </c>
    </row>
    <row r="84" spans="1:12" x14ac:dyDescent="0.2">
      <c r="A84">
        <v>137657.85</v>
      </c>
      <c r="B84">
        <v>189689.88</v>
      </c>
      <c r="C84">
        <v>219708.87</v>
      </c>
      <c r="D84">
        <v>209686</v>
      </c>
      <c r="E84">
        <v>192854.84</v>
      </c>
      <c r="F84">
        <v>167541.6</v>
      </c>
      <c r="G84">
        <v>184451.52</v>
      </c>
      <c r="H84">
        <v>128463.17</v>
      </c>
      <c r="I84">
        <v>143523.54999999999</v>
      </c>
      <c r="J84">
        <v>124229.8</v>
      </c>
      <c r="K84" t="s">
        <v>153</v>
      </c>
      <c r="L84" t="s">
        <v>167</v>
      </c>
    </row>
    <row r="85" spans="1:12" x14ac:dyDescent="0.2">
      <c r="A85">
        <v>9623651.4499999993</v>
      </c>
      <c r="B85">
        <v>10822910.15</v>
      </c>
      <c r="C85">
        <v>10901970.720000001</v>
      </c>
      <c r="D85">
        <v>11316211.16</v>
      </c>
      <c r="E85">
        <v>11741289.92</v>
      </c>
      <c r="F85">
        <v>13193255.6</v>
      </c>
      <c r="G85">
        <v>12613214.92</v>
      </c>
      <c r="H85">
        <v>9550488.7799999993</v>
      </c>
      <c r="I85">
        <v>9148104.4900000002</v>
      </c>
      <c r="J85">
        <v>8687621.2599999998</v>
      </c>
      <c r="K85" t="s">
        <v>154</v>
      </c>
      <c r="L85" t="s">
        <v>167</v>
      </c>
    </row>
    <row r="86" spans="1:12" x14ac:dyDescent="0.2">
      <c r="A86">
        <v>125551.9</v>
      </c>
      <c r="B86">
        <v>187339.39</v>
      </c>
      <c r="C86">
        <v>202532.62</v>
      </c>
      <c r="D86">
        <v>187345.39</v>
      </c>
      <c r="E86">
        <v>246500.13</v>
      </c>
      <c r="F86">
        <v>197913.65</v>
      </c>
      <c r="G86">
        <v>186607.91</v>
      </c>
      <c r="H86">
        <v>148317.03</v>
      </c>
      <c r="I86">
        <v>211328.55</v>
      </c>
      <c r="J86">
        <v>264715.06</v>
      </c>
      <c r="K86" t="s">
        <v>155</v>
      </c>
      <c r="L86" t="s">
        <v>167</v>
      </c>
    </row>
    <row r="87" spans="1:12" x14ac:dyDescent="0.2">
      <c r="A87">
        <v>462.32</v>
      </c>
      <c r="B87">
        <v>0</v>
      </c>
      <c r="C87">
        <v>738.47</v>
      </c>
      <c r="D87">
        <v>2373.84</v>
      </c>
      <c r="E87">
        <v>104.65</v>
      </c>
      <c r="F87">
        <v>0</v>
      </c>
      <c r="G87">
        <v>0</v>
      </c>
      <c r="H87">
        <v>0</v>
      </c>
      <c r="I87">
        <v>0</v>
      </c>
      <c r="J87">
        <v>0</v>
      </c>
      <c r="K87" t="s">
        <v>156</v>
      </c>
      <c r="L87" t="s">
        <v>167</v>
      </c>
    </row>
    <row r="88" spans="1:12" x14ac:dyDescent="0.2">
      <c r="A88">
        <v>50127.93</v>
      </c>
      <c r="B88">
        <v>20562.34</v>
      </c>
      <c r="C88">
        <v>1968.16</v>
      </c>
      <c r="D88">
        <v>1937.66</v>
      </c>
      <c r="E88">
        <v>2019.81</v>
      </c>
      <c r="F88">
        <v>1090.52</v>
      </c>
      <c r="G88">
        <v>1098.6500000000001</v>
      </c>
      <c r="H88">
        <v>6354.98</v>
      </c>
      <c r="I88">
        <v>409.44</v>
      </c>
      <c r="J88">
        <v>341.29</v>
      </c>
      <c r="K88" t="s">
        <v>157</v>
      </c>
      <c r="L88" t="s">
        <v>167</v>
      </c>
    </row>
    <row r="89" spans="1:12" x14ac:dyDescent="0.2">
      <c r="A89">
        <v>26461.919999999998</v>
      </c>
      <c r="B89">
        <v>8193.77</v>
      </c>
      <c r="C89">
        <v>163.66999999999999</v>
      </c>
      <c r="D89">
        <v>84.98</v>
      </c>
      <c r="E89">
        <v>2146.29</v>
      </c>
      <c r="F89">
        <v>8746.33</v>
      </c>
      <c r="G89">
        <v>2112.2800000000002</v>
      </c>
      <c r="H89">
        <v>4498.46</v>
      </c>
      <c r="I89">
        <v>3197.69</v>
      </c>
      <c r="J89">
        <v>18271.43</v>
      </c>
      <c r="K89" t="s">
        <v>158</v>
      </c>
      <c r="L89" t="s">
        <v>167</v>
      </c>
    </row>
    <row r="90" spans="1:12" x14ac:dyDescent="0.2">
      <c r="A90">
        <v>0</v>
      </c>
      <c r="B90">
        <v>0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 t="s">
        <v>159</v>
      </c>
      <c r="L90" t="s">
        <v>167</v>
      </c>
    </row>
    <row r="91" spans="1:12" x14ac:dyDescent="0.2">
      <c r="A91">
        <v>9779.07</v>
      </c>
      <c r="B91">
        <v>9909.1200000000008</v>
      </c>
      <c r="C91">
        <v>9514.66</v>
      </c>
      <c r="D91">
        <v>11200.9</v>
      </c>
      <c r="E91">
        <v>13382.14</v>
      </c>
      <c r="F91">
        <v>14288.66</v>
      </c>
      <c r="G91">
        <v>12639.66</v>
      </c>
      <c r="H91">
        <v>7160.2</v>
      </c>
      <c r="I91">
        <v>8460.7099999999991</v>
      </c>
      <c r="J91">
        <v>7511.5</v>
      </c>
      <c r="K91" t="s">
        <v>160</v>
      </c>
      <c r="L91" t="s">
        <v>167</v>
      </c>
    </row>
    <row r="92" spans="1:12" x14ac:dyDescent="0.2">
      <c r="A92">
        <v>0</v>
      </c>
      <c r="B92">
        <v>0.21</v>
      </c>
      <c r="C92">
        <v>513.03</v>
      </c>
      <c r="D92">
        <v>39.64</v>
      </c>
      <c r="E92">
        <v>3.53</v>
      </c>
      <c r="F92">
        <v>7.35</v>
      </c>
      <c r="G92">
        <v>14.82</v>
      </c>
      <c r="H92">
        <v>0</v>
      </c>
      <c r="I92">
        <v>750.3</v>
      </c>
      <c r="J92">
        <v>439.34</v>
      </c>
      <c r="K92" t="s">
        <v>161</v>
      </c>
      <c r="L92" t="s">
        <v>167</v>
      </c>
    </row>
    <row r="93" spans="1:12" x14ac:dyDescent="0.2">
      <c r="A93">
        <v>22182.48</v>
      </c>
      <c r="B93">
        <v>18387.169999999998</v>
      </c>
      <c r="C93">
        <v>21116.42</v>
      </c>
      <c r="D93">
        <v>22763.67</v>
      </c>
      <c r="E93">
        <v>22774.82</v>
      </c>
      <c r="F93">
        <v>19614.47</v>
      </c>
      <c r="G93">
        <v>18828.490000000002</v>
      </c>
      <c r="H93">
        <v>18233.29</v>
      </c>
      <c r="I93">
        <v>19481.099999999999</v>
      </c>
      <c r="J93">
        <v>20160.07</v>
      </c>
      <c r="K93" t="s">
        <v>162</v>
      </c>
      <c r="L93" t="s">
        <v>167</v>
      </c>
    </row>
    <row r="94" spans="1:12" x14ac:dyDescent="0.2">
      <c r="A94">
        <v>917.33</v>
      </c>
      <c r="B94">
        <v>1042.1300000000001</v>
      </c>
      <c r="C94">
        <v>1137.8800000000001</v>
      </c>
      <c r="D94">
        <v>1112.8599999999999</v>
      </c>
      <c r="E94">
        <v>1442.14</v>
      </c>
      <c r="F94">
        <v>1556.34</v>
      </c>
      <c r="G94">
        <v>1430.32</v>
      </c>
      <c r="H94">
        <v>264.82</v>
      </c>
      <c r="I94">
        <v>387.8</v>
      </c>
      <c r="J94">
        <v>326.5</v>
      </c>
      <c r="K94" t="s">
        <v>163</v>
      </c>
      <c r="L94" t="s">
        <v>167</v>
      </c>
    </row>
    <row r="95" spans="1:12" x14ac:dyDescent="0.2">
      <c r="A95">
        <v>6042.47</v>
      </c>
      <c r="B95">
        <v>1650.19</v>
      </c>
      <c r="C95">
        <v>14153.1</v>
      </c>
      <c r="D95">
        <v>3571.54</v>
      </c>
      <c r="E95">
        <v>4156.83</v>
      </c>
      <c r="F95">
        <v>1480.54</v>
      </c>
      <c r="G95">
        <v>1789.13</v>
      </c>
      <c r="H95">
        <v>1926.45</v>
      </c>
      <c r="I95">
        <v>5181.74</v>
      </c>
      <c r="J95">
        <v>2069.21</v>
      </c>
      <c r="K95" t="s">
        <v>164</v>
      </c>
      <c r="L95" t="s">
        <v>167</v>
      </c>
    </row>
    <row r="96" spans="1:12" x14ac:dyDescent="0.2">
      <c r="A96">
        <v>191658.42</v>
      </c>
      <c r="B96">
        <v>236340</v>
      </c>
      <c r="C96">
        <v>213500.66</v>
      </c>
      <c r="D96">
        <v>232273.15</v>
      </c>
      <c r="E96">
        <v>293554.7</v>
      </c>
      <c r="F96">
        <v>336009.65</v>
      </c>
      <c r="G96">
        <v>347632.24</v>
      </c>
      <c r="H96">
        <v>327413.84999999998</v>
      </c>
      <c r="I96">
        <v>400629.6</v>
      </c>
      <c r="J96">
        <v>366069.22</v>
      </c>
      <c r="K96" t="s">
        <v>165</v>
      </c>
      <c r="L96" t="s">
        <v>167</v>
      </c>
    </row>
    <row r="97" spans="1:12" x14ac:dyDescent="0.2">
      <c r="A97">
        <v>552167.56999999995</v>
      </c>
      <c r="B97">
        <v>584815.11</v>
      </c>
      <c r="C97">
        <v>621419.19999999995</v>
      </c>
      <c r="D97">
        <v>690847</v>
      </c>
      <c r="E97">
        <v>777712.66</v>
      </c>
      <c r="F97">
        <v>810756.16</v>
      </c>
      <c r="G97">
        <v>736127.65</v>
      </c>
      <c r="H97">
        <v>524567</v>
      </c>
      <c r="I97">
        <v>465988.47</v>
      </c>
      <c r="J97">
        <v>529354.06000000006</v>
      </c>
      <c r="K97" t="s">
        <v>173</v>
      </c>
    </row>
    <row r="98" spans="1:12" x14ac:dyDescent="0.2">
      <c r="A98">
        <v>554120.14</v>
      </c>
      <c r="B98">
        <v>584620.11</v>
      </c>
      <c r="C98">
        <v>619033.72</v>
      </c>
      <c r="D98">
        <v>690351</v>
      </c>
      <c r="E98">
        <v>777712.66</v>
      </c>
      <c r="F98">
        <v>810756.16</v>
      </c>
      <c r="G98">
        <v>736140.65</v>
      </c>
      <c r="H98">
        <v>524567</v>
      </c>
      <c r="I98">
        <v>465988.47</v>
      </c>
      <c r="J98">
        <v>529354.06000000006</v>
      </c>
      <c r="K98" t="s">
        <v>174</v>
      </c>
    </row>
    <row r="99" spans="1:12" x14ac:dyDescent="0.2">
      <c r="A99">
        <v>102051.67</v>
      </c>
      <c r="B99">
        <v>136141.32</v>
      </c>
      <c r="C99">
        <v>145923.29999999999</v>
      </c>
      <c r="D99">
        <v>149711.9</v>
      </c>
      <c r="E99">
        <v>148356.22</v>
      </c>
      <c r="F99">
        <v>164484.9</v>
      </c>
      <c r="G99">
        <v>177880.67</v>
      </c>
      <c r="H99">
        <v>143191.44</v>
      </c>
      <c r="I99">
        <v>158315.85999999999</v>
      </c>
      <c r="J99">
        <v>161272.14000000001</v>
      </c>
      <c r="K99" t="s">
        <v>86</v>
      </c>
    </row>
    <row r="100" spans="1:12" x14ac:dyDescent="0.2">
      <c r="A100">
        <v>3250679.67</v>
      </c>
      <c r="B100">
        <v>2944795.88</v>
      </c>
      <c r="C100">
        <v>1600606.46</v>
      </c>
      <c r="D100">
        <v>2120499.5499999998</v>
      </c>
      <c r="E100">
        <v>2479251.46</v>
      </c>
      <c r="F100">
        <v>1915395.63</v>
      </c>
      <c r="G100">
        <v>2759221.95</v>
      </c>
      <c r="H100">
        <v>1121250.46</v>
      </c>
      <c r="I100">
        <v>1959684.22</v>
      </c>
      <c r="J100">
        <v>2377529.64</v>
      </c>
      <c r="K100" t="s">
        <v>87</v>
      </c>
    </row>
    <row r="101" spans="1:12" x14ac:dyDescent="0.2">
      <c r="A101">
        <v>16149299.17</v>
      </c>
      <c r="B101">
        <v>16239924.57</v>
      </c>
      <c r="C101">
        <v>28171774.710000001</v>
      </c>
      <c r="D101">
        <v>19996860.609999999</v>
      </c>
      <c r="E101">
        <v>19157782.09</v>
      </c>
      <c r="F101">
        <v>18950163.16</v>
      </c>
      <c r="G101">
        <v>19384173.050000001</v>
      </c>
      <c r="H101">
        <v>16337315.84</v>
      </c>
      <c r="I101">
        <v>16337592.050000001</v>
      </c>
      <c r="J101">
        <v>16639690.01</v>
      </c>
      <c r="K101" t="s">
        <v>88</v>
      </c>
    </row>
    <row r="102" spans="1:12" x14ac:dyDescent="0.2">
      <c r="A102">
        <v>44710.79</v>
      </c>
      <c r="B102">
        <v>73942.16</v>
      </c>
      <c r="C102">
        <v>75078.67</v>
      </c>
      <c r="D102">
        <v>79816.09</v>
      </c>
      <c r="E102">
        <v>82615.3</v>
      </c>
      <c r="F102">
        <v>93609.45</v>
      </c>
      <c r="G102">
        <v>99894.38</v>
      </c>
      <c r="H102">
        <v>81751.199999999997</v>
      </c>
      <c r="I102">
        <v>90417.86</v>
      </c>
      <c r="J102">
        <v>95953.35</v>
      </c>
      <c r="K102" t="s">
        <v>86</v>
      </c>
      <c r="L102" t="s">
        <v>116</v>
      </c>
    </row>
    <row r="103" spans="1:12" x14ac:dyDescent="0.2">
      <c r="A103">
        <v>1360102.74</v>
      </c>
      <c r="B103">
        <v>696567.68</v>
      </c>
      <c r="C103">
        <v>218766.37</v>
      </c>
      <c r="D103">
        <v>285478.02</v>
      </c>
      <c r="E103">
        <v>129346.68</v>
      </c>
      <c r="F103">
        <v>61293.21</v>
      </c>
      <c r="G103">
        <v>341918.34</v>
      </c>
      <c r="H103">
        <v>129033.57</v>
      </c>
      <c r="I103">
        <v>399717.58</v>
      </c>
      <c r="J103">
        <v>486284.79</v>
      </c>
      <c r="K103" t="s">
        <v>87</v>
      </c>
      <c r="L103" t="s">
        <v>116</v>
      </c>
    </row>
    <row r="104" spans="1:12" x14ac:dyDescent="0.2">
      <c r="A104">
        <v>1749676.91</v>
      </c>
      <c r="B104">
        <v>1143298.99</v>
      </c>
      <c r="C104">
        <v>590548.46</v>
      </c>
      <c r="D104">
        <v>815085.43</v>
      </c>
      <c r="E104">
        <v>619328.85</v>
      </c>
      <c r="F104">
        <v>847588.62</v>
      </c>
      <c r="G104">
        <v>1175066.1100000001</v>
      </c>
      <c r="H104">
        <v>986814.74</v>
      </c>
      <c r="I104">
        <v>1205024.95</v>
      </c>
      <c r="J104">
        <v>1226444.81</v>
      </c>
      <c r="K104" t="s">
        <v>88</v>
      </c>
      <c r="L104" t="s">
        <v>116</v>
      </c>
    </row>
    <row r="105" spans="1:12" x14ac:dyDescent="0.2">
      <c r="A105">
        <v>33511.699999999997</v>
      </c>
      <c r="B105">
        <v>64817.74</v>
      </c>
      <c r="C105">
        <v>64875.29</v>
      </c>
      <c r="D105">
        <v>72404.92</v>
      </c>
      <c r="E105">
        <v>71615.600000000006</v>
      </c>
      <c r="F105">
        <v>87740.62</v>
      </c>
      <c r="G105">
        <v>82373.990000000005</v>
      </c>
      <c r="H105">
        <v>74794.399999999994</v>
      </c>
      <c r="I105">
        <v>91939.25</v>
      </c>
      <c r="J105">
        <v>92899.33</v>
      </c>
      <c r="K105" t="s">
        <v>86</v>
      </c>
      <c r="L105" t="s">
        <v>167</v>
      </c>
    </row>
    <row r="106" spans="1:12" x14ac:dyDescent="0.2">
      <c r="A106">
        <v>0</v>
      </c>
      <c r="B106">
        <v>0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 t="s">
        <v>87</v>
      </c>
      <c r="L106" t="s">
        <v>167</v>
      </c>
    </row>
    <row r="107" spans="1:12" x14ac:dyDescent="0.2">
      <c r="A107">
        <v>0</v>
      </c>
      <c r="B107">
        <v>0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 t="s">
        <v>88</v>
      </c>
      <c r="L107" t="s">
        <v>167</v>
      </c>
    </row>
    <row r="108" spans="1:12" x14ac:dyDescent="0.2">
      <c r="A108">
        <v>71687.81</v>
      </c>
      <c r="B108">
        <v>82248.929999999993</v>
      </c>
      <c r="C108">
        <v>82721.7</v>
      </c>
      <c r="D108">
        <v>83943.52</v>
      </c>
      <c r="E108">
        <v>91573.21</v>
      </c>
      <c r="F108">
        <v>77061.02</v>
      </c>
      <c r="G108">
        <v>60789.54</v>
      </c>
      <c r="H108">
        <v>69472.09</v>
      </c>
      <c r="I108">
        <v>83107.820000000007</v>
      </c>
      <c r="J108">
        <v>73995.899999999994</v>
      </c>
      <c r="K108" t="s">
        <v>102</v>
      </c>
    </row>
    <row r="109" spans="1:12" x14ac:dyDescent="0.2">
      <c r="A109">
        <v>297573.2</v>
      </c>
      <c r="B109">
        <v>276858.75</v>
      </c>
      <c r="C109">
        <v>235951.72</v>
      </c>
      <c r="D109">
        <v>269828.93</v>
      </c>
      <c r="E109">
        <v>334104.2</v>
      </c>
      <c r="F109">
        <v>372512.48</v>
      </c>
      <c r="G109">
        <v>423215.22</v>
      </c>
      <c r="H109">
        <v>343183.93</v>
      </c>
      <c r="I109">
        <v>367328.05</v>
      </c>
      <c r="J109">
        <v>335431.15999999997</v>
      </c>
      <c r="K109" t="s">
        <v>103</v>
      </c>
    </row>
    <row r="110" spans="1:12" x14ac:dyDescent="0.2">
      <c r="A110">
        <v>209041.97</v>
      </c>
      <c r="B110">
        <v>302192.90000000002</v>
      </c>
      <c r="C110">
        <v>333139.61</v>
      </c>
      <c r="D110">
        <v>355369.29</v>
      </c>
      <c r="E110">
        <v>290829.18</v>
      </c>
      <c r="F110">
        <v>283479.09999999998</v>
      </c>
      <c r="G110">
        <v>298745.40000000002</v>
      </c>
      <c r="H110">
        <v>320219.18</v>
      </c>
      <c r="I110">
        <v>360175.8</v>
      </c>
      <c r="J110">
        <v>535299.02</v>
      </c>
      <c r="K110" t="s">
        <v>104</v>
      </c>
    </row>
    <row r="111" spans="1:12" x14ac:dyDescent="0.2">
      <c r="A111">
        <v>730540.46</v>
      </c>
      <c r="B111">
        <v>749868.45</v>
      </c>
      <c r="C111">
        <v>807438.43</v>
      </c>
      <c r="D111">
        <v>911313.62</v>
      </c>
      <c r="E111">
        <v>908508.64</v>
      </c>
      <c r="F111">
        <v>873494.59</v>
      </c>
      <c r="G111">
        <v>849168.15</v>
      </c>
      <c r="H111">
        <v>589929.35</v>
      </c>
      <c r="I111">
        <v>561035.34</v>
      </c>
      <c r="J111">
        <v>543314.18999999994</v>
      </c>
      <c r="K111" t="s">
        <v>105</v>
      </c>
    </row>
    <row r="112" spans="1:12" x14ac:dyDescent="0.2">
      <c r="A112">
        <v>350659.76</v>
      </c>
      <c r="B112">
        <v>401882.26</v>
      </c>
      <c r="C112">
        <v>448066.6</v>
      </c>
      <c r="D112">
        <v>632720.43000000005</v>
      </c>
      <c r="E112">
        <v>518271.16</v>
      </c>
      <c r="F112">
        <v>529474.22</v>
      </c>
      <c r="G112">
        <v>523017.03</v>
      </c>
      <c r="H112">
        <v>472785.72</v>
      </c>
      <c r="I112">
        <v>453960.2</v>
      </c>
      <c r="J112">
        <v>432866.07</v>
      </c>
      <c r="K112" t="s">
        <v>106</v>
      </c>
    </row>
    <row r="113" spans="1:12" x14ac:dyDescent="0.2">
      <c r="A113">
        <v>89648.54</v>
      </c>
      <c r="B113">
        <v>113603.79</v>
      </c>
      <c r="C113">
        <v>100123.53</v>
      </c>
      <c r="D113">
        <v>68972.39</v>
      </c>
      <c r="E113">
        <v>112358.43</v>
      </c>
      <c r="F113">
        <v>20481.55</v>
      </c>
      <c r="G113">
        <v>78229.440000000002</v>
      </c>
      <c r="H113">
        <v>80230.06</v>
      </c>
      <c r="I113">
        <v>124169.86</v>
      </c>
      <c r="J113">
        <v>52247.38</v>
      </c>
      <c r="K113" t="s">
        <v>107</v>
      </c>
    </row>
    <row r="114" spans="1:12" x14ac:dyDescent="0.2">
      <c r="A114">
        <v>1360102.74</v>
      </c>
      <c r="B114">
        <v>696567.68</v>
      </c>
      <c r="C114">
        <v>218766.37</v>
      </c>
      <c r="D114">
        <v>285478.02</v>
      </c>
      <c r="E114">
        <v>129346.68</v>
      </c>
      <c r="F114">
        <v>61293.21</v>
      </c>
      <c r="G114">
        <v>341918.34</v>
      </c>
      <c r="H114">
        <v>129033.57</v>
      </c>
      <c r="I114">
        <v>399717.58</v>
      </c>
      <c r="J114">
        <v>486284.79</v>
      </c>
      <c r="K114" t="s">
        <v>108</v>
      </c>
    </row>
    <row r="115" spans="1:12" x14ac:dyDescent="0.2">
      <c r="A115">
        <v>176644.5</v>
      </c>
      <c r="B115">
        <v>1048174.8</v>
      </c>
      <c r="C115">
        <v>421844.42</v>
      </c>
      <c r="D115">
        <v>406579.16</v>
      </c>
      <c r="E115">
        <v>866580.8</v>
      </c>
      <c r="F115">
        <v>273355.84999999998</v>
      </c>
      <c r="G115">
        <v>376384.53</v>
      </c>
      <c r="H115">
        <v>193236.23</v>
      </c>
      <c r="I115">
        <v>197744.59</v>
      </c>
      <c r="J115">
        <v>342320.18</v>
      </c>
      <c r="K115" t="s">
        <v>109</v>
      </c>
    </row>
    <row r="116" spans="1:12" x14ac:dyDescent="0.2">
      <c r="A116">
        <v>1321274.1100000001</v>
      </c>
      <c r="B116">
        <v>743470.68</v>
      </c>
      <c r="C116">
        <v>366139.13</v>
      </c>
      <c r="D116">
        <v>865448.7</v>
      </c>
      <c r="E116">
        <v>937162.72</v>
      </c>
      <c r="F116">
        <v>890605.61</v>
      </c>
      <c r="G116">
        <v>1589939.05</v>
      </c>
      <c r="H116">
        <v>348969.18</v>
      </c>
      <c r="I116">
        <v>695407.5</v>
      </c>
      <c r="J116">
        <v>1060778.42</v>
      </c>
      <c r="K116" t="s">
        <v>110</v>
      </c>
    </row>
    <row r="117" spans="1:12" x14ac:dyDescent="0.2">
      <c r="A117">
        <v>303009.78000000003</v>
      </c>
      <c r="B117">
        <v>342978.93</v>
      </c>
      <c r="C117">
        <v>493733.01</v>
      </c>
      <c r="D117">
        <v>494021.29</v>
      </c>
      <c r="E117">
        <v>433802.82</v>
      </c>
      <c r="F117">
        <v>669659.41</v>
      </c>
      <c r="G117">
        <v>372750.59</v>
      </c>
      <c r="H117">
        <v>369781.42</v>
      </c>
      <c r="I117">
        <v>542644.68999999994</v>
      </c>
      <c r="J117">
        <v>435898.88</v>
      </c>
      <c r="K117" t="s">
        <v>111</v>
      </c>
    </row>
    <row r="118" spans="1:12" x14ac:dyDescent="0.2">
      <c r="A118">
        <v>233158.29</v>
      </c>
      <c r="B118">
        <v>231919.39</v>
      </c>
      <c r="C118">
        <v>249120.6</v>
      </c>
      <c r="D118">
        <v>271679.58</v>
      </c>
      <c r="E118">
        <v>262806.55</v>
      </c>
      <c r="F118">
        <v>216090.33</v>
      </c>
      <c r="G118">
        <v>239572.4</v>
      </c>
      <c r="H118">
        <v>223090.39</v>
      </c>
      <c r="I118">
        <v>268070.39</v>
      </c>
      <c r="J118">
        <v>196633.27</v>
      </c>
      <c r="K118" t="s">
        <v>112</v>
      </c>
    </row>
    <row r="119" spans="1:12" x14ac:dyDescent="0.2">
      <c r="A119">
        <v>1749676.91</v>
      </c>
      <c r="B119">
        <v>1143298.99</v>
      </c>
      <c r="C119">
        <v>590548.46</v>
      </c>
      <c r="D119">
        <v>815085.43</v>
      </c>
      <c r="E119">
        <v>619328.85</v>
      </c>
      <c r="F119">
        <v>847588.62</v>
      </c>
      <c r="G119">
        <v>1175066.1100000001</v>
      </c>
      <c r="H119">
        <v>986814.74</v>
      </c>
      <c r="I119">
        <v>1205024.95</v>
      </c>
      <c r="J119">
        <v>1226444.81</v>
      </c>
      <c r="K119" t="s">
        <v>113</v>
      </c>
    </row>
    <row r="120" spans="1:12" x14ac:dyDescent="0.2">
      <c r="A120">
        <v>1223355.5</v>
      </c>
      <c r="B120">
        <v>2770733.82</v>
      </c>
      <c r="C120">
        <v>2218986.2200000002</v>
      </c>
      <c r="D120">
        <v>2716217.74</v>
      </c>
      <c r="E120">
        <v>2395767.2999999998</v>
      </c>
      <c r="F120">
        <v>1894522.17</v>
      </c>
      <c r="G120">
        <v>1936118.53</v>
      </c>
      <c r="H120">
        <v>1734647.51</v>
      </c>
      <c r="I120">
        <v>1932438.44</v>
      </c>
      <c r="J120">
        <v>2146446.14</v>
      </c>
      <c r="K120" t="s">
        <v>114</v>
      </c>
    </row>
    <row r="121" spans="1:12" x14ac:dyDescent="0.2">
      <c r="A121">
        <v>10752388.92</v>
      </c>
      <c r="B121">
        <v>10781096.220000001</v>
      </c>
      <c r="C121">
        <v>12566644.279999999</v>
      </c>
      <c r="D121">
        <v>14254196.060000001</v>
      </c>
      <c r="E121">
        <v>14231237</v>
      </c>
      <c r="F121">
        <v>14274420.77</v>
      </c>
      <c r="G121">
        <v>14462072.92</v>
      </c>
      <c r="H121">
        <v>11833627.560000001</v>
      </c>
      <c r="I121">
        <v>11190969.9</v>
      </c>
      <c r="J121">
        <v>11406063.17</v>
      </c>
      <c r="K121" t="s">
        <v>115</v>
      </c>
    </row>
    <row r="122" spans="1:12" x14ac:dyDescent="0.2">
      <c r="A122">
        <v>2190719.5499999998</v>
      </c>
      <c r="B122">
        <v>1312876.1599999999</v>
      </c>
      <c r="C122">
        <v>12546475.15</v>
      </c>
      <c r="D122">
        <v>1939681.79</v>
      </c>
      <c r="E122">
        <v>1648642.39</v>
      </c>
      <c r="F122">
        <v>1717541.26</v>
      </c>
      <c r="G122">
        <v>1571343.09</v>
      </c>
      <c r="H122">
        <v>1559135.64</v>
      </c>
      <c r="I122">
        <v>1741088.37</v>
      </c>
      <c r="J122">
        <v>1664102.63</v>
      </c>
      <c r="K122" t="s">
        <v>256</v>
      </c>
    </row>
    <row r="123" spans="1:12" x14ac:dyDescent="0.2">
      <c r="A123">
        <v>67859.850000000006</v>
      </c>
      <c r="B123">
        <v>78521.570000000007</v>
      </c>
      <c r="C123">
        <v>78512.91</v>
      </c>
      <c r="D123">
        <v>82484.600000000006</v>
      </c>
      <c r="E123">
        <v>81313.31</v>
      </c>
      <c r="F123">
        <v>81970.240000000005</v>
      </c>
      <c r="G123">
        <v>81951.600000000006</v>
      </c>
      <c r="H123">
        <v>68693</v>
      </c>
      <c r="I123">
        <v>68820</v>
      </c>
      <c r="J123">
        <v>66760</v>
      </c>
      <c r="K123">
        <v>67462.429999999993</v>
      </c>
      <c r="L123" t="s">
        <v>257</v>
      </c>
    </row>
    <row r="124" spans="1:12" x14ac:dyDescent="0.2">
      <c r="A124">
        <v>5125079.04</v>
      </c>
      <c r="B124">
        <v>5401412.5700000003</v>
      </c>
      <c r="C124">
        <v>5545962.1699999999</v>
      </c>
      <c r="D124">
        <v>6184266.54</v>
      </c>
      <c r="E124">
        <v>6398876.3399999999</v>
      </c>
      <c r="F124">
        <v>5938593.3700000001</v>
      </c>
      <c r="G124">
        <v>5835780.2699999996</v>
      </c>
      <c r="H124">
        <v>4685256.4400000004</v>
      </c>
      <c r="I124">
        <v>4830513.37</v>
      </c>
      <c r="J124">
        <v>3860385.11</v>
      </c>
      <c r="K124" t="s">
        <v>26</v>
      </c>
    </row>
    <row r="125" spans="1:12" x14ac:dyDescent="0.2">
      <c r="A125">
        <v>14681521.59</v>
      </c>
      <c r="B125">
        <v>16235896.300000001</v>
      </c>
      <c r="C125">
        <v>17435092.579999998</v>
      </c>
      <c r="D125">
        <v>18960854.34</v>
      </c>
      <c r="E125">
        <v>22075832.210000001</v>
      </c>
      <c r="F125">
        <v>24805756.280000001</v>
      </c>
      <c r="G125">
        <v>22902692.530000001</v>
      </c>
      <c r="H125">
        <v>16013673.66</v>
      </c>
      <c r="I125">
        <v>14539892.380000001</v>
      </c>
      <c r="J125">
        <v>16514614.210000001</v>
      </c>
      <c r="K125" t="s">
        <v>32</v>
      </c>
    </row>
    <row r="126" spans="1:12" x14ac:dyDescent="0.2">
      <c r="A126">
        <v>6544627.0899999999</v>
      </c>
      <c r="B126">
        <v>6066663.7300000004</v>
      </c>
      <c r="C126">
        <v>6411996.7300000004</v>
      </c>
      <c r="D126">
        <v>6025035.5499999998</v>
      </c>
      <c r="E126">
        <v>4953401.63</v>
      </c>
      <c r="F126">
        <v>5389917</v>
      </c>
      <c r="G126">
        <v>5949485.2599999998</v>
      </c>
      <c r="H126">
        <v>4776626.49</v>
      </c>
      <c r="I126">
        <v>5233004.53</v>
      </c>
      <c r="J126">
        <v>5228482.0999999996</v>
      </c>
      <c r="K126" t="s">
        <v>36</v>
      </c>
    </row>
    <row r="127" spans="1:12" x14ac:dyDescent="0.2">
      <c r="A127">
        <v>10807665.42</v>
      </c>
      <c r="B127">
        <v>11934040.970000001</v>
      </c>
      <c r="C127">
        <v>12180084.890000001</v>
      </c>
      <c r="D127">
        <v>12970737.029999999</v>
      </c>
      <c r="E127">
        <v>12765502.4</v>
      </c>
      <c r="F127">
        <v>13569901.9</v>
      </c>
      <c r="G127">
        <v>13680060.050000001</v>
      </c>
      <c r="H127">
        <v>11472437.02</v>
      </c>
      <c r="I127">
        <v>11322382.5</v>
      </c>
      <c r="J127">
        <v>11302244.460000001</v>
      </c>
      <c r="K127" t="s">
        <v>39</v>
      </c>
    </row>
    <row r="128" spans="1:12" x14ac:dyDescent="0.2">
      <c r="A128">
        <v>37158893.140000001</v>
      </c>
      <c r="B128">
        <v>39638013.57</v>
      </c>
      <c r="C128">
        <v>41573136.380000003</v>
      </c>
      <c r="D128">
        <v>44140893.460000001</v>
      </c>
      <c r="E128">
        <v>46193612.57</v>
      </c>
      <c r="F128">
        <v>49704168.560000002</v>
      </c>
      <c r="G128">
        <v>48368018.109999999</v>
      </c>
      <c r="H128">
        <v>36947993.600000001</v>
      </c>
      <c r="I128">
        <v>35925792.770000003</v>
      </c>
      <c r="J128">
        <v>36905725.880000003</v>
      </c>
      <c r="K128" t="s">
        <v>42</v>
      </c>
    </row>
    <row r="129" spans="1:11" x14ac:dyDescent="0.2">
      <c r="A129" s="35">
        <v>1963575.43</v>
      </c>
      <c r="B129" s="35">
        <v>1964473.01</v>
      </c>
      <c r="C129" s="35">
        <v>2697387.1</v>
      </c>
      <c r="D129" s="35">
        <v>2319268.56</v>
      </c>
      <c r="E129" s="35">
        <v>2219353.7000000002</v>
      </c>
      <c r="F129" s="35">
        <v>1094599.6499999999</v>
      </c>
      <c r="G129" s="35">
        <v>701640.74</v>
      </c>
      <c r="H129" s="35">
        <v>461649.25</v>
      </c>
      <c r="I129" s="35">
        <v>565714.44999999995</v>
      </c>
      <c r="J129" s="35">
        <v>222618.01</v>
      </c>
      <c r="K129" s="26" t="s">
        <v>278</v>
      </c>
    </row>
    <row r="130" spans="1:11" x14ac:dyDescent="0.2">
      <c r="A130" s="35">
        <v>2192869.98</v>
      </c>
      <c r="B130" s="35">
        <v>2386531.5499999998</v>
      </c>
      <c r="C130" s="35">
        <v>2563900.71</v>
      </c>
      <c r="D130" s="35">
        <v>2758237.38</v>
      </c>
      <c r="E130" s="35">
        <v>3488410.17</v>
      </c>
      <c r="F130" s="35">
        <v>3083004.06</v>
      </c>
      <c r="G130" s="35">
        <v>2550300.52</v>
      </c>
      <c r="H130" s="35">
        <v>1841277.64</v>
      </c>
      <c r="I130" s="35">
        <v>1430604.56</v>
      </c>
      <c r="J130" s="35">
        <v>1913902.49</v>
      </c>
      <c r="K130" t="s">
        <v>47</v>
      </c>
    </row>
    <row r="131" spans="1:11" x14ac:dyDescent="0.2">
      <c r="A131">
        <v>12033365.890000001</v>
      </c>
      <c r="B131">
        <v>14317387.65</v>
      </c>
      <c r="C131">
        <v>14556163.16</v>
      </c>
      <c r="D131">
        <v>15369453.939999999</v>
      </c>
      <c r="E131">
        <v>15911552.77</v>
      </c>
      <c r="F131">
        <v>17854141.82</v>
      </c>
      <c r="G131">
        <v>17186472.57</v>
      </c>
      <c r="H131">
        <v>13774304.439999999</v>
      </c>
      <c r="I131">
        <v>14095108.939999999</v>
      </c>
      <c r="J131">
        <v>13570247.07</v>
      </c>
      <c r="K131" t="s">
        <v>76</v>
      </c>
    </row>
    <row r="132" spans="1:11" x14ac:dyDescent="0.2">
      <c r="A132" s="35">
        <v>53065488.020000003</v>
      </c>
      <c r="B132" s="35">
        <v>60207054.560000002</v>
      </c>
      <c r="C132" s="35">
        <v>65358847.130000003</v>
      </c>
      <c r="D132" s="35">
        <v>64660279.899999999</v>
      </c>
      <c r="E132" s="35">
        <v>53831572.439999998</v>
      </c>
      <c r="F132" s="35">
        <v>57934857.060000002</v>
      </c>
      <c r="G132" s="35">
        <v>63912939.850000001</v>
      </c>
      <c r="H132" s="35">
        <v>50417700.740000002</v>
      </c>
      <c r="I132" s="35">
        <v>45442961.729999997</v>
      </c>
      <c r="J132" s="35">
        <v>55786779.640000001</v>
      </c>
    </row>
    <row r="133" spans="1:11" x14ac:dyDescent="0.2">
      <c r="A133" s="35">
        <v>136285.79999999999</v>
      </c>
      <c r="B133" s="35">
        <v>-23638.16</v>
      </c>
      <c r="C133" s="35">
        <v>-42880.21</v>
      </c>
      <c r="D133" s="35">
        <v>166080.95999999999</v>
      </c>
      <c r="E133" s="35">
        <v>289788.86</v>
      </c>
      <c r="F133" s="35">
        <v>333484.59999999998</v>
      </c>
      <c r="G133" s="35">
        <v>-951580.25</v>
      </c>
      <c r="H133" s="35">
        <v>1047839.7</v>
      </c>
      <c r="I133" s="35">
        <v>-200707.12</v>
      </c>
      <c r="J133" s="35">
        <v>-258628.96</v>
      </c>
    </row>
    <row r="134" spans="1:11" x14ac:dyDescent="0.2">
      <c r="A134" s="35">
        <v>154377.31</v>
      </c>
      <c r="B134" s="35">
        <v>294599.99</v>
      </c>
      <c r="C134" s="35">
        <v>292303.21999999997</v>
      </c>
      <c r="D134" s="35">
        <v>281623.52</v>
      </c>
      <c r="E134" s="35">
        <v>114855.16</v>
      </c>
      <c r="F134" s="35">
        <v>270094.12</v>
      </c>
      <c r="G134" s="35">
        <v>284570.55</v>
      </c>
      <c r="H134" s="35">
        <v>113850.9</v>
      </c>
      <c r="I134" s="35">
        <v>124457.91</v>
      </c>
      <c r="J134" s="35">
        <v>125014.59</v>
      </c>
    </row>
    <row r="135" spans="1:11" x14ac:dyDescent="0.2">
      <c r="A135" s="35">
        <v>-25081.62</v>
      </c>
      <c r="B135" s="35">
        <v>-29222.75</v>
      </c>
      <c r="C135" s="35">
        <v>-17532.36</v>
      </c>
      <c r="D135" s="35">
        <v>-7352.94</v>
      </c>
      <c r="E135" s="35">
        <v>-30075.72</v>
      </c>
      <c r="F135" s="35">
        <v>-30225.99</v>
      </c>
      <c r="G135" s="35">
        <v>-71632.460000000006</v>
      </c>
      <c r="H135" s="35">
        <v>-9989.58</v>
      </c>
      <c r="I135" s="35">
        <v>-43625.1</v>
      </c>
      <c r="J135" s="35">
        <v>-39990.97</v>
      </c>
    </row>
    <row r="136" spans="1:11" x14ac:dyDescent="0.2">
      <c r="A136" s="35">
        <v>88102.34</v>
      </c>
      <c r="B136" s="35">
        <v>115356.37</v>
      </c>
      <c r="C136" s="35">
        <v>128639.54</v>
      </c>
      <c r="D136" s="35">
        <v>115182.05</v>
      </c>
      <c r="E136" s="35">
        <v>133291.32</v>
      </c>
      <c r="F136" s="35">
        <v>160017.54999999999</v>
      </c>
      <c r="G136" s="35">
        <v>137934.57</v>
      </c>
      <c r="H136" s="35">
        <v>138372.18</v>
      </c>
      <c r="I136" s="35">
        <v>99699.22</v>
      </c>
      <c r="J136" s="35">
        <v>142367.16</v>
      </c>
    </row>
    <row r="137" spans="1:11" x14ac:dyDescent="0.2">
      <c r="A137" s="35">
        <v>288327.09000000003</v>
      </c>
      <c r="B137" s="35">
        <v>314521.55</v>
      </c>
      <c r="C137" s="35">
        <v>338946.06</v>
      </c>
      <c r="D137" s="35">
        <v>357568.03</v>
      </c>
      <c r="E137" s="35">
        <v>365249.1</v>
      </c>
      <c r="F137" s="35">
        <v>371966</v>
      </c>
      <c r="G137" s="35">
        <v>339120.94</v>
      </c>
      <c r="H137" s="35">
        <v>300345.15000000002</v>
      </c>
      <c r="I137" s="35">
        <v>326578.62</v>
      </c>
      <c r="J137" s="35">
        <v>285045.78000000003</v>
      </c>
    </row>
    <row r="138" spans="1:11" x14ac:dyDescent="0.2">
      <c r="A138" s="35">
        <v>97020.4</v>
      </c>
      <c r="B138" s="35">
        <v>137252.31</v>
      </c>
      <c r="C138" s="35">
        <v>135883.34</v>
      </c>
      <c r="D138" s="35">
        <v>130584.31</v>
      </c>
      <c r="E138" s="35">
        <v>147932.56</v>
      </c>
      <c r="F138" s="35">
        <v>104401.48</v>
      </c>
      <c r="G138" s="35">
        <v>80845.789999999994</v>
      </c>
      <c r="H138" s="35">
        <v>142491.91</v>
      </c>
      <c r="I138" s="35">
        <v>147610.16</v>
      </c>
      <c r="J138" s="35">
        <v>148474.51</v>
      </c>
    </row>
    <row r="139" spans="1:11" x14ac:dyDescent="0.2">
      <c r="A139" s="35">
        <v>350281.48</v>
      </c>
      <c r="B139" s="35">
        <v>434429.08</v>
      </c>
      <c r="C139" s="35">
        <v>338425</v>
      </c>
      <c r="D139" s="35">
        <v>484567.96</v>
      </c>
      <c r="E139" s="35">
        <v>406609.43</v>
      </c>
      <c r="F139" s="35">
        <v>532874.11</v>
      </c>
      <c r="G139" s="35">
        <v>385083.92</v>
      </c>
      <c r="H139" s="35">
        <v>738790.24</v>
      </c>
      <c r="I139" s="35">
        <v>400741.12</v>
      </c>
      <c r="J139" s="35">
        <v>428420.21</v>
      </c>
    </row>
    <row r="140" spans="1:11" x14ac:dyDescent="0.2">
      <c r="A140" s="35">
        <v>10557.5</v>
      </c>
      <c r="B140" s="35">
        <v>0</v>
      </c>
      <c r="C140" s="35">
        <v>0</v>
      </c>
      <c r="D140" s="35">
        <v>0</v>
      </c>
      <c r="E140" s="35">
        <v>13856.19</v>
      </c>
      <c r="F140" s="35">
        <v>0</v>
      </c>
      <c r="G140" s="35">
        <v>76.510000000000005</v>
      </c>
      <c r="H140" s="35">
        <v>1732.2</v>
      </c>
      <c r="I140" s="35">
        <v>2354.7600000000002</v>
      </c>
      <c r="J140" s="35">
        <v>3519.15</v>
      </c>
    </row>
    <row r="141" spans="1:11" x14ac:dyDescent="0.2">
      <c r="A141" s="35">
        <v>834288.81</v>
      </c>
      <c r="B141" s="35">
        <v>1001559.31</v>
      </c>
      <c r="C141" s="35">
        <v>941893.94</v>
      </c>
      <c r="D141" s="35">
        <v>1087902.3500000001</v>
      </c>
      <c r="E141" s="35">
        <v>1066938.6000000001</v>
      </c>
      <c r="F141" s="35">
        <v>1169259.1399999999</v>
      </c>
      <c r="G141" s="35">
        <v>943061.72</v>
      </c>
      <c r="H141" s="35">
        <v>1321731.68</v>
      </c>
      <c r="I141" s="35">
        <v>976983.88</v>
      </c>
      <c r="J141" s="35">
        <v>1007826.81</v>
      </c>
    </row>
    <row r="142" spans="1:11" x14ac:dyDescent="0.2">
      <c r="A142" s="35">
        <v>1124084.31</v>
      </c>
      <c r="B142" s="35">
        <v>1148787.05</v>
      </c>
      <c r="C142" s="35">
        <v>1210205.07</v>
      </c>
      <c r="D142" s="35">
        <v>984952.49</v>
      </c>
      <c r="E142" s="35">
        <v>1006518.9</v>
      </c>
      <c r="F142" s="35">
        <v>1191854.99</v>
      </c>
      <c r="G142" s="35">
        <v>1318210.6399999999</v>
      </c>
      <c r="H142" s="35">
        <v>478024.54</v>
      </c>
      <c r="I142" s="35">
        <v>387161.66</v>
      </c>
      <c r="J142" s="35">
        <v>656757.05000000005</v>
      </c>
    </row>
    <row r="143" spans="1:11" x14ac:dyDescent="0.2">
      <c r="A143" s="35">
        <v>1827489.52</v>
      </c>
      <c r="B143" s="35">
        <v>1813405.86</v>
      </c>
      <c r="C143" s="35">
        <v>2544649.2799999998</v>
      </c>
      <c r="D143" s="35">
        <v>2182884.81</v>
      </c>
      <c r="E143" s="35">
        <v>2040378.7</v>
      </c>
      <c r="F143" s="35">
        <v>977558.12</v>
      </c>
      <c r="G143" s="35">
        <v>594705.22</v>
      </c>
      <c r="H143" s="35">
        <v>293965.86</v>
      </c>
      <c r="I143" s="35">
        <v>394292.02</v>
      </c>
      <c r="J143" s="35">
        <v>53663.519999999997</v>
      </c>
    </row>
    <row r="144" spans="1:11" x14ac:dyDescent="0.2">
      <c r="A144" s="35">
        <v>46505.120000000003</v>
      </c>
      <c r="B144" s="35">
        <v>57590.93</v>
      </c>
      <c r="C144" s="35">
        <v>130894.38</v>
      </c>
      <c r="D144" s="35">
        <v>78450.53</v>
      </c>
      <c r="E144" s="35">
        <v>38756.1</v>
      </c>
      <c r="F144" s="35">
        <v>61109.02</v>
      </c>
      <c r="G144" s="35">
        <v>44618.1</v>
      </c>
      <c r="H144" s="35">
        <v>56041.07</v>
      </c>
      <c r="I144" s="35">
        <v>80422.12</v>
      </c>
      <c r="J144" s="35">
        <v>77429.16</v>
      </c>
    </row>
    <row r="145" spans="1:11" x14ac:dyDescent="0.2">
      <c r="A145" s="35">
        <v>72690.8</v>
      </c>
      <c r="B145" s="35">
        <v>77511.05</v>
      </c>
      <c r="C145" s="35">
        <v>82420.75</v>
      </c>
      <c r="D145" s="35">
        <v>43742.98</v>
      </c>
      <c r="E145" s="35">
        <v>35802.68</v>
      </c>
      <c r="F145" s="35">
        <v>30821.49</v>
      </c>
      <c r="G145" s="35">
        <v>37284.019999999997</v>
      </c>
      <c r="H145" s="35">
        <v>31015.63</v>
      </c>
      <c r="I145" s="35">
        <v>30874.54</v>
      </c>
      <c r="J145" s="35">
        <v>16218.35</v>
      </c>
    </row>
    <row r="146" spans="1:11" x14ac:dyDescent="0.2">
      <c r="A146" s="35">
        <v>11096.49</v>
      </c>
      <c r="B146" s="35">
        <v>43370.68</v>
      </c>
      <c r="C146" s="35">
        <v>106185.16</v>
      </c>
      <c r="D146" s="35">
        <v>263908.39</v>
      </c>
      <c r="E146" s="35">
        <v>694386.99</v>
      </c>
      <c r="F146" s="35">
        <v>50440.97</v>
      </c>
      <c r="G146" s="35">
        <v>31153.360000000001</v>
      </c>
      <c r="H146" s="35">
        <v>27633.67</v>
      </c>
      <c r="I146" s="35">
        <v>42590.02</v>
      </c>
      <c r="J146" s="35">
        <v>19837.61</v>
      </c>
    </row>
    <row r="147" spans="1:11" x14ac:dyDescent="0.2">
      <c r="A147" s="35">
        <v>2159006.7799999998</v>
      </c>
      <c r="B147" s="35">
        <v>2186843.36</v>
      </c>
      <c r="C147" s="35">
        <v>3092334.32</v>
      </c>
      <c r="D147" s="35">
        <v>2998851.66</v>
      </c>
      <c r="E147" s="35">
        <v>3603263.93</v>
      </c>
      <c r="F147" s="35">
        <v>1803849.53</v>
      </c>
      <c r="G147" s="35">
        <v>964579.17</v>
      </c>
      <c r="H147" s="35">
        <v>477979.19</v>
      </c>
      <c r="I147" s="35">
        <v>608361.19999999995</v>
      </c>
      <c r="J147" s="35">
        <v>451456.66</v>
      </c>
    </row>
    <row r="148" spans="1:11" x14ac:dyDescent="0.2">
      <c r="A148" s="35">
        <v>57487514.920000002</v>
      </c>
      <c r="B148" s="35">
        <v>64799798.200000003</v>
      </c>
      <c r="C148" s="35">
        <v>70852025.590000004</v>
      </c>
      <c r="D148" s="35">
        <v>70178137.390000001</v>
      </c>
      <c r="E148" s="35">
        <v>59913904.600000001</v>
      </c>
      <c r="F148" s="35">
        <v>62685813.479999997</v>
      </c>
      <c r="G148" s="35">
        <v>66426238.950000003</v>
      </c>
      <c r="H148" s="35">
        <v>53872328.640000001</v>
      </c>
      <c r="I148" s="35">
        <v>47319406.439999998</v>
      </c>
      <c r="J148" s="35">
        <v>57749694.799999997</v>
      </c>
    </row>
    <row r="149" spans="1:11" x14ac:dyDescent="0.2">
      <c r="A149" s="35">
        <v>41706029.619999997</v>
      </c>
      <c r="B149" s="35">
        <v>51399513.890000001</v>
      </c>
      <c r="C149" s="35">
        <v>52870084.859999999</v>
      </c>
      <c r="D149" s="35">
        <v>53718351.990000002</v>
      </c>
      <c r="E149" s="35">
        <v>39859446.68</v>
      </c>
      <c r="F149" s="35">
        <v>41890760.700000003</v>
      </c>
      <c r="G149" s="35">
        <v>49141161</v>
      </c>
      <c r="H149" s="35">
        <v>43658192.5</v>
      </c>
      <c r="I149" s="35">
        <v>43879646.049999997</v>
      </c>
      <c r="J149" s="35">
        <v>45611964.850000001</v>
      </c>
    </row>
    <row r="150" spans="1:11" x14ac:dyDescent="0.2">
      <c r="A150" s="35">
        <v>88762.4</v>
      </c>
      <c r="B150" s="35">
        <v>-41942.11</v>
      </c>
      <c r="C150" s="35">
        <v>-28727.81</v>
      </c>
      <c r="D150" s="35">
        <v>13298.43</v>
      </c>
      <c r="E150" s="35">
        <v>307740.26</v>
      </c>
      <c r="F150" s="35">
        <v>231154.94</v>
      </c>
      <c r="G150" s="35">
        <v>-805289.33</v>
      </c>
      <c r="H150" s="35">
        <v>1154467.55</v>
      </c>
      <c r="I150" s="35">
        <v>-151973.9</v>
      </c>
      <c r="J150" s="35">
        <v>-329155.90999999997</v>
      </c>
    </row>
    <row r="151" spans="1:11" x14ac:dyDescent="0.2">
      <c r="A151" s="35">
        <v>150965.07999999999</v>
      </c>
      <c r="B151" s="35">
        <v>359518.85</v>
      </c>
      <c r="C151" s="35">
        <v>197015.16</v>
      </c>
      <c r="D151" s="35">
        <v>152108.18</v>
      </c>
      <c r="E151" s="35">
        <v>93671.91</v>
      </c>
      <c r="F151" s="35">
        <v>124763.3</v>
      </c>
      <c r="G151" s="35">
        <v>152941.65</v>
      </c>
      <c r="H151" s="35">
        <v>98064.87</v>
      </c>
      <c r="I151" s="35">
        <v>127111.07</v>
      </c>
      <c r="J151" s="35">
        <v>104104.93</v>
      </c>
    </row>
    <row r="152" spans="1:11" x14ac:dyDescent="0.2">
      <c r="A152" s="35">
        <v>-22156.65</v>
      </c>
      <c r="B152" s="35">
        <v>-39970.31</v>
      </c>
      <c r="C152" s="35">
        <v>-12032.27</v>
      </c>
      <c r="D152" s="35">
        <v>-5290.1</v>
      </c>
      <c r="E152" s="35">
        <v>-14614.88</v>
      </c>
      <c r="F152" s="35">
        <v>-9865.14</v>
      </c>
      <c r="G152" s="35">
        <v>-42474.52</v>
      </c>
      <c r="H152" s="35">
        <v>-7313.57</v>
      </c>
      <c r="I152" s="35">
        <v>-54189.7</v>
      </c>
      <c r="J152" s="35">
        <v>-28313.02</v>
      </c>
    </row>
    <row r="153" spans="1:11" x14ac:dyDescent="0.2">
      <c r="A153">
        <v>468516.55</v>
      </c>
      <c r="B153">
        <v>531317.17000000004</v>
      </c>
      <c r="C153">
        <v>537196.87</v>
      </c>
      <c r="D153">
        <v>574941.06999999995</v>
      </c>
      <c r="E153">
        <v>565122.81999999995</v>
      </c>
      <c r="F153">
        <v>582638.03</v>
      </c>
      <c r="G153">
        <v>577698.30000000005</v>
      </c>
      <c r="H153">
        <v>497758.02</v>
      </c>
      <c r="I153">
        <v>486429.57</v>
      </c>
      <c r="J153">
        <v>469980.39</v>
      </c>
    </row>
    <row r="154" spans="1:11" x14ac:dyDescent="0.2">
      <c r="A154">
        <v>26495422.149999999</v>
      </c>
      <c r="B154">
        <v>27706326.510000002</v>
      </c>
      <c r="C154">
        <v>29195542.489999998</v>
      </c>
      <c r="D154">
        <v>30833959.109999999</v>
      </c>
      <c r="E154">
        <v>33138081.289999999</v>
      </c>
      <c r="F154">
        <v>35746186.619999997</v>
      </c>
      <c r="G154">
        <v>34095300.630000003</v>
      </c>
      <c r="H154">
        <v>24712136.829999998</v>
      </c>
      <c r="I154">
        <v>23385504.850000001</v>
      </c>
      <c r="J154">
        <v>24668474.41</v>
      </c>
      <c r="K154" t="s">
        <v>42</v>
      </c>
    </row>
    <row r="155" spans="1:11" x14ac:dyDescent="0.2">
      <c r="A155">
        <v>1178019.45</v>
      </c>
      <c r="B155">
        <v>1396323.91</v>
      </c>
      <c r="C155">
        <v>1478834.54</v>
      </c>
      <c r="D155">
        <v>1707871.64</v>
      </c>
      <c r="E155">
        <v>1823883.41</v>
      </c>
      <c r="F155">
        <v>1652616.64</v>
      </c>
      <c r="G155">
        <v>1676830.32</v>
      </c>
      <c r="H155">
        <v>1454942.64</v>
      </c>
      <c r="I155">
        <v>1445597.08</v>
      </c>
      <c r="J155">
        <v>1472166.04</v>
      </c>
      <c r="K155" t="s">
        <v>42</v>
      </c>
    </row>
    <row r="156" spans="1:11" x14ac:dyDescent="0.2">
      <c r="A156">
        <v>35499389.939999998</v>
      </c>
      <c r="B156">
        <v>37824962.280000001</v>
      </c>
      <c r="C156">
        <v>39665818.32</v>
      </c>
      <c r="D156">
        <v>41887717.670000002</v>
      </c>
      <c r="E156">
        <v>44050326.18</v>
      </c>
      <c r="F156">
        <v>47568147.140000001</v>
      </c>
      <c r="G156">
        <v>46213082.770000003</v>
      </c>
      <c r="H156">
        <v>35152403.340000004</v>
      </c>
      <c r="I156">
        <v>34100185.579999998</v>
      </c>
      <c r="J156">
        <v>34984819.549999997</v>
      </c>
      <c r="K156" t="s">
        <v>42</v>
      </c>
    </row>
    <row r="157" spans="1:11" x14ac:dyDescent="0.2">
      <c r="A157">
        <v>123236.7</v>
      </c>
      <c r="B157">
        <v>236569.81</v>
      </c>
      <c r="C157">
        <v>239942.83</v>
      </c>
      <c r="D157">
        <v>262280.32000000001</v>
      </c>
      <c r="E157">
        <v>304114.57</v>
      </c>
      <c r="F157">
        <v>290348.09999999998</v>
      </c>
      <c r="G157">
        <v>283757.71999999997</v>
      </c>
      <c r="H157">
        <v>277255.25</v>
      </c>
      <c r="I157">
        <v>289151.74</v>
      </c>
      <c r="J157">
        <v>240013.78</v>
      </c>
      <c r="K157" t="s">
        <v>42</v>
      </c>
    </row>
    <row r="158" spans="1:11" x14ac:dyDescent="0.2">
      <c r="A158" s="35">
        <v>365236.85</v>
      </c>
      <c r="B158" s="35">
        <v>352815.25</v>
      </c>
      <c r="C158" s="35">
        <v>398745.64</v>
      </c>
      <c r="D158" s="35">
        <v>439143.36</v>
      </c>
      <c r="E158" s="35">
        <v>503159.51</v>
      </c>
      <c r="F158" s="35">
        <v>543054.87</v>
      </c>
      <c r="G158" s="35">
        <v>483538.58</v>
      </c>
      <c r="H158" s="35">
        <v>367093.4</v>
      </c>
      <c r="I158" s="35">
        <v>327361.51</v>
      </c>
      <c r="J158" s="35">
        <v>375902.2</v>
      </c>
      <c r="K158" t="s">
        <v>292</v>
      </c>
    </row>
    <row r="159" spans="1:11" x14ac:dyDescent="0.2">
      <c r="A159" s="35">
        <v>40597718.030000001</v>
      </c>
      <c r="B159" s="35">
        <v>41935897.649999999</v>
      </c>
      <c r="C159" s="35">
        <v>51737010.469999999</v>
      </c>
      <c r="D159" s="35">
        <v>52963502.259999998</v>
      </c>
      <c r="E159" s="35">
        <v>41237165.590000004</v>
      </c>
      <c r="F159" s="35">
        <v>44109990.009999998</v>
      </c>
      <c r="G159" s="35">
        <v>49064133.899999999</v>
      </c>
      <c r="H159" s="35">
        <v>40365419.369999997</v>
      </c>
      <c r="I159" s="35">
        <v>36436085.030000001</v>
      </c>
      <c r="J159" s="35">
        <v>45168938.229999997</v>
      </c>
    </row>
    <row r="160" spans="1:11" x14ac:dyDescent="0.2">
      <c r="A160" s="35">
        <v>4160.9399999999996</v>
      </c>
      <c r="B160" s="35">
        <v>8287.6299999999992</v>
      </c>
      <c r="C160" s="35">
        <v>9855.7199999999993</v>
      </c>
      <c r="D160" s="35">
        <v>7430.68</v>
      </c>
      <c r="E160" s="35">
        <v>6813.43</v>
      </c>
      <c r="F160" s="35">
        <v>9331.7199999999993</v>
      </c>
      <c r="G160" s="35">
        <v>10029.290000000001</v>
      </c>
      <c r="H160" s="35">
        <v>5885.86</v>
      </c>
      <c r="I160" s="35">
        <v>5295.32</v>
      </c>
      <c r="J160" s="35">
        <v>5936.5</v>
      </c>
    </row>
    <row r="161" spans="1:11" x14ac:dyDescent="0.2">
      <c r="A161" s="35">
        <v>423573.56</v>
      </c>
      <c r="B161" s="35">
        <v>1092870.79</v>
      </c>
      <c r="C161" s="35">
        <v>1099611.26</v>
      </c>
      <c r="D161" s="35">
        <v>779827.12</v>
      </c>
      <c r="E161" s="35">
        <v>697954.94</v>
      </c>
      <c r="F161" s="35">
        <v>971654.72</v>
      </c>
      <c r="G161" s="35">
        <v>1037324.83</v>
      </c>
      <c r="H161" s="35">
        <v>623000.71</v>
      </c>
      <c r="I161" s="35">
        <v>569502.81999999995</v>
      </c>
      <c r="J161" s="35">
        <v>570887.63</v>
      </c>
    </row>
    <row r="162" spans="1:11" x14ac:dyDescent="0.2">
      <c r="A162" s="35">
        <v>76208.67</v>
      </c>
      <c r="B162" s="35">
        <v>83933.16</v>
      </c>
      <c r="C162" s="35">
        <v>112752.29</v>
      </c>
      <c r="D162" s="35">
        <v>170263.98</v>
      </c>
      <c r="E162" s="35">
        <v>143677.91</v>
      </c>
      <c r="F162" s="35">
        <v>136856.10999999999</v>
      </c>
      <c r="G162" s="35">
        <v>132163.01</v>
      </c>
      <c r="H162" s="35">
        <v>80950</v>
      </c>
      <c r="I162" s="35">
        <v>71362.89</v>
      </c>
      <c r="J162" s="35">
        <v>81616.460000000006</v>
      </c>
    </row>
    <row r="163" spans="1:11" x14ac:dyDescent="0.2">
      <c r="A163" s="35">
        <v>3854230.14</v>
      </c>
      <c r="B163" s="35">
        <v>5938744.6299999999</v>
      </c>
      <c r="C163" s="35">
        <v>5383453.5499999998</v>
      </c>
      <c r="D163" s="35">
        <v>6314940.29</v>
      </c>
      <c r="E163" s="35">
        <v>5592550.8200000003</v>
      </c>
      <c r="F163" s="35">
        <v>6169065.3099999996</v>
      </c>
      <c r="G163" s="35">
        <v>6541179.1299999999</v>
      </c>
      <c r="H163" s="35">
        <v>4179443.77</v>
      </c>
      <c r="I163" s="35">
        <v>3852075.64</v>
      </c>
      <c r="J163" s="35">
        <v>4568890.4000000004</v>
      </c>
    </row>
    <row r="164" spans="1:11" x14ac:dyDescent="0.2">
      <c r="A164" s="35">
        <v>25341.62</v>
      </c>
      <c r="B164" s="35">
        <v>51086.34</v>
      </c>
      <c r="C164" s="35">
        <v>38148.080000000002</v>
      </c>
      <c r="D164" s="35">
        <v>28130.94</v>
      </c>
      <c r="E164" s="35">
        <v>40804.589999999997</v>
      </c>
      <c r="F164" s="35">
        <v>36712.199999999997</v>
      </c>
      <c r="G164" s="35">
        <v>35354.51</v>
      </c>
      <c r="H164" s="35">
        <v>21279.17</v>
      </c>
      <c r="I164" s="35">
        <v>19631.009999999998</v>
      </c>
      <c r="J164" s="35">
        <v>15917.9</v>
      </c>
    </row>
    <row r="165" spans="1:11" x14ac:dyDescent="0.2">
      <c r="A165" s="35">
        <v>2014701.27</v>
      </c>
      <c r="B165" s="35">
        <v>4670980.38</v>
      </c>
      <c r="C165" s="35">
        <v>2725490.88</v>
      </c>
      <c r="D165" s="35">
        <v>1544497.75</v>
      </c>
      <c r="E165" s="35">
        <v>2437483.06</v>
      </c>
      <c r="F165" s="35">
        <v>2459985.87</v>
      </c>
      <c r="G165" s="35">
        <v>2427904.09</v>
      </c>
      <c r="H165" s="35">
        <v>1320721.3600000001</v>
      </c>
      <c r="I165" s="35">
        <v>1249746.3</v>
      </c>
      <c r="J165" s="35">
        <v>1016791.65</v>
      </c>
    </row>
    <row r="166" spans="1:11" x14ac:dyDescent="0.2">
      <c r="A166" s="35">
        <v>53282.47</v>
      </c>
      <c r="B166" s="35">
        <v>54010.96</v>
      </c>
      <c r="C166" s="35">
        <v>51201.22</v>
      </c>
      <c r="D166" s="35">
        <v>44154.17</v>
      </c>
      <c r="E166" s="35">
        <v>61194.59</v>
      </c>
      <c r="F166" s="35">
        <v>65586.27</v>
      </c>
      <c r="G166" s="35">
        <v>69784.41</v>
      </c>
      <c r="H166" s="35">
        <v>46744.32</v>
      </c>
      <c r="I166" s="35">
        <v>39030.07</v>
      </c>
      <c r="J166" s="35">
        <v>55691.68</v>
      </c>
    </row>
    <row r="167" spans="1:11" x14ac:dyDescent="0.2">
      <c r="A167" s="35">
        <v>2353616.71</v>
      </c>
      <c r="B167" s="35">
        <v>2594448.5099999998</v>
      </c>
      <c r="C167" s="35">
        <v>1693932.03</v>
      </c>
      <c r="D167" s="35">
        <v>1112623.01</v>
      </c>
      <c r="E167" s="35">
        <v>1855071.15</v>
      </c>
      <c r="F167" s="35">
        <v>2238527.38</v>
      </c>
      <c r="G167" s="35">
        <v>2412892.14</v>
      </c>
      <c r="H167" s="35">
        <v>1772778.15</v>
      </c>
      <c r="I167" s="35">
        <v>1606779.49</v>
      </c>
      <c r="J167" s="35">
        <v>2299146.58</v>
      </c>
    </row>
    <row r="168" spans="1:11" x14ac:dyDescent="0.2">
      <c r="A168" s="35">
        <v>25435.4</v>
      </c>
      <c r="B168" s="35">
        <v>38022.769999999997</v>
      </c>
      <c r="C168" s="35">
        <v>31196.31</v>
      </c>
      <c r="D168" s="35">
        <v>18438.97</v>
      </c>
      <c r="E168" s="35">
        <v>16288.46</v>
      </c>
      <c r="F168" s="35">
        <v>17207.919999999998</v>
      </c>
      <c r="G168" s="35">
        <v>21132.82</v>
      </c>
      <c r="H168" s="35">
        <v>16250.28</v>
      </c>
      <c r="I168" s="35">
        <v>12619.75</v>
      </c>
      <c r="J168" s="35">
        <v>18106.66</v>
      </c>
    </row>
    <row r="169" spans="1:11" x14ac:dyDescent="0.2">
      <c r="A169" s="35">
        <v>1803384.15</v>
      </c>
      <c r="B169" s="35">
        <v>2750751.08</v>
      </c>
      <c r="C169" s="35">
        <v>1876554.25</v>
      </c>
      <c r="D169" s="35">
        <v>956308.75</v>
      </c>
      <c r="E169" s="35">
        <v>857204.48</v>
      </c>
      <c r="F169" s="35">
        <v>910549.78</v>
      </c>
      <c r="G169" s="35">
        <v>1214907.27</v>
      </c>
      <c r="H169" s="35">
        <v>835597.54</v>
      </c>
      <c r="I169" s="35">
        <v>740776.76</v>
      </c>
      <c r="J169" s="35">
        <v>1067979.98</v>
      </c>
    </row>
    <row r="170" spans="1:11" x14ac:dyDescent="0.2">
      <c r="A170">
        <v>585112.73</v>
      </c>
      <c r="B170">
        <v>614324.21</v>
      </c>
      <c r="C170">
        <v>661571.13</v>
      </c>
      <c r="D170">
        <v>731521.21</v>
      </c>
      <c r="E170">
        <v>806758.23</v>
      </c>
      <c r="F170">
        <v>839343.2</v>
      </c>
      <c r="G170">
        <v>784774.91</v>
      </c>
      <c r="H170">
        <v>569576.32999999996</v>
      </c>
      <c r="I170">
        <v>502123.96</v>
      </c>
      <c r="J170">
        <v>582533.73</v>
      </c>
      <c r="K170" t="s">
        <v>227</v>
      </c>
    </row>
    <row r="171" spans="1:11" x14ac:dyDescent="0.2">
      <c r="A171">
        <v>3154.92</v>
      </c>
      <c r="B171">
        <v>1669.31</v>
      </c>
      <c r="C171">
        <v>-3823.78</v>
      </c>
      <c r="D171">
        <v>-5869.47</v>
      </c>
      <c r="E171">
        <v>4677.32</v>
      </c>
      <c r="F171">
        <v>9113.56</v>
      </c>
      <c r="G171">
        <v>-9932.1200000000008</v>
      </c>
      <c r="H171">
        <v>9375.64</v>
      </c>
      <c r="I171">
        <v>-214.61</v>
      </c>
      <c r="J171">
        <v>-3318.74</v>
      </c>
      <c r="K171" t="s">
        <v>228</v>
      </c>
    </row>
    <row r="172" spans="1:11" x14ac:dyDescent="0.2">
      <c r="A172">
        <v>3600.64</v>
      </c>
      <c r="B172">
        <v>5758.67</v>
      </c>
      <c r="C172">
        <v>4786.8100000000004</v>
      </c>
      <c r="D172">
        <v>8245.39</v>
      </c>
      <c r="E172">
        <v>2336.7199999999998</v>
      </c>
      <c r="F172">
        <v>5276.74</v>
      </c>
      <c r="G172">
        <v>5272.22</v>
      </c>
      <c r="H172">
        <v>2868.06</v>
      </c>
      <c r="I172">
        <v>3096.9</v>
      </c>
      <c r="J172">
        <v>2620.0300000000002</v>
      </c>
      <c r="K172" t="s">
        <v>229</v>
      </c>
    </row>
    <row r="173" spans="1:11" x14ac:dyDescent="0.2">
      <c r="A173">
        <v>-238.76</v>
      </c>
      <c r="B173">
        <v>-442.88</v>
      </c>
      <c r="C173">
        <v>-230.42</v>
      </c>
      <c r="D173">
        <v>-97.88</v>
      </c>
      <c r="E173">
        <v>-394.1</v>
      </c>
      <c r="F173">
        <v>-383.15</v>
      </c>
      <c r="G173">
        <v>-870.87</v>
      </c>
      <c r="H173">
        <v>-132.36000000000001</v>
      </c>
      <c r="I173">
        <v>-629.13</v>
      </c>
      <c r="J173">
        <v>-549.16999999999996</v>
      </c>
      <c r="K173" t="s">
        <v>230</v>
      </c>
    </row>
    <row r="174" spans="1:11" x14ac:dyDescent="0.2">
      <c r="A174">
        <v>23339.33</v>
      </c>
      <c r="B174">
        <v>21221.19</v>
      </c>
      <c r="C174">
        <v>17079.68</v>
      </c>
      <c r="D174">
        <v>19579.439999999999</v>
      </c>
      <c r="E174">
        <v>28621.81</v>
      </c>
      <c r="F174">
        <v>24346.42</v>
      </c>
      <c r="G174">
        <v>29378.86</v>
      </c>
      <c r="H174">
        <v>28378.29</v>
      </c>
      <c r="I174">
        <v>24022.720000000001</v>
      </c>
      <c r="J174">
        <v>27550.75</v>
      </c>
      <c r="K174" t="s">
        <v>231</v>
      </c>
    </row>
    <row r="175" spans="1:11" x14ac:dyDescent="0.2">
      <c r="A175">
        <v>0</v>
      </c>
      <c r="B175">
        <v>0</v>
      </c>
      <c r="C175">
        <v>0</v>
      </c>
      <c r="D175">
        <v>0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 t="s">
        <v>232</v>
      </c>
    </row>
    <row r="176" spans="1:11" x14ac:dyDescent="0.2">
      <c r="A176">
        <v>549725.98</v>
      </c>
      <c r="B176">
        <v>588321.07999999996</v>
      </c>
      <c r="C176">
        <v>642159.27</v>
      </c>
      <c r="D176">
        <v>707901.83</v>
      </c>
      <c r="E176">
        <v>772596.77</v>
      </c>
      <c r="F176">
        <v>808861.25</v>
      </c>
      <c r="G176">
        <v>752252.39</v>
      </c>
      <c r="H176">
        <v>538272.76</v>
      </c>
      <c r="I176">
        <v>475512.04</v>
      </c>
      <c r="J176">
        <v>553572.31000000006</v>
      </c>
      <c r="K176" t="s">
        <v>233</v>
      </c>
    </row>
    <row r="177" spans="1:11" x14ac:dyDescent="0.2">
      <c r="A177">
        <v>930.22</v>
      </c>
      <c r="B177">
        <v>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 t="s">
        <v>234</v>
      </c>
    </row>
    <row r="178" spans="1:11" x14ac:dyDescent="0.2">
      <c r="A178">
        <v>0</v>
      </c>
      <c r="B178">
        <v>0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235</v>
      </c>
    </row>
    <row r="179" spans="1:11" x14ac:dyDescent="0.2">
      <c r="A179">
        <v>11117.2</v>
      </c>
      <c r="B179">
        <v>4781.9399999999996</v>
      </c>
      <c r="C179">
        <v>2332.1799999999998</v>
      </c>
      <c r="D179">
        <v>4039.94</v>
      </c>
      <c r="E179">
        <v>5539.65</v>
      </c>
      <c r="F179">
        <v>6135.53</v>
      </c>
      <c r="G179">
        <v>3143.66</v>
      </c>
      <c r="H179">
        <v>2925.28</v>
      </c>
      <c r="I179">
        <v>2589.1999999999998</v>
      </c>
      <c r="J179">
        <v>1410.67</v>
      </c>
      <c r="K179" t="s">
        <v>236</v>
      </c>
    </row>
    <row r="180" spans="1:11" x14ac:dyDescent="0.2">
      <c r="A180">
        <v>0</v>
      </c>
      <c r="B180">
        <v>0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237</v>
      </c>
    </row>
    <row r="181" spans="1:11" x14ac:dyDescent="0.2">
      <c r="A181">
        <v>513800.06</v>
      </c>
      <c r="B181">
        <v>498518.08</v>
      </c>
      <c r="C181">
        <v>568877.57999999996</v>
      </c>
      <c r="D181">
        <v>663641.81000000006</v>
      </c>
      <c r="E181">
        <v>728485.79</v>
      </c>
      <c r="F181">
        <v>763180.6</v>
      </c>
      <c r="G181">
        <v>700561.42</v>
      </c>
      <c r="H181">
        <v>508727.86</v>
      </c>
      <c r="I181">
        <v>447526.63</v>
      </c>
      <c r="J181">
        <v>526356.19999999995</v>
      </c>
      <c r="K181" t="s">
        <v>238</v>
      </c>
    </row>
    <row r="182" spans="1:11" x14ac:dyDescent="0.2">
      <c r="A182">
        <v>71312.67</v>
      </c>
      <c r="B182">
        <v>115806.13</v>
      </c>
      <c r="C182">
        <v>92693.55</v>
      </c>
      <c r="D182">
        <v>67879.399999999994</v>
      </c>
      <c r="E182">
        <v>78272.44</v>
      </c>
      <c r="F182">
        <v>76162.600000000006</v>
      </c>
      <c r="G182">
        <v>84213.49</v>
      </c>
      <c r="H182">
        <v>60848.47</v>
      </c>
      <c r="I182">
        <v>54597.33</v>
      </c>
      <c r="J182">
        <v>56177.53</v>
      </c>
      <c r="K182" t="s">
        <v>239</v>
      </c>
    </row>
    <row r="183" spans="1:11" x14ac:dyDescent="0.2">
      <c r="A183">
        <v>374848.41</v>
      </c>
      <c r="B183">
        <v>362005.2</v>
      </c>
      <c r="C183">
        <v>410388.23</v>
      </c>
      <c r="D183">
        <v>449584.1</v>
      </c>
      <c r="E183">
        <v>514023.1</v>
      </c>
      <c r="F183">
        <v>555274.93999999994</v>
      </c>
      <c r="G183">
        <v>496209.03</v>
      </c>
      <c r="H183">
        <v>378781.65</v>
      </c>
      <c r="I183">
        <v>334141.59999999998</v>
      </c>
      <c r="J183">
        <v>383534.44</v>
      </c>
      <c r="K183" t="s">
        <v>240</v>
      </c>
    </row>
    <row r="184" spans="1:11" x14ac:dyDescent="0.2">
      <c r="A184">
        <v>60.03</v>
      </c>
      <c r="B184">
        <v>164.97</v>
      </c>
      <c r="C184">
        <v>269.87</v>
      </c>
      <c r="D184">
        <v>339.73</v>
      </c>
      <c r="E184">
        <v>305.5</v>
      </c>
      <c r="F184">
        <v>112.16</v>
      </c>
      <c r="G184">
        <v>249.77</v>
      </c>
      <c r="H184">
        <v>69.73</v>
      </c>
      <c r="I184">
        <v>211.49</v>
      </c>
      <c r="J184">
        <v>400.91</v>
      </c>
      <c r="K184" t="s">
        <v>241</v>
      </c>
    </row>
    <row r="185" spans="1:11" x14ac:dyDescent="0.2">
      <c r="A185">
        <v>102694.87</v>
      </c>
      <c r="B185">
        <v>135155.04</v>
      </c>
      <c r="C185">
        <v>151698.76</v>
      </c>
      <c r="D185">
        <v>199054.5</v>
      </c>
      <c r="E185">
        <v>187922.39</v>
      </c>
      <c r="F185">
        <v>175143.61</v>
      </c>
      <c r="G185">
        <v>169322.75</v>
      </c>
      <c r="H185">
        <v>103442.65</v>
      </c>
      <c r="I185">
        <v>91496.97</v>
      </c>
      <c r="J185">
        <v>99731.88</v>
      </c>
      <c r="K185" t="s">
        <v>242</v>
      </c>
    </row>
    <row r="186" spans="1:11" x14ac:dyDescent="0.2">
      <c r="A186">
        <v>107509.42</v>
      </c>
      <c r="B186">
        <v>116999</v>
      </c>
      <c r="C186">
        <v>99214.27</v>
      </c>
      <c r="D186">
        <v>82542.880000000005</v>
      </c>
      <c r="E186">
        <v>104154.46</v>
      </c>
      <c r="F186">
        <v>108812.49</v>
      </c>
      <c r="G186">
        <v>118993.36</v>
      </c>
      <c r="H186">
        <v>87282.3</v>
      </c>
      <c r="I186">
        <v>76273.899999999994</v>
      </c>
      <c r="J186">
        <v>98866.5</v>
      </c>
      <c r="K186" t="s">
        <v>243</v>
      </c>
    </row>
    <row r="187" spans="1:11" x14ac:dyDescent="0.2">
      <c r="A187">
        <v>0</v>
      </c>
      <c r="B187">
        <v>0</v>
      </c>
      <c r="C187">
        <v>0</v>
      </c>
      <c r="D187">
        <v>0</v>
      </c>
      <c r="E187">
        <v>352.78</v>
      </c>
      <c r="F187">
        <v>0</v>
      </c>
      <c r="G187">
        <v>0</v>
      </c>
      <c r="H187">
        <v>0</v>
      </c>
      <c r="I187">
        <v>0</v>
      </c>
      <c r="J187">
        <v>0</v>
      </c>
      <c r="K187" t="s">
        <v>244</v>
      </c>
    </row>
    <row r="188" spans="1:11" x14ac:dyDescent="0.2">
      <c r="A188">
        <v>1038745.27</v>
      </c>
      <c r="B188">
        <v>792568.82</v>
      </c>
      <c r="C188">
        <v>653524.5</v>
      </c>
      <c r="D188">
        <v>698016.54</v>
      </c>
      <c r="E188">
        <v>727850.09</v>
      </c>
      <c r="F188">
        <v>625695.14</v>
      </c>
      <c r="G188">
        <v>965793.18</v>
      </c>
      <c r="H188">
        <v>1087911.93</v>
      </c>
      <c r="I188">
        <v>782175.94</v>
      </c>
      <c r="J188">
        <v>938655.12</v>
      </c>
    </row>
    <row r="189" spans="1:11" x14ac:dyDescent="0.2">
      <c r="A189">
        <v>0</v>
      </c>
      <c r="B189">
        <v>0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</row>
    <row r="190" spans="1:11" x14ac:dyDescent="0.2">
      <c r="A190">
        <v>51051498.780000001</v>
      </c>
      <c r="B190">
        <v>58997844.020000003</v>
      </c>
      <c r="C190">
        <v>64535985.579999998</v>
      </c>
      <c r="D190">
        <v>63691572.530000001</v>
      </c>
      <c r="E190">
        <v>52714694.969999999</v>
      </c>
      <c r="F190">
        <v>56865988.969999999</v>
      </c>
      <c r="G190">
        <v>62719618.090000004</v>
      </c>
      <c r="H190">
        <v>49104675.170000002</v>
      </c>
      <c r="I190">
        <v>44469352.549999997</v>
      </c>
      <c r="J190">
        <v>54729248.119999997</v>
      </c>
    </row>
    <row r="191" spans="1:11" x14ac:dyDescent="0.2">
      <c r="A191">
        <v>111934.7</v>
      </c>
      <c r="B191">
        <v>0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</row>
    <row r="192" spans="1:11" x14ac:dyDescent="0.2">
      <c r="A192">
        <v>0</v>
      </c>
      <c r="B192">
        <v>0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</row>
    <row r="193" spans="1:10" x14ac:dyDescent="0.2">
      <c r="A193">
        <v>863309.27</v>
      </c>
      <c r="B193">
        <v>416641.71</v>
      </c>
      <c r="C193">
        <v>169337.05</v>
      </c>
      <c r="D193">
        <v>270690.83</v>
      </c>
      <c r="E193">
        <v>389027.38</v>
      </c>
      <c r="F193">
        <v>443172.95</v>
      </c>
      <c r="G193">
        <v>227528.58</v>
      </c>
      <c r="H193">
        <v>225113.64</v>
      </c>
      <c r="I193">
        <v>191433.24</v>
      </c>
      <c r="J193">
        <v>118876.4</v>
      </c>
    </row>
    <row r="194" spans="1:10" x14ac:dyDescent="0.2">
      <c r="A194">
        <v>0</v>
      </c>
      <c r="B194">
        <v>0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</row>
    <row r="195" spans="1:10" x14ac:dyDescent="0.2">
      <c r="A195">
        <v>47988956.579999998</v>
      </c>
      <c r="B195">
        <v>50799382.590000004</v>
      </c>
      <c r="C195">
        <v>59095517.329999998</v>
      </c>
      <c r="D195">
        <v>60763364.100000001</v>
      </c>
      <c r="E195">
        <v>49178951.869999997</v>
      </c>
      <c r="F195">
        <v>52967163.119999997</v>
      </c>
      <c r="G195">
        <v>58445308.130000003</v>
      </c>
      <c r="H195">
        <v>46885956.68</v>
      </c>
      <c r="I195">
        <v>42169024.789999999</v>
      </c>
      <c r="J195">
        <v>52423752.039999999</v>
      </c>
    </row>
    <row r="196" spans="1:10" x14ac:dyDescent="0.2">
      <c r="A196">
        <v>5076531.4400000004</v>
      </c>
      <c r="B196">
        <v>9407671.9700000007</v>
      </c>
      <c r="C196">
        <v>6263329.7999999998</v>
      </c>
      <c r="D196">
        <v>3896915.79</v>
      </c>
      <c r="E196">
        <v>4652620.57</v>
      </c>
      <c r="F196">
        <v>4967693.9400000004</v>
      </c>
      <c r="G196">
        <v>5467631.7199999997</v>
      </c>
      <c r="H196">
        <v>3531744.06</v>
      </c>
      <c r="I196">
        <v>3273936.93</v>
      </c>
      <c r="J196">
        <v>3363027.6</v>
      </c>
    </row>
    <row r="197" spans="1:10" x14ac:dyDescent="0.2">
      <c r="A197">
        <v>41497139.350000001</v>
      </c>
      <c r="B197">
        <v>43099676.770000003</v>
      </c>
      <c r="C197">
        <v>53014214.710000001</v>
      </c>
      <c r="D197">
        <v>53961674.57</v>
      </c>
      <c r="E197">
        <v>42124427.600000001</v>
      </c>
      <c r="F197">
        <v>45196608.25</v>
      </c>
      <c r="G197">
        <v>50298444.229999997</v>
      </c>
      <c r="H197">
        <v>41418551.950000003</v>
      </c>
      <c r="I197">
        <v>37118813.350000001</v>
      </c>
      <c r="J197">
        <v>45899517.840000004</v>
      </c>
    </row>
    <row r="198" spans="1:10" x14ac:dyDescent="0.2">
      <c r="A198">
        <v>4274.92</v>
      </c>
      <c r="B198">
        <v>14151</v>
      </c>
      <c r="C198">
        <v>20540.93</v>
      </c>
      <c r="D198">
        <v>19873.37</v>
      </c>
      <c r="E198">
        <v>15321.45</v>
      </c>
      <c r="F198">
        <v>6215.91</v>
      </c>
      <c r="G198">
        <v>21276.76</v>
      </c>
      <c r="H198">
        <v>7714.26</v>
      </c>
      <c r="I198">
        <v>14386.52</v>
      </c>
      <c r="J198">
        <v>36613.620000000003</v>
      </c>
    </row>
    <row r="199" spans="1:10" x14ac:dyDescent="0.2">
      <c r="A199">
        <v>5897980.2999999998</v>
      </c>
      <c r="B199">
        <v>10613883.800000001</v>
      </c>
      <c r="C199">
        <v>8137210.79</v>
      </c>
      <c r="D199">
        <v>7873719.9000000004</v>
      </c>
      <c r="E199">
        <v>8055088.8799999999</v>
      </c>
      <c r="F199">
        <v>8657967.8599999994</v>
      </c>
      <c r="G199">
        <v>9040373.75</v>
      </c>
      <c r="H199">
        <v>5539962.7699999996</v>
      </c>
      <c r="I199">
        <v>5121403.6900000004</v>
      </c>
      <c r="J199">
        <v>5643278.29</v>
      </c>
    </row>
    <row r="200" spans="1:10" x14ac:dyDescent="0.2">
      <c r="A200">
        <v>5666093.4500000002</v>
      </c>
      <c r="B200">
        <v>6479342.9900000002</v>
      </c>
      <c r="C200">
        <v>4186880.69</v>
      </c>
      <c r="D200">
        <v>2805012.06</v>
      </c>
      <c r="E200">
        <v>3614790.99</v>
      </c>
      <c r="F200">
        <v>4074065.04</v>
      </c>
      <c r="G200">
        <v>4552845.1100000003</v>
      </c>
      <c r="H200">
        <v>3451471.77</v>
      </c>
      <c r="I200">
        <v>3188358.17</v>
      </c>
      <c r="J200">
        <v>4207369.88</v>
      </c>
    </row>
    <row r="201" spans="1:10" x14ac:dyDescent="0.2">
      <c r="A201">
        <v>0</v>
      </c>
      <c r="B201">
        <v>0</v>
      </c>
      <c r="C201">
        <v>0</v>
      </c>
      <c r="D201">
        <v>0</v>
      </c>
      <c r="E201">
        <v>21943.5</v>
      </c>
      <c r="F201">
        <v>0</v>
      </c>
      <c r="G201">
        <v>0</v>
      </c>
      <c r="H201">
        <v>0</v>
      </c>
      <c r="I201">
        <v>0</v>
      </c>
      <c r="J201">
        <v>0</v>
      </c>
    </row>
    <row r="202" spans="1:10" x14ac:dyDescent="0.2">
      <c r="A202" s="35">
        <v>49634.05</v>
      </c>
      <c r="B202" s="35">
        <v>95471.93</v>
      </c>
      <c r="C202" s="35">
        <v>87512.89</v>
      </c>
      <c r="D202" s="35">
        <v>95082.08</v>
      </c>
      <c r="E202" s="35">
        <v>125546.08</v>
      </c>
      <c r="F202" s="35">
        <v>45680.62</v>
      </c>
      <c r="G202" s="35">
        <v>37905.660000000003</v>
      </c>
      <c r="H202" s="35">
        <v>55188.81</v>
      </c>
      <c r="I202" s="35">
        <v>12148.59</v>
      </c>
      <c r="J202" s="35">
        <v>112369.3</v>
      </c>
    </row>
    <row r="203" spans="1:10" x14ac:dyDescent="0.2">
      <c r="A203" s="35">
        <v>738667.34</v>
      </c>
      <c r="B203" s="35">
        <v>666037.81999999995</v>
      </c>
      <c r="C203" s="35">
        <v>690058.64</v>
      </c>
      <c r="D203" s="35">
        <v>567309.6</v>
      </c>
      <c r="E203" s="35">
        <v>660174.75</v>
      </c>
      <c r="F203" s="35">
        <v>847930.91</v>
      </c>
      <c r="G203" s="35">
        <v>968448.9</v>
      </c>
      <c r="H203" s="35">
        <v>215192.04</v>
      </c>
      <c r="I203" s="35">
        <v>142998.41</v>
      </c>
      <c r="J203" s="35">
        <v>157270.85</v>
      </c>
    </row>
    <row r="204" spans="1:10" x14ac:dyDescent="0.2">
      <c r="A204" s="35">
        <v>3773.33</v>
      </c>
      <c r="B204" s="35">
        <v>35248.61</v>
      </c>
      <c r="C204" s="35">
        <v>64148.39</v>
      </c>
      <c r="D204" s="35">
        <v>40011.08</v>
      </c>
      <c r="E204" s="35">
        <v>10790.42</v>
      </c>
      <c r="F204" s="35">
        <v>16163.44</v>
      </c>
      <c r="G204" s="35">
        <v>89141.2</v>
      </c>
      <c r="H204" s="35">
        <v>11722.97</v>
      </c>
      <c r="I204" s="35">
        <v>8519.27</v>
      </c>
      <c r="J204" s="35">
        <v>8823.06</v>
      </c>
    </row>
    <row r="205" spans="1:10" x14ac:dyDescent="0.2">
      <c r="A205" s="35">
        <v>85255.3</v>
      </c>
      <c r="B205" s="35">
        <v>124398.74</v>
      </c>
      <c r="C205" s="35">
        <v>154367.74</v>
      </c>
      <c r="D205" s="35">
        <v>157857.51</v>
      </c>
      <c r="E205" s="35">
        <v>87384.04</v>
      </c>
      <c r="F205" s="35">
        <v>159084.59</v>
      </c>
      <c r="G205" s="35">
        <v>136101.92000000001</v>
      </c>
      <c r="H205" s="35">
        <v>83132.55</v>
      </c>
      <c r="I205" s="35">
        <v>65471.56</v>
      </c>
      <c r="J205" s="35">
        <v>110662.8</v>
      </c>
    </row>
    <row r="206" spans="1:10" x14ac:dyDescent="0.2">
      <c r="A206" s="35">
        <v>246754.29</v>
      </c>
      <c r="B206" s="35">
        <v>227629.95</v>
      </c>
      <c r="C206" s="35">
        <v>214117.42</v>
      </c>
      <c r="D206" s="35">
        <v>124692.21</v>
      </c>
      <c r="E206" s="35">
        <v>122623.6</v>
      </c>
      <c r="F206" s="35">
        <v>122995.43</v>
      </c>
      <c r="G206" s="35">
        <v>86612.95</v>
      </c>
      <c r="H206" s="35">
        <v>112788.16</v>
      </c>
      <c r="I206" s="35">
        <v>158023.82</v>
      </c>
      <c r="J206" s="35">
        <v>267631.03999999998</v>
      </c>
    </row>
    <row r="207" spans="1:10" x14ac:dyDescent="0.2">
      <c r="A207" s="35">
        <v>186146.31</v>
      </c>
      <c r="B207" s="35">
        <v>159312.69</v>
      </c>
      <c r="C207" s="35">
        <v>217473.65</v>
      </c>
      <c r="D207" s="35">
        <v>393142.47</v>
      </c>
      <c r="E207" s="35">
        <v>761380.77</v>
      </c>
      <c r="F207" s="35">
        <v>651997.5</v>
      </c>
      <c r="G207" s="35">
        <v>224366.24</v>
      </c>
      <c r="H207" s="35">
        <v>37058.57</v>
      </c>
      <c r="I207" s="35">
        <v>15403.32</v>
      </c>
      <c r="J207" s="35">
        <v>242994.96</v>
      </c>
    </row>
    <row r="208" spans="1:10" x14ac:dyDescent="0.2">
      <c r="A208" s="35">
        <v>15078.54</v>
      </c>
      <c r="B208" s="35">
        <v>35652.15</v>
      </c>
      <c r="C208" s="35">
        <v>10711.1</v>
      </c>
      <c r="D208" s="35">
        <v>36722.49</v>
      </c>
      <c r="E208" s="35">
        <v>32558.7</v>
      </c>
      <c r="F208" s="35">
        <v>31922.43</v>
      </c>
      <c r="G208" s="35">
        <v>32452.240000000002</v>
      </c>
      <c r="H208" s="35">
        <v>32264.39</v>
      </c>
      <c r="I208" s="35">
        <v>44779.18</v>
      </c>
      <c r="J208" s="35">
        <v>41313.07</v>
      </c>
    </row>
    <row r="209" spans="1:11" x14ac:dyDescent="0.2">
      <c r="A209" s="20">
        <f>A210+A211</f>
        <v>896318.22</v>
      </c>
      <c r="B209" s="20">
        <f t="shared" ref="B209:J209" si="0">B210+B211</f>
        <v>785562.16</v>
      </c>
      <c r="C209" s="20">
        <f t="shared" si="0"/>
        <v>781280.49</v>
      </c>
      <c r="D209" s="20">
        <f t="shared" si="0"/>
        <v>757610.12</v>
      </c>
      <c r="E209" s="20">
        <f t="shared" si="0"/>
        <v>978098.79</v>
      </c>
      <c r="F209" s="20">
        <f t="shared" si="0"/>
        <v>1038867.38</v>
      </c>
      <c r="G209" s="20">
        <f t="shared" si="0"/>
        <v>982771.64</v>
      </c>
      <c r="H209" s="20">
        <f t="shared" si="0"/>
        <v>222761.93</v>
      </c>
      <c r="I209" s="20">
        <f t="shared" si="0"/>
        <v>150967.06</v>
      </c>
      <c r="J209" s="20">
        <f t="shared" si="0"/>
        <v>321391.44999999995</v>
      </c>
      <c r="K209" t="s">
        <v>312</v>
      </c>
    </row>
    <row r="210" spans="1:11" x14ac:dyDescent="0.2">
      <c r="A210" s="35">
        <v>724285.38</v>
      </c>
      <c r="B210" s="35">
        <v>635482.14</v>
      </c>
      <c r="C210" s="35">
        <v>616640.31000000006</v>
      </c>
      <c r="D210" s="35">
        <v>529389.23</v>
      </c>
      <c r="E210" s="35">
        <v>575974.31000000006</v>
      </c>
      <c r="F210" s="35">
        <v>678846.01</v>
      </c>
      <c r="G210" s="35">
        <v>839377.22</v>
      </c>
      <c r="H210" s="35">
        <v>192654.99</v>
      </c>
      <c r="I210" s="35">
        <v>142554.91</v>
      </c>
      <c r="J210" s="35">
        <v>154672.01999999999</v>
      </c>
      <c r="K210" t="s">
        <v>312</v>
      </c>
    </row>
    <row r="211" spans="1:11" x14ac:dyDescent="0.2">
      <c r="A211" s="35">
        <v>172032.84</v>
      </c>
      <c r="B211" s="35">
        <v>150080.01999999999</v>
      </c>
      <c r="C211" s="35">
        <v>164640.18</v>
      </c>
      <c r="D211" s="35">
        <v>228220.89</v>
      </c>
      <c r="E211" s="35">
        <v>402124.48</v>
      </c>
      <c r="F211" s="35">
        <v>360021.37</v>
      </c>
      <c r="G211" s="35">
        <v>143394.42000000001</v>
      </c>
      <c r="H211" s="35">
        <v>30106.94</v>
      </c>
      <c r="I211" s="35">
        <v>8412.15</v>
      </c>
      <c r="J211" s="35">
        <v>166719.43</v>
      </c>
      <c r="K211" t="s">
        <v>312</v>
      </c>
    </row>
    <row r="212" spans="1:11" x14ac:dyDescent="0.2">
      <c r="A212" s="35">
        <v>-925023.06</v>
      </c>
      <c r="B212" s="35">
        <v>-1090393.58</v>
      </c>
      <c r="C212" s="35">
        <v>-1051766.98</v>
      </c>
      <c r="D212" s="35">
        <v>-1224692.1200000001</v>
      </c>
      <c r="E212" s="35">
        <v>-1186832.3999999999</v>
      </c>
      <c r="F212" s="35">
        <v>-1489067.05</v>
      </c>
      <c r="G212" s="35">
        <v>-1285246.6200000001</v>
      </c>
      <c r="H212" s="35">
        <v>-848423.37</v>
      </c>
      <c r="I212" s="35">
        <v>-849832.93</v>
      </c>
      <c r="J212" s="35">
        <v>-1058351.0900000001</v>
      </c>
      <c r="K212" s="35" t="s">
        <v>315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6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0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</v>
      </c>
    </row>
    <row r="2" spans="1:15" ht="15.75" customHeight="1" x14ac:dyDescent="0.2">
      <c r="D2" s="41" t="str">
        <f>Kenndat!D2</f>
        <v>Produktionsgebiet 2: Wald- und Mühlviertel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2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6">
        <f>IF(Input!A170 = 0, "***", Input!A132/Input!A170)</f>
        <v>90.692759359380204</v>
      </c>
      <c r="F9" s="6">
        <f>IF(Input!B170 = 0, "***", Input!B132/Input!B170)</f>
        <v>98.005342423343535</v>
      </c>
      <c r="G9" s="6">
        <f>IF(Input!C170 = 0, "***", Input!C132/Input!C170)</f>
        <v>98.793378619771389</v>
      </c>
      <c r="H9" s="6">
        <f>IF(Input!D170 = 0, "***", Input!D132/Input!D170)</f>
        <v>88.391531258539999</v>
      </c>
      <c r="I9" s="6">
        <f>IF(Input!E170 = 0, "***", Input!E132/Input!E170)</f>
        <v>66.725780336941838</v>
      </c>
      <c r="J9" s="6">
        <f>IF(Input!F170 = 0, "***", Input!F132/Input!F170)</f>
        <v>69.024038152688917</v>
      </c>
      <c r="K9" s="6">
        <f>IF(Input!G170 = 0, "***", Input!G132/Input!G170)</f>
        <v>81.44111010123909</v>
      </c>
      <c r="L9" s="6">
        <f>IF(Input!H170 = 0, "***", Input!H132/Input!H170)</f>
        <v>88.517900208388241</v>
      </c>
      <c r="M9" s="6">
        <f>IF(Input!I170 = 0, "***", Input!I132/Input!I170)</f>
        <v>90.501480411331087</v>
      </c>
      <c r="N9" s="6">
        <f>IF(Input!J170 = 0, "***", Input!J132/Input!J170)</f>
        <v>95.765750148064399</v>
      </c>
      <c r="O9" s="6">
        <f>AVERAGE(E9:N9)</f>
        <v>86.785907101968874</v>
      </c>
    </row>
    <row r="10" spans="1:15" ht="12" customHeight="1" x14ac:dyDescent="0.2">
      <c r="B10" t="s">
        <v>180</v>
      </c>
      <c r="E10" s="6">
        <f>IF(Input!A171 = 0, "***", Input!A133/Input!A171)</f>
        <v>43.197862386367952</v>
      </c>
      <c r="F10" s="6">
        <f>IF(Input!B171 = 0, "***", Input!B133/Input!B171)</f>
        <v>-14.160437546051963</v>
      </c>
      <c r="G10" s="6">
        <f>IF(Input!C171 = 0, "***", Input!C133/Input!C171)</f>
        <v>11.214089199692451</v>
      </c>
      <c r="H10" s="6">
        <f>IF(Input!D171 = 0, "***", Input!D133/Input!D171)</f>
        <v>-28.295733686346466</v>
      </c>
      <c r="I10" s="6">
        <f>IF(Input!E171 = 0, "***", Input!E133/Input!E171)</f>
        <v>61.956175758767841</v>
      </c>
      <c r="J10" s="6">
        <f>IF(Input!F171 = 0, "***", Input!F133/Input!F171)</f>
        <v>36.592133041314263</v>
      </c>
      <c r="K10" s="6">
        <f>IF(Input!G171 = 0, "***", Input!G133/Input!G171)</f>
        <v>95.808372230701991</v>
      </c>
      <c r="L10" s="6">
        <f>IF(Input!H171 = 0, "***", Input!H133/Input!H171)</f>
        <v>111.76193838500625</v>
      </c>
      <c r="M10" s="6">
        <f>IF(Input!I171 = 0, "***", Input!I133/Input!I171)</f>
        <v>935.21793019896552</v>
      </c>
      <c r="N10" s="6">
        <f>IF(Input!J171 = 0, "***", Input!J133/Input!J171)</f>
        <v>77.929864948745617</v>
      </c>
      <c r="O10" s="6">
        <f>AVERAGE(E10:N10)</f>
        <v>133.12221949171635</v>
      </c>
    </row>
    <row r="11" spans="1:15" ht="12" customHeight="1" x14ac:dyDescent="0.2">
      <c r="B11" t="s">
        <v>181</v>
      </c>
      <c r="E11" s="6">
        <f>IF(Input!A172 = 0, "***", Input!A134/Input!A172)</f>
        <v>42.874963895307502</v>
      </c>
      <c r="F11" s="6">
        <f>IF(Input!B172 = 0, "***", Input!B134/Input!B172)</f>
        <v>51.157644039335466</v>
      </c>
      <c r="G11" s="6">
        <f>IF(Input!C172 = 0, "***", Input!C134/Input!C172)</f>
        <v>61.064303784775234</v>
      </c>
      <c r="H11" s="6">
        <f>IF(Input!D172 = 0, "***", Input!D134/Input!D172)</f>
        <v>34.155269793181404</v>
      </c>
      <c r="I11" s="6">
        <f>IF(Input!E172 = 0, "***", Input!E134/Input!E172)</f>
        <v>49.152298948954098</v>
      </c>
      <c r="J11" s="6">
        <f>IF(Input!F172 = 0, "***", Input!F134/Input!F172)</f>
        <v>51.185792743246779</v>
      </c>
      <c r="K11" s="6">
        <f>IF(Input!G172 = 0, "***", Input!G134/Input!G172)</f>
        <v>53.975469536551962</v>
      </c>
      <c r="L11" s="6">
        <f>IF(Input!H172 = 0, "***", Input!H134/Input!H172)</f>
        <v>39.696136064099079</v>
      </c>
      <c r="M11" s="6">
        <f>IF(Input!I172 = 0, "***", Input!I134/Input!I172)</f>
        <v>40.187900804029837</v>
      </c>
      <c r="N11" s="6">
        <f>IF(Input!J172 = 0, "***", Input!J134/Input!J172)</f>
        <v>47.714946012068559</v>
      </c>
      <c r="O11" s="6">
        <f>AVERAGE(E11:N11)</f>
        <v>47.116472562154982</v>
      </c>
    </row>
    <row r="12" spans="1:15" ht="12" customHeight="1" x14ac:dyDescent="0.2">
      <c r="B12" t="s">
        <v>182</v>
      </c>
      <c r="E12" s="6">
        <f>IF(Input!A173 = 0, "***", Input!A135/Input!A173)</f>
        <v>105.04950577986263</v>
      </c>
      <c r="F12" s="6">
        <f>IF(Input!B173 = 0, "***", Input!B135/Input!B173)</f>
        <v>65.983449241329481</v>
      </c>
      <c r="G12" s="6">
        <f>IF(Input!C173 = 0, "***", Input!C135/Input!C173)</f>
        <v>76.088707577467247</v>
      </c>
      <c r="H12" s="6">
        <f>IF(Input!D173 = 0, "***", Input!D135/Input!D173)</f>
        <v>75.121986105435226</v>
      </c>
      <c r="I12" s="6">
        <f>IF(Input!E173 = 0, "***", Input!E135/Input!E173)</f>
        <v>76.314945445318443</v>
      </c>
      <c r="J12" s="6">
        <f>IF(Input!F173 = 0, "***", Input!F135/Input!F173)</f>
        <v>78.888137805037204</v>
      </c>
      <c r="K12" s="6">
        <f>IF(Input!G173 = 0, "***", Input!G135/Input!G173)</f>
        <v>82.253907012527705</v>
      </c>
      <c r="L12" s="6">
        <f>IF(Input!H173 = 0, "***", Input!H135/Input!H173)</f>
        <v>75.472801450589287</v>
      </c>
      <c r="M12" s="6">
        <f>IF(Input!I173 = 0, "***", Input!I135/Input!I173)</f>
        <v>69.341948404940155</v>
      </c>
      <c r="N12" s="6">
        <f>IF(Input!J173 = 0, "***", Input!J135/Input!J173)</f>
        <v>72.820747673762227</v>
      </c>
      <c r="O12" s="6">
        <f>AVERAGE(E12:N12)</f>
        <v>77.73361364962696</v>
      </c>
    </row>
    <row r="13" spans="1:15" x14ac:dyDescent="0.2">
      <c r="B13" s="1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3.5" customHeight="1" x14ac:dyDescent="0.2">
      <c r="A14" s="21" t="s">
        <v>4</v>
      </c>
      <c r="B14" s="5"/>
      <c r="C14" s="5"/>
      <c r="D14" s="5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15" ht="6" customHeight="1" x14ac:dyDescent="0.2">
      <c r="A15" s="21"/>
      <c r="B15" s="5"/>
      <c r="C15" s="5"/>
      <c r="D15" s="5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</row>
    <row r="16" spans="1:15" ht="12" customHeight="1" x14ac:dyDescent="0.2">
      <c r="B16" t="s">
        <v>231</v>
      </c>
      <c r="E16" s="6">
        <f>IF(Input!A174 = 0, "***", Input!A188/Input!A174)</f>
        <v>44.506216330974368</v>
      </c>
      <c r="F16" s="6">
        <f>IF(Input!B174 = 0, "***", Input!B188/Input!B174)</f>
        <v>37.347991323766479</v>
      </c>
      <c r="G16" s="6">
        <f>IF(Input!C174 = 0, "***", Input!C188/Input!C174)</f>
        <v>38.263275424363918</v>
      </c>
      <c r="H16" s="6">
        <f>IF(Input!D174 = 0, "***", Input!D188/Input!D174)</f>
        <v>35.650485407141375</v>
      </c>
      <c r="I16" s="6">
        <f>IF(Input!E174 = 0, "***", Input!E188/Input!E174)</f>
        <v>25.429911315881139</v>
      </c>
      <c r="J16" s="6">
        <f>IF(Input!F174 = 0, "***", Input!F188/Input!F174)</f>
        <v>25.69967740637022</v>
      </c>
      <c r="K16" s="6">
        <f>IF(Input!G174 = 0, "***", Input!G188/Input!G174)</f>
        <v>32.873745952021281</v>
      </c>
      <c r="L16" s="6">
        <f>IF(Input!H174 = 0, "***", Input!H188/Input!H174)</f>
        <v>38.336063589455172</v>
      </c>
      <c r="M16" s="6">
        <f>IF(Input!I174 = 0, "***", Input!I188/Input!I174)</f>
        <v>32.559840850661367</v>
      </c>
      <c r="N16" s="6">
        <f>IF(Input!J174 = 0, "***", Input!J188/Input!J174)</f>
        <v>34.070038746676587</v>
      </c>
      <c r="O16" s="6">
        <f t="shared" ref="O16:O22" si="1">AVERAGE(E16:N16)</f>
        <v>34.473724634731198</v>
      </c>
    </row>
    <row r="17" spans="1:15" ht="12" customHeight="1" x14ac:dyDescent="0.2">
      <c r="B17" t="s">
        <v>232</v>
      </c>
      <c r="E17" s="6" t="str">
        <f>IF(Input!A175 = 0, "***", Input!A189/Input!A175)</f>
        <v>***</v>
      </c>
      <c r="F17" s="6" t="str">
        <f>IF(Input!B175 = 0, "***", Input!B189/Input!B175)</f>
        <v>***</v>
      </c>
      <c r="G17" s="6" t="str">
        <f>IF(Input!C175 = 0, "***", Input!C189/Input!C175)</f>
        <v>***</v>
      </c>
      <c r="H17" s="6" t="str">
        <f>IF(Input!D175 = 0, "***", Input!D189/Input!D175)</f>
        <v>***</v>
      </c>
      <c r="I17" s="6" t="str">
        <f>IF(Input!E175 = 0, "***", Input!E189/Input!E175)</f>
        <v>***</v>
      </c>
      <c r="J17" s="6" t="str">
        <f>IF(Input!F175 = 0, "***", Input!F189/Input!F175)</f>
        <v>***</v>
      </c>
      <c r="K17" s="6" t="str">
        <f>IF(Input!G175 = 0, "***", Input!G189/Input!G175)</f>
        <v>***</v>
      </c>
      <c r="L17" s="6" t="str">
        <f>IF(Input!H175 = 0, "***", Input!H189/Input!H175)</f>
        <v>***</v>
      </c>
      <c r="M17" s="6" t="str">
        <f>IF(Input!I175 = 0, "***", Input!I189/Input!I175)</f>
        <v>***</v>
      </c>
      <c r="N17" s="6" t="str">
        <f>IF(Input!J175 = 0, "***", Input!J189/Input!J175)</f>
        <v>***</v>
      </c>
      <c r="O17" s="6" t="e">
        <f t="shared" si="1"/>
        <v>#DIV/0!</v>
      </c>
    </row>
    <row r="18" spans="1:15" ht="12" customHeight="1" x14ac:dyDescent="0.2">
      <c r="B18" t="s">
        <v>233</v>
      </c>
      <c r="E18" s="6">
        <f>IF(Input!A176 = 0, "***", Input!A190/Input!A176)</f>
        <v>92.867174987800297</v>
      </c>
      <c r="F18" s="6">
        <f>IF(Input!B176 = 0, "***", Input!B190/Input!B176)</f>
        <v>100.28171015051851</v>
      </c>
      <c r="G18" s="6">
        <f>IF(Input!C176 = 0, "***", Input!C190/Input!C176)</f>
        <v>100.49840996611323</v>
      </c>
      <c r="H18" s="6">
        <f>IF(Input!D176 = 0, "***", Input!D190/Input!D176)</f>
        <v>89.972323605944069</v>
      </c>
      <c r="I18" s="6">
        <f>IF(Input!E176 = 0, "***", Input!E190/Input!E176)</f>
        <v>68.230540194984243</v>
      </c>
      <c r="J18" s="6">
        <f>IF(Input!F176 = 0, "***", Input!F190/Input!F176)</f>
        <v>70.303762196544838</v>
      </c>
      <c r="K18" s="6">
        <f>IF(Input!G176 = 0, "***", Input!G190/Input!G176)</f>
        <v>83.375764469156422</v>
      </c>
      <c r="L18" s="6">
        <f>IF(Input!H176 = 0, "***", Input!H190/Input!H176)</f>
        <v>91.226379670410964</v>
      </c>
      <c r="M18" s="6">
        <f>IF(Input!I176 = 0, "***", Input!I190/Input!I176)</f>
        <v>93.518878197069412</v>
      </c>
      <c r="N18" s="6">
        <f>IF(Input!J176 = 0, "***", Input!J190/Input!J176)</f>
        <v>98.86558111983598</v>
      </c>
      <c r="O18" s="6">
        <f t="shared" si="1"/>
        <v>88.914052455837805</v>
      </c>
    </row>
    <row r="19" spans="1:15" ht="12" customHeight="1" x14ac:dyDescent="0.2">
      <c r="B19" t="s">
        <v>234</v>
      </c>
      <c r="E19" s="6">
        <f>IF(Input!A177 = 0, "***", Input!A191/Input!A177)</f>
        <v>120.33142697426415</v>
      </c>
      <c r="F19" s="6" t="str">
        <f>IF(Input!B177 = 0, "***", Input!B191/Input!B177)</f>
        <v>***</v>
      </c>
      <c r="G19" s="6" t="str">
        <f>IF(Input!C177 = 0, "***", Input!C191/Input!C177)</f>
        <v>***</v>
      </c>
      <c r="H19" s="6" t="str">
        <f>IF(Input!D177 = 0, "***", Input!D191/Input!D177)</f>
        <v>***</v>
      </c>
      <c r="I19" s="6" t="str">
        <f>IF(Input!E177 = 0, "***", Input!E191/Input!E177)</f>
        <v>***</v>
      </c>
      <c r="J19" s="6" t="str">
        <f>IF(Input!F177 = 0, "***", Input!F191/Input!F177)</f>
        <v>***</v>
      </c>
      <c r="K19" s="6" t="str">
        <f>IF(Input!G177 = 0, "***", Input!G191/Input!G177)</f>
        <v>***</v>
      </c>
      <c r="L19" s="6" t="str">
        <f>IF(Input!H177 = 0, "***", Input!H191/Input!H177)</f>
        <v>***</v>
      </c>
      <c r="M19" s="6" t="str">
        <f>IF(Input!I177 = 0, "***", Input!I191/Input!I177)</f>
        <v>***</v>
      </c>
      <c r="N19" s="6" t="str">
        <f>IF(Input!J177 = 0, "***", Input!J191/Input!J177)</f>
        <v>***</v>
      </c>
      <c r="O19" s="6">
        <f t="shared" si="1"/>
        <v>120.33142697426415</v>
      </c>
    </row>
    <row r="20" spans="1:15" ht="12" customHeight="1" x14ac:dyDescent="0.2">
      <c r="B20" t="s">
        <v>235</v>
      </c>
      <c r="E20" s="6" t="str">
        <f>IF(Input!A178 = 0, "***", Input!A192/Input!A178)</f>
        <v>***</v>
      </c>
      <c r="F20" s="6" t="str">
        <f>IF(Input!B178 = 0, "***", Input!B192/Input!B178)</f>
        <v>***</v>
      </c>
      <c r="G20" s="6" t="str">
        <f>IF(Input!C178 = 0, "***", Input!C192/Input!C178)</f>
        <v>***</v>
      </c>
      <c r="H20" s="6" t="str">
        <f>IF(Input!D178 = 0, "***", Input!D192/Input!D178)</f>
        <v>***</v>
      </c>
      <c r="I20" s="6" t="str">
        <f>IF(Input!E178 = 0, "***", Input!E192/Input!E178)</f>
        <v>***</v>
      </c>
      <c r="J20" s="6" t="str">
        <f>IF(Input!F178 = 0, "***", Input!F192/Input!F178)</f>
        <v>***</v>
      </c>
      <c r="K20" s="6" t="str">
        <f>IF(Input!G178 = 0, "***", Input!G192/Input!G178)</f>
        <v>***</v>
      </c>
      <c r="L20" s="6" t="str">
        <f>IF(Input!H178 = 0, "***", Input!H192/Input!H178)</f>
        <v>***</v>
      </c>
      <c r="M20" s="6" t="str">
        <f>IF(Input!I178 = 0, "***", Input!I192/Input!I178)</f>
        <v>***</v>
      </c>
      <c r="N20" s="6" t="str">
        <f>IF(Input!J178 = 0, "***", Input!J192/Input!J178)</f>
        <v>***</v>
      </c>
      <c r="O20" s="6" t="e">
        <f t="shared" si="1"/>
        <v>#DIV/0!</v>
      </c>
    </row>
    <row r="21" spans="1:15" ht="12" customHeight="1" x14ac:dyDescent="0.2">
      <c r="B21" t="s">
        <v>236</v>
      </c>
      <c r="E21" s="6">
        <f>IF(Input!A179 = 0, "***", Input!A193/Input!A179)</f>
        <v>77.655279206994564</v>
      </c>
      <c r="F21" s="6">
        <f>IF(Input!B179 = 0, "***", Input!B193/Input!B179)</f>
        <v>87.128176012246087</v>
      </c>
      <c r="G21" s="6">
        <f>IF(Input!C179 = 0, "***", Input!C193/Input!C179)</f>
        <v>72.608910975996707</v>
      </c>
      <c r="H21" s="6">
        <f>IF(Input!D179 = 0, "***", Input!D193/Input!D179)</f>
        <v>67.003675797165315</v>
      </c>
      <c r="I21" s="6">
        <f>IF(Input!E179 = 0, "***", Input!E193/Input!E179)</f>
        <v>70.225985396189301</v>
      </c>
      <c r="J21" s="6">
        <f>IF(Input!F179 = 0, "***", Input!F193/Input!F179)</f>
        <v>72.230589696407648</v>
      </c>
      <c r="K21" s="6">
        <f>IF(Input!G179 = 0, "***", Input!G193/Input!G179)</f>
        <v>72.376968247202299</v>
      </c>
      <c r="L21" s="6">
        <f>IF(Input!H179 = 0, "***", Input!H193/Input!H179)</f>
        <v>76.954561614614676</v>
      </c>
      <c r="M21" s="6">
        <f>IF(Input!I179 = 0, "***", Input!I193/Input!I179)</f>
        <v>73.935285030125144</v>
      </c>
      <c r="N21" s="6">
        <f>IF(Input!J179 = 0, "***", Input!J193/Input!J179)</f>
        <v>84.269460610915374</v>
      </c>
      <c r="O21" s="6">
        <f t="shared" si="1"/>
        <v>75.438889258785721</v>
      </c>
    </row>
    <row r="22" spans="1:15" ht="12" customHeight="1" x14ac:dyDescent="0.2">
      <c r="B22" t="s">
        <v>237</v>
      </c>
      <c r="E22" s="6" t="str">
        <f>IF(Input!A180 = 0, "***", Input!A194/Input!A180)</f>
        <v>***</v>
      </c>
      <c r="F22" s="6" t="str">
        <f>IF(Input!B180 = 0, "***", Input!B194/Input!B180)</f>
        <v>***</v>
      </c>
      <c r="G22" s="6" t="str">
        <f>IF(Input!C180 = 0, "***", Input!C194/Input!C180)</f>
        <v>***</v>
      </c>
      <c r="H22" s="6" t="str">
        <f>IF(Input!D180 = 0, "***", Input!D194/Input!D180)</f>
        <v>***</v>
      </c>
      <c r="I22" s="6" t="str">
        <f>IF(Input!E180 = 0, "***", Input!E194/Input!E180)</f>
        <v>***</v>
      </c>
      <c r="J22" s="6" t="str">
        <f>IF(Input!F180 = 0, "***", Input!F194/Input!F180)</f>
        <v>***</v>
      </c>
      <c r="K22" s="6" t="str">
        <f>IF(Input!G180 = 0, "***", Input!G194/Input!G180)</f>
        <v>***</v>
      </c>
      <c r="L22" s="6" t="str">
        <f>IF(Input!H180 = 0, "***", Input!H194/Input!H180)</f>
        <v>***</v>
      </c>
      <c r="M22" s="6" t="str">
        <f>IF(Input!I180 = 0, "***", Input!I194/Input!I180)</f>
        <v>***</v>
      </c>
      <c r="N22" s="6" t="str">
        <f>IF(Input!J180 = 0, "***", Input!J194/Input!J180)</f>
        <v>***</v>
      </c>
      <c r="O22" s="6" t="e">
        <f t="shared" si="1"/>
        <v>#DIV/0!</v>
      </c>
    </row>
    <row r="23" spans="1:15" x14ac:dyDescent="0.2"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3.5" customHeight="1" x14ac:dyDescent="0.2">
      <c r="A24" s="4" t="s">
        <v>5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ht="6.75" customHeight="1" x14ac:dyDescent="0.2">
      <c r="A25" s="4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5" ht="12" customHeight="1" x14ac:dyDescent="0.2">
      <c r="B26" t="s">
        <v>238</v>
      </c>
      <c r="E26" s="6">
        <f>IF(Input!A181 = 0, "***", Input!A195/Input!A181)</f>
        <v>93.400060288042781</v>
      </c>
      <c r="F26" s="6">
        <f>IF(Input!B181 = 0, "***", Input!B195/Input!B181)</f>
        <v>101.90078279608234</v>
      </c>
      <c r="G26" s="6">
        <f>IF(Input!C181 = 0, "***", Input!C195/Input!C181)</f>
        <v>103.88090409539431</v>
      </c>
      <c r="H26" s="6">
        <f>IF(Input!D181 = 0, "***", Input!D195/Input!D181)</f>
        <v>91.560482152262225</v>
      </c>
      <c r="I26" s="6">
        <f>IF(Input!E181 = 0, "***", Input!E195/Input!E181)</f>
        <v>67.508457330375649</v>
      </c>
      <c r="J26" s="6">
        <f>IF(Input!F181 = 0, "***", Input!F195/Input!F181)</f>
        <v>69.403183361841215</v>
      </c>
      <c r="K26" s="6">
        <f>IF(Input!G181 = 0, "***", Input!G195/Input!G181)</f>
        <v>83.42638698260032</v>
      </c>
      <c r="L26" s="6">
        <f>IF(Input!H181 = 0, "***", Input!H195/Input!H181)</f>
        <v>92.163139404238649</v>
      </c>
      <c r="M26" s="6">
        <f>IF(Input!I181 = 0, "***", Input!I195/Input!I181)</f>
        <v>94.226850344078969</v>
      </c>
      <c r="N26" s="6">
        <f>IF(Input!J181 = 0, "***", Input!J195/Input!J181)</f>
        <v>99.597481781348833</v>
      </c>
      <c r="O26" s="6">
        <f>AVERAGE(E26:N26)</f>
        <v>89.706772853626546</v>
      </c>
    </row>
    <row r="27" spans="1:15" ht="12" customHeight="1" x14ac:dyDescent="0.2">
      <c r="B27" t="s">
        <v>239</v>
      </c>
      <c r="E27" s="6">
        <f>IF(Input!A182 = 0, "***", Input!A196/Input!A182)</f>
        <v>71.186949528043201</v>
      </c>
      <c r="F27" s="6">
        <f>IF(Input!B182 = 0, "***", Input!B196/Input!B182)</f>
        <v>81.236390249808025</v>
      </c>
      <c r="G27" s="6">
        <f>IF(Input!C182 = 0, "***", Input!C196/Input!C182)</f>
        <v>67.570287252996565</v>
      </c>
      <c r="H27" s="6">
        <f>IF(Input!D182 = 0, "***", Input!D196/Input!D182)</f>
        <v>57.409402410746125</v>
      </c>
      <c r="I27" s="6">
        <f>IF(Input!E182 = 0, "***", Input!E196/Input!E182)</f>
        <v>59.441363652391573</v>
      </c>
      <c r="J27" s="6">
        <f>IF(Input!F182 = 0, "***", Input!F196/Input!F182)</f>
        <v>65.224847103433973</v>
      </c>
      <c r="K27" s="6">
        <f>IF(Input!G182 = 0, "***", Input!G196/Input!G182)</f>
        <v>64.925841691158979</v>
      </c>
      <c r="L27" s="6">
        <f>IF(Input!H182 = 0, "***", Input!H196/Input!H182)</f>
        <v>58.041624711352647</v>
      </c>
      <c r="M27" s="6">
        <f>IF(Input!I182 = 0, "***", Input!I196/Input!I182)</f>
        <v>59.965147196758522</v>
      </c>
      <c r="N27" s="6">
        <f>IF(Input!J182 = 0, "***", Input!J196/Input!J182)</f>
        <v>59.864283815966992</v>
      </c>
      <c r="O27" s="6">
        <f>AVERAGE(E27:N27)</f>
        <v>64.486613761265659</v>
      </c>
    </row>
    <row r="28" spans="1:15" x14ac:dyDescent="0.2"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3.5" customHeight="1" x14ac:dyDescent="0.2">
      <c r="A29" s="4" t="s">
        <v>6</v>
      </c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</row>
    <row r="30" spans="1:15" ht="6" customHeight="1" x14ac:dyDescent="0.2">
      <c r="A30" s="4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</row>
    <row r="31" spans="1:15" ht="12" customHeight="1" x14ac:dyDescent="0.2">
      <c r="B31" t="s">
        <v>293</v>
      </c>
      <c r="E31" s="6">
        <f>IF(Input!A183 = 0, "***", Input!A197/Input!A183)</f>
        <v>110.7037891663993</v>
      </c>
      <c r="F31" s="6">
        <f>IF(Input!B183 = 0, "***", Input!B197/Input!B183)</f>
        <v>119.05817035224909</v>
      </c>
      <c r="G31" s="6">
        <f>IF(Input!C183 = 0, "***", Input!C197/Input!C183)</f>
        <v>129.18064124304931</v>
      </c>
      <c r="H31" s="6">
        <f>IF(Input!D183 = 0, "***", Input!D197/Input!D183)</f>
        <v>120.02576285504759</v>
      </c>
      <c r="I31" s="6">
        <f>IF(Input!E183 = 0, "***", Input!E197/Input!E183)</f>
        <v>81.950456312177423</v>
      </c>
      <c r="J31" s="6">
        <f>IF(Input!F183 = 0, "***", Input!F197/Input!F183)</f>
        <v>81.395008119761371</v>
      </c>
      <c r="K31" s="6">
        <f>IF(Input!G183 = 0, "***", Input!G197/Input!G183)</f>
        <v>101.36543510705557</v>
      </c>
      <c r="L31" s="6">
        <f>IF(Input!H183 = 0, "***", Input!H197/Input!H183)</f>
        <v>109.34677524637215</v>
      </c>
      <c r="M31" s="6">
        <f>IF(Input!I183 = 0, "***", Input!I197/Input!I183)</f>
        <v>111.08707610785369</v>
      </c>
      <c r="N31" s="6">
        <f>IF(Input!J183 = 0, "***", Input!J197/Input!J183)</f>
        <v>119.67508795298801</v>
      </c>
      <c r="O31" s="6">
        <f t="shared" ref="O31:O36" si="2">AVERAGE(E31:N31)</f>
        <v>108.37882024629535</v>
      </c>
    </row>
    <row r="32" spans="1:15" ht="12" customHeight="1" x14ac:dyDescent="0.2">
      <c r="B32" t="s">
        <v>7</v>
      </c>
      <c r="E32" s="6">
        <f>IF(Input!A184 = 0, "***", Input!A198/Input!A184)</f>
        <v>71.213060136598372</v>
      </c>
      <c r="F32" s="6">
        <f>IF(Input!B184 = 0, "***", Input!B198/Input!B184)</f>
        <v>85.779232587743223</v>
      </c>
      <c r="G32" s="6">
        <f>IF(Input!C184 = 0, "***", Input!C198/Input!C184)</f>
        <v>76.114166079964434</v>
      </c>
      <c r="H32" s="6">
        <f>IF(Input!D184 = 0, "***", Input!D198/Input!D184)</f>
        <v>58.497542165837572</v>
      </c>
      <c r="I32" s="6">
        <f>IF(Input!E184 = 0, "***", Input!E198/Input!E184)</f>
        <v>50.152045826513913</v>
      </c>
      <c r="J32" s="6">
        <f>IF(Input!F184 = 0, "***", Input!F198/Input!F184)</f>
        <v>55.420024964336662</v>
      </c>
      <c r="K32" s="6">
        <f>IF(Input!G184 = 0, "***", Input!G198/Input!G184)</f>
        <v>85.185410577731503</v>
      </c>
      <c r="L32" s="6">
        <f>IF(Input!H184 = 0, "***", Input!H198/Input!H184)</f>
        <v>110.63043166499354</v>
      </c>
      <c r="M32" s="6">
        <f>IF(Input!I184 = 0, "***", Input!I198/Input!I184)</f>
        <v>68.024587450943301</v>
      </c>
      <c r="N32" s="6">
        <f>IF(Input!J184 = 0, "***", Input!J198/Input!J184)</f>
        <v>91.326282706841937</v>
      </c>
      <c r="O32" s="6">
        <f t="shared" si="2"/>
        <v>75.234278416150431</v>
      </c>
    </row>
    <row r="33" spans="2:15" ht="12" customHeight="1" x14ac:dyDescent="0.2">
      <c r="B33" s="14" t="s">
        <v>294</v>
      </c>
      <c r="E33" s="15">
        <f>IF((Input!A183+Input!A184) = 0, "***", (Input!A197+Input!A198)/(Input!A183+Input!A184))</f>
        <v>110.69746594661886</v>
      </c>
      <c r="F33" s="15">
        <f>IF((Input!B183+Input!B184) = 0, "***", (Input!B197+Input!B198)/(Input!B183+Input!B184))</f>
        <v>119.04301165940863</v>
      </c>
      <c r="G33" s="15">
        <f>IF((Input!C183+Input!C184) = 0, "***", (Input!C197+Input!C198)/(Input!C183+Input!C184))</f>
        <v>129.14576782973478</v>
      </c>
      <c r="H33" s="15">
        <f>IF((Input!D183+Input!D184) = 0, "***", (Input!D197+Input!D198)/(Input!D183+Input!D184))</f>
        <v>119.9793039190656</v>
      </c>
      <c r="I33" s="15">
        <f>IF((Input!E183+Input!E184) = 0, "***", (Input!E197+Input!E198)/(Input!E183+Input!E184))</f>
        <v>81.931568748072749</v>
      </c>
      <c r="J33" s="15">
        <f>IF((Input!F183+Input!F184) = 0, "***", (Input!F197+Input!F198)/(Input!F183+Input!F184))</f>
        <v>81.389762491782761</v>
      </c>
      <c r="K33" s="15">
        <f>IF((Input!G183+Input!G184) = 0, "***", (Input!G197+Input!G198)/(Input!G183+Input!G184))</f>
        <v>101.3572948852956</v>
      </c>
      <c r="L33" s="15">
        <f>IF((Input!H183+Input!H184) = 0, "***", (Input!H197+Input!H198)/(Input!H183+Input!H184))</f>
        <v>109.34701151147978</v>
      </c>
      <c r="M33" s="15">
        <f>IF((Input!I183+Input!I184) = 0, "***", (Input!I197+Input!I198)/(Input!I183+Input!I184))</f>
        <v>111.05983758068456</v>
      </c>
      <c r="N33" s="15">
        <f>IF((Input!J183+Input!J184) = 0, "***", (Input!J197+Input!J198)/(Input!J183+Input!J184))</f>
        <v>119.645485782958</v>
      </c>
      <c r="O33" s="15">
        <f t="shared" si="2"/>
        <v>108.35965103551014</v>
      </c>
    </row>
    <row r="34" spans="2:15" ht="12" customHeight="1" x14ac:dyDescent="0.2">
      <c r="B34" t="s">
        <v>8</v>
      </c>
      <c r="E34" s="6">
        <f>IF(Input!A185 = 0, "***", Input!A199/Input!A185)</f>
        <v>57.432083024205589</v>
      </c>
      <c r="F34" s="6">
        <f>IF(Input!B185 = 0, "***", Input!B199/Input!B185)</f>
        <v>78.531172792372374</v>
      </c>
      <c r="G34" s="6">
        <f>IF(Input!C185 = 0, "***", Input!C199/Input!C185)</f>
        <v>53.64058869037558</v>
      </c>
      <c r="H34" s="6">
        <f>IF(Input!D185 = 0, "***", Input!D199/Input!D185)</f>
        <v>39.555598592345312</v>
      </c>
      <c r="I34" s="6">
        <f>IF(Input!E185 = 0, "***", Input!E199/Input!E185)</f>
        <v>42.863912490682985</v>
      </c>
      <c r="J34" s="6">
        <f>IF(Input!F185 = 0, "***", Input!F199/Input!F185)</f>
        <v>49.433535485536702</v>
      </c>
      <c r="K34" s="6">
        <f>IF(Input!G185 = 0, "***", Input!G199/Input!G185)</f>
        <v>53.391370917375248</v>
      </c>
      <c r="L34" s="6">
        <f>IF(Input!H185 = 0, "***", Input!H199/Input!H185)</f>
        <v>53.555885990933142</v>
      </c>
      <c r="M34" s="6">
        <f>IF(Input!I185 = 0, "***", Input!I199/Input!I185)</f>
        <v>55.973478575301456</v>
      </c>
      <c r="N34" s="6">
        <f>IF(Input!J185 = 0, "***", Input!J199/Input!J185)</f>
        <v>56.584497254037522</v>
      </c>
      <c r="O34" s="6">
        <f t="shared" si="2"/>
        <v>54.09621238131659</v>
      </c>
    </row>
    <row r="35" spans="2:15" ht="12" customHeight="1" x14ac:dyDescent="0.2">
      <c r="B35" t="s">
        <v>243</v>
      </c>
      <c r="E35" s="6">
        <f>IF(Input!A186 = 0, "***", Input!A200/Input!A186)</f>
        <v>52.703227772970969</v>
      </c>
      <c r="F35" s="6">
        <f>IF(Input!B186 = 0, "***", Input!B200/Input!B186)</f>
        <v>55.379473243361055</v>
      </c>
      <c r="G35" s="6">
        <f>IF(Input!C186 = 0, "***", Input!C200/Input!C186)</f>
        <v>42.200388008700763</v>
      </c>
      <c r="H35" s="6">
        <f>IF(Input!D186 = 0, "***", Input!D200/Input!D186)</f>
        <v>33.982483528561154</v>
      </c>
      <c r="I35" s="6">
        <f>IF(Input!E186 = 0, "***", Input!E200/Input!E186)</f>
        <v>34.706060498993516</v>
      </c>
      <c r="J35" s="6">
        <f>IF(Input!F186 = 0, "***", Input!F200/Input!F186)</f>
        <v>37.441152573569447</v>
      </c>
      <c r="K35" s="6">
        <f>IF(Input!G186 = 0, "***", Input!G200/Input!G186)</f>
        <v>38.261337523371054</v>
      </c>
      <c r="L35" s="6">
        <f>IF(Input!H186 = 0, "***", Input!H200/Input!H186)</f>
        <v>39.543776573257119</v>
      </c>
      <c r="M35" s="6">
        <f>IF(Input!I186 = 0, "***", Input!I200/Input!I186)</f>
        <v>41.801431026865025</v>
      </c>
      <c r="N35" s="6">
        <f>IF(Input!J186 = 0, "***", Input!J200/Input!J186)</f>
        <v>42.556071874699718</v>
      </c>
      <c r="O35" s="6">
        <f t="shared" si="2"/>
        <v>41.857540262434988</v>
      </c>
    </row>
    <row r="36" spans="2:15" ht="12" customHeight="1" x14ac:dyDescent="0.2">
      <c r="B36" t="s">
        <v>244</v>
      </c>
      <c r="E36" s="6" t="str">
        <f>IF(Input!A187 = 0, "***", Input!A201/Input!A187)</f>
        <v>***</v>
      </c>
      <c r="F36" s="6" t="str">
        <f>IF(Input!B187 = 0, "***", Input!B201/Input!B187)</f>
        <v>***</v>
      </c>
      <c r="G36" s="6" t="str">
        <f>IF(Input!C187 = 0, "***", Input!C201/Input!C187)</f>
        <v>***</v>
      </c>
      <c r="H36" s="6" t="str">
        <f>IF(Input!D187 = 0, "***", Input!D201/Input!D187)</f>
        <v>***</v>
      </c>
      <c r="I36" s="6">
        <f>IF(Input!E187 = 0, "***", Input!E201/Input!E187)</f>
        <v>62.201655422643015</v>
      </c>
      <c r="J36" s="6" t="str">
        <f>IF(Input!F187 = 0, "***", Input!F201/Input!F187)</f>
        <v>***</v>
      </c>
      <c r="K36" s="6" t="str">
        <f>IF(Input!G187 = 0, "***", Input!G201/Input!G187)</f>
        <v>***</v>
      </c>
      <c r="L36" s="6" t="str">
        <f>IF(Input!H187 = 0, "***", Input!H201/Input!H187)</f>
        <v>***</v>
      </c>
      <c r="M36" s="6" t="str">
        <f>IF(Input!I187 = 0, "***", Input!I201/Input!I187)</f>
        <v>***</v>
      </c>
      <c r="N36" s="6" t="str">
        <f>IF(Input!J187 = 0, "***", Input!J201/Input!J187)</f>
        <v>***</v>
      </c>
      <c r="O36" s="6">
        <f t="shared" si="2"/>
        <v>62.201655422643015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9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10</v>
      </c>
    </row>
    <row r="2" spans="1:15" ht="15.75" customHeight="1" x14ac:dyDescent="0.2">
      <c r="D2" s="41" t="str">
        <f>Kenndat!D2</f>
        <v>Produktionsgebiet 2: Wald- und Mühlviertel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Input!A170/Input!A$34*100</f>
        <v>98.898499877110595</v>
      </c>
      <c r="F9" s="22">
        <f>Input!B170/Input!B$34*100</f>
        <v>98.875745158236867</v>
      </c>
      <c r="G9" s="22">
        <f>Input!C170/Input!C$34*100</f>
        <v>99.889384589614423</v>
      </c>
      <c r="H9" s="22">
        <f>Input!D170/Input!D$34*100</f>
        <v>99.689555419959888</v>
      </c>
      <c r="I9" s="22">
        <f>Input!E170/Input!E$34*100</f>
        <v>99.186117817742755</v>
      </c>
      <c r="J9" s="22">
        <f>Input!F170/Input!F$34*100</f>
        <v>98.358569841800616</v>
      </c>
      <c r="K9" s="22">
        <f>Input!G170/Input!G$34*100</f>
        <v>100.70976087160565</v>
      </c>
      <c r="L9" s="22">
        <f>Input!H170/Input!H$34*100</f>
        <v>97.917896385873178</v>
      </c>
      <c r="M9" s="22">
        <f>Input!I170/Input!I$34*100</f>
        <v>99.553278705425825</v>
      </c>
      <c r="N9" s="22">
        <f>Input!J170/Input!J$34*100</f>
        <v>100.21467579160924</v>
      </c>
      <c r="O9" s="22">
        <f>AVERAGE(E9:N9)</f>
        <v>99.329348445897907</v>
      </c>
    </row>
    <row r="10" spans="1:15" ht="12" customHeight="1" x14ac:dyDescent="0.2">
      <c r="B10" t="s">
        <v>180</v>
      </c>
      <c r="E10" s="22">
        <f>Input!A171/Input!A$34*100</f>
        <v>0.53325938615673896</v>
      </c>
      <c r="F10" s="22">
        <f>Input!B171/Input!B$34*100</f>
        <v>0.26867616067108341</v>
      </c>
      <c r="G10" s="22">
        <f>Input!C171/Input!C$34*100</f>
        <v>-0.57734537328748892</v>
      </c>
      <c r="H10" s="22">
        <f>Input!D171/Input!D$34*100</f>
        <v>-0.79987408000212601</v>
      </c>
      <c r="I10" s="22">
        <f>Input!E171/Input!E$34*100</f>
        <v>0.57504862713490323</v>
      </c>
      <c r="J10" s="22">
        <f>Input!F171/Input!F$34*100</f>
        <v>1.0679740155962907</v>
      </c>
      <c r="K10" s="22">
        <f>Input!G171/Input!G$34*100</f>
        <v>-1.2745838550675532</v>
      </c>
      <c r="L10" s="22">
        <f>Input!H171/Input!H$34*100</f>
        <v>1.6117996793708895</v>
      </c>
      <c r="M10" s="22">
        <f>Input!I171/Input!I$34*100</f>
        <v>-4.2549511365622614E-2</v>
      </c>
      <c r="N10" s="22">
        <f>Input!J171/Input!J$34*100</f>
        <v>-0.57093080796651074</v>
      </c>
      <c r="O10" s="22">
        <f>AVERAGE(E10:N10)</f>
        <v>7.9147424124060423E-2</v>
      </c>
    </row>
    <row r="11" spans="1:15" ht="12" customHeight="1" x14ac:dyDescent="0.2">
      <c r="B11" t="s">
        <v>181</v>
      </c>
      <c r="E11" s="22">
        <f>Input!A172/Input!A$34*100</f>
        <v>0.60859707256329809</v>
      </c>
      <c r="F11" s="22">
        <f>Input!B172/Input!B$34*100</f>
        <v>0.92686040709739248</v>
      </c>
      <c r="G11" s="22">
        <f>Input!C172/Input!C$34*100</f>
        <v>0.72275146747623698</v>
      </c>
      <c r="H11" s="22">
        <f>Input!D172/Input!D$34*100</f>
        <v>1.1236574580854368</v>
      </c>
      <c r="I11" s="22">
        <f>Input!E172/Input!E$34*100</f>
        <v>0.28728580212571969</v>
      </c>
      <c r="J11" s="22">
        <f>Input!F172/Input!F$34*100</f>
        <v>0.61835563786901826</v>
      </c>
      <c r="K11" s="22">
        <f>Input!G172/Input!G$34*100</f>
        <v>0.67658128298532982</v>
      </c>
      <c r="L11" s="22">
        <f>Input!H172/Input!H$34*100</f>
        <v>0.49305841397669647</v>
      </c>
      <c r="M11" s="22">
        <f>Input!I172/Input!I$34*100</f>
        <v>0.6140048541456441</v>
      </c>
      <c r="N11" s="22">
        <f>Input!J172/Input!J$34*100</f>
        <v>0.45073004959608087</v>
      </c>
      <c r="O11" s="22">
        <f>AVERAGE(E11:N11)</f>
        <v>0.65218824459208546</v>
      </c>
    </row>
    <row r="12" spans="1:15" ht="12" customHeight="1" x14ac:dyDescent="0.2">
      <c r="B12" t="s">
        <v>182</v>
      </c>
      <c r="E12" s="22">
        <f>Input!A173/Input!A$34*100</f>
        <v>-4.0356335830633736E-2</v>
      </c>
      <c r="F12" s="22">
        <f>Input!B173/Input!B$34*100</f>
        <v>-7.128172600536116E-2</v>
      </c>
      <c r="G12" s="22">
        <f>Input!C173/Input!C$34*100</f>
        <v>-3.4790683803174655E-2</v>
      </c>
      <c r="H12" s="22">
        <f>Input!D173/Input!D$34*100</f>
        <v>-1.3338798043197783E-2</v>
      </c>
      <c r="I12" s="22">
        <f>Input!E173/Input!E$34*100</f>
        <v>-4.8452247003383429E-2</v>
      </c>
      <c r="J12" s="22">
        <f>Input!F173/Input!F$34*100</f>
        <v>-4.4899495265924481E-2</v>
      </c>
      <c r="K12" s="22">
        <f>Input!G173/Input!G$34*100</f>
        <v>-0.11175829952343305</v>
      </c>
      <c r="L12" s="22">
        <f>Input!H173/Input!H$34*100</f>
        <v>-2.2754479220781835E-2</v>
      </c>
      <c r="M12" s="22">
        <f>Input!I173/Input!I$34*100</f>
        <v>-0.12473404820583454</v>
      </c>
      <c r="N12" s="22">
        <f>Input!J173/Input!J$34*100</f>
        <v>-9.4475033238810124E-2</v>
      </c>
      <c r="O12" s="22">
        <f>AVERAGE(E12:N12)</f>
        <v>-6.0684114614053472E-2</v>
      </c>
    </row>
    <row r="13" spans="1:15" ht="12.75" customHeight="1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Input!A174/Input!A$170*100</f>
        <v>3.9888604030201162</v>
      </c>
      <c r="F16" s="22">
        <f>Input!B174/Input!B$170*100</f>
        <v>3.4543958474304635</v>
      </c>
      <c r="G16" s="22">
        <f>Input!C174/Input!C$170*100</f>
        <v>2.5816846028332585</v>
      </c>
      <c r="H16" s="22">
        <f>Input!D174/Input!D$170*100</f>
        <v>2.6765375675163265</v>
      </c>
      <c r="I16" s="22">
        <f>Input!E174/Input!E$170*100</f>
        <v>3.5477555648859016</v>
      </c>
      <c r="J16" s="22">
        <f>Input!F174/Input!F$170*100</f>
        <v>2.9006513664493858</v>
      </c>
      <c r="K16" s="22">
        <f>Input!G174/Input!G$170*100</f>
        <v>3.7436033728448321</v>
      </c>
      <c r="L16" s="22">
        <f>Input!H174/Input!H$170*100</f>
        <v>4.9823506535111814</v>
      </c>
      <c r="M16" s="22">
        <f>Input!I174/Input!I$170*100</f>
        <v>4.7842210118792181</v>
      </c>
      <c r="N16" s="22">
        <f>Input!J174/Input!J$170*100</f>
        <v>4.72946862664931</v>
      </c>
      <c r="O16" s="22">
        <f t="shared" ref="O16:O22" si="1">AVERAGE(E16:N16)</f>
        <v>3.7389529017019987</v>
      </c>
    </row>
    <row r="17" spans="1:15" ht="12" customHeight="1" x14ac:dyDescent="0.2">
      <c r="B17" t="s">
        <v>232</v>
      </c>
      <c r="E17" s="22">
        <f>Input!A175/Input!A$170*100</f>
        <v>0</v>
      </c>
      <c r="F17" s="22">
        <f>Input!B175/Input!B$170*100</f>
        <v>0</v>
      </c>
      <c r="G17" s="22">
        <f>Input!C175/Input!C$170*100</f>
        <v>0</v>
      </c>
      <c r="H17" s="22">
        <f>Input!D175/Input!D$170*100</f>
        <v>0</v>
      </c>
      <c r="I17" s="22">
        <f>Input!E175/Input!E$170*100</f>
        <v>0</v>
      </c>
      <c r="J17" s="22">
        <f>Input!F175/Input!F$170*100</f>
        <v>0</v>
      </c>
      <c r="K17" s="22">
        <f>Input!G175/Input!G$170*100</f>
        <v>0</v>
      </c>
      <c r="L17" s="22">
        <f>Input!H175/Input!H$170*100</f>
        <v>0</v>
      </c>
      <c r="M17" s="22">
        <f>Input!I175/Input!I$170*100</f>
        <v>0</v>
      </c>
      <c r="N17" s="22">
        <f>Input!J175/Input!J$170*100</f>
        <v>0</v>
      </c>
      <c r="O17" s="22">
        <f t="shared" si="1"/>
        <v>0</v>
      </c>
    </row>
    <row r="18" spans="1:15" ht="12" customHeight="1" x14ac:dyDescent="0.2">
      <c r="B18" t="s">
        <v>233</v>
      </c>
      <c r="E18" s="22">
        <f>Input!A176/Input!A$170*100</f>
        <v>93.952148332168406</v>
      </c>
      <c r="F18" s="22">
        <f>Input!B176/Input!B$170*100</f>
        <v>95.767197584480684</v>
      </c>
      <c r="G18" s="22">
        <f>Input!C176/Input!C$170*100</f>
        <v>97.065793968367402</v>
      </c>
      <c r="H18" s="22">
        <f>Input!D176/Input!D$170*100</f>
        <v>96.771196832419932</v>
      </c>
      <c r="I18" s="22">
        <f>Input!E176/Input!E$170*100</f>
        <v>95.765588905117212</v>
      </c>
      <c r="J18" s="22">
        <f>Input!F176/Input!F$170*100</f>
        <v>96.368356829482877</v>
      </c>
      <c r="K18" s="22">
        <f>Input!G176/Input!G$170*100</f>
        <v>95.855815522950394</v>
      </c>
      <c r="L18" s="22">
        <f>Input!H176/Input!H$170*100</f>
        <v>94.504060588332393</v>
      </c>
      <c r="M18" s="22">
        <f>Input!I176/Input!I$170*100</f>
        <v>94.700129426207809</v>
      </c>
      <c r="N18" s="22">
        <f>Input!J176/Input!J$170*100</f>
        <v>95.0283702885325</v>
      </c>
      <c r="O18" s="22">
        <f t="shared" si="1"/>
        <v>95.577865827805979</v>
      </c>
    </row>
    <row r="19" spans="1:15" ht="12" customHeight="1" x14ac:dyDescent="0.2">
      <c r="B19" t="s">
        <v>234</v>
      </c>
      <c r="E19" s="22">
        <f>Input!A177/Input!A$170*100</f>
        <v>0.15898132997379838</v>
      </c>
      <c r="F19" s="22">
        <f>Input!B177/Input!B$170*100</f>
        <v>0</v>
      </c>
      <c r="G19" s="22">
        <f>Input!C177/Input!C$170*100</f>
        <v>0</v>
      </c>
      <c r="H19" s="22">
        <f>Input!D177/Input!D$170*100</f>
        <v>0</v>
      </c>
      <c r="I19" s="22">
        <f>Input!E177/Input!E$170*100</f>
        <v>0</v>
      </c>
      <c r="J19" s="22">
        <f>Input!F177/Input!F$170*100</f>
        <v>0</v>
      </c>
      <c r="K19" s="22">
        <f>Input!G177/Input!G$170*100</f>
        <v>0</v>
      </c>
      <c r="L19" s="22">
        <f>Input!H177/Input!H$170*100</f>
        <v>0</v>
      </c>
      <c r="M19" s="22">
        <f>Input!I177/Input!I$170*100</f>
        <v>0</v>
      </c>
      <c r="N19" s="22">
        <f>Input!J177/Input!J$170*100</f>
        <v>0</v>
      </c>
      <c r="O19" s="22">
        <f t="shared" si="1"/>
        <v>1.5898132997379837E-2</v>
      </c>
    </row>
    <row r="20" spans="1:15" ht="12" customHeight="1" x14ac:dyDescent="0.2">
      <c r="B20" t="s">
        <v>235</v>
      </c>
      <c r="E20" s="22">
        <f>Input!A178/Input!A$170*100</f>
        <v>0</v>
      </c>
      <c r="F20" s="22">
        <f>Input!B178/Input!B$170*100</f>
        <v>0</v>
      </c>
      <c r="G20" s="22">
        <f>Input!C178/Input!C$170*100</f>
        <v>0</v>
      </c>
      <c r="H20" s="22">
        <f>Input!D178/Input!D$170*100</f>
        <v>0</v>
      </c>
      <c r="I20" s="22">
        <f>Input!E178/Input!E$170*100</f>
        <v>0</v>
      </c>
      <c r="J20" s="22">
        <f>Input!F178/Input!F$170*100</f>
        <v>0</v>
      </c>
      <c r="K20" s="22">
        <f>Input!G178/Input!G$170*100</f>
        <v>0</v>
      </c>
      <c r="L20" s="22">
        <f>Input!H178/Input!H$170*100</f>
        <v>0</v>
      </c>
      <c r="M20" s="22">
        <f>Input!I178/Input!I$170*100</f>
        <v>0</v>
      </c>
      <c r="N20" s="22">
        <f>Input!J178/Input!J$170*100</f>
        <v>0</v>
      </c>
      <c r="O20" s="22">
        <f t="shared" si="1"/>
        <v>0</v>
      </c>
    </row>
    <row r="21" spans="1:15" ht="12" customHeight="1" x14ac:dyDescent="0.2">
      <c r="B21" t="s">
        <v>236</v>
      </c>
      <c r="E21" s="22">
        <f>Input!A179/Input!A$170*100</f>
        <v>1.9000099348376851</v>
      </c>
      <c r="F21" s="22">
        <f>Input!B179/Input!B$170*100</f>
        <v>0.77840656808885977</v>
      </c>
      <c r="G21" s="22">
        <f>Input!C179/Input!C$170*100</f>
        <v>0.35252142879934917</v>
      </c>
      <c r="H21" s="22">
        <f>Input!D179/Input!D$170*100</f>
        <v>0.55226560006373571</v>
      </c>
      <c r="I21" s="22">
        <f>Input!E179/Input!E$170*100</f>
        <v>0.68665552999688639</v>
      </c>
      <c r="J21" s="22">
        <f>Input!F179/Input!F$170*100</f>
        <v>0.7309918040677521</v>
      </c>
      <c r="K21" s="22">
        <f>Input!G179/Input!G$170*100</f>
        <v>0.40058110420477122</v>
      </c>
      <c r="L21" s="22">
        <f>Input!H179/Input!H$170*100</f>
        <v>0.51358875815643545</v>
      </c>
      <c r="M21" s="22">
        <f>Input!I179/Input!I$170*100</f>
        <v>0.51564956191295863</v>
      </c>
      <c r="N21" s="22">
        <f>Input!J179/Input!J$170*100</f>
        <v>0.24216108481821302</v>
      </c>
      <c r="O21" s="22">
        <f t="shared" si="1"/>
        <v>0.66728313749466461</v>
      </c>
    </row>
    <row r="22" spans="1:15" ht="12" customHeight="1" x14ac:dyDescent="0.2">
      <c r="B22" t="s">
        <v>237</v>
      </c>
      <c r="E22" s="22">
        <f>Input!A180/Input!A$170*100</f>
        <v>0</v>
      </c>
      <c r="F22" s="22">
        <f>Input!B180/Input!B$170*100</f>
        <v>0</v>
      </c>
      <c r="G22" s="22">
        <f>Input!C180/Input!C$170*100</f>
        <v>0</v>
      </c>
      <c r="H22" s="22">
        <f>Input!D180/Input!D$170*100</f>
        <v>0</v>
      </c>
      <c r="I22" s="22">
        <f>Input!E180/Input!E$170*100</f>
        <v>0</v>
      </c>
      <c r="J22" s="22">
        <f>Input!F180/Input!F$170*100</f>
        <v>0</v>
      </c>
      <c r="K22" s="22">
        <f>Input!G180/Input!G$170*100</f>
        <v>0</v>
      </c>
      <c r="L22" s="22">
        <f>Input!H180/Input!H$170*100</f>
        <v>0</v>
      </c>
      <c r="M22" s="22">
        <f>Input!I180/Input!I$170*100</f>
        <v>0</v>
      </c>
      <c r="N22" s="22">
        <f>Input!J180/Input!J$170*100</f>
        <v>0</v>
      </c>
      <c r="O22" s="22">
        <f t="shared" si="1"/>
        <v>0</v>
      </c>
    </row>
    <row r="23" spans="1:15" ht="12" customHeight="1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Input!A181/Input!A$170*100</f>
        <v>87.812148609379932</v>
      </c>
      <c r="F26" s="22">
        <f>Input!B181/Input!B$170*100</f>
        <v>81.149020644978336</v>
      </c>
      <c r="G26" s="22">
        <f>Input!C181/Input!C$170*100</f>
        <v>85.988876207460862</v>
      </c>
      <c r="H26" s="22">
        <f>Input!D181/Input!D$170*100</f>
        <v>90.720788533253881</v>
      </c>
      <c r="I26" s="22">
        <f>Input!E181/Input!E$170*100</f>
        <v>90.297906226503571</v>
      </c>
      <c r="J26" s="22">
        <f>Input!F181/Input!F$170*100</f>
        <v>90.925928750003578</v>
      </c>
      <c r="K26" s="22">
        <f>Input!G181/Input!G$170*100</f>
        <v>89.269089910124677</v>
      </c>
      <c r="L26" s="22">
        <f>Input!H181/Input!H$170*100</f>
        <v>89.316889274524456</v>
      </c>
      <c r="M26" s="22">
        <f>Input!I181/Input!I$170*100</f>
        <v>89.126722811633996</v>
      </c>
      <c r="N26" s="22">
        <f>Input!J181/Input!J$170*100</f>
        <v>90.356347262501004</v>
      </c>
      <c r="O26" s="22">
        <f>AVERAGE(E26:N26)</f>
        <v>88.496371823036412</v>
      </c>
    </row>
    <row r="27" spans="1:15" ht="12" customHeight="1" x14ac:dyDescent="0.2">
      <c r="B27" t="s">
        <v>239</v>
      </c>
      <c r="E27" s="22">
        <f>Input!A182/Input!A$170*100</f>
        <v>12.187851390620061</v>
      </c>
      <c r="F27" s="22">
        <f>Input!B182/Input!B$170*100</f>
        <v>18.850979355021678</v>
      </c>
      <c r="G27" s="22">
        <f>Input!C182/Input!C$170*100</f>
        <v>14.011123792539134</v>
      </c>
      <c r="H27" s="22">
        <f>Input!D182/Input!D$170*100</f>
        <v>9.2792114667461245</v>
      </c>
      <c r="I27" s="22">
        <f>Input!E182/Input!E$170*100</f>
        <v>9.7020937734964292</v>
      </c>
      <c r="J27" s="22">
        <f>Input!F182/Input!F$170*100</f>
        <v>9.0740712499964271</v>
      </c>
      <c r="K27" s="22">
        <f>Input!G182/Input!G$170*100</f>
        <v>10.730910089875326</v>
      </c>
      <c r="L27" s="22">
        <f>Input!H182/Input!H$170*100</f>
        <v>10.683110725475549</v>
      </c>
      <c r="M27" s="22">
        <f>Input!I182/Input!I$170*100</f>
        <v>10.873277188365996</v>
      </c>
      <c r="N27" s="22">
        <f>Input!J182/Input!J$170*100</f>
        <v>9.6436527374989947</v>
      </c>
      <c r="O27" s="22">
        <f>AVERAGE(E27:N27)</f>
        <v>11.50362817696357</v>
      </c>
    </row>
    <row r="28" spans="1:15" ht="12.75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Input!A183/Input!A$170*100</f>
        <v>64.064306035522421</v>
      </c>
      <c r="F31" s="22">
        <f>Input!B183/Input!B$170*100</f>
        <v>58.927386241216183</v>
      </c>
      <c r="G31" s="22">
        <f>Input!C183/Input!C$170*100</f>
        <v>62.032366799319064</v>
      </c>
      <c r="H31" s="22">
        <f>Input!D183/Input!D$170*100</f>
        <v>61.458792151768229</v>
      </c>
      <c r="I31" s="22">
        <f>Input!E183/Input!E$170*100</f>
        <v>63.714639762646122</v>
      </c>
      <c r="J31" s="22">
        <f>Input!F183/Input!F$170*100</f>
        <v>66.155887126982137</v>
      </c>
      <c r="K31" s="22">
        <f>Input!G183/Input!G$170*100</f>
        <v>63.229471747510381</v>
      </c>
      <c r="L31" s="22">
        <f>Input!H183/Input!H$170*100</f>
        <v>66.502350966726453</v>
      </c>
      <c r="M31" s="22">
        <f>Input!I183/Input!I$170*100</f>
        <v>66.5456394472791</v>
      </c>
      <c r="N31" s="22">
        <f>Input!J183/Input!J$170*100</f>
        <v>65.839009871582888</v>
      </c>
      <c r="O31" s="22">
        <f>AVERAGE(E31:N31)</f>
        <v>63.846985015055296</v>
      </c>
    </row>
    <row r="32" spans="1:15" ht="12" customHeight="1" x14ac:dyDescent="0.2">
      <c r="B32" t="s">
        <v>7</v>
      </c>
      <c r="E32" s="22">
        <f>Input!A184/Input!A$170*100</f>
        <v>1.0259561435281027E-2</v>
      </c>
      <c r="F32" s="22">
        <f>Input!B184/Input!B$170*100</f>
        <v>2.6853898530223966E-2</v>
      </c>
      <c r="G32" s="22">
        <f>Input!C184/Input!C$170*100</f>
        <v>4.0792287898052622E-2</v>
      </c>
      <c r="H32" s="22">
        <f>Input!D184/Input!D$170*100</f>
        <v>4.6441578911977144E-2</v>
      </c>
      <c r="I32" s="22">
        <f>Input!E184/Input!E$170*100</f>
        <v>3.7867602540602528E-2</v>
      </c>
      <c r="J32" s="22">
        <f>Input!F184/Input!F$170*100</f>
        <v>1.3362829412330975E-2</v>
      </c>
      <c r="K32" s="22">
        <f>Input!G184/Input!G$170*100</f>
        <v>3.1826960421046081E-2</v>
      </c>
      <c r="L32" s="22">
        <f>Input!H184/Input!H$170*100</f>
        <v>1.2242432897448531E-2</v>
      </c>
      <c r="M32" s="22">
        <f>Input!I184/Input!I$170*100</f>
        <v>4.2119081511266657E-2</v>
      </c>
      <c r="N32" s="22">
        <f>Input!J184/Input!J$170*100</f>
        <v>6.8821765908731167E-2</v>
      </c>
      <c r="O32" s="22">
        <f>AVERAGE(E32:N32)</f>
        <v>3.3058799946696069E-2</v>
      </c>
    </row>
    <row r="33" spans="2:15" ht="12" customHeight="1" x14ac:dyDescent="0.2">
      <c r="B33" s="14" t="s">
        <v>294</v>
      </c>
      <c r="E33" s="32">
        <f>SUM(E31:E32)</f>
        <v>64.074565596957697</v>
      </c>
      <c r="F33" s="32">
        <f t="shared" ref="F33:O33" si="2">SUM(F31:F32)</f>
        <v>58.95424013974641</v>
      </c>
      <c r="G33" s="32">
        <f t="shared" si="2"/>
        <v>62.073159087217114</v>
      </c>
      <c r="H33" s="32">
        <f t="shared" si="2"/>
        <v>61.505233730680203</v>
      </c>
      <c r="I33" s="32">
        <f t="shared" si="2"/>
        <v>63.752507365186723</v>
      </c>
      <c r="J33" s="32">
        <f t="shared" si="2"/>
        <v>66.169249956394466</v>
      </c>
      <c r="K33" s="32">
        <f t="shared" si="2"/>
        <v>63.261298707931424</v>
      </c>
      <c r="L33" s="32">
        <f t="shared" si="2"/>
        <v>66.514593399623905</v>
      </c>
      <c r="M33" s="32">
        <f t="shared" si="2"/>
        <v>66.587758528790374</v>
      </c>
      <c r="N33" s="32">
        <f t="shared" si="2"/>
        <v>65.907831637491626</v>
      </c>
      <c r="O33" s="32">
        <f t="shared" si="2"/>
        <v>63.88004381500199</v>
      </c>
    </row>
    <row r="34" spans="2:15" ht="12" customHeight="1" x14ac:dyDescent="0.2">
      <c r="B34" t="s">
        <v>8</v>
      </c>
      <c r="E34" s="22">
        <f>Input!A185/Input!A$170*100</f>
        <v>17.551296482645316</v>
      </c>
      <c r="F34" s="22">
        <f>Input!B185/Input!B$170*100</f>
        <v>22.000604534208414</v>
      </c>
      <c r="G34" s="22">
        <f>Input!C185/Input!C$170*100</f>
        <v>22.930075561187202</v>
      </c>
      <c r="H34" s="22">
        <f>Input!D185/Input!D$170*100</f>
        <v>27.211036027239732</v>
      </c>
      <c r="I34" s="22">
        <f>Input!E185/Input!E$170*100</f>
        <v>23.293520042553521</v>
      </c>
      <c r="J34" s="22">
        <f>Input!F185/Input!F$170*100</f>
        <v>20.866745569631114</v>
      </c>
      <c r="K34" s="22">
        <f>Input!G185/Input!G$170*100</f>
        <v>21.575963737168916</v>
      </c>
      <c r="L34" s="22">
        <f>Input!H185/Input!H$170*100</f>
        <v>18.161332301150928</v>
      </c>
      <c r="M34" s="22">
        <f>Input!I185/Input!I$170*100</f>
        <v>18.221988450819993</v>
      </c>
      <c r="N34" s="22">
        <f>Input!J185/Input!J$170*100</f>
        <v>17.120361425251719</v>
      </c>
      <c r="O34" s="22">
        <f>AVERAGE(E34:N34)</f>
        <v>20.893292413185687</v>
      </c>
    </row>
    <row r="35" spans="2:15" ht="12" customHeight="1" x14ac:dyDescent="0.2">
      <c r="B35" t="s">
        <v>243</v>
      </c>
      <c r="E35" s="22">
        <f>Input!A186/Input!A$170*100</f>
        <v>18.374137920396979</v>
      </c>
      <c r="F35" s="22">
        <f>Input!B186/Input!B$170*100</f>
        <v>19.045155326045187</v>
      </c>
      <c r="G35" s="22">
        <f>Input!C186/Input!C$170*100</f>
        <v>14.996765351595679</v>
      </c>
      <c r="H35" s="22">
        <f>Input!D186/Input!D$170*100</f>
        <v>11.283730242080063</v>
      </c>
      <c r="I35" s="22">
        <f>Input!E186/Input!E$170*100</f>
        <v>12.910244497908623</v>
      </c>
      <c r="J35" s="22">
        <f>Input!F186/Input!F$170*100</f>
        <v>12.964004473974414</v>
      </c>
      <c r="K35" s="22">
        <f>Input!G186/Input!G$170*100</f>
        <v>15.162737554899659</v>
      </c>
      <c r="L35" s="22">
        <f>Input!H186/Input!H$170*100</f>
        <v>15.324074299225183</v>
      </c>
      <c r="M35" s="22">
        <f>Input!I186/Input!I$170*100</f>
        <v>15.190253020389624</v>
      </c>
      <c r="N35" s="22">
        <f>Input!J186/Input!J$170*100</f>
        <v>16.971806937256666</v>
      </c>
      <c r="O35" s="22">
        <f>AVERAGE(E35:N35)</f>
        <v>15.22229096237721</v>
      </c>
    </row>
    <row r="36" spans="2:15" ht="12" customHeight="1" x14ac:dyDescent="0.2">
      <c r="B36" t="s">
        <v>244</v>
      </c>
      <c r="E36" s="22">
        <f>Input!A187/Input!A$170*100</f>
        <v>0</v>
      </c>
      <c r="F36" s="22">
        <f>Input!B187/Input!B$170*100</f>
        <v>0</v>
      </c>
      <c r="G36" s="22">
        <f>Input!C187/Input!C$170*100</f>
        <v>0</v>
      </c>
      <c r="H36" s="22">
        <f>Input!D187/Input!D$170*100</f>
        <v>0</v>
      </c>
      <c r="I36" s="22">
        <f>Input!E187/Input!E$170*100</f>
        <v>4.3728094351141604E-2</v>
      </c>
      <c r="J36" s="22">
        <f>Input!F187/Input!F$170*100</f>
        <v>0</v>
      </c>
      <c r="K36" s="22">
        <f>Input!G187/Input!G$170*100</f>
        <v>0</v>
      </c>
      <c r="L36" s="22">
        <f>Input!H187/Input!H$170*100</f>
        <v>0</v>
      </c>
      <c r="M36" s="22">
        <f>Input!I187/Input!I$170*100</f>
        <v>0</v>
      </c>
      <c r="N36" s="22">
        <f>Input!J187/Input!J$170*100</f>
        <v>0</v>
      </c>
      <c r="O36" s="22">
        <f>AVERAGE(E36:N36)</f>
        <v>4.3728094351141601E-3</v>
      </c>
    </row>
    <row r="37" spans="2:15" ht="3" customHeight="1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  <row r="38" spans="2:15" ht="12" customHeight="1" x14ac:dyDescent="0.2"/>
    <row r="39" spans="2:15" ht="12" customHeight="1" x14ac:dyDescent="0.2"/>
    <row r="40" spans="2:15" ht="12" customHeight="1" x14ac:dyDescent="0.2"/>
    <row r="41" spans="2:15" ht="12" customHeight="1" x14ac:dyDescent="0.2"/>
    <row r="42" spans="2:15" ht="12" customHeight="1" x14ac:dyDescent="0.2"/>
    <row r="43" spans="2:15" ht="12" customHeight="1" x14ac:dyDescent="0.2"/>
    <row r="44" spans="2:15" ht="3" customHeight="1" x14ac:dyDescent="0.2"/>
    <row r="45" spans="2:15" ht="12.75" customHeight="1" x14ac:dyDescent="0.2"/>
    <row r="46" spans="2:15" ht="12" customHeight="1" x14ac:dyDescent="0.2"/>
    <row r="47" spans="2:15" ht="12" customHeight="1" x14ac:dyDescent="0.2"/>
    <row r="48" spans="2:15" ht="12" customHeight="1" x14ac:dyDescent="0.2"/>
    <row r="49" ht="12" customHeight="1" x14ac:dyDescent="0.2"/>
    <row r="50" ht="12" customHeight="1" x14ac:dyDescent="0.2"/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7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0" width="8.7109375" customWidth="1"/>
    <col min="11" max="11" width="8.5703125" customWidth="1"/>
    <col min="12" max="13" width="8.7109375" customWidth="1"/>
    <col min="14" max="14" width="8.5703125" customWidth="1"/>
    <col min="15" max="15" width="10.570312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12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13</v>
      </c>
    </row>
    <row r="2" spans="1:15" ht="15.75" customHeight="1" x14ac:dyDescent="0.2">
      <c r="D2" s="41" t="str">
        <f>Kenndat!D2</f>
        <v>Produktionsgebiet 2: Wald- und Mühlviertel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Input!A132/Input!A$27*100</f>
        <v>99.502013568375574</v>
      </c>
      <c r="F9" s="22">
        <f>Input!B132/Input!B$27*100</f>
        <v>99.600092796822935</v>
      </c>
      <c r="G9" s="22">
        <f>Input!C132/Input!C$27*100</f>
        <v>99.6464582380857</v>
      </c>
      <c r="H9" s="22">
        <f>Input!D132/Input!D$27*100</f>
        <v>99.323583304401822</v>
      </c>
      <c r="I9" s="22">
        <f>Input!E132/Input!E$27*100</f>
        <v>99.308992865224212</v>
      </c>
      <c r="J9" s="22">
        <f>Input!F132/Input!F$27*100</f>
        <v>99.020047388122293</v>
      </c>
      <c r="K9" s="22">
        <f>Input!G132/Input!G$27*100</f>
        <v>101.1692130929964</v>
      </c>
      <c r="L9" s="22">
        <f>Input!H132/Input!H$27*100</f>
        <v>97.766696954601258</v>
      </c>
      <c r="M9" s="22">
        <f>Input!I132/Input!I$27*100</f>
        <v>100.26448840276292</v>
      </c>
      <c r="N9" s="22">
        <f>Input!J132/Input!J$27*100</f>
        <v>100.31216585311873</v>
      </c>
      <c r="O9" s="22">
        <f>AVERAGE(E9:N9)</f>
        <v>99.591375246451179</v>
      </c>
    </row>
    <row r="10" spans="1:15" ht="12" customHeight="1" x14ac:dyDescent="0.2">
      <c r="B10" t="s">
        <v>180</v>
      </c>
      <c r="E10" s="22">
        <f>Input!A133/Input!A$27*100</f>
        <v>0.25554672211185508</v>
      </c>
      <c r="F10" s="22">
        <f>Input!B133/Input!B$27*100</f>
        <v>-3.9104436294917597E-2</v>
      </c>
      <c r="G10" s="22">
        <f>Input!C133/Input!C$27*100</f>
        <v>-6.5375404289285316E-2</v>
      </c>
      <c r="H10" s="22">
        <f>Input!D133/Input!D$27*100</f>
        <v>0.25511420753740077</v>
      </c>
      <c r="I10" s="22">
        <f>Input!E133/Input!E$27*100</f>
        <v>0.5346052237697082</v>
      </c>
      <c r="J10" s="22">
        <f>Input!F133/Input!F$27*100</f>
        <v>0.56997915539879995</v>
      </c>
      <c r="K10" s="22">
        <f>Input!G133/Input!G$27*100</f>
        <v>-1.5062775286706953</v>
      </c>
      <c r="L10" s="22">
        <f>Input!H133/Input!H$27*100</f>
        <v>2.0319019888509948</v>
      </c>
      <c r="M10" s="22">
        <f>Input!I133/Input!I$27*100</f>
        <v>-0.44283638080540977</v>
      </c>
      <c r="N10" s="22">
        <f>Input!J133/Input!J$27*100</f>
        <v>-0.46504980745182894</v>
      </c>
      <c r="O10" s="22">
        <f>AVERAGE(E10:N10)</f>
        <v>0.11285037401566216</v>
      </c>
    </row>
    <row r="11" spans="1:15" ht="12" customHeight="1" x14ac:dyDescent="0.2">
      <c r="B11" t="s">
        <v>181</v>
      </c>
      <c r="E11" s="22">
        <f>Input!A134/Input!A$27*100</f>
        <v>0.2894697432817338</v>
      </c>
      <c r="F11" s="22">
        <f>Input!B134/Input!B$27*100</f>
        <v>0.48735462241724231</v>
      </c>
      <c r="G11" s="22">
        <f>Input!C134/Input!C$27*100</f>
        <v>0.44564709880291875</v>
      </c>
      <c r="H11" s="22">
        <f>Input!D134/Input!D$27*100</f>
        <v>0.43259721721679206</v>
      </c>
      <c r="I11" s="22">
        <f>Input!E134/Input!E$27*100</f>
        <v>0.21188588309745807</v>
      </c>
      <c r="J11" s="22">
        <f>Input!F134/Input!F$27*100</f>
        <v>0.46163456542155812</v>
      </c>
      <c r="K11" s="22">
        <f>Input!G134/Input!G$27*100</f>
        <v>0.45045304879589548</v>
      </c>
      <c r="L11" s="22">
        <f>Input!H134/Input!H$27*100</f>
        <v>0.22077219458517916</v>
      </c>
      <c r="M11" s="22">
        <f>Input!I134/Input!I$27*100</f>
        <v>0.27460157082123154</v>
      </c>
      <c r="N11" s="22">
        <f>Input!J134/Input!J$27*100</f>
        <v>0.22479312064731397</v>
      </c>
      <c r="O11" s="22">
        <f>AVERAGE(E11:N11)</f>
        <v>0.34992090650873237</v>
      </c>
    </row>
    <row r="12" spans="1:15" ht="12" customHeight="1" x14ac:dyDescent="0.2">
      <c r="B12" t="s">
        <v>182</v>
      </c>
      <c r="E12" s="22">
        <f>Input!A135/Input!A$27*100</f>
        <v>-4.7030033769146509E-2</v>
      </c>
      <c r="F12" s="22">
        <f>Input!B135/Input!B$27*100</f>
        <v>-4.8342982945258989E-2</v>
      </c>
      <c r="G12" s="22">
        <f>Input!C135/Input!C$27*100</f>
        <v>-2.672993259933415E-2</v>
      </c>
      <c r="H12" s="22">
        <f>Input!D135/Input!D$27*100</f>
        <v>-1.1294729156009551E-2</v>
      </c>
      <c r="I12" s="22">
        <f>Input!E135/Input!E$27*100</f>
        <v>-5.548397209138782E-2</v>
      </c>
      <c r="J12" s="22">
        <f>Input!F135/Input!F$27*100</f>
        <v>-5.1661108942639561E-2</v>
      </c>
      <c r="K12" s="22">
        <f>Input!G135/Input!G$27*100</f>
        <v>-0.11338861312159686</v>
      </c>
      <c r="L12" s="22">
        <f>Input!H135/Input!H$27*100</f>
        <v>-1.9371138037417482E-2</v>
      </c>
      <c r="M12" s="22">
        <f>Input!I135/Input!I$27*100</f>
        <v>-9.6253592778741903E-2</v>
      </c>
      <c r="N12" s="22">
        <f>Input!J135/Input!J$27*100</f>
        <v>-7.1909166314212722E-2</v>
      </c>
      <c r="O12" s="22">
        <f>AVERAGE(E12:N12)</f>
        <v>-5.4146526975574552E-2</v>
      </c>
    </row>
    <row r="13" spans="1:15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Input!A188/Input!A$132*100</f>
        <v>1.9574780309351048</v>
      </c>
      <c r="F16" s="22">
        <f>Input!B188/Input!B$132*100</f>
        <v>1.3164052382103442</v>
      </c>
      <c r="G16" s="22">
        <f>Input!C188/Input!C$132*100</f>
        <v>0.99990212296757197</v>
      </c>
      <c r="H16" s="22">
        <f>Input!D188/Input!D$132*100</f>
        <v>1.0795136381709354</v>
      </c>
      <c r="I16" s="22">
        <f>Input!E188/Input!E$132*100</f>
        <v>1.352087737751396</v>
      </c>
      <c r="J16" s="22">
        <f>Input!F188/Input!F$132*100</f>
        <v>1.0799977280551523</v>
      </c>
      <c r="K16" s="22">
        <f>Input!G188/Input!G$132*100</f>
        <v>1.5111074256115602</v>
      </c>
      <c r="L16" s="22">
        <f>Input!H188/Input!H$132*100</f>
        <v>2.1577975870226087</v>
      </c>
      <c r="M16" s="22">
        <f>Input!I188/Input!I$132*100</f>
        <v>1.7212257084987317</v>
      </c>
      <c r="N16" s="22">
        <f>Input!J188/Input!J$132*100</f>
        <v>1.6825762771346089</v>
      </c>
      <c r="O16" s="22">
        <f t="shared" ref="O16:O22" si="1">AVERAGE(E16:N16)</f>
        <v>1.4858091494358014</v>
      </c>
    </row>
    <row r="17" spans="1:15" ht="12" customHeight="1" x14ac:dyDescent="0.2">
      <c r="B17" t="s">
        <v>232</v>
      </c>
      <c r="E17" s="22">
        <f>Input!A189/Input!A$132*100</f>
        <v>0</v>
      </c>
      <c r="F17" s="22">
        <f>Input!B189/Input!B$132*100</f>
        <v>0</v>
      </c>
      <c r="G17" s="22">
        <f>Input!C189/Input!C$132*100</f>
        <v>0</v>
      </c>
      <c r="H17" s="22">
        <f>Input!D189/Input!D$132*100</f>
        <v>0</v>
      </c>
      <c r="I17" s="22">
        <f>Input!E189/Input!E$132*100</f>
        <v>0</v>
      </c>
      <c r="J17" s="22">
        <f>Input!F189/Input!F$132*100</f>
        <v>0</v>
      </c>
      <c r="K17" s="22">
        <f>Input!G189/Input!G$132*100</f>
        <v>0</v>
      </c>
      <c r="L17" s="22">
        <f>Input!H189/Input!H$132*100</f>
        <v>0</v>
      </c>
      <c r="M17" s="22">
        <f>Input!I189/Input!I$132*100</f>
        <v>0</v>
      </c>
      <c r="N17" s="22">
        <f>Input!J189/Input!J$132*100</f>
        <v>0</v>
      </c>
      <c r="O17" s="22">
        <f t="shared" si="1"/>
        <v>0</v>
      </c>
    </row>
    <row r="18" spans="1:15" ht="12" customHeight="1" x14ac:dyDescent="0.2">
      <c r="B18" t="s">
        <v>233</v>
      </c>
      <c r="E18" s="22">
        <f>Input!A190/Input!A$132*100</f>
        <v>96.204709849759709</v>
      </c>
      <c r="F18" s="22">
        <f>Input!B190/Input!B$132*100</f>
        <v>97.991579975408115</v>
      </c>
      <c r="G18" s="22">
        <f>Input!C190/Input!C$132*100</f>
        <v>98.741009693204475</v>
      </c>
      <c r="H18" s="22">
        <f>Input!D190/Input!D$132*100</f>
        <v>98.501850948529537</v>
      </c>
      <c r="I18" s="22">
        <f>Input!E190/Input!E$132*100</f>
        <v>97.925237143602189</v>
      </c>
      <c r="J18" s="22">
        <f>Input!F190/Input!F$132*100</f>
        <v>98.155051821577757</v>
      </c>
      <c r="K18" s="22">
        <f>Input!G190/Input!G$132*100</f>
        <v>98.132894899216566</v>
      </c>
      <c r="L18" s="22">
        <f>Input!H190/Input!H$132*100</f>
        <v>97.395705177490811</v>
      </c>
      <c r="M18" s="22">
        <f>Input!I190/Input!I$132*100</f>
        <v>97.857513808662574</v>
      </c>
      <c r="N18" s="22">
        <f>Input!J190/Input!J$132*100</f>
        <v>98.104333093208822</v>
      </c>
      <c r="O18" s="22">
        <f t="shared" si="1"/>
        <v>97.90098864106605</v>
      </c>
    </row>
    <row r="19" spans="1:15" ht="12" customHeight="1" x14ac:dyDescent="0.2">
      <c r="B19" t="s">
        <v>234</v>
      </c>
      <c r="E19" s="22">
        <f>Input!A191/Input!A$132*100</f>
        <v>0.2109369086699299</v>
      </c>
      <c r="F19" s="22">
        <f>Input!B191/Input!B$132*100</f>
        <v>0</v>
      </c>
      <c r="G19" s="22">
        <f>Input!C191/Input!C$132*100</f>
        <v>0</v>
      </c>
      <c r="H19" s="22">
        <f>Input!D191/Input!D$132*100</f>
        <v>0</v>
      </c>
      <c r="I19" s="22">
        <f>Input!E191/Input!E$132*100</f>
        <v>0</v>
      </c>
      <c r="J19" s="22">
        <f>Input!F191/Input!F$132*100</f>
        <v>0</v>
      </c>
      <c r="K19" s="22">
        <f>Input!G191/Input!G$132*100</f>
        <v>0</v>
      </c>
      <c r="L19" s="22">
        <f>Input!H191/Input!H$132*100</f>
        <v>0</v>
      </c>
      <c r="M19" s="22">
        <f>Input!I191/Input!I$132*100</f>
        <v>0</v>
      </c>
      <c r="N19" s="22">
        <f>Input!J191/Input!J$132*100</f>
        <v>0</v>
      </c>
      <c r="O19" s="22">
        <f t="shared" si="1"/>
        <v>2.109369086699299E-2</v>
      </c>
    </row>
    <row r="20" spans="1:15" ht="12" customHeight="1" x14ac:dyDescent="0.2">
      <c r="B20" t="s">
        <v>235</v>
      </c>
      <c r="E20" s="22">
        <f>Input!A192/Input!A$132*100</f>
        <v>0</v>
      </c>
      <c r="F20" s="22">
        <f>Input!B192/Input!B$132*100</f>
        <v>0</v>
      </c>
      <c r="G20" s="22">
        <f>Input!C192/Input!C$132*100</f>
        <v>0</v>
      </c>
      <c r="H20" s="22">
        <f>Input!D192/Input!D$132*100</f>
        <v>0</v>
      </c>
      <c r="I20" s="22">
        <f>Input!E192/Input!E$132*100</f>
        <v>0</v>
      </c>
      <c r="J20" s="22">
        <f>Input!F192/Input!F$132*100</f>
        <v>0</v>
      </c>
      <c r="K20" s="22">
        <f>Input!G192/Input!G$132*100</f>
        <v>0</v>
      </c>
      <c r="L20" s="22">
        <f>Input!H192/Input!H$132*100</f>
        <v>0</v>
      </c>
      <c r="M20" s="22">
        <f>Input!I192/Input!I$132*100</f>
        <v>0</v>
      </c>
      <c r="N20" s="22">
        <f>Input!J192/Input!J$132*100</f>
        <v>0</v>
      </c>
      <c r="O20" s="22">
        <f t="shared" si="1"/>
        <v>0</v>
      </c>
    </row>
    <row r="21" spans="1:15" ht="12" customHeight="1" x14ac:dyDescent="0.2">
      <c r="B21" t="s">
        <v>236</v>
      </c>
      <c r="E21" s="22">
        <f>Input!A193/Input!A$132*100</f>
        <v>1.6268752106352531</v>
      </c>
      <c r="F21" s="22">
        <f>Input!B193/Input!B$132*100</f>
        <v>0.69201476977218856</v>
      </c>
      <c r="G21" s="22">
        <f>Input!C193/Input!C$132*100</f>
        <v>0.25908818382794502</v>
      </c>
      <c r="H21" s="22">
        <f>Input!D193/Input!D$132*100</f>
        <v>0.41863541329953324</v>
      </c>
      <c r="I21" s="22">
        <f>Input!E193/Input!E$132*100</f>
        <v>0.72267511864641354</v>
      </c>
      <c r="J21" s="22">
        <f>Input!F193/Input!F$132*100</f>
        <v>0.7649504503670902</v>
      </c>
      <c r="K21" s="22">
        <f>Input!G193/Input!G$132*100</f>
        <v>0.3559976751718768</v>
      </c>
      <c r="L21" s="22">
        <f>Input!H193/Input!H$132*100</f>
        <v>0.44649723548658599</v>
      </c>
      <c r="M21" s="22">
        <f>Input!I193/Input!I$132*100</f>
        <v>0.421260482838692</v>
      </c>
      <c r="N21" s="22">
        <f>Input!J193/Input!J$132*100</f>
        <v>0.21309062965657144</v>
      </c>
      <c r="O21" s="22">
        <f t="shared" si="1"/>
        <v>0.59210851697021494</v>
      </c>
    </row>
    <row r="22" spans="1:15" ht="12" customHeight="1" x14ac:dyDescent="0.2">
      <c r="B22" t="s">
        <v>237</v>
      </c>
      <c r="E22" s="22">
        <f>Input!A194/Input!A$132*100</f>
        <v>0</v>
      </c>
      <c r="F22" s="22">
        <f>Input!B194/Input!B$132*100</f>
        <v>0</v>
      </c>
      <c r="G22" s="22">
        <f>Input!C194/Input!C$132*100</f>
        <v>0</v>
      </c>
      <c r="H22" s="22">
        <f>Input!D194/Input!D$132*100</f>
        <v>0</v>
      </c>
      <c r="I22" s="22">
        <f>Input!E194/Input!E$132*100</f>
        <v>0</v>
      </c>
      <c r="J22" s="22">
        <f>Input!F194/Input!F$132*100</f>
        <v>0</v>
      </c>
      <c r="K22" s="22">
        <f>Input!G194/Input!G$132*100</f>
        <v>0</v>
      </c>
      <c r="L22" s="22">
        <f>Input!H194/Input!H$132*100</f>
        <v>0</v>
      </c>
      <c r="M22" s="22">
        <f>Input!I194/Input!I$132*100</f>
        <v>0</v>
      </c>
      <c r="N22" s="22">
        <f>Input!J194/Input!J$132*100</f>
        <v>0</v>
      </c>
      <c r="O22" s="22">
        <f t="shared" si="1"/>
        <v>0</v>
      </c>
    </row>
    <row r="23" spans="1:15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Input!A195/Input!A$132*100</f>
        <v>90.433459430191803</v>
      </c>
      <c r="F26" s="22">
        <f>Input!B195/Input!B$132*100</f>
        <v>84.374469007407299</v>
      </c>
      <c r="G26" s="22">
        <f>Input!C195/Input!C$132*100</f>
        <v>90.417013036441546</v>
      </c>
      <c r="H26" s="22">
        <f>Input!D195/Input!D$132*100</f>
        <v>93.973246317481525</v>
      </c>
      <c r="I26" s="22">
        <f>Input!E195/Input!E$132*100</f>
        <v>91.357078459512294</v>
      </c>
      <c r="J26" s="22">
        <f>Input!F195/Input!F$132*100</f>
        <v>91.42537982814865</v>
      </c>
      <c r="K26" s="22">
        <f>Input!G195/Input!G$132*100</f>
        <v>91.445188200023011</v>
      </c>
      <c r="L26" s="22">
        <f>Input!H195/Input!H$132*100</f>
        <v>92.995031490601036</v>
      </c>
      <c r="M26" s="22">
        <f>Input!I195/Input!I$132*100</f>
        <v>92.795502723937446</v>
      </c>
      <c r="N26" s="22">
        <f>Input!J195/Input!J$132*100</f>
        <v>93.971640554084502</v>
      </c>
      <c r="O26" s="22">
        <f>AVERAGE(E26:N26)</f>
        <v>91.318800904782918</v>
      </c>
    </row>
    <row r="27" spans="1:15" ht="12" customHeight="1" x14ac:dyDescent="0.2">
      <c r="B27" t="s">
        <v>239</v>
      </c>
      <c r="E27" s="22">
        <f>Input!A196/Input!A$132*100</f>
        <v>9.5665405698081809</v>
      </c>
      <c r="F27" s="22">
        <f>Input!B196/Input!B$132*100</f>
        <v>15.625530992592706</v>
      </c>
      <c r="G27" s="22">
        <f>Input!C196/Input!C$132*100</f>
        <v>9.5829869635584561</v>
      </c>
      <c r="H27" s="22">
        <f>Input!D196/Input!D$132*100</f>
        <v>6.0267536670530255</v>
      </c>
      <c r="I27" s="22">
        <f>Input!E196/Input!E$132*100</f>
        <v>8.6429215404877002</v>
      </c>
      <c r="J27" s="22">
        <f>Input!F196/Input!F$132*100</f>
        <v>8.5746201718513397</v>
      </c>
      <c r="K27" s="22">
        <f>Input!G196/Input!G$132*100</f>
        <v>8.5548117999769957</v>
      </c>
      <c r="L27" s="22">
        <f>Input!H196/Input!H$132*100</f>
        <v>7.0049685093989469</v>
      </c>
      <c r="M27" s="22">
        <f>Input!I196/Input!I$132*100</f>
        <v>7.2044972540569487</v>
      </c>
      <c r="N27" s="22">
        <f>Input!J196/Input!J$132*100</f>
        <v>6.0283594459154912</v>
      </c>
      <c r="O27" s="22">
        <f>AVERAGE(E27:N27)</f>
        <v>8.6811990914699777</v>
      </c>
    </row>
    <row r="28" spans="1:15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Input!A197/Input!A$132*100</f>
        <v>78.199863787854028</v>
      </c>
      <c r="F31" s="22">
        <f>Input!B197/Input!B$132*100</f>
        <v>71.585758653993864</v>
      </c>
      <c r="G31" s="22">
        <f>Input!C197/Input!C$132*100</f>
        <v>81.112530342760962</v>
      </c>
      <c r="H31" s="22">
        <f>Input!D197/Input!D$132*100</f>
        <v>83.454130810219397</v>
      </c>
      <c r="I31" s="22">
        <f>Input!E197/Input!E$132*100</f>
        <v>78.252270351105508</v>
      </c>
      <c r="J31" s="22">
        <f>Input!F197/Input!F$132*100</f>
        <v>78.012807044975204</v>
      </c>
      <c r="K31" s="22">
        <f>Input!G197/Input!G$132*100</f>
        <v>78.698373675264449</v>
      </c>
      <c r="L31" s="22">
        <f>Input!H197/Input!H$132*100</f>
        <v>82.150814777516572</v>
      </c>
      <c r="M31" s="22">
        <f>Input!I197/Input!I$132*100</f>
        <v>81.682205421693155</v>
      </c>
      <c r="N31" s="22">
        <f>Input!J197/Input!J$132*100</f>
        <v>82.276693754678263</v>
      </c>
      <c r="O31" s="22">
        <f>AVERAGE(E31:N31)</f>
        <v>79.542544862006139</v>
      </c>
    </row>
    <row r="32" spans="1:15" ht="12" customHeight="1" x14ac:dyDescent="0.2">
      <c r="B32" t="s">
        <v>7</v>
      </c>
      <c r="E32" s="22">
        <f>Input!A198/Input!A$132*100</f>
        <v>8.0559326965744908E-3</v>
      </c>
      <c r="F32" s="22">
        <f>Input!B198/Input!B$132*100</f>
        <v>2.350389020591875E-2</v>
      </c>
      <c r="G32" s="22">
        <f>Input!C198/Input!C$132*100</f>
        <v>3.1427925830979996E-2</v>
      </c>
      <c r="H32" s="22">
        <f>Input!D198/Input!D$132*100</f>
        <v>3.0735050993801836E-2</v>
      </c>
      <c r="I32" s="22">
        <f>Input!E198/Input!E$132*100</f>
        <v>2.8461828821881616E-2</v>
      </c>
      <c r="J32" s="22">
        <f>Input!F198/Input!F$132*100</f>
        <v>1.072913668115642E-2</v>
      </c>
      <c r="K32" s="22">
        <f>Input!G198/Input!G$132*100</f>
        <v>3.3290222684068879E-2</v>
      </c>
      <c r="L32" s="22">
        <f>Input!H198/Input!H$132*100</f>
        <v>1.5300697744591356E-2</v>
      </c>
      <c r="M32" s="22">
        <f>Input!I198/Input!I$132*100</f>
        <v>3.1658411891103654E-2</v>
      </c>
      <c r="N32" s="22">
        <f>Input!J198/Input!J$132*100</f>
        <v>6.5631356095965543E-2</v>
      </c>
      <c r="O32" s="22">
        <f>AVERAGE(E32:N32)</f>
        <v>2.7879445364604249E-2</v>
      </c>
    </row>
    <row r="33" spans="2:15" ht="12" customHeight="1" x14ac:dyDescent="0.2">
      <c r="B33" s="14" t="s">
        <v>294</v>
      </c>
      <c r="E33" s="32">
        <f>SUM(E31:E32)</f>
        <v>78.207919720550606</v>
      </c>
      <c r="F33" s="32">
        <f t="shared" ref="F33:O33" si="2">SUM(F31:F32)</f>
        <v>71.60926254419978</v>
      </c>
      <c r="G33" s="32">
        <f t="shared" si="2"/>
        <v>81.143958268591945</v>
      </c>
      <c r="H33" s="32">
        <f t="shared" si="2"/>
        <v>83.484865861213194</v>
      </c>
      <c r="I33" s="32">
        <f t="shared" si="2"/>
        <v>78.280732179927384</v>
      </c>
      <c r="J33" s="32">
        <f t="shared" si="2"/>
        <v>78.023536181656354</v>
      </c>
      <c r="K33" s="32">
        <f t="shared" si="2"/>
        <v>78.731663897948522</v>
      </c>
      <c r="L33" s="32">
        <f t="shared" si="2"/>
        <v>82.166115475261165</v>
      </c>
      <c r="M33" s="32">
        <f t="shared" si="2"/>
        <v>81.713863833584256</v>
      </c>
      <c r="N33" s="32">
        <f t="shared" si="2"/>
        <v>82.342325110774226</v>
      </c>
      <c r="O33" s="32">
        <f t="shared" si="2"/>
        <v>79.570424307370743</v>
      </c>
    </row>
    <row r="34" spans="2:15" ht="12" customHeight="1" x14ac:dyDescent="0.2">
      <c r="B34" t="s">
        <v>8</v>
      </c>
      <c r="E34" s="22">
        <f>Input!A199/Input!A$132*100</f>
        <v>11.11453134620583</v>
      </c>
      <c r="F34" s="22">
        <f>Input!B199/Input!B$132*100</f>
        <v>17.628970354998213</v>
      </c>
      <c r="G34" s="22">
        <f>Input!C199/Input!C$132*100</f>
        <v>12.450052513648124</v>
      </c>
      <c r="H34" s="22">
        <f>Input!D199/Input!D$132*100</f>
        <v>12.177058175710124</v>
      </c>
      <c r="I34" s="22">
        <f>Input!E199/Input!E$132*100</f>
        <v>14.963502856949054</v>
      </c>
      <c r="J34" s="22">
        <f>Input!F199/Input!F$132*100</f>
        <v>14.944315562966541</v>
      </c>
      <c r="K34" s="22">
        <f>Input!G199/Input!G$132*100</f>
        <v>14.144825400329319</v>
      </c>
      <c r="L34" s="22">
        <f>Input!H199/Input!H$132*100</f>
        <v>10.988130534887219</v>
      </c>
      <c r="M34" s="22">
        <f>Input!I199/Input!I$132*100</f>
        <v>11.269960176515108</v>
      </c>
      <c r="N34" s="22">
        <f>Input!J199/Input!J$132*100</f>
        <v>10.115798629024431</v>
      </c>
      <c r="O34" s="22">
        <f>AVERAGE(E34:N34)</f>
        <v>12.979714555123397</v>
      </c>
    </row>
    <row r="35" spans="2:15" ht="12" customHeight="1" x14ac:dyDescent="0.2">
      <c r="B35" t="s">
        <v>243</v>
      </c>
      <c r="E35" s="22">
        <f>Input!A200/Input!A$132*100</f>
        <v>10.67754893324356</v>
      </c>
      <c r="F35" s="22">
        <f>Input!B200/Input!B$132*100</f>
        <v>10.761767100802016</v>
      </c>
      <c r="G35" s="22">
        <f>Input!C200/Input!C$132*100</f>
        <v>6.4059892024597884</v>
      </c>
      <c r="H35" s="22">
        <f>Input!D200/Input!D$132*100</f>
        <v>4.338075963076677</v>
      </c>
      <c r="I35" s="22">
        <f>Input!E200/Input!E$132*100</f>
        <v>6.7150016730962143</v>
      </c>
      <c r="J35" s="22">
        <f>Input!F200/Input!F$132*100</f>
        <v>7.0321482553770878</v>
      </c>
      <c r="K35" s="22">
        <f>Input!G200/Input!G$132*100</f>
        <v>7.1235107017221644</v>
      </c>
      <c r="L35" s="22">
        <f>Input!H200/Input!H$132*100</f>
        <v>6.8457540096859244</v>
      </c>
      <c r="M35" s="22">
        <f>Input!I200/Input!I$132*100</f>
        <v>7.0161759899006482</v>
      </c>
      <c r="N35" s="22">
        <f>Input!J200/Input!J$132*100</f>
        <v>7.5418762422759551</v>
      </c>
      <c r="O35" s="22">
        <f>AVERAGE(E35:N35)</f>
        <v>7.4457848071640047</v>
      </c>
    </row>
    <row r="36" spans="2:15" ht="12" customHeight="1" x14ac:dyDescent="0.2">
      <c r="B36" t="s">
        <v>244</v>
      </c>
      <c r="E36" s="22">
        <f>Input!A201/Input!A$132*100</f>
        <v>0</v>
      </c>
      <c r="F36" s="22">
        <f>Input!B201/Input!B$132*100</f>
        <v>0</v>
      </c>
      <c r="G36" s="22">
        <f>Input!C201/Input!C$132*100</f>
        <v>0</v>
      </c>
      <c r="H36" s="22">
        <f>Input!D201/Input!D$132*100</f>
        <v>0</v>
      </c>
      <c r="I36" s="22">
        <f>Input!E201/Input!E$132*100</f>
        <v>4.0763252874431548E-2</v>
      </c>
      <c r="J36" s="22">
        <f>Input!F201/Input!F$132*100</f>
        <v>0</v>
      </c>
      <c r="K36" s="22">
        <f>Input!G201/Input!G$132*100</f>
        <v>0</v>
      </c>
      <c r="L36" s="22">
        <f>Input!H201/Input!H$132*100</f>
        <v>0</v>
      </c>
      <c r="M36" s="22">
        <f>Input!I201/Input!I$132*100</f>
        <v>0</v>
      </c>
      <c r="N36" s="22">
        <f>Input!J201/Input!J$132*100</f>
        <v>0</v>
      </c>
      <c r="O36" s="22">
        <f>AVERAGE(E36:N36)</f>
        <v>4.0763252874431548E-3</v>
      </c>
    </row>
    <row r="37" spans="2:15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42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245</v>
      </c>
    </row>
    <row r="2" spans="1:15" ht="15.75" customHeight="1" x14ac:dyDescent="0.2">
      <c r="D2" s="41" t="str">
        <f>Kenndat!D2</f>
        <v>Produktionsgebiet 2: Wald- und Mühlviertel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168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Input!A8/Input!A$6</f>
        <v>0</v>
      </c>
      <c r="F7" s="6">
        <f>Input!B8/Input!B$6</f>
        <v>4.0397649600902672E-3</v>
      </c>
      <c r="G7" s="6">
        <f>Input!C8/Input!C$6</f>
        <v>4.1247290109349844E-3</v>
      </c>
      <c r="H7" s="6">
        <f>Input!D8/Input!D$6</f>
        <v>8.972860487857344E-3</v>
      </c>
      <c r="I7" s="6">
        <f>Input!E8/Input!E$6</f>
        <v>8.2587401663123498E-3</v>
      </c>
      <c r="J7" s="6">
        <f>Input!F8/Input!F$6</f>
        <v>4.4760529437307475E-3</v>
      </c>
      <c r="K7" s="6">
        <f>Input!G8/Input!G$6</f>
        <v>4.226042878575989E-2</v>
      </c>
      <c r="L7" s="6">
        <f>Input!H8/Input!H$6</f>
        <v>1.3315468433246451E-2</v>
      </c>
      <c r="M7" s="6">
        <f>Input!I8/Input!I$6</f>
        <v>3.5324778709532767E-2</v>
      </c>
      <c r="N7" s="6">
        <f>Input!J8/Input!J$6</f>
        <v>3.160928685346457E-2</v>
      </c>
      <c r="O7" s="6">
        <f t="shared" ref="O7:O13" si="1">AVERAGE(E7:N7)</f>
        <v>1.5238211035092939E-2</v>
      </c>
    </row>
    <row r="8" spans="1:15" ht="12" customHeight="1" x14ac:dyDescent="0.2">
      <c r="B8" t="s">
        <v>50</v>
      </c>
      <c r="E8" s="6">
        <f>Input!A9/Input!A$6</f>
        <v>2.8634404089663454</v>
      </c>
      <c r="F8" s="6">
        <f>Input!B9/Input!B$6</f>
        <v>2.9714973193831442</v>
      </c>
      <c r="G8" s="6">
        <f>Input!C9/Input!C$6</f>
        <v>3.07130363992083</v>
      </c>
      <c r="H8" s="6">
        <f>Input!D9/Input!D$6</f>
        <v>3.2746279262696687</v>
      </c>
      <c r="I8" s="6">
        <f>Input!E9/Input!E$6</f>
        <v>2.3808534066239448</v>
      </c>
      <c r="J8" s="6">
        <f>Input!F9/Input!F$6</f>
        <v>2.9478425117804967</v>
      </c>
      <c r="K8" s="6">
        <f>Input!G9/Input!G$6</f>
        <v>3.1488601752069956</v>
      </c>
      <c r="L8" s="6">
        <f>Input!H9/Input!H$6</f>
        <v>3.2906711555169417</v>
      </c>
      <c r="M8" s="6">
        <f>Input!I9/Input!I$6</f>
        <v>3.5618815784523838</v>
      </c>
      <c r="N8" s="6">
        <f>Input!J9/Input!J$6</f>
        <v>2.3265210840662567</v>
      </c>
      <c r="O8" s="6">
        <f t="shared" si="1"/>
        <v>2.9837499206187008</v>
      </c>
    </row>
    <row r="9" spans="1:15" ht="12" customHeight="1" x14ac:dyDescent="0.2">
      <c r="B9" t="s">
        <v>51</v>
      </c>
      <c r="E9" s="6">
        <f>Input!A10/Input!A$6</f>
        <v>2.4091969358873322</v>
      </c>
      <c r="F9" s="6">
        <f>Input!B10/Input!B$6</f>
        <v>2.1397022954618738</v>
      </c>
      <c r="G9" s="6">
        <f>Input!C10/Input!C$6</f>
        <v>2.1235465160446299</v>
      </c>
      <c r="H9" s="6">
        <f>Input!D10/Input!D$6</f>
        <v>2.1667929184521486</v>
      </c>
      <c r="I9" s="6">
        <f>Input!E10/Input!E$6</f>
        <v>1.9853107946525068</v>
      </c>
      <c r="J9" s="6">
        <f>Input!F10/Input!F$6</f>
        <v>1.6331913030301961</v>
      </c>
      <c r="K9" s="6">
        <f>Input!G10/Input!G$6</f>
        <v>1.827079025954609</v>
      </c>
      <c r="L9" s="6">
        <f>Input!H10/Input!H$6</f>
        <v>2.0990225528525919</v>
      </c>
      <c r="M9" s="6">
        <f>Input!I10/Input!I$6</f>
        <v>2.8587512150281729</v>
      </c>
      <c r="N9" s="6">
        <f>Input!J10/Input!J$6</f>
        <v>2.1775395202488399</v>
      </c>
      <c r="O9" s="6">
        <f t="shared" si="1"/>
        <v>2.1420133077612897</v>
      </c>
    </row>
    <row r="10" spans="1:15" ht="12" customHeight="1" x14ac:dyDescent="0.2">
      <c r="B10" t="s">
        <v>52</v>
      </c>
      <c r="E10" s="6">
        <f>Input!A11/Input!A$6</f>
        <v>2.6589072518573182</v>
      </c>
      <c r="F10" s="6">
        <f>Input!B11/Input!B$6</f>
        <v>2.4409884691271695</v>
      </c>
      <c r="G10" s="6">
        <f>Input!C11/Input!C$6</f>
        <v>2.2223658506427535</v>
      </c>
      <c r="H10" s="6">
        <f>Input!D11/Input!D$6</f>
        <v>2.0023591493207067</v>
      </c>
      <c r="I10" s="6">
        <f>Input!E11/Input!E$6</f>
        <v>2.5659513348456713</v>
      </c>
      <c r="J10" s="6">
        <f>Input!F11/Input!F$6</f>
        <v>1.527015083238626</v>
      </c>
      <c r="K10" s="6">
        <f>Input!G11/Input!G$6</f>
        <v>1.5327733838923949</v>
      </c>
      <c r="L10" s="6">
        <f>Input!H11/Input!H$6</f>
        <v>1.8416587930784825</v>
      </c>
      <c r="M10" s="6">
        <f>Input!I11/Input!I$6</f>
        <v>1.9928571080384778</v>
      </c>
      <c r="N10" s="6">
        <f>Input!J11/Input!J$6</f>
        <v>1.3239064474437392</v>
      </c>
      <c r="O10" s="6">
        <f t="shared" si="1"/>
        <v>2.0108782871485342</v>
      </c>
    </row>
    <row r="11" spans="1:15" ht="12" customHeight="1" x14ac:dyDescent="0.2">
      <c r="B11" t="s">
        <v>53</v>
      </c>
      <c r="E11" s="6">
        <f>Input!A12/Input!A$6</f>
        <v>0.84953254510296583</v>
      </c>
      <c r="F11" s="6">
        <f>Input!B12/Input!B$6</f>
        <v>1.2152955983250158</v>
      </c>
      <c r="G11" s="6">
        <f>Input!C12/Input!C$6</f>
        <v>1.0827802185054578</v>
      </c>
      <c r="H11" s="6">
        <f>Input!D12/Input!D$6</f>
        <v>1.0516394818498112</v>
      </c>
      <c r="I11" s="6">
        <f>Input!E12/Input!E$6</f>
        <v>0.85945749328577448</v>
      </c>
      <c r="J11" s="6">
        <f>Input!F12/Input!F$6</f>
        <v>0.85945892064193763</v>
      </c>
      <c r="K11" s="6">
        <f>Input!G12/Input!G$6</f>
        <v>0.93952297943296026</v>
      </c>
      <c r="L11" s="6">
        <f>Input!H12/Input!H$6</f>
        <v>0.97993878511439325</v>
      </c>
      <c r="M11" s="6">
        <f>Input!I12/Input!I$6</f>
        <v>1.2707433762389102</v>
      </c>
      <c r="N11" s="6">
        <f>Input!J12/Input!J$6</f>
        <v>0.9107885689187778</v>
      </c>
      <c r="O11" s="6">
        <f t="shared" si="1"/>
        <v>1.0019157967416006</v>
      </c>
    </row>
    <row r="12" spans="1:15" ht="12" customHeight="1" x14ac:dyDescent="0.2">
      <c r="B12" t="s">
        <v>54</v>
      </c>
      <c r="E12" s="6">
        <f>Input!A13/Input!A$6</f>
        <v>0.14487458334299935</v>
      </c>
      <c r="F12" s="6">
        <f>Input!B13/Input!B$6</f>
        <v>0.14704506358201003</v>
      </c>
      <c r="G12" s="6">
        <f>Input!C13/Input!C$6</f>
        <v>0.18275737809364859</v>
      </c>
      <c r="H12" s="6">
        <f>Input!D13/Input!D$6</f>
        <v>0.17876116930247193</v>
      </c>
      <c r="I12" s="6">
        <f>Input!E13/Input!E$6</f>
        <v>0.13803372555218263</v>
      </c>
      <c r="J12" s="6">
        <f>Input!F13/Input!F$6</f>
        <v>0.13872316890797792</v>
      </c>
      <c r="K12" s="6">
        <f>Input!G13/Input!G$6</f>
        <v>0.1296376382963999</v>
      </c>
      <c r="L12" s="6">
        <f>Input!H13/Input!H$6</f>
        <v>0.25580238198667826</v>
      </c>
      <c r="M12" s="6">
        <f>Input!I13/Input!I$6</f>
        <v>0.21583598082759126</v>
      </c>
      <c r="N12" s="6">
        <f>Input!J13/Input!J$6</f>
        <v>0.17854785811231635</v>
      </c>
      <c r="O12" s="6">
        <f t="shared" si="1"/>
        <v>0.17100189480042763</v>
      </c>
    </row>
    <row r="13" spans="1:15" ht="13.5" customHeight="1" x14ac:dyDescent="0.2">
      <c r="B13" s="4" t="s">
        <v>55</v>
      </c>
      <c r="E13" s="8">
        <f>SUM(E7:E12)</f>
        <v>8.9259517251569598</v>
      </c>
      <c r="F13" s="8">
        <f t="shared" ref="F13:N13" si="2">SUM(F7:F12)</f>
        <v>8.918568510839302</v>
      </c>
      <c r="G13" s="8">
        <f t="shared" si="2"/>
        <v>8.6868783322182548</v>
      </c>
      <c r="H13" s="8">
        <f t="shared" si="2"/>
        <v>8.6831535056826645</v>
      </c>
      <c r="I13" s="8">
        <f t="shared" si="2"/>
        <v>7.9378654951263927</v>
      </c>
      <c r="J13" s="8">
        <f t="shared" si="2"/>
        <v>7.1107070405429651</v>
      </c>
      <c r="K13" s="8">
        <f t="shared" si="2"/>
        <v>7.6201336315691197</v>
      </c>
      <c r="L13" s="8">
        <f t="shared" si="2"/>
        <v>8.4804091369823329</v>
      </c>
      <c r="M13" s="8">
        <f t="shared" si="2"/>
        <v>9.9353940372950689</v>
      </c>
      <c r="N13" s="8">
        <f t="shared" si="2"/>
        <v>6.9489127656433949</v>
      </c>
      <c r="O13" s="8">
        <f t="shared" si="1"/>
        <v>8.3247974181056463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Input!A14/Input!A$6</f>
        <v>23.76902252077808</v>
      </c>
      <c r="F15" s="6">
        <f>Input!B14/Input!B$6</f>
        <v>25.033246729161338</v>
      </c>
      <c r="G15" s="6">
        <f>Input!C14/Input!C$6</f>
        <v>25.624252388461432</v>
      </c>
      <c r="H15" s="6">
        <f>Input!D14/Input!D$6</f>
        <v>25.222992740879203</v>
      </c>
      <c r="I15" s="6">
        <f>Input!E14/Input!E$6</f>
        <v>26.019418039136156</v>
      </c>
      <c r="J15" s="6">
        <f>Input!F14/Input!F$6</f>
        <v>28.114591914875454</v>
      </c>
      <c r="K15" s="6">
        <f>Input!G14/Input!G$6</f>
        <v>28.026071161356793</v>
      </c>
      <c r="L15" s="6">
        <f>Input!H14/Input!H$6</f>
        <v>27.970798327541267</v>
      </c>
      <c r="M15" s="6">
        <f>Input!I14/Input!I$6</f>
        <v>28.83167489876385</v>
      </c>
      <c r="N15" s="6">
        <f>Input!J14/Input!J$6</f>
        <v>28.777743898707197</v>
      </c>
      <c r="O15" s="6">
        <f>AVERAGE(E15:N15)</f>
        <v>26.738981261966074</v>
      </c>
    </row>
    <row r="16" spans="1:15" ht="12" customHeight="1" x14ac:dyDescent="0.2">
      <c r="B16" t="s">
        <v>57</v>
      </c>
      <c r="E16" s="6">
        <f>Input!A15/Input!A$6</f>
        <v>1.1941637297690546</v>
      </c>
      <c r="F16" s="6">
        <f>Input!B15/Input!B$6</f>
        <v>1.0687766752319774</v>
      </c>
      <c r="G16" s="6">
        <f>Input!C15/Input!C$6</f>
        <v>1.0514048356951748</v>
      </c>
      <c r="H16" s="6">
        <f>Input!D15/Input!D$6</f>
        <v>0.87352390470649743</v>
      </c>
      <c r="I16" s="6">
        <f>Input!E15/Input!E$6</f>
        <v>0.9150538691776029</v>
      </c>
      <c r="J16" s="6">
        <f>Input!F15/Input!F$6</f>
        <v>1.085278529444851</v>
      </c>
      <c r="K16" s="6">
        <f>Input!G15/Input!G$6</f>
        <v>1.1307176853560221</v>
      </c>
      <c r="L16" s="6">
        <f>Input!H15/Input!H$6</f>
        <v>0.43366742687518101</v>
      </c>
      <c r="M16" s="6">
        <f>Input!I15/Input!I$6</f>
        <v>0.39092153285891351</v>
      </c>
      <c r="N16" s="6">
        <f>Input!J15/Input!J$6</f>
        <v>0.41081990790908995</v>
      </c>
      <c r="O16" s="6">
        <f>AVERAGE(E16:N16)</f>
        <v>0.85543280970243674</v>
      </c>
    </row>
    <row r="17" spans="2:15" ht="12" customHeight="1" x14ac:dyDescent="0.2">
      <c r="B17" t="s">
        <v>58</v>
      </c>
      <c r="E17" s="6">
        <f>Input!A16/Input!A$6</f>
        <v>0.48304718827974608</v>
      </c>
      <c r="F17" s="6">
        <f>Input!B16/Input!B$6</f>
        <v>0.45362685406525555</v>
      </c>
      <c r="G17" s="6">
        <f>Input!C16/Input!C$6</f>
        <v>0.39230062906522761</v>
      </c>
      <c r="H17" s="6">
        <f>Input!D16/Input!D$6</f>
        <v>0.29720392463308271</v>
      </c>
      <c r="I17" s="6">
        <f>Input!E16/Input!E$6</f>
        <v>0.25360458193516044</v>
      </c>
      <c r="J17" s="6">
        <f>Input!F16/Input!F$6</f>
        <v>0.3164638627361166</v>
      </c>
      <c r="K17" s="6">
        <f>Input!G16/Input!G$6</f>
        <v>0.48432168986350876</v>
      </c>
      <c r="L17" s="6">
        <f>Input!H16/Input!H$6</f>
        <v>0.30044707500724011</v>
      </c>
      <c r="M17" s="6">
        <f>Input!I16/Input!I$6</f>
        <v>0.34623881330279044</v>
      </c>
      <c r="N17" s="6">
        <f>Input!J16/Input!J$6</f>
        <v>0.21519804225813535</v>
      </c>
      <c r="O17" s="6">
        <f>AVERAGE(E17:N17)</f>
        <v>0.35424526611462637</v>
      </c>
    </row>
    <row r="18" spans="2:15" ht="12" customHeight="1" x14ac:dyDescent="0.2">
      <c r="B18" t="s">
        <v>59</v>
      </c>
      <c r="E18" s="6">
        <f>Input!A17/Input!A$6</f>
        <v>0.12343132954119471</v>
      </c>
      <c r="F18" s="6">
        <f>Input!B17/Input!B$6</f>
        <v>0.25232845855185271</v>
      </c>
      <c r="G18" s="6">
        <f>Input!C17/Input!C$6</f>
        <v>0.24137519140318353</v>
      </c>
      <c r="H18" s="6">
        <f>Input!D17/Input!D$6</f>
        <v>0.22867806580982256</v>
      </c>
      <c r="I18" s="6">
        <f>Input!E17/Input!E$6</f>
        <v>0.19719827753301356</v>
      </c>
      <c r="J18" s="6">
        <f>Input!F17/Input!F$6</f>
        <v>0.18539041789669228</v>
      </c>
      <c r="K18" s="6">
        <f>Input!G17/Input!G$6</f>
        <v>0.26432956360165411</v>
      </c>
      <c r="L18" s="6">
        <f>Input!H17/Input!H$6</f>
        <v>0.28016114610483633</v>
      </c>
      <c r="M18" s="6">
        <f>Input!I17/Input!I$6</f>
        <v>0.33679775721724009</v>
      </c>
      <c r="N18" s="6">
        <f>Input!J17/Input!J$6</f>
        <v>0.32348309206570924</v>
      </c>
      <c r="O18" s="6">
        <f>AVERAGE(E18:N18)</f>
        <v>0.2433173299725199</v>
      </c>
    </row>
    <row r="19" spans="2:15" ht="13.5" customHeight="1" x14ac:dyDescent="0.2">
      <c r="B19" s="4" t="s">
        <v>60</v>
      </c>
      <c r="E19" s="8">
        <f t="shared" ref="E19:N19" si="3">SUM(E15:E18)</f>
        <v>25.569664768368074</v>
      </c>
      <c r="F19" s="8">
        <f t="shared" si="3"/>
        <v>26.807978717010421</v>
      </c>
      <c r="G19" s="8">
        <f t="shared" si="3"/>
        <v>27.309333044625017</v>
      </c>
      <c r="H19" s="8">
        <f t="shared" si="3"/>
        <v>26.62239863602861</v>
      </c>
      <c r="I19" s="8">
        <f t="shared" si="3"/>
        <v>27.385274767781929</v>
      </c>
      <c r="J19" s="8">
        <f t="shared" si="3"/>
        <v>29.701724724953113</v>
      </c>
      <c r="K19" s="8">
        <f t="shared" si="3"/>
        <v>29.905440100177977</v>
      </c>
      <c r="L19" s="8">
        <f t="shared" si="3"/>
        <v>28.985073975528529</v>
      </c>
      <c r="M19" s="8">
        <f t="shared" si="3"/>
        <v>29.905633002142796</v>
      </c>
      <c r="N19" s="8">
        <f t="shared" si="3"/>
        <v>29.727244940940132</v>
      </c>
      <c r="O19" s="8">
        <f>AVERAGE(E19:N19)</f>
        <v>28.191976667755661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Input!A18/Input!A$6</f>
        <v>4.4008269257308879</v>
      </c>
      <c r="F21" s="6">
        <f>Input!B18/Input!B$6</f>
        <v>5.417845073858798</v>
      </c>
      <c r="G21" s="6">
        <f>Input!C18/Input!C$6</f>
        <v>5.4517751379470338</v>
      </c>
      <c r="H21" s="6">
        <f>Input!D18/Input!D$6</f>
        <v>4.0974247710678675</v>
      </c>
      <c r="I21" s="6">
        <f>Input!E18/Input!E$6</f>
        <v>2.8565041260021005</v>
      </c>
      <c r="J21" s="6">
        <f>Input!F18/Input!F$6</f>
        <v>3.1343600042219344</v>
      </c>
      <c r="K21" s="6">
        <f>Input!G18/Input!G$6</f>
        <v>3.8825976545922956</v>
      </c>
      <c r="L21" s="6">
        <f>Input!H18/Input!H$6</f>
        <v>4.83310219374457</v>
      </c>
      <c r="M21" s="6">
        <f>Input!I18/Input!I$6</f>
        <v>6.479714441460966</v>
      </c>
      <c r="N21" s="6">
        <f>Input!J18/Input!J$6</f>
        <v>4.7966967336167823</v>
      </c>
      <c r="O21" s="6">
        <f>AVERAGE(E21:N21)</f>
        <v>4.5350847062243238</v>
      </c>
    </row>
    <row r="22" spans="2:15" ht="12" customHeight="1" x14ac:dyDescent="0.2">
      <c r="B22" t="s">
        <v>255</v>
      </c>
      <c r="E22" s="6">
        <f>Input!A19/Input!A$6</f>
        <v>6.9722090033092918</v>
      </c>
      <c r="F22" s="6">
        <f>Input!B19/Input!B$6</f>
        <v>4.5966147825382855</v>
      </c>
      <c r="G22" s="6">
        <f>Input!C19/Input!C$6</f>
        <v>4.5916102571775239</v>
      </c>
      <c r="H22" s="6">
        <f>Input!D19/Input!D$6</f>
        <v>4.3618022579859561</v>
      </c>
      <c r="I22" s="6">
        <f>Input!E19/Input!E$6</f>
        <v>3.2672360546381318</v>
      </c>
      <c r="J22" s="6">
        <f>Input!F19/Input!F$6</f>
        <v>3.2512585609872282</v>
      </c>
      <c r="K22" s="6">
        <f>Input!G19/Input!G$6</f>
        <v>3.8734182469637792</v>
      </c>
      <c r="L22" s="6">
        <f>Input!H19/Input!H$6</f>
        <v>3.7812147589052998</v>
      </c>
      <c r="M22" s="6">
        <f>Input!I19/Input!I$6</f>
        <v>4.2722212890069065</v>
      </c>
      <c r="N22" s="6">
        <f>Input!J19/Input!J$6</f>
        <v>4.6130808693554721</v>
      </c>
      <c r="O22" s="6">
        <f>AVERAGE(E22:N22)</f>
        <v>4.358066608086788</v>
      </c>
    </row>
    <row r="23" spans="2:15" ht="12" customHeight="1" x14ac:dyDescent="0.2">
      <c r="B23" t="s">
        <v>62</v>
      </c>
      <c r="E23" s="6">
        <f>Input!A20/Input!A$6</f>
        <v>2.5232274935554754E-2</v>
      </c>
      <c r="F23" s="6">
        <f>Input!B20/Input!B$6</f>
        <v>2.541292410407348E-3</v>
      </c>
      <c r="G23" s="6">
        <f>Input!C20/Input!C$6</f>
        <v>0</v>
      </c>
      <c r="H23" s="6">
        <f>Input!D20/Input!D$6</f>
        <v>3.5476679176711336E-4</v>
      </c>
      <c r="I23" s="6">
        <f>Input!E20/Input!E$6</f>
        <v>2.1000519612123018E-2</v>
      </c>
      <c r="J23" s="6">
        <f>Input!F20/Input!F$6</f>
        <v>6.8118604273433608E-2</v>
      </c>
      <c r="K23" s="6">
        <f>Input!G20/Input!G$6</f>
        <v>1.2589245492186979E-2</v>
      </c>
      <c r="L23" s="6">
        <f>Input!H20/Input!H$6</f>
        <v>3.1473827106863597E-2</v>
      </c>
      <c r="M23" s="6">
        <f>Input!I20/Input!I$6</f>
        <v>1.1301615699775499E-2</v>
      </c>
      <c r="N23" s="6">
        <f>Input!J20/Input!J$6</f>
        <v>1.7875644870377903E-3</v>
      </c>
      <c r="O23" s="6">
        <f>AVERAGE(E23:N23)</f>
        <v>1.7439971080914971E-2</v>
      </c>
    </row>
    <row r="24" spans="2:15" ht="13.5" customHeight="1" x14ac:dyDescent="0.2">
      <c r="B24" s="4" t="s">
        <v>63</v>
      </c>
      <c r="E24" s="8">
        <f t="shared" ref="E24:N24" si="4">SUM(E21:E23)</f>
        <v>11.398268203975734</v>
      </c>
      <c r="F24" s="8">
        <f t="shared" si="4"/>
        <v>10.017001148807491</v>
      </c>
      <c r="G24" s="8">
        <f t="shared" si="4"/>
        <v>10.043385395124558</v>
      </c>
      <c r="H24" s="8">
        <f t="shared" si="4"/>
        <v>8.4595817958455921</v>
      </c>
      <c r="I24" s="8">
        <f t="shared" si="4"/>
        <v>6.1447407002523553</v>
      </c>
      <c r="J24" s="8">
        <f t="shared" si="4"/>
        <v>6.4537371694825953</v>
      </c>
      <c r="K24" s="8">
        <f t="shared" si="4"/>
        <v>7.7686051470482615</v>
      </c>
      <c r="L24" s="8">
        <f t="shared" si="4"/>
        <v>8.6457907797567319</v>
      </c>
      <c r="M24" s="8">
        <f t="shared" si="4"/>
        <v>10.763237346167648</v>
      </c>
      <c r="N24" s="8">
        <f t="shared" si="4"/>
        <v>9.4115651674592939</v>
      </c>
      <c r="O24" s="8">
        <f>AVERAGE(E24:N24)</f>
        <v>8.9105912853920266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Input!A21/Input!A$6</f>
        <v>1.2898943483173457</v>
      </c>
      <c r="F26" s="6">
        <f>Input!B21/Input!B$6</f>
        <v>1.335271778104868</v>
      </c>
      <c r="G26" s="6">
        <f>Input!C21/Input!C$6</f>
        <v>1.2950555473740246</v>
      </c>
      <c r="H26" s="6">
        <f>Input!D21/Input!D$6</f>
        <v>1.1514846057229822</v>
      </c>
      <c r="I26" s="6">
        <f>Input!E21/Input!E$6</f>
        <v>0.92755350121153723</v>
      </c>
      <c r="J26" s="6">
        <f>Input!F21/Input!F$6</f>
        <v>1.0069248947644478</v>
      </c>
      <c r="K26" s="6">
        <f>Input!G21/Input!G$6</f>
        <v>1.129205274751677</v>
      </c>
      <c r="L26" s="6">
        <f>Input!H21/Input!H$6</f>
        <v>1.234222306689835</v>
      </c>
      <c r="M26" s="6">
        <f>Input!I21/Input!I$6</f>
        <v>1.3543202842545286</v>
      </c>
      <c r="N26" s="6">
        <f>Input!J21/Input!J$6</f>
        <v>1.2010561653748257</v>
      </c>
      <c r="O26" s="6">
        <f>AVERAGE(E26:N26)</f>
        <v>1.1924988706566073</v>
      </c>
    </row>
    <row r="27" spans="2:15" ht="12" customHeight="1" x14ac:dyDescent="0.2">
      <c r="B27" t="s">
        <v>65</v>
      </c>
      <c r="E27" s="6">
        <f>Input!A22/Input!A$6</f>
        <v>15.485692329331297</v>
      </c>
      <c r="F27" s="6">
        <f>Input!B22/Input!B$6</f>
        <v>16.062934674766748</v>
      </c>
      <c r="G27" s="6">
        <f>Input!C22/Input!C$6</f>
        <v>15.455837573501816</v>
      </c>
      <c r="H27" s="6">
        <f>Input!D22/Input!D$6</f>
        <v>14.540617287478129</v>
      </c>
      <c r="I27" s="6">
        <f>Input!E22/Input!E$6</f>
        <v>12.647671285583064</v>
      </c>
      <c r="J27" s="6">
        <f>Input!F22/Input!F$6</f>
        <v>13.298677364629132</v>
      </c>
      <c r="K27" s="6">
        <f>Input!G22/Input!G$6</f>
        <v>14.558094777348183</v>
      </c>
      <c r="L27" s="6">
        <f>Input!H22/Input!H$6</f>
        <v>16.931787087315378</v>
      </c>
      <c r="M27" s="6">
        <f>Input!I22/Input!I$6</f>
        <v>19.009256766914287</v>
      </c>
      <c r="N27" s="6">
        <f>Input!J22/Input!J$6</f>
        <v>16.558125618769555</v>
      </c>
      <c r="O27" s="6">
        <f>AVERAGE(E27:N27)</f>
        <v>15.454869476563761</v>
      </c>
    </row>
    <row r="28" spans="2:15" ht="12" customHeight="1" x14ac:dyDescent="0.2">
      <c r="B28" t="s">
        <v>66</v>
      </c>
      <c r="E28" s="6">
        <f>Input!A23/Input!A$6</f>
        <v>2.0472839644728569</v>
      </c>
      <c r="F28" s="6">
        <f>Input!B23/Input!B$6</f>
        <v>2.3067430257531281</v>
      </c>
      <c r="G28" s="6">
        <f>Input!C23/Input!C$6</f>
        <v>2.3272960683446775</v>
      </c>
      <c r="H28" s="6">
        <f>Input!D23/Input!D$6</f>
        <v>2.5197426448933529</v>
      </c>
      <c r="I28" s="6">
        <f>Input!E23/Input!E$6</f>
        <v>2.2604994317661156</v>
      </c>
      <c r="J28" s="6">
        <f>Input!F23/Input!F$6</f>
        <v>1.9426219926274197</v>
      </c>
      <c r="K28" s="6">
        <f>Input!G23/Input!G$6</f>
        <v>2.1755872724874874</v>
      </c>
      <c r="L28" s="6">
        <f>Input!H23/Input!H$6</f>
        <v>2.5993341659426585</v>
      </c>
      <c r="M28" s="6">
        <f>Input!I23/Input!I$6</f>
        <v>2.924285534433352</v>
      </c>
      <c r="N28" s="6">
        <f>Input!J23/Input!J$6</f>
        <v>2.5855011358358921</v>
      </c>
      <c r="O28" s="6">
        <f>AVERAGE(E28:N28)</f>
        <v>2.3688895236556937</v>
      </c>
    </row>
    <row r="29" spans="2:15" ht="13.5" customHeight="1" x14ac:dyDescent="0.2">
      <c r="B29" s="4" t="s">
        <v>15</v>
      </c>
      <c r="E29" s="8">
        <f t="shared" ref="E29:N29" si="5">SUM(E26:E28)</f>
        <v>18.822870642121501</v>
      </c>
      <c r="F29" s="8">
        <f t="shared" si="5"/>
        <v>19.704949478624744</v>
      </c>
      <c r="G29" s="8">
        <f t="shared" si="5"/>
        <v>19.078189189220517</v>
      </c>
      <c r="H29" s="8">
        <f t="shared" si="5"/>
        <v>18.211844538094464</v>
      </c>
      <c r="I29" s="8">
        <f t="shared" si="5"/>
        <v>15.835724218560717</v>
      </c>
      <c r="J29" s="8">
        <f t="shared" si="5"/>
        <v>16.248224252021</v>
      </c>
      <c r="K29" s="8">
        <f t="shared" si="5"/>
        <v>17.862887324587348</v>
      </c>
      <c r="L29" s="8">
        <f t="shared" si="5"/>
        <v>20.765343559947869</v>
      </c>
      <c r="M29" s="8">
        <f t="shared" si="5"/>
        <v>23.287862585602166</v>
      </c>
      <c r="N29" s="8">
        <f t="shared" si="5"/>
        <v>20.344682919980272</v>
      </c>
      <c r="O29" s="8">
        <f>AVERAGE(E29:N29)</f>
        <v>19.016257870876061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 t="shared" ref="E31:N31" si="6">SUM(E13,E19,E24,E29)</f>
        <v>64.716755339622267</v>
      </c>
      <c r="F31" s="7">
        <f t="shared" si="6"/>
        <v>65.448497855281957</v>
      </c>
      <c r="G31" s="7">
        <f t="shared" si="6"/>
        <v>65.117785961188346</v>
      </c>
      <c r="H31" s="7">
        <f t="shared" si="6"/>
        <v>61.976978475651336</v>
      </c>
      <c r="I31" s="7">
        <f t="shared" si="6"/>
        <v>57.303605181721395</v>
      </c>
      <c r="J31" s="7">
        <f t="shared" si="6"/>
        <v>59.514393186999669</v>
      </c>
      <c r="K31" s="7">
        <f t="shared" si="6"/>
        <v>63.157066203382705</v>
      </c>
      <c r="L31" s="7">
        <f t="shared" si="6"/>
        <v>66.876617452215456</v>
      </c>
      <c r="M31" s="7">
        <f t="shared" si="6"/>
        <v>73.892126971207674</v>
      </c>
      <c r="N31" s="7">
        <f t="shared" si="6"/>
        <v>66.432405794023083</v>
      </c>
      <c r="O31" s="7">
        <f>AVERAGE(E31:N31)</f>
        <v>64.443623242129391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(Input!A27+Input!A203+Input!A207)/Input!A$34</f>
        <v>91.705840240935913</v>
      </c>
      <c r="F33" s="6">
        <f>(Input!B27+Input!B203+Input!B207)/Input!B$34</f>
        <v>98.62099788911901</v>
      </c>
      <c r="G33" s="6">
        <f>(Input!C27+Input!C203+Input!C207)/Input!C$34</f>
        <v>100.40449125351459</v>
      </c>
      <c r="H33" s="6">
        <f>(Input!D27+Input!D203+Input!D207)/Input!D$34</f>
        <v>90.026098432234704</v>
      </c>
      <c r="I33" s="6">
        <f>(Input!E27+Input!E203+Input!E207)/Input!E$34</f>
        <v>68.390938325772879</v>
      </c>
      <c r="J33" s="6">
        <f>(Input!F27+Input!F203+Input!F207)/Input!F$34</f>
        <v>70.320634660781465</v>
      </c>
      <c r="K33" s="6">
        <f>(Input!G27+Input!G203+Input!G207)/Input!G$34</f>
        <v>82.601985085187806</v>
      </c>
      <c r="L33" s="6">
        <f>(Input!H27+Input!H203+Input!H207)/Input!H$34</f>
        <v>89.088449081274135</v>
      </c>
      <c r="M33" s="6">
        <f>(Input!I27+Input!I203+Input!I207)/Input!I$34</f>
        <v>90.173577163849146</v>
      </c>
      <c r="N33" s="6">
        <f>(Input!J27+Input!J203+Input!J207)/Input!J$34</f>
        <v>96.361265477217458</v>
      </c>
      <c r="O33" s="6">
        <f>AVERAGE(E33:N33)</f>
        <v>87.769427760988705</v>
      </c>
    </row>
    <row r="34" spans="2:15" ht="12" customHeight="1" x14ac:dyDescent="0.2">
      <c r="B34" t="s">
        <v>69</v>
      </c>
      <c r="E34" s="6">
        <f>Input!A28/Input!A$34</f>
        <v>6.6030358559012431E-2</v>
      </c>
      <c r="F34" s="6">
        <f>Input!B28/Input!B$34</f>
        <v>2.223504424873337E-2</v>
      </c>
      <c r="G34" s="6">
        <f>Input!C28/Input!C$34</f>
        <v>2.5448263360252202E-2</v>
      </c>
      <c r="H34" s="6">
        <f>Input!D28/Input!D$34</f>
        <v>7.9033059791216737E-3</v>
      </c>
      <c r="I34" s="6">
        <f>Input!E28/Input!E$34</f>
        <v>3.8164830511740924E-2</v>
      </c>
      <c r="J34" s="6">
        <f>Input!F28/Input!F$34</f>
        <v>1.481226321639172E-2</v>
      </c>
      <c r="K34" s="6">
        <f>Input!G28/Input!G$34</f>
        <v>3.3480816422950581E-2</v>
      </c>
      <c r="L34" s="6">
        <f>Input!H28/Input!H$34</f>
        <v>4.3307570882497815E-2</v>
      </c>
      <c r="M34" s="6">
        <f>Input!I28/Input!I$34</f>
        <v>4.7211241461547662E-2</v>
      </c>
      <c r="N34" s="6">
        <f>Input!J28/Input!J$34</f>
        <v>3.5232201162302509E-2</v>
      </c>
      <c r="O34" s="6">
        <f>AVERAGE(E34:N34)</f>
        <v>3.3382589580455091E-2</v>
      </c>
    </row>
    <row r="35" spans="2:15" ht="12" customHeight="1" x14ac:dyDescent="0.2">
      <c r="B35" t="s">
        <v>75</v>
      </c>
      <c r="E35" s="6">
        <f>(Input!A29-Input!A203-Input!A207)/Input!A$34</f>
        <v>5.3962253202608057</v>
      </c>
      <c r="F35" s="6">
        <f>(Input!B29-Input!B203-Input!B207)/Input!B$34</f>
        <v>5.6523202750655699</v>
      </c>
      <c r="G35" s="6">
        <f>(Input!C29-Input!C203-Input!C207)/Input!C$34</f>
        <v>6.5482055710571707</v>
      </c>
      <c r="H35" s="6">
        <f>(Input!D29-Input!D203-Input!D207)/Input!D$34</f>
        <v>5.6026964186730916</v>
      </c>
      <c r="I35" s="6">
        <f>(Input!E29-Input!E203-Input!E207)/Input!E$34</f>
        <v>5.2314729690864459</v>
      </c>
      <c r="J35" s="6">
        <f>(Input!F29-Input!F203-Input!F207)/Input!F$34</f>
        <v>3.1230259060654282</v>
      </c>
      <c r="K35" s="6">
        <f>(Input!G29-Input!G203-Input!G207)/Input!G$34</f>
        <v>2.6089851506615114</v>
      </c>
      <c r="L35" s="6">
        <f>(Input!H29-Input!H203-Input!H207)/Input!H$34</f>
        <v>3.4820830910856335</v>
      </c>
      <c r="M35" s="6">
        <f>(Input!I29-Input!I203-Input!I207)/Input!I$34</f>
        <v>3.5967234397944141</v>
      </c>
      <c r="N35" s="6">
        <f>(Input!J29-Input!J203-Input!J207)/Input!J$34</f>
        <v>2.951688416292948</v>
      </c>
      <c r="O35" s="6">
        <f>AVERAGE(E35:N35)</f>
        <v>4.4193426558043019</v>
      </c>
    </row>
    <row r="36" spans="2:15" ht="13.5" customHeight="1" x14ac:dyDescent="0.2">
      <c r="B36" s="1" t="s">
        <v>71</v>
      </c>
      <c r="E36" s="7">
        <f t="shared" ref="E36:N36" si="7">SUM(E33:E35)</f>
        <v>97.168095919755743</v>
      </c>
      <c r="F36" s="7">
        <f t="shared" si="7"/>
        <v>104.29555320843332</v>
      </c>
      <c r="G36" s="7">
        <f t="shared" si="7"/>
        <v>106.97814508793201</v>
      </c>
      <c r="H36" s="7">
        <f t="shared" si="7"/>
        <v>95.636698156886922</v>
      </c>
      <c r="I36" s="7">
        <f t="shared" si="7"/>
        <v>73.660576125371065</v>
      </c>
      <c r="J36" s="7">
        <f t="shared" si="7"/>
        <v>73.458472830063272</v>
      </c>
      <c r="K36" s="7">
        <f t="shared" si="7"/>
        <v>85.244451052272268</v>
      </c>
      <c r="L36" s="7">
        <f t="shared" si="7"/>
        <v>92.613839743242266</v>
      </c>
      <c r="M36" s="7">
        <f t="shared" si="7"/>
        <v>93.817511845105116</v>
      </c>
      <c r="N36" s="7">
        <f t="shared" si="7"/>
        <v>99.348186094672712</v>
      </c>
      <c r="O36" s="7">
        <f>AVERAGE(E36:N36)</f>
        <v>92.222153006373446</v>
      </c>
    </row>
    <row r="37" spans="2:15" ht="6" customHeight="1" x14ac:dyDescent="0.2">
      <c r="O37" s="6"/>
    </row>
    <row r="38" spans="2:15" x14ac:dyDescent="0.2">
      <c r="B38" s="9" t="s">
        <v>73</v>
      </c>
      <c r="C38" s="10"/>
      <c r="D38" s="10"/>
      <c r="E38" s="11">
        <f t="shared" ref="E38:N38" si="8">E36-E31</f>
        <v>32.451340580133476</v>
      </c>
      <c r="F38" s="11">
        <f t="shared" si="8"/>
        <v>38.847055353151362</v>
      </c>
      <c r="G38" s="11">
        <f t="shared" si="8"/>
        <v>41.86035912674366</v>
      </c>
      <c r="H38" s="11">
        <f t="shared" si="8"/>
        <v>33.659719681235586</v>
      </c>
      <c r="I38" s="11">
        <f t="shared" si="8"/>
        <v>16.356970943649671</v>
      </c>
      <c r="J38" s="11">
        <f t="shared" si="8"/>
        <v>13.944079643063603</v>
      </c>
      <c r="K38" s="11">
        <f t="shared" si="8"/>
        <v>22.087384848889563</v>
      </c>
      <c r="L38" s="11">
        <f t="shared" si="8"/>
        <v>25.737222291026811</v>
      </c>
      <c r="M38" s="11">
        <f t="shared" si="8"/>
        <v>19.925384873897443</v>
      </c>
      <c r="N38" s="11">
        <f t="shared" si="8"/>
        <v>32.915780300649629</v>
      </c>
      <c r="O38" s="11">
        <f>AVERAGE(E38:N38)</f>
        <v>27.77852976424408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Input!A$6</f>
        <v>2.7851162773200451</v>
      </c>
      <c r="F40" s="8">
        <f>(Input!B25 + Input!B26) / Input!B$6</f>
        <v>2.9604730538795598</v>
      </c>
      <c r="G40" s="8">
        <f>(Input!C25 + Input!C26) / Input!C$6</f>
        <v>3.7425489774271514</v>
      </c>
      <c r="H40" s="8">
        <f>(Input!D25 + Input!D26) / Input!D$6</f>
        <v>3.1562951659145875</v>
      </c>
      <c r="I40" s="8">
        <f>(Input!E25 + Input!E26) / Input!E$6</f>
        <v>2.7429939292080796</v>
      </c>
      <c r="J40" s="8">
        <f>(Input!F25 + Input!F26) / Input!F$6</f>
        <v>2.4857164683528823</v>
      </c>
      <c r="K40" s="8">
        <f>(Input!G25 + Input!G26) / Input!G$6</f>
        <v>2.7247388543515134</v>
      </c>
      <c r="L40" s="8">
        <f>(Input!H25 + Input!H26) / Input!H$6</f>
        <v>3.3684935925282362</v>
      </c>
      <c r="M40" s="8">
        <f>(Input!I25 + Input!I26) / Input!I$6</f>
        <v>3.7724938662660792</v>
      </c>
      <c r="N40" s="8">
        <f>(Input!J25 + Input!J26) / Input!J$6</f>
        <v>3.2754766730628693</v>
      </c>
      <c r="O40" s="8">
        <f>AVERAGE(E40:N40)</f>
        <v>3.1014346858311006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 t="shared" ref="E42:N42" si="9">+E38-E40</f>
        <v>29.666224302813429</v>
      </c>
      <c r="F42" s="11">
        <f t="shared" si="9"/>
        <v>35.886582299271801</v>
      </c>
      <c r="G42" s="11">
        <f t="shared" si="9"/>
        <v>38.117810149316512</v>
      </c>
      <c r="H42" s="11">
        <f t="shared" si="9"/>
        <v>30.503424515320997</v>
      </c>
      <c r="I42" s="11">
        <f t="shared" si="9"/>
        <v>13.613977014441591</v>
      </c>
      <c r="J42" s="11">
        <f t="shared" si="9"/>
        <v>11.458363174710721</v>
      </c>
      <c r="K42" s="11">
        <f t="shared" si="9"/>
        <v>19.362645994538049</v>
      </c>
      <c r="L42" s="11">
        <f t="shared" si="9"/>
        <v>22.368728698498575</v>
      </c>
      <c r="M42" s="11">
        <f t="shared" si="9"/>
        <v>16.152891007631364</v>
      </c>
      <c r="N42" s="11">
        <f t="shared" si="9"/>
        <v>29.640303627586761</v>
      </c>
      <c r="O42" s="11">
        <f>AVERAGE(E42:N42)</f>
        <v>24.677095078412975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254</v>
      </c>
    </row>
    <row r="2" spans="1:15" ht="15.75" customHeight="1" x14ac:dyDescent="0.2">
      <c r="D2" s="41" t="str">
        <f>Kenndat!D2</f>
        <v>Produktionsgebiet 2: Wald- und Mühlviertel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170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ht="12.75" customHeight="1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Input!A8/Input!A5</f>
        <v>0</v>
      </c>
      <c r="F7" s="6">
        <f>Input!B8/Input!B5</f>
        <v>4.7240447181942811E-3</v>
      </c>
      <c r="G7" s="6">
        <f>Input!C8/Input!C5</f>
        <v>5.0993396719660735E-3</v>
      </c>
      <c r="H7" s="6">
        <f>Input!D8/Input!D5</f>
        <v>1.1362581677557009E-2</v>
      </c>
      <c r="I7" s="6">
        <f>Input!E8/Input!E5</f>
        <v>1.1888082168787431E-2</v>
      </c>
      <c r="J7" s="6">
        <f>Input!F8/Input!F5</f>
        <v>6.568946854198736E-3</v>
      </c>
      <c r="K7" s="6">
        <f>Input!G8/Input!G5</f>
        <v>5.667301725164426E-2</v>
      </c>
      <c r="L7" s="6">
        <f>Input!H8/Input!H5</f>
        <v>1.558335945907015E-2</v>
      </c>
      <c r="M7" s="6">
        <f>Input!I8/Input!I5</f>
        <v>3.6714972540686598E-2</v>
      </c>
      <c r="N7" s="6">
        <f>Input!J8/Input!J5</f>
        <v>3.8731403691801412E-2</v>
      </c>
      <c r="O7" s="6">
        <f>AVERAGE(E7:N7)</f>
        <v>1.8734574803390597E-2</v>
      </c>
    </row>
    <row r="8" spans="1:15" ht="12" customHeight="1" x14ac:dyDescent="0.2">
      <c r="B8" t="s">
        <v>50</v>
      </c>
      <c r="E8" s="6">
        <f>Input!A9/Input!A5</f>
        <v>3.6369564659558469</v>
      </c>
      <c r="F8" s="6">
        <f>Input!B9/Input!B5</f>
        <v>3.4748274603695619</v>
      </c>
      <c r="G8" s="6">
        <f>Input!C9/Input!C5</f>
        <v>3.7970059255242927</v>
      </c>
      <c r="H8" s="6">
        <f>Input!D9/Input!D5</f>
        <v>4.1467520113792951</v>
      </c>
      <c r="I8" s="6">
        <f>Input!E9/Input!E5</f>
        <v>3.4271305743743952</v>
      </c>
      <c r="J8" s="6">
        <f>Input!F9/Input!F5</f>
        <v>4.3261822498225193</v>
      </c>
      <c r="K8" s="6">
        <f>Input!G9/Input!G5</f>
        <v>4.2227542918981014</v>
      </c>
      <c r="L8" s="6">
        <f>Input!H9/Input!H5</f>
        <v>3.8511383760241995</v>
      </c>
      <c r="M8" s="6">
        <f>Input!I9/Input!I5</f>
        <v>3.7020581337928058</v>
      </c>
      <c r="N8" s="6">
        <f>Input!J9/Input!J5</f>
        <v>2.850726361597149</v>
      </c>
      <c r="O8" s="6">
        <f t="shared" ref="O8:O42" si="1">AVERAGE(E8:N8)</f>
        <v>3.7435531850738166</v>
      </c>
    </row>
    <row r="9" spans="1:15" ht="12" customHeight="1" x14ac:dyDescent="0.2">
      <c r="B9" t="s">
        <v>51</v>
      </c>
      <c r="E9" s="6">
        <f>Input!A10/Input!A5</f>
        <v>3.0600058399327521</v>
      </c>
      <c r="F9" s="6">
        <f>Input!B10/Input!B5</f>
        <v>2.5021379776409027</v>
      </c>
      <c r="G9" s="6">
        <f>Input!C10/Input!C5</f>
        <v>2.6253082240855132</v>
      </c>
      <c r="H9" s="6">
        <f>Input!D10/Input!D5</f>
        <v>2.7438698670933901</v>
      </c>
      <c r="I9" s="6">
        <f>Input!E10/Input!E5</f>
        <v>2.8577649111278567</v>
      </c>
      <c r="J9" s="6">
        <f>Input!F10/Input!F5</f>
        <v>2.3968319872916801</v>
      </c>
      <c r="K9" s="6">
        <f>Input!G10/Input!G5</f>
        <v>2.4501900272468111</v>
      </c>
      <c r="L9" s="6">
        <f>Input!H10/Input!H5</f>
        <v>2.4565281437734603</v>
      </c>
      <c r="M9" s="6">
        <f>Input!I10/Input!I5</f>
        <v>2.971256330392511</v>
      </c>
      <c r="N9" s="6">
        <f>Input!J10/Input!J5</f>
        <v>2.668176685054358</v>
      </c>
      <c r="O9" s="6">
        <f t="shared" si="1"/>
        <v>2.6732069993639236</v>
      </c>
    </row>
    <row r="10" spans="1:15" ht="12" customHeight="1" x14ac:dyDescent="0.2">
      <c r="B10" t="s">
        <v>52</v>
      </c>
      <c r="E10" s="6">
        <f>Input!A11/Input!A5</f>
        <v>3.3771717028713004</v>
      </c>
      <c r="F10" s="6">
        <f>Input!B11/Input!B5</f>
        <v>2.8544578208569056</v>
      </c>
      <c r="G10" s="6">
        <f>Input!C11/Input!C5</f>
        <v>2.7474770627989384</v>
      </c>
      <c r="H10" s="6">
        <f>Input!D11/Input!D5</f>
        <v>2.5356428323776501</v>
      </c>
      <c r="I10" s="6">
        <f>Input!E11/Input!E5</f>
        <v>3.6935706530861507</v>
      </c>
      <c r="J10" s="6">
        <f>Input!F11/Input!F5</f>
        <v>2.2410103395680014</v>
      </c>
      <c r="K10" s="6">
        <f>Input!G11/Input!G5</f>
        <v>2.0555137494834312</v>
      </c>
      <c r="L10" s="6">
        <f>Input!H11/Input!H5</f>
        <v>2.1553301798862896</v>
      </c>
      <c r="M10" s="6">
        <f>Input!I11/Input!I5</f>
        <v>2.0712852754375426</v>
      </c>
      <c r="N10" s="6">
        <f>Input!J11/Input!J5</f>
        <v>1.6222053760286557</v>
      </c>
      <c r="O10" s="6">
        <f t="shared" si="1"/>
        <v>2.5353664992394864</v>
      </c>
    </row>
    <row r="11" spans="1:15" ht="12" customHeight="1" x14ac:dyDescent="0.2">
      <c r="B11" t="s">
        <v>53</v>
      </c>
      <c r="E11" s="6">
        <f>Input!A12/Input!A5</f>
        <v>1.0790211918771844</v>
      </c>
      <c r="F11" s="6">
        <f>Input!B12/Input!B5</f>
        <v>1.4211496978239462</v>
      </c>
      <c r="G11" s="6">
        <f>Input!C12/Input!C5</f>
        <v>1.3386246974303364</v>
      </c>
      <c r="H11" s="6">
        <f>Input!D12/Input!D5</f>
        <v>1.3317201938036183</v>
      </c>
      <c r="I11" s="6">
        <f>Input!E12/Input!E5</f>
        <v>1.2371501094607673</v>
      </c>
      <c r="J11" s="6">
        <f>Input!F12/Input!F5</f>
        <v>1.2613210889230966</v>
      </c>
      <c r="K11" s="6">
        <f>Input!G12/Input!G5</f>
        <v>1.25993993794171</v>
      </c>
      <c r="L11" s="6">
        <f>Input!H12/Input!H5</f>
        <v>1.1468419915437345</v>
      </c>
      <c r="M11" s="6">
        <f>Input!I12/Input!I5</f>
        <v>1.3207530200969253</v>
      </c>
      <c r="N11" s="6">
        <f>Input!J12/Input!J5</f>
        <v>1.1160049229900546</v>
      </c>
      <c r="O11" s="6">
        <f t="shared" si="1"/>
        <v>1.2512526851891372</v>
      </c>
    </row>
    <row r="12" spans="1:15" ht="12" customHeight="1" x14ac:dyDescent="0.2">
      <c r="B12" t="s">
        <v>54</v>
      </c>
      <c r="E12" s="6">
        <f>Input!A13/Input!A5</f>
        <v>0.18401030836614607</v>
      </c>
      <c r="F12" s="6">
        <f>Input!B13/Input!B5</f>
        <v>0.17195244347473498</v>
      </c>
      <c r="G12" s="6">
        <f>Input!C13/Input!C5</f>
        <v>0.22594016382331866</v>
      </c>
      <c r="H12" s="6">
        <f>Input!D13/Input!D5</f>
        <v>0.22637021825132242</v>
      </c>
      <c r="I12" s="6">
        <f>Input!E13/Input!E5</f>
        <v>0.19869329200132854</v>
      </c>
      <c r="J12" s="6">
        <f>Input!F13/Input!F5</f>
        <v>0.20358676169791029</v>
      </c>
      <c r="K12" s="6">
        <f>Input!G13/Input!G5</f>
        <v>0.1738495401662826</v>
      </c>
      <c r="L12" s="6">
        <f>Input!H13/Input!H5</f>
        <v>0.29937065218312309</v>
      </c>
      <c r="M12" s="6">
        <f>Input!I13/Input!I5</f>
        <v>0.22433012743088143</v>
      </c>
      <c r="N12" s="6">
        <f>Input!J13/Input!J5</f>
        <v>0.21877776625943185</v>
      </c>
      <c r="O12" s="6">
        <f t="shared" si="1"/>
        <v>0.21268812736544801</v>
      </c>
    </row>
    <row r="13" spans="1:15" ht="13.5" customHeight="1" x14ac:dyDescent="0.2">
      <c r="B13" s="4" t="s">
        <v>55</v>
      </c>
      <c r="E13" s="8">
        <f>SUM(E7:E12)</f>
        <v>11.33716550900323</v>
      </c>
      <c r="F13" s="8">
        <f t="shared" ref="F13:N13" si="2">SUM(F7:F12)</f>
        <v>10.429249444884245</v>
      </c>
      <c r="G13" s="8">
        <f t="shared" si="2"/>
        <v>10.739455413334367</v>
      </c>
      <c r="H13" s="8">
        <f t="shared" si="2"/>
        <v>10.995717704582834</v>
      </c>
      <c r="I13" s="8">
        <f t="shared" si="2"/>
        <v>11.426197622219286</v>
      </c>
      <c r="J13" s="8">
        <f t="shared" si="2"/>
        <v>10.435501374157408</v>
      </c>
      <c r="K13" s="8">
        <f t="shared" si="2"/>
        <v>10.218920563987981</v>
      </c>
      <c r="L13" s="8">
        <f t="shared" si="2"/>
        <v>9.9247927028698779</v>
      </c>
      <c r="M13" s="8">
        <f t="shared" si="2"/>
        <v>10.326397859691353</v>
      </c>
      <c r="N13" s="8">
        <f t="shared" si="2"/>
        <v>8.5146225156214506</v>
      </c>
      <c r="O13" s="8">
        <f t="shared" si="1"/>
        <v>10.434802071035204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Input!A30/Input!A5</f>
        <v>24.49001528558156</v>
      </c>
      <c r="F15" s="6">
        <f>Input!B30/Input!B5</f>
        <v>25.643454229499337</v>
      </c>
      <c r="G15" s="6">
        <f>Input!C30/Input!C5</f>
        <v>26.36275472976898</v>
      </c>
      <c r="H15" s="6">
        <f>Input!D30/Input!D5</f>
        <v>25.730148713161757</v>
      </c>
      <c r="I15" s="6">
        <f>Input!E30/Input!E5</f>
        <v>26.712204179151385</v>
      </c>
      <c r="J15" s="6">
        <f>Input!F30/Input!F5</f>
        <v>29.522111282148607</v>
      </c>
      <c r="K15" s="6">
        <f>Input!G30/Input!G5</f>
        <v>28.130289366038848</v>
      </c>
      <c r="L15" s="6">
        <f>Input!H30/Input!H5</f>
        <v>28.115446368805024</v>
      </c>
      <c r="M15" s="6">
        <f>Input!I30/Input!I5</f>
        <v>29.00438130500681</v>
      </c>
      <c r="N15" s="6">
        <f>Input!J30/Input!J5</f>
        <v>28.847766413826722</v>
      </c>
      <c r="O15" s="6">
        <f t="shared" si="1"/>
        <v>27.255857187298904</v>
      </c>
    </row>
    <row r="16" spans="1:15" ht="12" customHeight="1" x14ac:dyDescent="0.2">
      <c r="B16" t="s">
        <v>57</v>
      </c>
      <c r="E16" s="6">
        <f>Input!A31/Input!A5</f>
        <v>1.4155534221121089</v>
      </c>
      <c r="F16" s="6">
        <f>Input!B31/Input!B5</f>
        <v>1.2026771446776467</v>
      </c>
      <c r="G16" s="6">
        <f>Input!C31/Input!C5</f>
        <v>1.1439820685114541</v>
      </c>
      <c r="H16" s="6">
        <f>Input!D31/Input!D5</f>
        <v>1.0210738854069432</v>
      </c>
      <c r="I16" s="6">
        <f>Input!E31/Input!E5</f>
        <v>1.1630539375520073</v>
      </c>
      <c r="J16" s="6">
        <f>Input!F31/Input!F5</f>
        <v>1.2292477981851282</v>
      </c>
      <c r="K16" s="6">
        <f>Input!G31/Input!G5</f>
        <v>1.2157592159362327</v>
      </c>
      <c r="L16" s="6">
        <f>Input!H31/Input!H5</f>
        <v>0.47142407154780158</v>
      </c>
      <c r="M16" s="6">
        <f>Input!I31/Input!I5</f>
        <v>0.42869388156474258</v>
      </c>
      <c r="N16" s="6">
        <f>Input!J31/Input!J5</f>
        <v>0.44852740398294599</v>
      </c>
      <c r="O16" s="6">
        <f t="shared" si="1"/>
        <v>0.97399928294770088</v>
      </c>
    </row>
    <row r="17" spans="2:15" ht="12" customHeight="1" x14ac:dyDescent="0.2">
      <c r="B17" t="s">
        <v>58</v>
      </c>
      <c r="E17" s="6">
        <f>Input!A32/Input!A5</f>
        <v>0.58356988010441091</v>
      </c>
      <c r="F17" s="6">
        <f>Input!B32/Input!B5</f>
        <v>0.52091050568631614</v>
      </c>
      <c r="G17" s="6">
        <f>Input!C32/Input!C5</f>
        <v>0.40380263743924399</v>
      </c>
      <c r="H17" s="6">
        <f>Input!D32/Input!D5</f>
        <v>0.31306337733920081</v>
      </c>
      <c r="I17" s="6">
        <f>Input!E32/Input!E5</f>
        <v>0.27489075351149428</v>
      </c>
      <c r="J17" s="6">
        <f>Input!F32/Input!F5</f>
        <v>0.36470193787824473</v>
      </c>
      <c r="K17" s="6">
        <f>Input!G32/Input!G5</f>
        <v>0.45928660983827019</v>
      </c>
      <c r="L17" s="6">
        <f>Input!H32/Input!H5</f>
        <v>0.29255821096603085</v>
      </c>
      <c r="M17" s="6">
        <f>Input!I32/Input!I5</f>
        <v>0.34591212164614787</v>
      </c>
      <c r="N17" s="6">
        <f>Input!J32/Input!J5</f>
        <v>0.23318849626033616</v>
      </c>
      <c r="O17" s="6">
        <f t="shared" si="1"/>
        <v>0.37918845306696963</v>
      </c>
    </row>
    <row r="18" spans="2:15" ht="12" customHeight="1" x14ac:dyDescent="0.2">
      <c r="B18" t="s">
        <v>59</v>
      </c>
      <c r="E18" s="6">
        <f>Input!A33/Input!A5</f>
        <v>0.12981880723797726</v>
      </c>
      <c r="F18" s="6">
        <f>Input!B33/Input!B5</f>
        <v>0.27750572493290337</v>
      </c>
      <c r="G18" s="6">
        <f>Input!C33/Input!C5</f>
        <v>0.27668224860091789</v>
      </c>
      <c r="H18" s="6">
        <f>Input!D33/Input!D5</f>
        <v>0.26283132862159397</v>
      </c>
      <c r="I18" s="6">
        <f>Input!E33/Input!E5</f>
        <v>0.2624249577692146</v>
      </c>
      <c r="J18" s="6">
        <f>Input!F33/Input!F5</f>
        <v>0.25785357316070262</v>
      </c>
      <c r="K18" s="6">
        <f>Input!G33/Input!G5</f>
        <v>0.28956035623979998</v>
      </c>
      <c r="L18" s="6">
        <f>Input!H33/Input!H5</f>
        <v>0.29872154059939499</v>
      </c>
      <c r="M18" s="6">
        <f>Input!I33/Input!I5</f>
        <v>0.35273817133157898</v>
      </c>
      <c r="N18" s="6">
        <f>Input!J33/Input!J5</f>
        <v>0.40160700776164965</v>
      </c>
      <c r="O18" s="6">
        <f t="shared" si="1"/>
        <v>0.28097437162557337</v>
      </c>
    </row>
    <row r="19" spans="2:15" ht="13.5" customHeight="1" x14ac:dyDescent="0.2">
      <c r="B19" s="4" t="s">
        <v>60</v>
      </c>
      <c r="E19" s="8">
        <f>SUM(E15:E18)</f>
        <v>26.618957395036055</v>
      </c>
      <c r="F19" s="8">
        <f t="shared" ref="F19:N19" si="3">SUM(F15:F18)</f>
        <v>27.644547604796205</v>
      </c>
      <c r="G19" s="8">
        <f t="shared" si="3"/>
        <v>28.187221684320598</v>
      </c>
      <c r="H19" s="8">
        <f t="shared" si="3"/>
        <v>27.327117304529494</v>
      </c>
      <c r="I19" s="8">
        <f t="shared" si="3"/>
        <v>28.412573827984104</v>
      </c>
      <c r="J19" s="8">
        <f t="shared" si="3"/>
        <v>31.373914591372682</v>
      </c>
      <c r="K19" s="8">
        <f t="shared" si="3"/>
        <v>30.094895548053152</v>
      </c>
      <c r="L19" s="8">
        <f t="shared" si="3"/>
        <v>29.178150191918252</v>
      </c>
      <c r="M19" s="8">
        <f t="shared" si="3"/>
        <v>30.131725479549281</v>
      </c>
      <c r="N19" s="8">
        <f t="shared" si="3"/>
        <v>29.931089321831656</v>
      </c>
      <c r="O19" s="8">
        <f t="shared" si="1"/>
        <v>28.890019294939151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Input!A18/Input!A5</f>
        <v>5.5896452019643403</v>
      </c>
      <c r="F21" s="6">
        <f>Input!B18/Input!B5</f>
        <v>6.3355523546562145</v>
      </c>
      <c r="G21" s="6">
        <f>Input!C18/Input!C5</f>
        <v>6.7399465928235314</v>
      </c>
      <c r="H21" s="6">
        <f>Input!D18/Input!D5</f>
        <v>5.1886824376583549</v>
      </c>
      <c r="I21" s="6">
        <f>Input!E18/Input!E5</f>
        <v>4.111808227592685</v>
      </c>
      <c r="J21" s="6">
        <f>Input!F18/Input!F5</f>
        <v>4.5999108027750246</v>
      </c>
      <c r="K21" s="6">
        <f>Input!G18/Input!G5</f>
        <v>5.2067271956797345</v>
      </c>
      <c r="L21" s="6">
        <f>Input!H18/Input!H5</f>
        <v>5.65627631991459</v>
      </c>
      <c r="M21" s="6">
        <f>Input!I18/Input!I5</f>
        <v>6.7347212489551778</v>
      </c>
      <c r="N21" s="6">
        <f>Input!J18/Input!J5</f>
        <v>5.8774751369151472</v>
      </c>
      <c r="O21" s="6">
        <f t="shared" si="1"/>
        <v>5.6040745518934791</v>
      </c>
    </row>
    <row r="22" spans="2:15" ht="12" customHeight="1" x14ac:dyDescent="0.2">
      <c r="B22" t="s">
        <v>255</v>
      </c>
      <c r="E22" s="6">
        <f>Input!A19/Input!A5</f>
        <v>8.8556480998097591</v>
      </c>
      <c r="F22" s="6">
        <f>Input!B19/Input!B5</f>
        <v>5.3752171226661005</v>
      </c>
      <c r="G22" s="6">
        <f>Input!C19/Input!C5</f>
        <v>5.6765378478340853</v>
      </c>
      <c r="H22" s="6">
        <f>Input!D19/Input!D5</f>
        <v>5.5234709694625952</v>
      </c>
      <c r="I22" s="6">
        <f>Input!E19/Input!E5</f>
        <v>4.7030382237713786</v>
      </c>
      <c r="J22" s="6">
        <f>Input!F19/Input!F5</f>
        <v>4.7714682924600575</v>
      </c>
      <c r="K22" s="6">
        <f>Input!G19/Input!G5</f>
        <v>5.1944172229265453</v>
      </c>
      <c r="L22" s="6">
        <f>Input!H19/Input!H5</f>
        <v>4.4252313822350642</v>
      </c>
      <c r="M22" s="6">
        <f>Input!I19/Input!I5</f>
        <v>4.4403530055602705</v>
      </c>
      <c r="N22" s="6">
        <f>Input!J19/Input!J5</f>
        <v>5.6524874554184876</v>
      </c>
      <c r="O22" s="6">
        <f t="shared" si="1"/>
        <v>5.4617869622144344</v>
      </c>
    </row>
    <row r="23" spans="2:15" ht="12" customHeight="1" x14ac:dyDescent="0.2">
      <c r="B23" t="s">
        <v>62</v>
      </c>
      <c r="E23" s="6">
        <f>Input!A20/Input!A5</f>
        <v>3.2048400654780339E-2</v>
      </c>
      <c r="F23" s="6">
        <f>Input!B20/Input!B5</f>
        <v>2.9717518487768144E-3</v>
      </c>
      <c r="G23" s="6">
        <f>Input!C20/Input!C5</f>
        <v>0</v>
      </c>
      <c r="H23" s="6">
        <f>Input!D20/Input!D5</f>
        <v>4.4925101124594386E-4</v>
      </c>
      <c r="I23" s="6">
        <f>Input!E20/Input!E5</f>
        <v>3.0229296201193533E-2</v>
      </c>
      <c r="J23" s="6">
        <f>Input!F20/Input!F5</f>
        <v>9.9969213250954175E-2</v>
      </c>
      <c r="K23" s="6">
        <f>Input!G20/Input!G5</f>
        <v>1.6882709131534154E-2</v>
      </c>
      <c r="L23" s="6">
        <f>Input!H20/Input!H5</f>
        <v>3.6834450385107485E-2</v>
      </c>
      <c r="M23" s="6">
        <f>Input!I20/Input!I5</f>
        <v>1.1746386679293605E-2</v>
      </c>
      <c r="N23" s="6">
        <f>Input!J20/Input!J5</f>
        <v>2.1903335590438989E-3</v>
      </c>
      <c r="O23" s="6">
        <f t="shared" si="1"/>
        <v>2.3332179272192999E-2</v>
      </c>
    </row>
    <row r="24" spans="2:15" ht="13.5" customHeight="1" x14ac:dyDescent="0.2">
      <c r="B24" s="4" t="s">
        <v>63</v>
      </c>
      <c r="E24" s="8">
        <f>SUM(E21:E23)</f>
        <v>14.47734170242888</v>
      </c>
      <c r="F24" s="8">
        <f t="shared" ref="F24:N24" si="4">SUM(F21:F23)</f>
        <v>11.713741229171093</v>
      </c>
      <c r="G24" s="8">
        <f t="shared" si="4"/>
        <v>12.416484440657616</v>
      </c>
      <c r="H24" s="8">
        <f t="shared" si="4"/>
        <v>10.712602658132196</v>
      </c>
      <c r="I24" s="8">
        <f t="shared" si="4"/>
        <v>8.8450757475652573</v>
      </c>
      <c r="J24" s="8">
        <f t="shared" si="4"/>
        <v>9.4713483084860357</v>
      </c>
      <c r="K24" s="8">
        <f t="shared" si="4"/>
        <v>10.418027127737814</v>
      </c>
      <c r="L24" s="8">
        <f t="shared" si="4"/>
        <v>10.118342152534762</v>
      </c>
      <c r="M24" s="8">
        <f t="shared" si="4"/>
        <v>11.186820641194741</v>
      </c>
      <c r="N24" s="8">
        <f t="shared" si="4"/>
        <v>11.53215292589268</v>
      </c>
      <c r="O24" s="8">
        <f t="shared" si="1"/>
        <v>11.089193693380107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Input!A21/Input!A5</f>
        <v>1.6383402203247355</v>
      </c>
      <c r="F26" s="6">
        <f>Input!B21/Input!B5</f>
        <v>1.5614481666698847</v>
      </c>
      <c r="G26" s="6">
        <f>Input!C21/Input!C5</f>
        <v>1.6010574543482892</v>
      </c>
      <c r="H26" s="6">
        <f>Input!D21/Input!D5</f>
        <v>1.4581568386896031</v>
      </c>
      <c r="I26" s="6">
        <f>Input!E21/Input!E5</f>
        <v>1.3351712266391438</v>
      </c>
      <c r="J26" s="6">
        <f>Input!F21/Input!F5</f>
        <v>1.4777385797327598</v>
      </c>
      <c r="K26" s="6">
        <f>Input!G21/Input!G5</f>
        <v>1.5143118954394863</v>
      </c>
      <c r="L26" s="6">
        <f>Input!H21/Input!H5</f>
        <v>1.4444350909599302</v>
      </c>
      <c r="M26" s="6">
        <f>Input!I21/Input!I5</f>
        <v>1.4076190669605351</v>
      </c>
      <c r="N26" s="6">
        <f>Input!J21/Input!J5</f>
        <v>1.4716748091569378</v>
      </c>
      <c r="O26" s="6">
        <f t="shared" si="1"/>
        <v>1.4909953348921303</v>
      </c>
    </row>
    <row r="27" spans="2:15" ht="12" customHeight="1" x14ac:dyDescent="0.2">
      <c r="B27" t="s">
        <v>65</v>
      </c>
      <c r="E27" s="6">
        <f>Input!A22/Input!A5</f>
        <v>19.668922974826351</v>
      </c>
      <c r="F27" s="6">
        <f>Input!B22/Input!B5</f>
        <v>18.783771446776466</v>
      </c>
      <c r="G27" s="6">
        <f>Input!C22/Input!C5</f>
        <v>19.107816657307179</v>
      </c>
      <c r="H27" s="6">
        <f>Input!D22/Input!D5</f>
        <v>18.413186273725383</v>
      </c>
      <c r="I27" s="6">
        <f>Input!E22/Input!E5</f>
        <v>18.205749600905687</v>
      </c>
      <c r="J27" s="6">
        <f>Input!F22/Input!F5</f>
        <v>19.516816699351232</v>
      </c>
      <c r="K27" s="6">
        <f>Input!G22/Input!G5</f>
        <v>19.523019055257095</v>
      </c>
      <c r="L27" s="6">
        <f>Input!H22/Input!H5</f>
        <v>19.815609626416087</v>
      </c>
      <c r="M27" s="6">
        <f>Input!I22/Input!I5</f>
        <v>19.757359160123389</v>
      </c>
      <c r="N27" s="6">
        <f>Input!J22/Input!J5</f>
        <v>20.288956555495023</v>
      </c>
      <c r="O27" s="6">
        <f t="shared" si="1"/>
        <v>19.30812080501839</v>
      </c>
    </row>
    <row r="28" spans="2:15" ht="12" customHeight="1" x14ac:dyDescent="0.2">
      <c r="B28" t="s">
        <v>66</v>
      </c>
      <c r="E28" s="6">
        <f>Input!A23/Input!A5</f>
        <v>2.6003274344113612</v>
      </c>
      <c r="F28" s="6">
        <f>Input!B23/Input!B5</f>
        <v>2.6974730744723989</v>
      </c>
      <c r="G28" s="6">
        <f>Input!C23/Input!C5</f>
        <v>2.8772006932476133</v>
      </c>
      <c r="H28" s="6">
        <f>Input!D23/Input!D5</f>
        <v>3.1908198782059833</v>
      </c>
      <c r="I28" s="6">
        <f>Input!E23/Input!E5</f>
        <v>3.2538864822202145</v>
      </c>
      <c r="J28" s="6">
        <f>Input!F23/Input!F5</f>
        <v>2.8509449704433152</v>
      </c>
      <c r="K28" s="6">
        <f>Input!G23/Input!G5</f>
        <v>2.9175542834929149</v>
      </c>
      <c r="L28" s="6">
        <f>Input!H23/Input!H5</f>
        <v>3.0420528474228723</v>
      </c>
      <c r="M28" s="6">
        <f>Input!I23/Input!I5</f>
        <v>3.0393697291265394</v>
      </c>
      <c r="N28" s="6">
        <f>Input!J23/Input!J5</f>
        <v>3.1680590802919384</v>
      </c>
      <c r="O28" s="6">
        <f t="shared" si="1"/>
        <v>2.9637688473335153</v>
      </c>
    </row>
    <row r="29" spans="2:15" ht="13.5" customHeight="1" x14ac:dyDescent="0.2">
      <c r="B29" s="4" t="s">
        <v>15</v>
      </c>
      <c r="E29" s="8">
        <f>SUM(E26:E28)</f>
        <v>23.907590629562449</v>
      </c>
      <c r="F29" s="8">
        <f t="shared" ref="F29:N29" si="5">SUM(F26:F28)</f>
        <v>23.042692687918748</v>
      </c>
      <c r="G29" s="8">
        <f t="shared" si="5"/>
        <v>23.586074804903081</v>
      </c>
      <c r="H29" s="8">
        <f t="shared" si="5"/>
        <v>23.062162990620969</v>
      </c>
      <c r="I29" s="8">
        <f t="shared" si="5"/>
        <v>22.794807309765044</v>
      </c>
      <c r="J29" s="8">
        <f t="shared" si="5"/>
        <v>23.845500249527305</v>
      </c>
      <c r="K29" s="8">
        <f t="shared" si="5"/>
        <v>23.954885234189497</v>
      </c>
      <c r="L29" s="8">
        <f t="shared" si="5"/>
        <v>24.302097564798892</v>
      </c>
      <c r="M29" s="8">
        <f t="shared" si="5"/>
        <v>24.204347956210462</v>
      </c>
      <c r="N29" s="8">
        <f t="shared" si="5"/>
        <v>24.9286904449439</v>
      </c>
      <c r="O29" s="8">
        <f t="shared" si="1"/>
        <v>23.762884987244032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>SUM(E13,E19,E24,E29)</f>
        <v>76.341055236030613</v>
      </c>
      <c r="F31" s="7">
        <f t="shared" ref="F31:N31" si="6">SUM(F13,F19,F24,F29)</f>
        <v>72.830230966770287</v>
      </c>
      <c r="G31" s="7">
        <f t="shared" si="6"/>
        <v>74.929236343215663</v>
      </c>
      <c r="H31" s="7">
        <f t="shared" si="6"/>
        <v>72.097600657865485</v>
      </c>
      <c r="I31" s="7">
        <f t="shared" si="6"/>
        <v>71.47865450753369</v>
      </c>
      <c r="J31" s="7">
        <f t="shared" si="6"/>
        <v>75.126264523543426</v>
      </c>
      <c r="K31" s="7">
        <f t="shared" si="6"/>
        <v>74.686728473968444</v>
      </c>
      <c r="L31" s="7">
        <f t="shared" si="6"/>
        <v>73.523382612121793</v>
      </c>
      <c r="M31" s="7">
        <f t="shared" si="6"/>
        <v>75.849291936645841</v>
      </c>
      <c r="N31" s="7">
        <f t="shared" si="6"/>
        <v>74.906555208289689</v>
      </c>
      <c r="O31" s="7">
        <f t="shared" si="1"/>
        <v>74.17690004659849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(Input!A35+Input!A209)/Input!A36</f>
        <v>91.394676815578876</v>
      </c>
      <c r="F33" s="6">
        <f>(Input!B35+Input!B209)/Input!B36</f>
        <v>98.740798255384831</v>
      </c>
      <c r="G33" s="6">
        <f>(Input!C35+Input!C209)/Input!C36</f>
        <v>100.16369125835918</v>
      </c>
      <c r="H33" s="6">
        <f>(Input!D35+Input!D209)/Input!D36</f>
        <v>95.029006398864496</v>
      </c>
      <c r="I33" s="6">
        <f>(Input!E35+Input!E209)/Input!E36</f>
        <v>72.947582420182243</v>
      </c>
      <c r="J33" s="6">
        <f>(Input!F35+Input!F209)/Input!F36</f>
        <v>74.275413222246868</v>
      </c>
      <c r="K33" s="6">
        <f>(Input!G35+Input!G209)/Input!G36</f>
        <v>85.562153186187317</v>
      </c>
      <c r="L33" s="6">
        <f>(Input!H35+Input!H209)/Input!H36</f>
        <v>90.65885724955271</v>
      </c>
      <c r="M33" s="6">
        <f>(Input!I35+Input!I209)/Input!I36</f>
        <v>90.355445660920665</v>
      </c>
      <c r="N33" s="6">
        <f>(Input!J35+Input!J209)/Input!J36</f>
        <v>97.195528307042778</v>
      </c>
      <c r="O33" s="6">
        <f t="shared" si="1"/>
        <v>89.632315277431999</v>
      </c>
    </row>
    <row r="34" spans="2:15" ht="12" customHeight="1" x14ac:dyDescent="0.2">
      <c r="B34" t="s">
        <v>69</v>
      </c>
      <c r="E34" s="6">
        <f>Input!A28/Input!A5*Input!A6/Input!A34</f>
        <v>8.3867482891768375E-2</v>
      </c>
      <c r="F34" s="6">
        <f>Input!B28/Input!B5*Input!B6/Input!B34</f>
        <v>2.600135017253527E-2</v>
      </c>
      <c r="G34" s="6">
        <f>Input!C28/Input!C5*Input!C6/Input!C34</f>
        <v>3.1461300510056751E-2</v>
      </c>
      <c r="H34" s="6">
        <f>Input!D28/Input!D5*Input!D6/Input!D34</f>
        <v>1.0008175189174124E-2</v>
      </c>
      <c r="I34" s="6">
        <f>Input!E28/Input!E5*Input!E6/Input!E34</f>
        <v>5.4936543824457014E-2</v>
      </c>
      <c r="J34" s="6">
        <f>Input!F28/Input!F5*Input!F6/Input!F34</f>
        <v>2.1738118624169044E-2</v>
      </c>
      <c r="K34" s="6">
        <f>Input!G28/Input!G5*Input!G6/Input!G34</f>
        <v>4.4899186810342585E-2</v>
      </c>
      <c r="L34" s="6">
        <f>Input!H28/Input!H5*Input!H6/Input!H34</f>
        <v>5.0683717793665414E-2</v>
      </c>
      <c r="M34" s="6">
        <f>Input!I28/Input!I5*Input!I6/Input!I34</f>
        <v>4.9069222715461248E-2</v>
      </c>
      <c r="N34" s="6">
        <f>Input!J28/Input!J5*Input!J6/Input!J34</f>
        <v>4.3170623003736815E-2</v>
      </c>
      <c r="O34" s="6">
        <f t="shared" si="1"/>
        <v>4.1583572153536669E-2</v>
      </c>
    </row>
    <row r="35" spans="2:15" ht="12" customHeight="1" x14ac:dyDescent="0.2">
      <c r="B35" t="s">
        <v>75</v>
      </c>
      <c r="E35" s="6">
        <f>(Input!A29-Input!A203-Input!A207)/Input!A5*Input!A6/Input!A34</f>
        <v>6.8539357441567281</v>
      </c>
      <c r="F35" s="6">
        <f>(Input!B29-Input!B203-Input!B207)/Input!B5*Input!B6/Input!B34</f>
        <v>6.6097443798733559</v>
      </c>
      <c r="G35" s="6">
        <f>(Input!C29-Input!C203-Input!C207)/Input!C5*Input!C6/Input!C34</f>
        <v>8.0954468427277302</v>
      </c>
      <c r="H35" s="6">
        <f>(Input!D29-Input!D203-Input!D207)/Input!D5*Input!D6/Input!D34</f>
        <v>7.0948496031872406</v>
      </c>
      <c r="I35" s="6">
        <f>(Input!E29-Input!E203-Input!E207)/Input!E5*Input!E6/Input!E34</f>
        <v>7.5304682394505882</v>
      </c>
      <c r="J35" s="6">
        <f>(Input!F29-Input!F203-Input!F207)/Input!F5*Input!F6/Input!F34</f>
        <v>4.5832771549235973</v>
      </c>
      <c r="K35" s="6">
        <f>(Input!G29-Input!G203-Input!G207)/Input!G5*Input!G6/Input!G34</f>
        <v>3.4987591158219922</v>
      </c>
      <c r="L35" s="6">
        <f>(Input!H29-Input!H203-Input!H207)/Input!H5*Input!H6/Input!H34</f>
        <v>4.0751515988166966</v>
      </c>
      <c r="M35" s="6">
        <f>(Input!I29-Input!I203-Input!I207)/Input!I5*Input!I6/Input!I34</f>
        <v>3.7382711839284557</v>
      </c>
      <c r="N35" s="6">
        <f>(Input!J29-Input!J203-Input!J207)/Input!J5*Input!J6/Input!J34</f>
        <v>3.6167546630785705</v>
      </c>
      <c r="O35" s="6">
        <f t="shared" si="1"/>
        <v>5.5696658525964953</v>
      </c>
    </row>
    <row r="36" spans="2:15" ht="13.5" customHeight="1" x14ac:dyDescent="0.2">
      <c r="B36" s="1" t="s">
        <v>71</v>
      </c>
      <c r="E36" s="7">
        <f>SUM(E33:E35)</f>
        <v>98.332480042627367</v>
      </c>
      <c r="F36" s="7">
        <f t="shared" ref="F36:N36" si="7">SUM(F33:F35)</f>
        <v>105.37654398543073</v>
      </c>
      <c r="G36" s="7">
        <f t="shared" si="7"/>
        <v>108.29059940159696</v>
      </c>
      <c r="H36" s="7">
        <f t="shared" si="7"/>
        <v>102.13386417724091</v>
      </c>
      <c r="I36" s="7">
        <f t="shared" si="7"/>
        <v>80.532987203457282</v>
      </c>
      <c r="J36" s="7">
        <f t="shared" si="7"/>
        <v>78.880428495794632</v>
      </c>
      <c r="K36" s="7">
        <f t="shared" si="7"/>
        <v>89.105811488819654</v>
      </c>
      <c r="L36" s="7">
        <f t="shared" si="7"/>
        <v>94.784692566163073</v>
      </c>
      <c r="M36" s="7">
        <f t="shared" si="7"/>
        <v>94.142786067564586</v>
      </c>
      <c r="N36" s="7">
        <f t="shared" si="7"/>
        <v>100.85545359312508</v>
      </c>
      <c r="O36" s="7">
        <f t="shared" si="1"/>
        <v>95.243564702182027</v>
      </c>
    </row>
    <row r="37" spans="2:15" ht="5.25" customHeight="1" x14ac:dyDescent="0.2">
      <c r="O37" s="6"/>
    </row>
    <row r="38" spans="2:15" x14ac:dyDescent="0.2">
      <c r="B38" s="9" t="s">
        <v>73</v>
      </c>
      <c r="C38" s="10"/>
      <c r="D38" s="10"/>
      <c r="E38" s="11">
        <f>E36-E31</f>
        <v>21.991424806596754</v>
      </c>
      <c r="F38" s="11">
        <f t="shared" ref="F38:N38" si="8">F36-F31</f>
        <v>32.546313018660442</v>
      </c>
      <c r="G38" s="11">
        <f t="shared" si="8"/>
        <v>33.361363058381301</v>
      </c>
      <c r="H38" s="11">
        <f t="shared" si="8"/>
        <v>30.036263519375424</v>
      </c>
      <c r="I38" s="11">
        <f t="shared" si="8"/>
        <v>9.0543326959235912</v>
      </c>
      <c r="J38" s="11">
        <f t="shared" si="8"/>
        <v>3.7541639722512059</v>
      </c>
      <c r="K38" s="11">
        <f t="shared" si="8"/>
        <v>14.419083014851211</v>
      </c>
      <c r="L38" s="11">
        <f t="shared" si="8"/>
        <v>21.26130995404128</v>
      </c>
      <c r="M38" s="11">
        <f t="shared" si="8"/>
        <v>18.293494130918745</v>
      </c>
      <c r="N38" s="11">
        <f t="shared" si="8"/>
        <v>25.948898384835388</v>
      </c>
      <c r="O38" s="11">
        <f t="shared" si="1"/>
        <v>21.066664655583537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Input!A5</f>
        <v>3.5374742290846348</v>
      </c>
      <c r="F40" s="8">
        <f>(Input!B25 + Input!B26) / Input!B5</f>
        <v>3.461935838273059</v>
      </c>
      <c r="G40" s="8">
        <f>(Input!C25 + Input!C26) / Input!C5</f>
        <v>4.6268563157181308</v>
      </c>
      <c r="H40" s="8">
        <f>(Input!D25 + Input!D26) / Input!D5</f>
        <v>3.9969039605280705</v>
      </c>
      <c r="I40" s="8">
        <f>(Input!E25 + Input!E26) / Input!E5</f>
        <v>3.9484154437893064</v>
      </c>
      <c r="J40" s="8">
        <f>(Input!F25 + Input!F26) / Input!F5</f>
        <v>3.6479772648995916</v>
      </c>
      <c r="K40" s="8">
        <f>(Input!G25 + Input!G26) / Input!G5</f>
        <v>3.6539897141536328</v>
      </c>
      <c r="L40" s="8">
        <f>(Input!H25 + Input!H26) / Input!H5</f>
        <v>3.9422155330921291</v>
      </c>
      <c r="M40" s="8">
        <f>(Input!I25 + Input!I26) / Input!I5</f>
        <v>3.920958991669214</v>
      </c>
      <c r="N40" s="8">
        <f>(Input!J25 + Input!J26) / Input!J5</f>
        <v>4.0134979917641385</v>
      </c>
      <c r="O40" s="8">
        <f t="shared" si="1"/>
        <v>3.8750225282971913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>+E38-E40</f>
        <v>18.453950577512121</v>
      </c>
      <c r="F42" s="11">
        <f t="shared" ref="F42:N42" si="9">+F38-F40</f>
        <v>29.084377180387381</v>
      </c>
      <c r="G42" s="11">
        <f t="shared" si="9"/>
        <v>28.734506742663172</v>
      </c>
      <c r="H42" s="11">
        <f t="shared" si="9"/>
        <v>26.039359558847355</v>
      </c>
      <c r="I42" s="11">
        <f t="shared" si="9"/>
        <v>5.1059172521342848</v>
      </c>
      <c r="J42" s="11">
        <f t="shared" si="9"/>
        <v>0.10618670735161428</v>
      </c>
      <c r="K42" s="11">
        <f t="shared" si="9"/>
        <v>10.765093300697577</v>
      </c>
      <c r="L42" s="11">
        <f t="shared" si="9"/>
        <v>17.319094420949153</v>
      </c>
      <c r="M42" s="11">
        <f t="shared" si="9"/>
        <v>14.372535139249532</v>
      </c>
      <c r="N42" s="11">
        <f t="shared" si="9"/>
        <v>21.935400393071248</v>
      </c>
      <c r="O42" s="11">
        <f t="shared" si="1"/>
        <v>17.191642127286343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253</v>
      </c>
    </row>
    <row r="2" spans="1:15" ht="15.75" customHeight="1" x14ac:dyDescent="0.2">
      <c r="D2" s="41" t="str">
        <f>Kenndat!D2</f>
        <v>Produktionsgebiet 2: Wald- und Mühlviertel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0</v>
      </c>
      <c r="F7" s="6">
        <f>Input!B8/Input!B$7</f>
        <v>3.2088394271375088E-2</v>
      </c>
      <c r="G7" s="6">
        <f>Input!C8/Input!C$7</f>
        <v>3.4539805474795585E-2</v>
      </c>
      <c r="H7" s="6">
        <f>Input!D8/Input!D$7</f>
        <v>7.9877907020346334E-2</v>
      </c>
      <c r="I7" s="6">
        <f>Input!E8/Input!E$7</f>
        <v>8.4194527837521918E-2</v>
      </c>
      <c r="J7" s="6">
        <f>Input!F8/Input!F$7</f>
        <v>4.6928099602968516E-2</v>
      </c>
      <c r="K7" s="6">
        <f>Input!G8/Input!G$7</f>
        <v>0.40624035065257824</v>
      </c>
      <c r="L7" s="6">
        <f>Input!H8/Input!H$7</f>
        <v>0.11077443156151182</v>
      </c>
      <c r="M7" s="6">
        <f>Input!I8/Input!I$7</f>
        <v>0.25724787681799799</v>
      </c>
      <c r="N7" s="6">
        <f>Input!J8/Input!J$7</f>
        <v>0.27102358315841463</v>
      </c>
      <c r="O7" s="6">
        <f>AVERAGE(E7:N7)</f>
        <v>0.13229149763975101</v>
      </c>
    </row>
    <row r="8" spans="1:15" ht="12" customHeight="1" x14ac:dyDescent="0.2">
      <c r="B8" t="s">
        <v>50</v>
      </c>
      <c r="E8" s="6">
        <f>Input!A9/Input!A$7</f>
        <v>25.045949035901849</v>
      </c>
      <c r="F8" s="6">
        <f>Input!B9/Input!B$7</f>
        <v>23.603001289107166</v>
      </c>
      <c r="G8" s="6">
        <f>Input!C9/Input!C$7</f>
        <v>25.71859387505571</v>
      </c>
      <c r="H8" s="6">
        <f>Input!D9/Input!D$7</f>
        <v>29.15128630103769</v>
      </c>
      <c r="I8" s="6">
        <f>Input!E9/Input!E$7</f>
        <v>24.271841029545875</v>
      </c>
      <c r="J8" s="6">
        <f>Input!F9/Input!F$7</f>
        <v>30.90594520345369</v>
      </c>
      <c r="K8" s="6">
        <f>Input!G9/Input!G$7</f>
        <v>30.269310995800097</v>
      </c>
      <c r="L8" s="6">
        <f>Input!H9/Input!H$7</f>
        <v>27.37584701099232</v>
      </c>
      <c r="M8" s="6">
        <f>Input!I9/Input!I$7</f>
        <v>25.938916166139929</v>
      </c>
      <c r="N8" s="6">
        <f>Input!J9/Input!J$7</f>
        <v>19.948000833436229</v>
      </c>
      <c r="O8" s="6">
        <f t="shared" ref="O8:O42" si="1">AVERAGE(E8:N8)</f>
        <v>26.222869174047055</v>
      </c>
    </row>
    <row r="9" spans="1:15" ht="12" customHeight="1" x14ac:dyDescent="0.2">
      <c r="B9" t="s">
        <v>51</v>
      </c>
      <c r="E9" s="6">
        <f>Input!A10/Input!A$7</f>
        <v>21.072770882445912</v>
      </c>
      <c r="F9" s="6">
        <f>Input!B10/Input!B$7</f>
        <v>16.995941981390114</v>
      </c>
      <c r="G9" s="6">
        <f>Input!C10/Input!C$7</f>
        <v>17.782230877813543</v>
      </c>
      <c r="H9" s="6">
        <f>Input!D10/Input!D$7</f>
        <v>19.289153498673826</v>
      </c>
      <c r="I9" s="6">
        <f>Input!E10/Input!E$7</f>
        <v>20.239443498697604</v>
      </c>
      <c r="J9" s="6">
        <f>Input!F10/Input!F$7</f>
        <v>17.122801071120069</v>
      </c>
      <c r="K9" s="6">
        <f>Input!G10/Input!G$7</f>
        <v>17.563315032522222</v>
      </c>
      <c r="L9" s="6">
        <f>Input!H10/Input!H$7</f>
        <v>17.462249360036139</v>
      </c>
      <c r="M9" s="6">
        <f>Input!I10/Input!I$7</f>
        <v>20.818465317616045</v>
      </c>
      <c r="N9" s="6">
        <f>Input!J10/Input!J$7</f>
        <v>18.670606710705023</v>
      </c>
      <c r="O9" s="6">
        <f t="shared" si="1"/>
        <v>18.701697823102048</v>
      </c>
    </row>
    <row r="10" spans="1:15" ht="12" customHeight="1" x14ac:dyDescent="0.2">
      <c r="B10" t="s">
        <v>52</v>
      </c>
      <c r="E10" s="6">
        <f>Input!A11/Input!A$7</f>
        <v>23.256937812527372</v>
      </c>
      <c r="F10" s="6">
        <f>Input!B11/Input!B$7</f>
        <v>19.389098421083069</v>
      </c>
      <c r="G10" s="6">
        <f>Input!C11/Input!C$7</f>
        <v>18.609727807943806</v>
      </c>
      <c r="H10" s="6">
        <f>Input!D11/Input!D$7</f>
        <v>17.825336543148765</v>
      </c>
      <c r="I10" s="6">
        <f>Input!E11/Input!E$7</f>
        <v>26.158839815862017</v>
      </c>
      <c r="J10" s="6">
        <f>Input!F11/Input!F$7</f>
        <v>16.009622053694844</v>
      </c>
      <c r="K10" s="6">
        <f>Input!G11/Input!G$7</f>
        <v>14.734218625656784</v>
      </c>
      <c r="L10" s="6">
        <f>Input!H11/Input!H$7</f>
        <v>15.32118129799729</v>
      </c>
      <c r="M10" s="6">
        <f>Input!I11/Input!I$7</f>
        <v>14.512709734433743</v>
      </c>
      <c r="N10" s="6">
        <f>Input!J11/Input!J$7</f>
        <v>11.351406655142609</v>
      </c>
      <c r="O10" s="6">
        <f t="shared" si="1"/>
        <v>17.71690787674903</v>
      </c>
    </row>
    <row r="11" spans="1:15" ht="12" customHeight="1" x14ac:dyDescent="0.2">
      <c r="B11" t="s">
        <v>53</v>
      </c>
      <c r="E11" s="6">
        <f>Input!A12/Input!A$7</f>
        <v>7.4306937774443309</v>
      </c>
      <c r="F11" s="6">
        <f>Input!B12/Input!B$7</f>
        <v>9.6532557464552173</v>
      </c>
      <c r="G11" s="6">
        <f>Input!C12/Input!C$7</f>
        <v>9.0670242869258573</v>
      </c>
      <c r="H11" s="6">
        <f>Input!D12/Input!D$7</f>
        <v>9.361870817427997</v>
      </c>
      <c r="I11" s="6">
        <f>Input!E12/Input!E$7</f>
        <v>8.7618227945687366</v>
      </c>
      <c r="J11" s="6">
        <f>Input!F12/Input!F$7</f>
        <v>9.0107901625774076</v>
      </c>
      <c r="K11" s="6">
        <f>Input!G12/Input!G$7</f>
        <v>9.0314309527216476</v>
      </c>
      <c r="L11" s="6">
        <f>Input!H12/Input!H$7</f>
        <v>8.1523351904833596</v>
      </c>
      <c r="M11" s="6">
        <f>Input!I12/Input!I$7</f>
        <v>9.2540150981831264</v>
      </c>
      <c r="N11" s="6">
        <f>Input!J12/Input!J$7</f>
        <v>7.8092613285590806</v>
      </c>
      <c r="O11" s="6">
        <f t="shared" si="1"/>
        <v>8.7532500155346771</v>
      </c>
    </row>
    <row r="12" spans="1:15" ht="12" customHeight="1" x14ac:dyDescent="0.2">
      <c r="B12" t="s">
        <v>54</v>
      </c>
      <c r="E12" s="6">
        <f>Input!A13/Input!A$7</f>
        <v>1.2671894339565155</v>
      </c>
      <c r="F12" s="6">
        <f>Input!B13/Input!B$7</f>
        <v>1.1679986391518988</v>
      </c>
      <c r="G12" s="6">
        <f>Input!C13/Input!C$7</f>
        <v>1.530380364795749</v>
      </c>
      <c r="H12" s="6">
        <f>Input!D13/Input!D$7</f>
        <v>1.5913618716923776</v>
      </c>
      <c r="I12" s="6">
        <f>Input!E13/Input!E$7</f>
        <v>1.4071982063227151</v>
      </c>
      <c r="J12" s="6">
        <f>Input!F13/Input!F$7</f>
        <v>1.4544096706610843</v>
      </c>
      <c r="K12" s="6">
        <f>Input!G13/Input!G$7</f>
        <v>1.2461785446210929</v>
      </c>
      <c r="L12" s="6">
        <f>Input!H13/Input!H$7</f>
        <v>2.1280786026200875</v>
      </c>
      <c r="M12" s="6">
        <f>Input!I13/Input!I$7</f>
        <v>1.5717960547009573</v>
      </c>
      <c r="N12" s="6">
        <f>Input!J13/Input!J$7</f>
        <v>1.530900728484998</v>
      </c>
      <c r="O12" s="6">
        <f t="shared" si="1"/>
        <v>1.4895492117007476</v>
      </c>
    </row>
    <row r="13" spans="1:15" ht="13.5" customHeight="1" x14ac:dyDescent="0.2">
      <c r="B13" s="4" t="s">
        <v>55</v>
      </c>
      <c r="E13" s="8">
        <f>SUM(E7:E12)</f>
        <v>78.073540942275983</v>
      </c>
      <c r="F13" s="8">
        <f t="shared" ref="F13:N13" si="2">SUM(F7:F12)</f>
        <v>70.841384471458852</v>
      </c>
      <c r="G13" s="8">
        <f t="shared" si="2"/>
        <v>72.742497018009459</v>
      </c>
      <c r="H13" s="8">
        <f t="shared" si="2"/>
        <v>77.298886939000994</v>
      </c>
      <c r="I13" s="8">
        <f t="shared" si="2"/>
        <v>80.923339872834461</v>
      </c>
      <c r="J13" s="8">
        <f t="shared" si="2"/>
        <v>74.550496261110055</v>
      </c>
      <c r="K13" s="8">
        <f t="shared" si="2"/>
        <v>73.250694501974422</v>
      </c>
      <c r="L13" s="8">
        <f t="shared" si="2"/>
        <v>70.550465893690713</v>
      </c>
      <c r="M13" s="8">
        <f t="shared" si="2"/>
        <v>72.353150247891804</v>
      </c>
      <c r="N13" s="8">
        <f t="shared" si="2"/>
        <v>59.581199839486359</v>
      </c>
      <c r="O13" s="8">
        <f t="shared" si="1"/>
        <v>73.016565598773298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Input!A14/Input!A$7</f>
        <v>207.90295646610329</v>
      </c>
      <c r="F15" s="6">
        <f>Input!B14/Input!B$7</f>
        <v>198.84243238745032</v>
      </c>
      <c r="G15" s="6">
        <f>Input!C14/Input!C$7</f>
        <v>214.57329453357261</v>
      </c>
      <c r="H15" s="6">
        <f>Input!D14/Input!D$7</f>
        <v>224.53930623989118</v>
      </c>
      <c r="I15" s="6">
        <f>Input!E14/Input!E$7</f>
        <v>265.2574814434858</v>
      </c>
      <c r="J15" s="6">
        <f>Input!F14/Input!F$7</f>
        <v>294.76067112343202</v>
      </c>
      <c r="K15" s="6">
        <f>Input!G14/Input!G$7</f>
        <v>269.40855318155457</v>
      </c>
      <c r="L15" s="6">
        <f>Input!H14/Input!H$7</f>
        <v>232.69547748833008</v>
      </c>
      <c r="M15" s="6">
        <f>Input!I14/Input!I$7</f>
        <v>209.96273504785586</v>
      </c>
      <c r="N15" s="6">
        <f>Input!J14/Input!J$7</f>
        <v>246.74543601061859</v>
      </c>
      <c r="O15" s="6">
        <f t="shared" si="1"/>
        <v>236.46883439222944</v>
      </c>
    </row>
    <row r="16" spans="1:15" ht="12" customHeight="1" x14ac:dyDescent="0.2">
      <c r="B16" t="s">
        <v>57</v>
      </c>
      <c r="E16" s="6">
        <f>Input!A15/Input!A$7</f>
        <v>10.445114842503342</v>
      </c>
      <c r="F16" s="6">
        <f>Input!B15/Input!B$7</f>
        <v>8.4894363116924474</v>
      </c>
      <c r="G16" s="6">
        <f>Input!C15/Input!C$7</f>
        <v>8.8042919677622358</v>
      </c>
      <c r="H16" s="6">
        <f>Input!D15/Input!D$7</f>
        <v>7.7762561152733713</v>
      </c>
      <c r="I16" s="6">
        <f>Input!E15/Input!E$7</f>
        <v>9.3286054422155846</v>
      </c>
      <c r="J16" s="6">
        <f>Input!F15/Input!F$7</f>
        <v>11.37834149126517</v>
      </c>
      <c r="K16" s="6">
        <f>Input!G15/Input!G$7</f>
        <v>10.869344258591212</v>
      </c>
      <c r="L16" s="6">
        <f>Input!H15/Input!H$7</f>
        <v>3.6077786477940066</v>
      </c>
      <c r="M16" s="6">
        <f>Input!I15/Input!I$7</f>
        <v>2.84683267678205</v>
      </c>
      <c r="N16" s="6">
        <f>Input!J15/Input!J$7</f>
        <v>3.5224421224842573</v>
      </c>
      <c r="O16" s="6">
        <f t="shared" si="1"/>
        <v>7.7068443876363659</v>
      </c>
    </row>
    <row r="17" spans="2:15" ht="12" customHeight="1" x14ac:dyDescent="0.2">
      <c r="B17" t="s">
        <v>58</v>
      </c>
      <c r="E17" s="6">
        <f>Input!A16/Input!A$7</f>
        <v>4.2251185747418853</v>
      </c>
      <c r="F17" s="6">
        <f>Input!B16/Input!B$7</f>
        <v>3.6032188726653538</v>
      </c>
      <c r="G17" s="6">
        <f>Input!C16/Input!C$7</f>
        <v>3.2850612439340399</v>
      </c>
      <c r="H17" s="6">
        <f>Input!D16/Input!D$7</f>
        <v>2.6457591188506657</v>
      </c>
      <c r="I17" s="6">
        <f>Input!E16/Input!E$7</f>
        <v>2.5853965136909025</v>
      </c>
      <c r="J17" s="6">
        <f>Input!F16/Input!F$7</f>
        <v>3.3178891889608502</v>
      </c>
      <c r="K17" s="6">
        <f>Input!G16/Input!G$7</f>
        <v>4.6556795274424294</v>
      </c>
      <c r="L17" s="6">
        <f>Input!H16/Input!H$7</f>
        <v>2.4994880289113084</v>
      </c>
      <c r="M17" s="6">
        <f>Input!I16/Input!I$7</f>
        <v>2.5214368737174784</v>
      </c>
      <c r="N17" s="6">
        <f>Input!J16/Input!J$7</f>
        <v>1.8451458513396717</v>
      </c>
      <c r="O17" s="6">
        <f t="shared" si="1"/>
        <v>3.1184193794254589</v>
      </c>
    </row>
    <row r="18" spans="2:15" ht="12" customHeight="1" x14ac:dyDescent="0.2">
      <c r="B18" t="s">
        <v>59</v>
      </c>
      <c r="E18" s="6">
        <f>Input!A17/Input!A$7</f>
        <v>1.0796295181984714</v>
      </c>
      <c r="F18" s="6">
        <f>Input!B17/Input!B$7</f>
        <v>2.0042787498506489</v>
      </c>
      <c r="G18" s="6">
        <f>Input!C17/Input!C$7</f>
        <v>2.0212363370794355</v>
      </c>
      <c r="H18" s="6">
        <f>Input!D17/Input!D$7</f>
        <v>2.0357304454993836</v>
      </c>
      <c r="I18" s="6">
        <f>Input!E17/Input!E$7</f>
        <v>2.0103569712713427</v>
      </c>
      <c r="J18" s="6">
        <f>Input!F17/Input!F$7</f>
        <v>1.9436812088376569</v>
      </c>
      <c r="K18" s="6">
        <f>Input!G17/Input!G$7</f>
        <v>2.5409428557800684</v>
      </c>
      <c r="L18" s="6">
        <f>Input!H17/Input!H$7</f>
        <v>2.3307247402499622</v>
      </c>
      <c r="M18" s="6">
        <f>Input!I17/Input!I$7</f>
        <v>2.4526836720938241</v>
      </c>
      <c r="N18" s="6">
        <f>Input!J17/Input!J$7</f>
        <v>2.7736009075194468</v>
      </c>
      <c r="O18" s="6">
        <f t="shared" si="1"/>
        <v>2.1192865406380244</v>
      </c>
    </row>
    <row r="19" spans="2:15" ht="13.5" customHeight="1" x14ac:dyDescent="0.2">
      <c r="B19" s="4" t="s">
        <v>60</v>
      </c>
      <c r="E19" s="8">
        <f>SUM(E15:E18)</f>
        <v>223.65281940154696</v>
      </c>
      <c r="F19" s="8">
        <f t="shared" ref="F19:N19" si="3">SUM(F15:F18)</f>
        <v>212.93936632165878</v>
      </c>
      <c r="G19" s="8">
        <f t="shared" si="3"/>
        <v>228.68388408234833</v>
      </c>
      <c r="H19" s="8">
        <f t="shared" si="3"/>
        <v>236.9970519195146</v>
      </c>
      <c r="I19" s="8">
        <f t="shared" si="3"/>
        <v>279.18184037066362</v>
      </c>
      <c r="J19" s="8">
        <f t="shared" si="3"/>
        <v>311.4005830124957</v>
      </c>
      <c r="K19" s="8">
        <f t="shared" si="3"/>
        <v>287.47451982336833</v>
      </c>
      <c r="L19" s="8">
        <f t="shared" si="3"/>
        <v>241.13346890528538</v>
      </c>
      <c r="M19" s="8">
        <f t="shared" si="3"/>
        <v>217.7836882704492</v>
      </c>
      <c r="N19" s="8">
        <f t="shared" si="3"/>
        <v>254.88662489196196</v>
      </c>
      <c r="O19" s="8">
        <f t="shared" si="1"/>
        <v>249.41338469992928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38.493165966554571</v>
      </c>
      <c r="F21" s="6">
        <f>Input!B18/Input!B$7</f>
        <v>43.034669231678222</v>
      </c>
      <c r="G21" s="6">
        <f>Input!C18/Input!C$7</f>
        <v>45.652272490583151</v>
      </c>
      <c r="H21" s="6">
        <f>Input!D18/Input!D$7</f>
        <v>36.47596163220615</v>
      </c>
      <c r="I21" s="6">
        <f>Input!E18/Input!E$7</f>
        <v>29.120908432946592</v>
      </c>
      <c r="J21" s="6">
        <f>Input!F18/Input!F$7</f>
        <v>32.861442954043795</v>
      </c>
      <c r="K21" s="6">
        <f>Input!G18/Input!G$7</f>
        <v>37.32257049828916</v>
      </c>
      <c r="L21" s="6">
        <f>Input!H18/Input!H$7</f>
        <v>40.207684083722327</v>
      </c>
      <c r="M21" s="6">
        <f>Input!I18/Input!I$7</f>
        <v>47.187635516678398</v>
      </c>
      <c r="N21" s="6">
        <f>Input!J18/Input!J$7</f>
        <v>41.127721169280157</v>
      </c>
      <c r="O21" s="6">
        <f t="shared" si="1"/>
        <v>39.148403197598256</v>
      </c>
    </row>
    <row r="22" spans="2:15" ht="12" customHeight="1" x14ac:dyDescent="0.2">
      <c r="B22" t="s">
        <v>255</v>
      </c>
      <c r="E22" s="6">
        <f>Input!A19/Input!A$7</f>
        <v>60.984538325900587</v>
      </c>
      <c r="F22" s="6">
        <f>Input!B19/Input!B$7</f>
        <v>36.511527010329772</v>
      </c>
      <c r="G22" s="6">
        <f>Input!C19/Input!C$7</f>
        <v>38.449392597318344</v>
      </c>
      <c r="H22" s="6">
        <f>Input!D19/Input!D$7</f>
        <v>38.829494304077514</v>
      </c>
      <c r="I22" s="6">
        <f>Input!E19/Input!E$7</f>
        <v>33.308154926105914</v>
      </c>
      <c r="J22" s="6">
        <f>Input!F19/Input!F$7</f>
        <v>34.087037732364848</v>
      </c>
      <c r="K22" s="6">
        <f>Input!G19/Input!G$7</f>
        <v>37.234330840506793</v>
      </c>
      <c r="L22" s="6">
        <f>Input!H19/Input!H$7</f>
        <v>31.456791597650955</v>
      </c>
      <c r="M22" s="6">
        <f>Input!I19/Input!I$7</f>
        <v>31.111868100594638</v>
      </c>
      <c r="N22" s="6">
        <f>Input!J19/Input!J$7</f>
        <v>39.553366464995683</v>
      </c>
      <c r="O22" s="6">
        <f t="shared" si="1"/>
        <v>38.152650189984506</v>
      </c>
    </row>
    <row r="23" spans="2:15" ht="12" customHeight="1" x14ac:dyDescent="0.2">
      <c r="B23" t="s">
        <v>62</v>
      </c>
      <c r="E23" s="6">
        <f>Input!A20/Input!A$7</f>
        <v>0.22070173701428533</v>
      </c>
      <c r="F23" s="6">
        <f>Input!B20/Input!B$7</f>
        <v>2.0185826064044583E-2</v>
      </c>
      <c r="G23" s="6">
        <f>Input!C20/Input!C$7</f>
        <v>0</v>
      </c>
      <c r="H23" s="6">
        <f>Input!D20/Input!D$7</f>
        <v>3.1581934038792765E-3</v>
      </c>
      <c r="I23" s="6">
        <f>Input!E20/Input!E$7</f>
        <v>0.21409183452671959</v>
      </c>
      <c r="J23" s="6">
        <f>Input!F20/Input!F$7</f>
        <v>0.71417310884050667</v>
      </c>
      <c r="K23" s="6">
        <f>Input!G20/Input!G$7</f>
        <v>0.12101769078407301</v>
      </c>
      <c r="L23" s="6">
        <f>Input!H20/Input!H$7</f>
        <v>0.26183797620840232</v>
      </c>
      <c r="M23" s="6">
        <f>Input!I20/Input!I$7</f>
        <v>8.2302472926621031E-2</v>
      </c>
      <c r="N23" s="6">
        <f>Input!J20/Input!J$7</f>
        <v>1.5326892208914681E-2</v>
      </c>
      <c r="O23" s="6">
        <f t="shared" si="1"/>
        <v>0.16527957319774467</v>
      </c>
    </row>
    <row r="24" spans="2:15" ht="14.25" customHeight="1" x14ac:dyDescent="0.2">
      <c r="B24" s="4" t="s">
        <v>63</v>
      </c>
      <c r="E24" s="8">
        <f>SUM(E21:E23)</f>
        <v>99.698406029469439</v>
      </c>
      <c r="F24" s="8">
        <f t="shared" ref="F24:N24" si="4">SUM(F21:F23)</f>
        <v>79.566382068072045</v>
      </c>
      <c r="G24" s="8">
        <f t="shared" si="4"/>
        <v>84.101665087901495</v>
      </c>
      <c r="H24" s="8">
        <f t="shared" si="4"/>
        <v>75.308614129687541</v>
      </c>
      <c r="I24" s="8">
        <f t="shared" si="4"/>
        <v>62.643155193579226</v>
      </c>
      <c r="J24" s="8">
        <f t="shared" si="4"/>
        <v>67.662653795249156</v>
      </c>
      <c r="K24" s="8">
        <f t="shared" si="4"/>
        <v>74.677919029580025</v>
      </c>
      <c r="L24" s="8">
        <f t="shared" si="4"/>
        <v>71.926313657581687</v>
      </c>
      <c r="M24" s="8">
        <f t="shared" si="4"/>
        <v>78.38180609019966</v>
      </c>
      <c r="N24" s="8">
        <f t="shared" si="4"/>
        <v>80.696414526484759</v>
      </c>
      <c r="O24" s="8">
        <f t="shared" si="1"/>
        <v>77.466332960780505</v>
      </c>
    </row>
    <row r="25" spans="2:15" ht="3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11.282451699882319</v>
      </c>
      <c r="F26" s="6">
        <f>Input!B21/Input!B$7</f>
        <v>10.606242615241577</v>
      </c>
      <c r="G26" s="6">
        <f>Input!C21/Input!C$7</f>
        <v>10.844583139102808</v>
      </c>
      <c r="H26" s="6">
        <f>Input!D21/Input!D$7</f>
        <v>10.25070883424203</v>
      </c>
      <c r="I26" s="6">
        <f>Input!E21/Input!E$7</f>
        <v>9.4560341536227597</v>
      </c>
      <c r="J26" s="6">
        <f>Input!F21/Input!F$7</f>
        <v>10.556861669922434</v>
      </c>
      <c r="K26" s="6">
        <f>Input!G21/Input!G$7</f>
        <v>10.854805782955895</v>
      </c>
      <c r="L26" s="6">
        <f>Input!H21/Input!H$7</f>
        <v>10.26777804547508</v>
      </c>
      <c r="M26" s="6">
        <f>Input!I21/Input!I$7</f>
        <v>9.8626525171127728</v>
      </c>
      <c r="N26" s="6">
        <f>Input!J21/Input!J$7</f>
        <v>10.298066736634151</v>
      </c>
      <c r="O26" s="6">
        <f t="shared" si="1"/>
        <v>10.428018519419183</v>
      </c>
    </row>
    <row r="27" spans="2:15" ht="12" customHeight="1" x14ac:dyDescent="0.2">
      <c r="B27" t="s">
        <v>65</v>
      </c>
      <c r="E27" s="6">
        <f>Input!A22/Input!A$7</f>
        <v>135.45029945501702</v>
      </c>
      <c r="F27" s="6">
        <f>Input!B22/Input!B$7</f>
        <v>127.59004201762779</v>
      </c>
      <c r="G27" s="6">
        <f>Input!C22/Input!C$7</f>
        <v>129.42465355264133</v>
      </c>
      <c r="H27" s="6">
        <f>Input!D22/Input!D$7</f>
        <v>129.4430106518875</v>
      </c>
      <c r="I27" s="6">
        <f>Input!E22/Input!E$7</f>
        <v>128.93791191996391</v>
      </c>
      <c r="J27" s="6">
        <f>Input!F22/Input!F$7</f>
        <v>139.42678154179578</v>
      </c>
      <c r="K27" s="6">
        <f>Input!G22/Input!G$7</f>
        <v>139.94381261877328</v>
      </c>
      <c r="L27" s="6">
        <f>Input!H22/Input!H$7</f>
        <v>140.85941469658184</v>
      </c>
      <c r="M27" s="6">
        <f>Input!I22/Input!I$7</f>
        <v>138.43231640279797</v>
      </c>
      <c r="N27" s="6">
        <f>Input!J22/Input!J$7</f>
        <v>141.97228037412026</v>
      </c>
      <c r="O27" s="6">
        <f t="shared" si="1"/>
        <v>135.14805232312065</v>
      </c>
    </row>
    <row r="28" spans="2:15" ht="12" customHeight="1" x14ac:dyDescent="0.2">
      <c r="B28" t="s">
        <v>66</v>
      </c>
      <c r="E28" s="6">
        <f>Input!A23/Input!A$7</f>
        <v>17.907189433956518</v>
      </c>
      <c r="F28" s="6">
        <f>Input!B23/Input!B$7</f>
        <v>18.322768879964041</v>
      </c>
      <c r="G28" s="6">
        <f>Input!C23/Input!C$7</f>
        <v>19.488396272767599</v>
      </c>
      <c r="H28" s="6">
        <f>Input!D23/Input!D$7</f>
        <v>22.431171082662747</v>
      </c>
      <c r="I28" s="6">
        <f>Input!E23/Input!E$7</f>
        <v>23.04488075685715</v>
      </c>
      <c r="J28" s="6">
        <f>Input!F23/Input!F$7</f>
        <v>20.366952649347525</v>
      </c>
      <c r="K28" s="6">
        <f>Input!G23/Input!G$7</f>
        <v>20.913449338886334</v>
      </c>
      <c r="L28" s="6">
        <f>Input!H23/Input!H$7</f>
        <v>21.624456256587862</v>
      </c>
      <c r="M28" s="6">
        <f>Input!I23/Input!I$7</f>
        <v>21.295710048979224</v>
      </c>
      <c r="N28" s="6">
        <f>Input!J23/Input!J$7</f>
        <v>22.168541332263242</v>
      </c>
      <c r="O28" s="6">
        <f t="shared" si="1"/>
        <v>20.756351605227227</v>
      </c>
    </row>
    <row r="29" spans="2:15" ht="14.25" customHeight="1" x14ac:dyDescent="0.2">
      <c r="B29" s="4" t="s">
        <v>15</v>
      </c>
      <c r="E29" s="8">
        <f>SUM(E26:E28)</f>
        <v>164.63994058885586</v>
      </c>
      <c r="F29" s="8">
        <f t="shared" ref="F29:N29" si="5">SUM(F26:F28)</f>
        <v>156.51905351283341</v>
      </c>
      <c r="G29" s="8">
        <f t="shared" si="5"/>
        <v>159.75763296451174</v>
      </c>
      <c r="H29" s="8">
        <f t="shared" si="5"/>
        <v>162.1248905687923</v>
      </c>
      <c r="I29" s="8">
        <f t="shared" si="5"/>
        <v>161.43882683044382</v>
      </c>
      <c r="J29" s="8">
        <f t="shared" si="5"/>
        <v>170.35059586106573</v>
      </c>
      <c r="K29" s="8">
        <f t="shared" si="5"/>
        <v>171.71206774061551</v>
      </c>
      <c r="L29" s="8">
        <f t="shared" si="5"/>
        <v>172.75164899864478</v>
      </c>
      <c r="M29" s="8">
        <f t="shared" si="5"/>
        <v>169.59067896888996</v>
      </c>
      <c r="N29" s="8">
        <f t="shared" si="5"/>
        <v>174.43888844301765</v>
      </c>
      <c r="O29" s="8">
        <f t="shared" si="1"/>
        <v>166.3324224477671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566.06470696214819</v>
      </c>
      <c r="F31" s="7">
        <f t="shared" ref="F31:N31" si="6">SUM(F13,F19,F24,F29)</f>
        <v>519.86618637402307</v>
      </c>
      <c r="G31" s="7">
        <f t="shared" si="6"/>
        <v>545.28567915277108</v>
      </c>
      <c r="H31" s="7">
        <f t="shared" si="6"/>
        <v>551.72944355699542</v>
      </c>
      <c r="I31" s="7">
        <f t="shared" si="6"/>
        <v>584.1871622675211</v>
      </c>
      <c r="J31" s="7">
        <f t="shared" si="6"/>
        <v>623.96432892992061</v>
      </c>
      <c r="K31" s="7">
        <f t="shared" si="6"/>
        <v>607.11520109553828</v>
      </c>
      <c r="L31" s="7">
        <f t="shared" si="6"/>
        <v>556.36189745520255</v>
      </c>
      <c r="M31" s="7">
        <f t="shared" si="6"/>
        <v>538.10932357743059</v>
      </c>
      <c r="N31" s="7">
        <f t="shared" si="6"/>
        <v>569.60312770095072</v>
      </c>
      <c r="O31" s="7">
        <f t="shared" si="1"/>
        <v>566.22870570725013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(Input!A27+Input!A203+Input!A207)/Input!A$7</f>
        <v>826.51387075029425</v>
      </c>
      <c r="F33" s="6">
        <f>(Input!B27+Input!B203+Input!B207)/Input!B$7</f>
        <v>803.63148335721849</v>
      </c>
      <c r="G33" s="6">
        <f>(Input!C27+Input!C203+Input!C207)/Input!C$7</f>
        <v>872.21118067413045</v>
      </c>
      <c r="H33" s="6">
        <f>(Input!D27+Input!D203+Input!D207)/Input!D$7</f>
        <v>825.71606520125079</v>
      </c>
      <c r="I33" s="6">
        <f>(Input!E27+Input!E203+Input!E207)/Input!E$7</f>
        <v>703.49522816232184</v>
      </c>
      <c r="J33" s="6">
        <f>(Input!F27+Input!F203+Input!F207)/Input!F$7</f>
        <v>753.31584371167628</v>
      </c>
      <c r="K33" s="6">
        <f>(Input!G27+Input!G203+Input!G207)/Input!G$7</f>
        <v>807.93578436171833</v>
      </c>
      <c r="L33" s="6">
        <f>(Input!H27+Input!H203+Input!H207)/Input!H$7</f>
        <v>780.32905240174671</v>
      </c>
      <c r="M33" s="6">
        <f>(Input!I27+Input!I203+Input!I207)/Input!I$7</f>
        <v>681.23794841454094</v>
      </c>
      <c r="N33" s="6">
        <f>(Input!J27+Input!J203+Input!J207)/Input!J$7</f>
        <v>864.51166980491416</v>
      </c>
      <c r="O33" s="6">
        <f t="shared" si="1"/>
        <v>791.88981268398118</v>
      </c>
    </row>
    <row r="34" spans="2:15" ht="12" customHeight="1" x14ac:dyDescent="0.2">
      <c r="B34" t="s">
        <v>69</v>
      </c>
      <c r="E34" s="6">
        <f>Input!A28/Input!A$7</f>
        <v>0.59510939648179395</v>
      </c>
      <c r="F34" s="6">
        <f>Input!B28/Input!B$7</f>
        <v>0.18118637992502482</v>
      </c>
      <c r="G34" s="6">
        <f>Input!C28/Input!C$7</f>
        <v>0.22106839598945552</v>
      </c>
      <c r="H34" s="6">
        <f>Input!D28/Input!D$7</f>
        <v>7.2488831892166192E-2</v>
      </c>
      <c r="I34" s="6">
        <f>Input!E28/Input!E$7</f>
        <v>0.39257797605791384</v>
      </c>
      <c r="J34" s="6">
        <f>Input!F28/Input!F$7</f>
        <v>0.15867764299855872</v>
      </c>
      <c r="K34" s="6">
        <f>Input!G28/Input!G$7</f>
        <v>0.32747820345782402</v>
      </c>
      <c r="L34" s="6">
        <f>Input!H28/Input!H$7</f>
        <v>0.3793326306279175</v>
      </c>
      <c r="M34" s="6">
        <f>Input!I28/Input!I$7</f>
        <v>0.35666866378083667</v>
      </c>
      <c r="N34" s="6">
        <f>Input!J28/Input!J$7</f>
        <v>0.31608809729596243</v>
      </c>
      <c r="O34" s="6">
        <f t="shared" si="1"/>
        <v>0.30006762185074537</v>
      </c>
    </row>
    <row r="35" spans="2:15" ht="12" customHeight="1" x14ac:dyDescent="0.2">
      <c r="B35" t="s">
        <v>75</v>
      </c>
      <c r="E35" s="6">
        <f>(Input!A29-Input!A203-Input!A207)/Input!A$7</f>
        <v>48.634362491764321</v>
      </c>
      <c r="F35" s="6">
        <f>(Input!B29-Input!B203-Input!B207)/Input!B$7</f>
        <v>46.058979571146608</v>
      </c>
      <c r="G35" s="6">
        <f>(Input!C29-Input!C203-Input!C207)/Input!C$7</f>
        <v>56.884089955774463</v>
      </c>
      <c r="H35" s="6">
        <f>(Input!D29-Input!D203-Input!D207)/Input!D$7</f>
        <v>51.387725580779112</v>
      </c>
      <c r="I35" s="6">
        <f>(Input!E29-Input!E203-Input!E207)/Input!E$7</f>
        <v>53.812922590441708</v>
      </c>
      <c r="J35" s="6">
        <f>(Input!F29-Input!F203-Input!F207)/Input!F$7</f>
        <v>33.455683480530119</v>
      </c>
      <c r="K35" s="6">
        <f>(Input!G29-Input!G203-Input!G207)/Input!G$7</f>
        <v>25.518665948692455</v>
      </c>
      <c r="L35" s="6">
        <f>(Input!H29-Input!H203-Input!H207)/Input!H$7</f>
        <v>30.499695828941427</v>
      </c>
      <c r="M35" s="6">
        <f>(Input!I29-Input!I203-Input!I207)/Input!I$7</f>
        <v>27.172311160373262</v>
      </c>
      <c r="N35" s="6">
        <f>(Input!J29-Input!J203-Input!J207)/Input!J$7</f>
        <v>26.48127407704655</v>
      </c>
      <c r="O35" s="6">
        <f t="shared" si="1"/>
        <v>39.990571068549002</v>
      </c>
    </row>
    <row r="36" spans="2:15" ht="13.5" customHeight="1" x14ac:dyDescent="0.2">
      <c r="B36" s="1" t="s">
        <v>71</v>
      </c>
      <c r="E36" s="7">
        <f>SUM(E33:E35)</f>
        <v>875.74334263854041</v>
      </c>
      <c r="F36" s="7">
        <f t="shared" ref="F36:N36" si="7">SUM(F33:F35)</f>
        <v>849.87164930829022</v>
      </c>
      <c r="G36" s="7">
        <f t="shared" si="7"/>
        <v>929.31633902589442</v>
      </c>
      <c r="H36" s="7">
        <f t="shared" si="7"/>
        <v>877.17627961392213</v>
      </c>
      <c r="I36" s="7">
        <f t="shared" si="7"/>
        <v>757.70072872882156</v>
      </c>
      <c r="J36" s="7">
        <f t="shared" si="7"/>
        <v>786.9302048352049</v>
      </c>
      <c r="K36" s="7">
        <f t="shared" si="7"/>
        <v>833.78192851386871</v>
      </c>
      <c r="L36" s="7">
        <f t="shared" si="7"/>
        <v>811.20808086131603</v>
      </c>
      <c r="M36" s="7">
        <f t="shared" si="7"/>
        <v>708.76692823869507</v>
      </c>
      <c r="N36" s="7">
        <f t="shared" si="7"/>
        <v>891.3090319792567</v>
      </c>
      <c r="O36" s="7">
        <f t="shared" si="1"/>
        <v>832.18045137438094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x14ac:dyDescent="0.2">
      <c r="B38" s="9" t="s">
        <v>73</v>
      </c>
      <c r="C38" s="10"/>
      <c r="D38" s="10"/>
      <c r="E38" s="11">
        <f>E36-E31</f>
        <v>309.67863567639222</v>
      </c>
      <c r="F38" s="11">
        <f t="shared" ref="F38:N38" si="8">F36-F31</f>
        <v>330.00546293426714</v>
      </c>
      <c r="G38" s="11">
        <f t="shared" si="8"/>
        <v>384.03065987312334</v>
      </c>
      <c r="H38" s="11">
        <f t="shared" si="8"/>
        <v>325.44683605692671</v>
      </c>
      <c r="I38" s="11">
        <f t="shared" si="8"/>
        <v>173.51356646130046</v>
      </c>
      <c r="J38" s="11">
        <f t="shared" si="8"/>
        <v>162.96587590528429</v>
      </c>
      <c r="K38" s="11">
        <f t="shared" si="8"/>
        <v>226.66672741833042</v>
      </c>
      <c r="L38" s="11">
        <f t="shared" si="8"/>
        <v>254.84618340611348</v>
      </c>
      <c r="M38" s="11">
        <f t="shared" si="8"/>
        <v>170.65760466126449</v>
      </c>
      <c r="N38" s="11">
        <f t="shared" si="8"/>
        <v>321.70590427830598</v>
      </c>
      <c r="O38" s="11">
        <f t="shared" si="1"/>
        <v>265.95174566713087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24.36086328962552</v>
      </c>
      <c r="F40" s="8">
        <f>(Input!B25 + Input!B26) / Input!B$7</f>
        <v>23.51543407132937</v>
      </c>
      <c r="G40" s="8">
        <f>(Input!C25 + Input!C26) / Input!C$7</f>
        <v>31.339492441208158</v>
      </c>
      <c r="H40" s="8">
        <f>(Input!D25 + Input!D26) / Input!D$7</f>
        <v>28.097868247575761</v>
      </c>
      <c r="I40" s="8">
        <f>(Input!E25 + Input!E26) / Input!E$7</f>
        <v>27.963717719670516</v>
      </c>
      <c r="J40" s="8">
        <f>(Input!F25 + Input!F26) / Input!F$7</f>
        <v>26.060895945162027</v>
      </c>
      <c r="K40" s="8">
        <f>(Input!G25 + Input!G26) / Input!G$7</f>
        <v>26.192324579570872</v>
      </c>
      <c r="L40" s="8">
        <f>(Input!H25 + Input!H26) / Input!H$7</f>
        <v>28.023269688299951</v>
      </c>
      <c r="M40" s="8">
        <f>(Input!I25 + Input!I26) / Input!I$7</f>
        <v>27.472671389841679</v>
      </c>
      <c r="N40" s="8">
        <f>(Input!J25 + Input!J26) / Input!J$7</f>
        <v>28.084512902827512</v>
      </c>
      <c r="O40" s="8">
        <f t="shared" si="1"/>
        <v>27.111105027511137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285.31777238676671</v>
      </c>
      <c r="F42" s="11">
        <f t="shared" ref="F42:N42" si="9">+F38-F40</f>
        <v>306.49002886293778</v>
      </c>
      <c r="G42" s="11">
        <f t="shared" si="9"/>
        <v>352.69116743191518</v>
      </c>
      <c r="H42" s="11">
        <f t="shared" si="9"/>
        <v>297.34896780935094</v>
      </c>
      <c r="I42" s="11">
        <f t="shared" si="9"/>
        <v>145.54984874162994</v>
      </c>
      <c r="J42" s="11">
        <f t="shared" si="9"/>
        <v>136.90497996012226</v>
      </c>
      <c r="K42" s="11">
        <f t="shared" si="9"/>
        <v>200.47440283875954</v>
      </c>
      <c r="L42" s="11">
        <f t="shared" si="9"/>
        <v>226.82291371781352</v>
      </c>
      <c r="M42" s="11">
        <f t="shared" si="9"/>
        <v>143.18493327142281</v>
      </c>
      <c r="N42" s="11">
        <f t="shared" si="9"/>
        <v>293.62139137547848</v>
      </c>
      <c r="O42" s="11">
        <f t="shared" si="1"/>
        <v>238.84064063961969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252</v>
      </c>
    </row>
    <row r="2" spans="1:15" ht="15.75" customHeight="1" x14ac:dyDescent="0.2">
      <c r="D2" s="41" t="str">
        <f>Kenndat!D2</f>
        <v>Produktionsgebiet 2: Wald- und Mühlviertel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172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72</v>
      </c>
      <c r="E5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0</v>
      </c>
      <c r="F7" s="6">
        <f>Input!B8/Input!B$7</f>
        <v>3.2088394271375088E-2</v>
      </c>
      <c r="G7" s="6">
        <f>Input!C8/Input!C$7</f>
        <v>3.4539805474795585E-2</v>
      </c>
      <c r="H7" s="6">
        <f>Input!D8/Input!D$7</f>
        <v>7.9877907020346334E-2</v>
      </c>
      <c r="I7" s="6">
        <f>Input!E8/Input!E$7</f>
        <v>8.4194527837521918E-2</v>
      </c>
      <c r="J7" s="6">
        <f>Input!F8/Input!F$7</f>
        <v>4.6928099602968516E-2</v>
      </c>
      <c r="K7" s="6">
        <f>Input!G8/Input!G$7</f>
        <v>0.40624035065257824</v>
      </c>
      <c r="L7" s="6">
        <f>Input!H8/Input!H$7</f>
        <v>0.11077443156151182</v>
      </c>
      <c r="M7" s="6">
        <f>Input!I8/Input!I$7</f>
        <v>0.25724787681799799</v>
      </c>
      <c r="N7" s="6">
        <f>Input!J8/Input!J$7</f>
        <v>0.27102358315841463</v>
      </c>
      <c r="O7" s="6">
        <f>AVERAGE(E7:N7)</f>
        <v>0.13229149763975101</v>
      </c>
    </row>
    <row r="8" spans="1:15" ht="12" customHeight="1" x14ac:dyDescent="0.2">
      <c r="B8" t="s">
        <v>50</v>
      </c>
      <c r="E8" s="6">
        <f>Input!A9/Input!A$7</f>
        <v>25.045949035901849</v>
      </c>
      <c r="F8" s="6">
        <f>Input!B9/Input!B$7</f>
        <v>23.603001289107166</v>
      </c>
      <c r="G8" s="6">
        <f>Input!C9/Input!C$7</f>
        <v>25.71859387505571</v>
      </c>
      <c r="H8" s="6">
        <f>Input!D9/Input!D$7</f>
        <v>29.15128630103769</v>
      </c>
      <c r="I8" s="6">
        <f>Input!E9/Input!E$7</f>
        <v>24.271841029545875</v>
      </c>
      <c r="J8" s="6">
        <f>Input!F9/Input!F$7</f>
        <v>30.90594520345369</v>
      </c>
      <c r="K8" s="6">
        <f>Input!G9/Input!G$7</f>
        <v>30.269310995800097</v>
      </c>
      <c r="L8" s="6">
        <f>Input!H9/Input!H$7</f>
        <v>27.37584701099232</v>
      </c>
      <c r="M8" s="6">
        <f>Input!I9/Input!I$7</f>
        <v>25.938916166139929</v>
      </c>
      <c r="N8" s="6">
        <f>Input!J9/Input!J$7</f>
        <v>19.948000833436229</v>
      </c>
      <c r="O8" s="6">
        <f t="shared" ref="O8:O42" si="1">AVERAGE(E8:N8)</f>
        <v>26.222869174047055</v>
      </c>
    </row>
    <row r="9" spans="1:15" ht="12" customHeight="1" x14ac:dyDescent="0.2">
      <c r="B9" t="s">
        <v>51</v>
      </c>
      <c r="E9" s="6">
        <f>Input!A10/Input!A$7</f>
        <v>21.072770882445912</v>
      </c>
      <c r="F9" s="6">
        <f>Input!B10/Input!B$7</f>
        <v>16.995941981390114</v>
      </c>
      <c r="G9" s="6">
        <f>Input!C10/Input!C$7</f>
        <v>17.782230877813543</v>
      </c>
      <c r="H9" s="6">
        <f>Input!D10/Input!D$7</f>
        <v>19.289153498673826</v>
      </c>
      <c r="I9" s="6">
        <f>Input!E10/Input!E$7</f>
        <v>20.239443498697604</v>
      </c>
      <c r="J9" s="6">
        <f>Input!F10/Input!F$7</f>
        <v>17.122801071120069</v>
      </c>
      <c r="K9" s="6">
        <f>Input!G10/Input!G$7</f>
        <v>17.563315032522222</v>
      </c>
      <c r="L9" s="6">
        <f>Input!H10/Input!H$7</f>
        <v>17.462249360036139</v>
      </c>
      <c r="M9" s="6">
        <f>Input!I10/Input!I$7</f>
        <v>20.818465317616045</v>
      </c>
      <c r="N9" s="6">
        <f>Input!J10/Input!J$7</f>
        <v>18.670606710705023</v>
      </c>
      <c r="O9" s="6">
        <f t="shared" si="1"/>
        <v>18.701697823102048</v>
      </c>
    </row>
    <row r="10" spans="1:15" ht="12" customHeight="1" x14ac:dyDescent="0.2">
      <c r="B10" t="s">
        <v>52</v>
      </c>
      <c r="E10" s="6">
        <f>Input!A11/Input!A$7</f>
        <v>23.256937812527372</v>
      </c>
      <c r="F10" s="6">
        <f>Input!B11/Input!B$7</f>
        <v>19.389098421083069</v>
      </c>
      <c r="G10" s="6">
        <f>Input!C11/Input!C$7</f>
        <v>18.609727807943806</v>
      </c>
      <c r="H10" s="6">
        <f>Input!D11/Input!D$7</f>
        <v>17.825336543148765</v>
      </c>
      <c r="I10" s="6">
        <f>Input!E11/Input!E$7</f>
        <v>26.158839815862017</v>
      </c>
      <c r="J10" s="6">
        <f>Input!F11/Input!F$7</f>
        <v>16.009622053694844</v>
      </c>
      <c r="K10" s="6">
        <f>Input!G11/Input!G$7</f>
        <v>14.734218625656784</v>
      </c>
      <c r="L10" s="6">
        <f>Input!H11/Input!H$7</f>
        <v>15.32118129799729</v>
      </c>
      <c r="M10" s="6">
        <f>Input!I11/Input!I$7</f>
        <v>14.512709734433743</v>
      </c>
      <c r="N10" s="6">
        <f>Input!J11/Input!J$7</f>
        <v>11.351406655142609</v>
      </c>
      <c r="O10" s="6">
        <f t="shared" si="1"/>
        <v>17.71690787674903</v>
      </c>
    </row>
    <row r="11" spans="1:15" ht="12" customHeight="1" x14ac:dyDescent="0.2">
      <c r="B11" t="s">
        <v>53</v>
      </c>
      <c r="E11" s="6">
        <f>Input!A12/Input!A$7</f>
        <v>7.4306937774443309</v>
      </c>
      <c r="F11" s="6">
        <f>Input!B12/Input!B$7</f>
        <v>9.6532557464552173</v>
      </c>
      <c r="G11" s="6">
        <f>Input!C12/Input!C$7</f>
        <v>9.0670242869258573</v>
      </c>
      <c r="H11" s="6">
        <f>Input!D12/Input!D$7</f>
        <v>9.361870817427997</v>
      </c>
      <c r="I11" s="6">
        <f>Input!E12/Input!E$7</f>
        <v>8.7618227945687366</v>
      </c>
      <c r="J11" s="6">
        <f>Input!F12/Input!F$7</f>
        <v>9.0107901625774076</v>
      </c>
      <c r="K11" s="6">
        <f>Input!G12/Input!G$7</f>
        <v>9.0314309527216476</v>
      </c>
      <c r="L11" s="6">
        <f>Input!H12/Input!H$7</f>
        <v>8.1523351904833596</v>
      </c>
      <c r="M11" s="6">
        <f>Input!I12/Input!I$7</f>
        <v>9.2540150981831264</v>
      </c>
      <c r="N11" s="6">
        <f>Input!J12/Input!J$7</f>
        <v>7.8092613285590806</v>
      </c>
      <c r="O11" s="6">
        <f t="shared" si="1"/>
        <v>8.7532500155346771</v>
      </c>
    </row>
    <row r="12" spans="1:15" ht="12" customHeight="1" x14ac:dyDescent="0.2">
      <c r="B12" t="s">
        <v>54</v>
      </c>
      <c r="E12" s="6">
        <f>Input!A13/Input!A$7</f>
        <v>1.2671894339565155</v>
      </c>
      <c r="F12" s="6">
        <f>Input!B13/Input!B$7</f>
        <v>1.1679986391518988</v>
      </c>
      <c r="G12" s="6">
        <f>Input!C13/Input!C$7</f>
        <v>1.530380364795749</v>
      </c>
      <c r="H12" s="6">
        <f>Input!D13/Input!D$7</f>
        <v>1.5913618716923776</v>
      </c>
      <c r="I12" s="6">
        <f>Input!E13/Input!E$7</f>
        <v>1.4071982063227151</v>
      </c>
      <c r="J12" s="6">
        <f>Input!F13/Input!F$7</f>
        <v>1.4544096706610843</v>
      </c>
      <c r="K12" s="6">
        <f>Input!G13/Input!G$7</f>
        <v>1.2461785446210929</v>
      </c>
      <c r="L12" s="6">
        <f>Input!H13/Input!H$7</f>
        <v>2.1280786026200875</v>
      </c>
      <c r="M12" s="6">
        <f>Input!I13/Input!I$7</f>
        <v>1.5717960547009573</v>
      </c>
      <c r="N12" s="6">
        <f>Input!J13/Input!J$7</f>
        <v>1.530900728484998</v>
      </c>
      <c r="O12" s="6">
        <f t="shared" si="1"/>
        <v>1.4895492117007476</v>
      </c>
    </row>
    <row r="13" spans="1:15" ht="13.5" customHeight="1" x14ac:dyDescent="0.2">
      <c r="B13" s="4" t="s">
        <v>55</v>
      </c>
      <c r="E13" s="8">
        <f>SUM(E7:E12)</f>
        <v>78.073540942275983</v>
      </c>
      <c r="F13" s="8">
        <f t="shared" ref="F13:N13" si="2">SUM(F7:F12)</f>
        <v>70.841384471458852</v>
      </c>
      <c r="G13" s="8">
        <f t="shared" si="2"/>
        <v>72.742497018009459</v>
      </c>
      <c r="H13" s="8">
        <f t="shared" si="2"/>
        <v>77.298886939000994</v>
      </c>
      <c r="I13" s="8">
        <f t="shared" si="2"/>
        <v>80.923339872834461</v>
      </c>
      <c r="J13" s="8">
        <f t="shared" si="2"/>
        <v>74.550496261110055</v>
      </c>
      <c r="K13" s="8">
        <f t="shared" si="2"/>
        <v>73.250694501974422</v>
      </c>
      <c r="L13" s="8">
        <f t="shared" si="2"/>
        <v>70.550465893690713</v>
      </c>
      <c r="M13" s="8">
        <f t="shared" si="2"/>
        <v>72.353150247891804</v>
      </c>
      <c r="N13" s="8">
        <f t="shared" si="2"/>
        <v>59.581199839486359</v>
      </c>
      <c r="O13" s="8">
        <f t="shared" si="1"/>
        <v>73.016565598773298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Input!A30/Input!A$7</f>
        <v>168.65081572262613</v>
      </c>
      <c r="F15" s="6">
        <f>Input!B30/Input!B$7</f>
        <v>174.18490274382179</v>
      </c>
      <c r="G15" s="6">
        <f>Input!C30/Input!C$7</f>
        <v>178.56516308412452</v>
      </c>
      <c r="H15" s="6">
        <f>Input!D30/Input!D$7</f>
        <v>180.88058549133424</v>
      </c>
      <c r="I15" s="6">
        <f>Input!E30/Input!E$7</f>
        <v>189.1828628395599</v>
      </c>
      <c r="J15" s="6">
        <f>Input!F30/Input!F$7</f>
        <v>210.90391039669632</v>
      </c>
      <c r="K15" s="6">
        <f>Input!G30/Input!G$7</f>
        <v>201.6419659690267</v>
      </c>
      <c r="L15" s="6">
        <f>Input!H30/Input!H$7</f>
        <v>199.858868543894</v>
      </c>
      <c r="M15" s="6">
        <f>Input!I30/Input!I$7</f>
        <v>203.22269071192127</v>
      </c>
      <c r="N15" s="6">
        <f>Input!J30/Input!J$7</f>
        <v>201.86268181256946</v>
      </c>
      <c r="O15" s="6">
        <f t="shared" si="1"/>
        <v>190.89544473155743</v>
      </c>
    </row>
    <row r="16" spans="1:15" ht="12" customHeight="1" x14ac:dyDescent="0.2">
      <c r="B16" t="s">
        <v>57</v>
      </c>
      <c r="E16" s="6">
        <f>Input!A31/Input!A$7</f>
        <v>9.7482274532803697</v>
      </c>
      <c r="F16" s="6">
        <f>Input!B31/Input!B$7</f>
        <v>8.1692661060031941</v>
      </c>
      <c r="G16" s="6">
        <f>Input!C31/Input!C$7</f>
        <v>7.7486342653862712</v>
      </c>
      <c r="H16" s="6">
        <f>Input!D31/Input!D$7</f>
        <v>7.1780557617936962</v>
      </c>
      <c r="I16" s="6">
        <f>Input!E31/Input!E$7</f>
        <v>8.2370541969218181</v>
      </c>
      <c r="J16" s="6">
        <f>Input!F31/Input!F$7</f>
        <v>8.7816608035258437</v>
      </c>
      <c r="K16" s="6">
        <f>Input!G31/Input!G$7</f>
        <v>8.7147371737422272</v>
      </c>
      <c r="L16" s="6">
        <f>Input!H31/Input!H$7</f>
        <v>3.35112166842343</v>
      </c>
      <c r="M16" s="6">
        <f>Input!I31/Input!I$7</f>
        <v>3.0036953102766502</v>
      </c>
      <c r="N16" s="6">
        <f>Input!J31/Input!J$7</f>
        <v>3.1385772934930238</v>
      </c>
      <c r="O16" s="6">
        <f t="shared" si="1"/>
        <v>6.807103003284654</v>
      </c>
    </row>
    <row r="17" spans="2:15" ht="12" customHeight="1" x14ac:dyDescent="0.2">
      <c r="B17" t="s">
        <v>58</v>
      </c>
      <c r="E17" s="6">
        <f>Input!A32/Input!A$7</f>
        <v>4.0187617346530731</v>
      </c>
      <c r="F17" s="6">
        <f>Input!B32/Input!B$7</f>
        <v>3.5383199532778979</v>
      </c>
      <c r="G17" s="6">
        <f>Input!C32/Input!C$7</f>
        <v>2.7351118859637502</v>
      </c>
      <c r="H17" s="6">
        <f>Input!D32/Input!D$7</f>
        <v>2.2008068286073552</v>
      </c>
      <c r="I17" s="6">
        <f>Input!E32/Input!E$7</f>
        <v>1.9468486901585376</v>
      </c>
      <c r="J17" s="6">
        <f>Input!F32/Input!F$7</f>
        <v>2.6054052873340718</v>
      </c>
      <c r="K17" s="6">
        <f>Input!G32/Input!G$7</f>
        <v>3.2922325734354563</v>
      </c>
      <c r="L17" s="6">
        <f>Input!H32/Input!H$7</f>
        <v>2.0796523113988856</v>
      </c>
      <c r="M17" s="6">
        <f>Input!I32/Input!I$7</f>
        <v>2.4236749397121158</v>
      </c>
      <c r="N17" s="6">
        <f>Input!J32/Input!J$7</f>
        <v>1.631740029633288</v>
      </c>
      <c r="O17" s="6">
        <f t="shared" si="1"/>
        <v>2.6472554234174428</v>
      </c>
    </row>
    <row r="18" spans="2:15" ht="12" customHeight="1" x14ac:dyDescent="0.2">
      <c r="B18" t="s">
        <v>59</v>
      </c>
      <c r="E18" s="6">
        <f>Input!A33/Input!A$7</f>
        <v>0.89399894126294377</v>
      </c>
      <c r="F18" s="6">
        <f>Input!B33/Input!B$7</f>
        <v>1.8849764651708265</v>
      </c>
      <c r="G18" s="6">
        <f>Input!C33/Input!C$7</f>
        <v>1.8740761862839717</v>
      </c>
      <c r="H18" s="6">
        <f>Input!D33/Input!D$7</f>
        <v>1.8476801333923298</v>
      </c>
      <c r="I18" s="6">
        <f>Input!E33/Input!E$7</f>
        <v>1.8585626426919528</v>
      </c>
      <c r="J18" s="6">
        <f>Input!F33/Input!F$7</f>
        <v>1.8420879987074854</v>
      </c>
      <c r="K18" s="6">
        <f>Input!G33/Input!G$7</f>
        <v>2.0756103408369166</v>
      </c>
      <c r="L18" s="6">
        <f>Input!H33/Input!H$7</f>
        <v>2.1234643878933892</v>
      </c>
      <c r="M18" s="6">
        <f>Input!I33/Input!I$7</f>
        <v>2.4715024789179636</v>
      </c>
      <c r="N18" s="6">
        <f>Input!J33/Input!J$7</f>
        <v>2.8102511112483022</v>
      </c>
      <c r="O18" s="6">
        <f t="shared" si="1"/>
        <v>1.9682210686406081</v>
      </c>
    </row>
    <row r="19" spans="2:15" ht="13.5" customHeight="1" x14ac:dyDescent="0.2">
      <c r="B19" s="4" t="s">
        <v>60</v>
      </c>
      <c r="E19" s="8">
        <f>SUM(E15:E18)</f>
        <v>183.31180385182253</v>
      </c>
      <c r="F19" s="8">
        <f t="shared" ref="F19:N19" si="3">SUM(F15:F18)</f>
        <v>187.77746526827372</v>
      </c>
      <c r="G19" s="8">
        <f t="shared" si="3"/>
        <v>190.92298542175851</v>
      </c>
      <c r="H19" s="8">
        <f t="shared" si="3"/>
        <v>192.1071282151276</v>
      </c>
      <c r="I19" s="8">
        <f t="shared" si="3"/>
        <v>201.2253283693322</v>
      </c>
      <c r="J19" s="8">
        <f t="shared" si="3"/>
        <v>224.13306448626372</v>
      </c>
      <c r="K19" s="8">
        <f t="shared" si="3"/>
        <v>215.72454605704129</v>
      </c>
      <c r="L19" s="8">
        <f t="shared" si="3"/>
        <v>207.4131069116097</v>
      </c>
      <c r="M19" s="8">
        <f t="shared" si="3"/>
        <v>211.121563440828</v>
      </c>
      <c r="N19" s="8">
        <f t="shared" si="3"/>
        <v>209.44325024694407</v>
      </c>
      <c r="O19" s="8">
        <f t="shared" si="1"/>
        <v>202.31802422690012</v>
      </c>
    </row>
    <row r="20" spans="2:15" ht="6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38.493165966554571</v>
      </c>
      <c r="F21" s="6">
        <f>Input!B18/Input!B$7</f>
        <v>43.034669231678222</v>
      </c>
      <c r="G21" s="6">
        <f>Input!C18/Input!C$7</f>
        <v>45.652272490583151</v>
      </c>
      <c r="H21" s="6">
        <f>Input!D18/Input!D$7</f>
        <v>36.47596163220615</v>
      </c>
      <c r="I21" s="6">
        <f>Input!E18/Input!E$7</f>
        <v>29.120908432946592</v>
      </c>
      <c r="J21" s="6">
        <f>Input!F18/Input!F$7</f>
        <v>32.861442954043795</v>
      </c>
      <c r="K21" s="6">
        <f>Input!G18/Input!G$7</f>
        <v>37.32257049828916</v>
      </c>
      <c r="L21" s="6">
        <f>Input!H18/Input!H$7</f>
        <v>40.207684083722327</v>
      </c>
      <c r="M21" s="6">
        <f>Input!I18/Input!I$7</f>
        <v>47.187635516678398</v>
      </c>
      <c r="N21" s="6">
        <f>Input!J18/Input!J$7</f>
        <v>41.127721169280157</v>
      </c>
      <c r="O21" s="6">
        <f t="shared" si="1"/>
        <v>39.148403197598256</v>
      </c>
    </row>
    <row r="22" spans="2:15" ht="12" customHeight="1" x14ac:dyDescent="0.2">
      <c r="B22" t="s">
        <v>255</v>
      </c>
      <c r="E22" s="6">
        <f>Input!A19/Input!A$7</f>
        <v>60.984538325900587</v>
      </c>
      <c r="F22" s="6">
        <f>Input!B19/Input!B$7</f>
        <v>36.511527010329772</v>
      </c>
      <c r="G22" s="6">
        <f>Input!C19/Input!C$7</f>
        <v>38.449392597318344</v>
      </c>
      <c r="H22" s="6">
        <f>Input!D19/Input!D$7</f>
        <v>38.829494304077514</v>
      </c>
      <c r="I22" s="6">
        <f>Input!E19/Input!E$7</f>
        <v>33.308154926105914</v>
      </c>
      <c r="J22" s="6">
        <f>Input!F19/Input!F$7</f>
        <v>34.087037732364848</v>
      </c>
      <c r="K22" s="6">
        <f>Input!G19/Input!G$7</f>
        <v>37.234330840506793</v>
      </c>
      <c r="L22" s="6">
        <f>Input!H19/Input!H$7</f>
        <v>31.456791597650955</v>
      </c>
      <c r="M22" s="6">
        <f>Input!I19/Input!I$7</f>
        <v>31.111868100594638</v>
      </c>
      <c r="N22" s="6">
        <f>Input!J19/Input!J$7</f>
        <v>39.553366464995683</v>
      </c>
      <c r="O22" s="6">
        <f t="shared" si="1"/>
        <v>38.152650189984506</v>
      </c>
    </row>
    <row r="23" spans="2:15" ht="12" customHeight="1" x14ac:dyDescent="0.2">
      <c r="B23" t="s">
        <v>62</v>
      </c>
      <c r="E23" s="6">
        <f>Input!A20/Input!A$7</f>
        <v>0.22070173701428533</v>
      </c>
      <c r="F23" s="6">
        <f>Input!B20/Input!B$7</f>
        <v>2.0185826064044583E-2</v>
      </c>
      <c r="G23" s="6">
        <f>Input!C20/Input!C$7</f>
        <v>0</v>
      </c>
      <c r="H23" s="6">
        <f>Input!D20/Input!D$7</f>
        <v>3.1581934038792765E-3</v>
      </c>
      <c r="I23" s="6">
        <f>Input!E20/Input!E$7</f>
        <v>0.21409183452671959</v>
      </c>
      <c r="J23" s="6">
        <f>Input!F20/Input!F$7</f>
        <v>0.71417310884050667</v>
      </c>
      <c r="K23" s="6">
        <f>Input!G20/Input!G$7</f>
        <v>0.12101769078407301</v>
      </c>
      <c r="L23" s="6">
        <f>Input!H20/Input!H$7</f>
        <v>0.26183797620840232</v>
      </c>
      <c r="M23" s="6">
        <f>Input!I20/Input!I$7</f>
        <v>8.2302472926621031E-2</v>
      </c>
      <c r="N23" s="6">
        <f>Input!J20/Input!J$7</f>
        <v>1.5326892208914681E-2</v>
      </c>
      <c r="O23" s="6">
        <f t="shared" si="1"/>
        <v>0.16527957319774467</v>
      </c>
    </row>
    <row r="24" spans="2:15" ht="13.5" customHeight="1" x14ac:dyDescent="0.2">
      <c r="B24" s="4" t="s">
        <v>63</v>
      </c>
      <c r="E24" s="8">
        <f>SUM(E21:E23)</f>
        <v>99.698406029469439</v>
      </c>
      <c r="F24" s="8">
        <f t="shared" ref="F24:N24" si="4">SUM(F21:F23)</f>
        <v>79.566382068072045</v>
      </c>
      <c r="G24" s="8">
        <f t="shared" si="4"/>
        <v>84.101665087901495</v>
      </c>
      <c r="H24" s="8">
        <f t="shared" si="4"/>
        <v>75.308614129687541</v>
      </c>
      <c r="I24" s="8">
        <f t="shared" si="4"/>
        <v>62.643155193579226</v>
      </c>
      <c r="J24" s="8">
        <f t="shared" si="4"/>
        <v>67.662653795249156</v>
      </c>
      <c r="K24" s="8">
        <f t="shared" si="4"/>
        <v>74.677919029580025</v>
      </c>
      <c r="L24" s="8">
        <f t="shared" si="4"/>
        <v>71.926313657581687</v>
      </c>
      <c r="M24" s="8">
        <f t="shared" si="4"/>
        <v>78.38180609019966</v>
      </c>
      <c r="N24" s="8">
        <f t="shared" si="4"/>
        <v>80.696414526484759</v>
      </c>
      <c r="O24" s="8">
        <f t="shared" si="1"/>
        <v>77.466332960780505</v>
      </c>
    </row>
    <row r="25" spans="2:15" ht="6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11.282451699882319</v>
      </c>
      <c r="F26" s="6">
        <f>Input!B21/Input!B$7</f>
        <v>10.606242615241577</v>
      </c>
      <c r="G26" s="6">
        <f>Input!C21/Input!C$7</f>
        <v>10.844583139102808</v>
      </c>
      <c r="H26" s="6">
        <f>Input!D21/Input!D$7</f>
        <v>10.25070883424203</v>
      </c>
      <c r="I26" s="6">
        <f>Input!E21/Input!E$7</f>
        <v>9.4560341536227597</v>
      </c>
      <c r="J26" s="6">
        <f>Input!F21/Input!F$7</f>
        <v>10.556861669922434</v>
      </c>
      <c r="K26" s="6">
        <f>Input!G21/Input!G$7</f>
        <v>10.854805782955895</v>
      </c>
      <c r="L26" s="6">
        <f>Input!H21/Input!H$7</f>
        <v>10.26777804547508</v>
      </c>
      <c r="M26" s="6">
        <f>Input!I21/Input!I$7</f>
        <v>9.8626525171127728</v>
      </c>
      <c r="N26" s="6">
        <f>Input!J21/Input!J$7</f>
        <v>10.298066736634151</v>
      </c>
      <c r="O26" s="6">
        <f t="shared" si="1"/>
        <v>10.428018519419183</v>
      </c>
    </row>
    <row r="27" spans="2:15" ht="12" customHeight="1" x14ac:dyDescent="0.2">
      <c r="B27" t="s">
        <v>65</v>
      </c>
      <c r="E27" s="6">
        <f>Input!A22/Input!A$7</f>
        <v>135.45029945501702</v>
      </c>
      <c r="F27" s="6">
        <f>Input!B22/Input!B$7</f>
        <v>127.59004201762779</v>
      </c>
      <c r="G27" s="6">
        <f>Input!C22/Input!C$7</f>
        <v>129.42465355264133</v>
      </c>
      <c r="H27" s="6">
        <f>Input!D22/Input!D$7</f>
        <v>129.4430106518875</v>
      </c>
      <c r="I27" s="6">
        <f>Input!E22/Input!E$7</f>
        <v>128.93791191996391</v>
      </c>
      <c r="J27" s="6">
        <f>Input!F22/Input!F$7</f>
        <v>139.42678154179578</v>
      </c>
      <c r="K27" s="6">
        <f>Input!G22/Input!G$7</f>
        <v>139.94381261877328</v>
      </c>
      <c r="L27" s="6">
        <f>Input!H22/Input!H$7</f>
        <v>140.85941469658184</v>
      </c>
      <c r="M27" s="6">
        <f>Input!I22/Input!I$7</f>
        <v>138.43231640279797</v>
      </c>
      <c r="N27" s="6">
        <f>Input!J22/Input!J$7</f>
        <v>141.97228037412026</v>
      </c>
      <c r="O27" s="6">
        <f t="shared" si="1"/>
        <v>135.14805232312065</v>
      </c>
    </row>
    <row r="28" spans="2:15" ht="12" customHeight="1" x14ac:dyDescent="0.2">
      <c r="B28" t="s">
        <v>66</v>
      </c>
      <c r="E28" s="6">
        <f>Input!A23/Input!A$7</f>
        <v>17.907189433956518</v>
      </c>
      <c r="F28" s="6">
        <f>Input!B23/Input!B$7</f>
        <v>18.322768879964041</v>
      </c>
      <c r="G28" s="6">
        <f>Input!C23/Input!C$7</f>
        <v>19.488396272767599</v>
      </c>
      <c r="H28" s="6">
        <f>Input!D23/Input!D$7</f>
        <v>22.431171082662747</v>
      </c>
      <c r="I28" s="6">
        <f>Input!E23/Input!E$7</f>
        <v>23.04488075685715</v>
      </c>
      <c r="J28" s="6">
        <f>Input!F23/Input!F$7</f>
        <v>20.366952649347525</v>
      </c>
      <c r="K28" s="6">
        <f>Input!G23/Input!G$7</f>
        <v>20.913449338886334</v>
      </c>
      <c r="L28" s="6">
        <f>Input!H23/Input!H$7</f>
        <v>21.624456256587862</v>
      </c>
      <c r="M28" s="6">
        <f>Input!I23/Input!I$7</f>
        <v>21.295710048979224</v>
      </c>
      <c r="N28" s="6">
        <f>Input!J23/Input!J$7</f>
        <v>22.168541332263242</v>
      </c>
      <c r="O28" s="6">
        <f t="shared" si="1"/>
        <v>20.756351605227227</v>
      </c>
    </row>
    <row r="29" spans="2:15" ht="13.5" customHeight="1" x14ac:dyDescent="0.2">
      <c r="B29" s="4" t="s">
        <v>15</v>
      </c>
      <c r="E29" s="8">
        <f>SUM(E26:E28)</f>
        <v>164.63994058885586</v>
      </c>
      <c r="F29" s="8">
        <f t="shared" ref="F29:N29" si="5">SUM(F26:F28)</f>
        <v>156.51905351283341</v>
      </c>
      <c r="G29" s="8">
        <f t="shared" si="5"/>
        <v>159.75763296451174</v>
      </c>
      <c r="H29" s="8">
        <f t="shared" si="5"/>
        <v>162.1248905687923</v>
      </c>
      <c r="I29" s="8">
        <f t="shared" si="5"/>
        <v>161.43882683044382</v>
      </c>
      <c r="J29" s="8">
        <f t="shared" si="5"/>
        <v>170.35059586106573</v>
      </c>
      <c r="K29" s="8">
        <f t="shared" si="5"/>
        <v>171.71206774061551</v>
      </c>
      <c r="L29" s="8">
        <f t="shared" si="5"/>
        <v>172.75164899864478</v>
      </c>
      <c r="M29" s="8">
        <f t="shared" si="5"/>
        <v>169.59067896888996</v>
      </c>
      <c r="N29" s="8">
        <f t="shared" si="5"/>
        <v>174.43888844301765</v>
      </c>
      <c r="O29" s="8">
        <f t="shared" si="1"/>
        <v>166.3324224477671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525.72369141242382</v>
      </c>
      <c r="F31" s="7">
        <f t="shared" ref="F31:N31" si="6">SUM(F13,F19,F24,F29)</f>
        <v>494.70428532063801</v>
      </c>
      <c r="G31" s="7">
        <f t="shared" si="6"/>
        <v>507.52478049218121</v>
      </c>
      <c r="H31" s="7">
        <f t="shared" si="6"/>
        <v>506.83951985260842</v>
      </c>
      <c r="I31" s="7">
        <f t="shared" si="6"/>
        <v>506.23065026618968</v>
      </c>
      <c r="J31" s="7">
        <f t="shared" si="6"/>
        <v>536.69681040368869</v>
      </c>
      <c r="K31" s="7">
        <f t="shared" si="6"/>
        <v>535.36522732921128</v>
      </c>
      <c r="L31" s="7">
        <f t="shared" si="6"/>
        <v>522.64153546152693</v>
      </c>
      <c r="M31" s="7">
        <f t="shared" si="6"/>
        <v>531.44719874780947</v>
      </c>
      <c r="N31" s="7">
        <f t="shared" si="6"/>
        <v>524.15975305593281</v>
      </c>
      <c r="O31" s="7">
        <f t="shared" si="1"/>
        <v>519.133345234221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(Input!A35+Input!A209)/Input!A$7</f>
        <v>652.30265666832975</v>
      </c>
      <c r="F33" s="6">
        <f>(Input!B35+Input!B209)/Input!B$7</f>
        <v>688.06613176173028</v>
      </c>
      <c r="G33" s="6">
        <f>(Input!C35+Input!C209)/Input!C$7</f>
        <v>705.75682788609072</v>
      </c>
      <c r="H33" s="6">
        <f>(Input!D35+Input!D209)/Input!D$7</f>
        <v>682.91171532636861</v>
      </c>
      <c r="I33" s="6">
        <f>(Input!E35+Input!E209)/Input!E$7</f>
        <v>521.34333013250614</v>
      </c>
      <c r="J33" s="6">
        <f>(Input!F35+Input!F209)/Input!F$7</f>
        <v>543.26391816484011</v>
      </c>
      <c r="K33" s="6">
        <f>(Input!G35+Input!G209)/Input!G$7</f>
        <v>620.43402846290746</v>
      </c>
      <c r="L33" s="6">
        <f>(Input!H35+Input!H209)/Input!H$7</f>
        <v>679.50870772474025</v>
      </c>
      <c r="M33" s="6">
        <f>(Input!I35+Input!I209)/Input!I$7</f>
        <v>658.32213321750078</v>
      </c>
      <c r="N33" s="6">
        <f>(Input!J35+Input!J209)/Input!J$7</f>
        <v>705.02519292505258</v>
      </c>
      <c r="O33" s="6">
        <f t="shared" si="1"/>
        <v>645.69346422700664</v>
      </c>
    </row>
    <row r="34" spans="2:15" ht="12" customHeight="1" x14ac:dyDescent="0.2">
      <c r="B34" t="s">
        <v>69</v>
      </c>
      <c r="E34" s="6">
        <f>Input!A28/Input!A$7</f>
        <v>0.59510939648179395</v>
      </c>
      <c r="F34" s="6">
        <f>Input!B28/Input!B$7</f>
        <v>0.18118637992502482</v>
      </c>
      <c r="G34" s="6">
        <f>Input!C28/Input!C$7</f>
        <v>0.22106839598945552</v>
      </c>
      <c r="H34" s="6">
        <f>Input!D28/Input!D$7</f>
        <v>7.2488831892166192E-2</v>
      </c>
      <c r="I34" s="6">
        <f>Input!E28/Input!E$7</f>
        <v>0.39257797605791384</v>
      </c>
      <c r="J34" s="6">
        <f>Input!F28/Input!F$7</f>
        <v>0.15867764299855872</v>
      </c>
      <c r="K34" s="6">
        <f>Input!G28/Input!G$7</f>
        <v>0.32747820345782402</v>
      </c>
      <c r="L34" s="6">
        <f>Input!H28/Input!H$7</f>
        <v>0.3793326306279175</v>
      </c>
      <c r="M34" s="6">
        <f>Input!I28/Input!I$7</f>
        <v>0.35666866378083667</v>
      </c>
      <c r="N34" s="6">
        <f>Input!J28/Input!J$7</f>
        <v>0.31608809729596243</v>
      </c>
      <c r="O34" s="6">
        <f t="shared" si="1"/>
        <v>0.30006762185074537</v>
      </c>
    </row>
    <row r="35" spans="2:15" ht="12" customHeight="1" x14ac:dyDescent="0.2">
      <c r="B35" t="s">
        <v>75</v>
      </c>
      <c r="E35" s="6">
        <f>(Input!A29-Input!A203-Input!A207)/Input!A$7</f>
        <v>48.634362491764321</v>
      </c>
      <c r="F35" s="6">
        <f>(Input!B29-Input!B203-Input!B207)/Input!B$7</f>
        <v>46.058979571146608</v>
      </c>
      <c r="G35" s="6">
        <f>(Input!C29-Input!C203-Input!C207)/Input!C$7</f>
        <v>56.884089955774463</v>
      </c>
      <c r="H35" s="6">
        <f>(Input!D29-Input!D203-Input!D207)/Input!D$7</f>
        <v>51.387725580779112</v>
      </c>
      <c r="I35" s="6">
        <f>(Input!E29-Input!E203-Input!E207)/Input!E$7</f>
        <v>53.812922590441708</v>
      </c>
      <c r="J35" s="6">
        <f>(Input!F29-Input!F203-Input!F207)/Input!F$7</f>
        <v>33.455683480530119</v>
      </c>
      <c r="K35" s="6">
        <f>(Input!G29-Input!G203-Input!G207)/Input!G$7</f>
        <v>25.518665948692455</v>
      </c>
      <c r="L35" s="6">
        <f>(Input!H29-Input!H203-Input!H207)/Input!H$7</f>
        <v>30.499695828941427</v>
      </c>
      <c r="M35" s="6">
        <f>(Input!I29-Input!I203-Input!I207)/Input!I$7</f>
        <v>27.172311160373262</v>
      </c>
      <c r="N35" s="6">
        <f>(Input!J29-Input!J203-Input!J207)/Input!J$7</f>
        <v>26.48127407704655</v>
      </c>
      <c r="O35" s="6">
        <f t="shared" si="1"/>
        <v>39.990571068549002</v>
      </c>
    </row>
    <row r="36" spans="2:15" ht="13.5" customHeight="1" x14ac:dyDescent="0.2">
      <c r="B36" s="1" t="s">
        <v>71</v>
      </c>
      <c r="E36" s="7">
        <f>SUM(E33:E35)</f>
        <v>701.53212855657591</v>
      </c>
      <c r="F36" s="7">
        <f t="shared" ref="F36:N36" si="7">SUM(F33:F35)</f>
        <v>734.30629771280201</v>
      </c>
      <c r="G36" s="7">
        <f t="shared" si="7"/>
        <v>762.86198623785469</v>
      </c>
      <c r="H36" s="7">
        <f t="shared" si="7"/>
        <v>734.37192973903996</v>
      </c>
      <c r="I36" s="7">
        <f t="shared" si="7"/>
        <v>575.54883069900586</v>
      </c>
      <c r="J36" s="7">
        <f t="shared" si="7"/>
        <v>576.87827928836873</v>
      </c>
      <c r="K36" s="7">
        <f t="shared" si="7"/>
        <v>646.28017261505784</v>
      </c>
      <c r="L36" s="7">
        <f t="shared" si="7"/>
        <v>710.38773618430957</v>
      </c>
      <c r="M36" s="7">
        <f t="shared" si="7"/>
        <v>685.85111304165491</v>
      </c>
      <c r="N36" s="7">
        <f t="shared" si="7"/>
        <v>731.82255509939512</v>
      </c>
      <c r="O36" s="7">
        <f t="shared" si="1"/>
        <v>685.9841029174064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ht="13.5" customHeight="1" x14ac:dyDescent="0.2">
      <c r="B38" s="9" t="s">
        <v>73</v>
      </c>
      <c r="C38" s="10"/>
      <c r="D38" s="10"/>
      <c r="E38" s="11">
        <f>E36-E31</f>
        <v>175.80843714415209</v>
      </c>
      <c r="F38" s="11">
        <f t="shared" ref="F38:N38" si="8">F36-F31</f>
        <v>239.602012392164</v>
      </c>
      <c r="G38" s="11">
        <f t="shared" si="8"/>
        <v>255.33720574567349</v>
      </c>
      <c r="H38" s="11">
        <f t="shared" si="8"/>
        <v>227.53240988643154</v>
      </c>
      <c r="I38" s="11">
        <f t="shared" si="8"/>
        <v>69.318180432816177</v>
      </c>
      <c r="J38" s="11">
        <f t="shared" si="8"/>
        <v>40.181468884680044</v>
      </c>
      <c r="K38" s="11">
        <f t="shared" si="8"/>
        <v>110.91494528584656</v>
      </c>
      <c r="L38" s="11">
        <f t="shared" si="8"/>
        <v>187.74620072278265</v>
      </c>
      <c r="M38" s="11">
        <f t="shared" si="8"/>
        <v>154.40391429384545</v>
      </c>
      <c r="N38" s="11">
        <f t="shared" si="8"/>
        <v>207.66280204346231</v>
      </c>
      <c r="O38" s="11">
        <f t="shared" si="1"/>
        <v>166.85075768318544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24.36086328962552</v>
      </c>
      <c r="F40" s="8">
        <f>(Input!B25 + Input!B26) / Input!B$7</f>
        <v>23.51543407132937</v>
      </c>
      <c r="G40" s="8">
        <f>(Input!C25 + Input!C26) / Input!C$7</f>
        <v>31.339492441208158</v>
      </c>
      <c r="H40" s="8">
        <f>(Input!D25 + Input!D26) / Input!D$7</f>
        <v>28.097868247575761</v>
      </c>
      <c r="I40" s="8">
        <f>(Input!E25 + Input!E26) / Input!E$7</f>
        <v>27.963717719670516</v>
      </c>
      <c r="J40" s="8">
        <f>(Input!F25 + Input!F26) / Input!F$7</f>
        <v>26.060895945162027</v>
      </c>
      <c r="K40" s="8">
        <f>(Input!G25 + Input!G26) / Input!G$7</f>
        <v>26.192324579570872</v>
      </c>
      <c r="L40" s="8">
        <f>(Input!H25 + Input!H26) / Input!H$7</f>
        <v>28.023269688299951</v>
      </c>
      <c r="M40" s="8">
        <f>(Input!I25 + Input!I26) / Input!I$7</f>
        <v>27.472671389841679</v>
      </c>
      <c r="N40" s="8">
        <f>(Input!J25 + Input!J26) / Input!J$7</f>
        <v>28.084512902827512</v>
      </c>
      <c r="O40" s="8">
        <f t="shared" si="1"/>
        <v>27.111105027511137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151.44757385452658</v>
      </c>
      <c r="F42" s="11">
        <f t="shared" ref="F42:N42" si="9">+F38-F40</f>
        <v>216.08657832083463</v>
      </c>
      <c r="G42" s="11">
        <f t="shared" si="9"/>
        <v>223.99771330446532</v>
      </c>
      <c r="H42" s="11">
        <f t="shared" si="9"/>
        <v>199.43454163885576</v>
      </c>
      <c r="I42" s="11">
        <f t="shared" si="9"/>
        <v>41.354462713145665</v>
      </c>
      <c r="J42" s="11">
        <f t="shared" si="9"/>
        <v>14.120572939518016</v>
      </c>
      <c r="K42" s="11">
        <f t="shared" si="9"/>
        <v>84.722620706275677</v>
      </c>
      <c r="L42" s="11">
        <f t="shared" si="9"/>
        <v>159.72293103448268</v>
      </c>
      <c r="M42" s="11">
        <f t="shared" si="9"/>
        <v>126.93124290400377</v>
      </c>
      <c r="N42" s="11">
        <f t="shared" si="9"/>
        <v>179.57828914063481</v>
      </c>
      <c r="O42" s="11">
        <f t="shared" si="1"/>
        <v>139.73965265567429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41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251</v>
      </c>
    </row>
    <row r="2" spans="1:15" ht="15.75" customHeight="1" x14ac:dyDescent="0.2">
      <c r="D2" s="41" t="str">
        <f>Kenndat!D2</f>
        <v>Produktionsgebiet 2: Wald- und Mühlviertel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168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Input!A37/Input!A$6</f>
        <v>3.2668435249236247</v>
      </c>
      <c r="F7" s="6">
        <f>Input!B37/Input!B$6</f>
        <v>3.776006233571835</v>
      </c>
      <c r="G7" s="6">
        <f>Input!C37/Input!C$6</f>
        <v>3.9558515452802627</v>
      </c>
      <c r="H7" s="6">
        <f>Input!D37/Input!D$6</f>
        <v>3.8800317769502963</v>
      </c>
      <c r="I7" s="6">
        <f>Input!E37/Input!E$6</f>
        <v>3.3243811195330801</v>
      </c>
      <c r="J7" s="6">
        <f>Input!F37/Input!F$6</f>
        <v>3.6092468630193548</v>
      </c>
      <c r="K7" s="6">
        <f>Input!G37/Input!G$6</f>
        <v>4.2959410422844551</v>
      </c>
      <c r="L7" s="6">
        <f>Input!H37/Input!H$6</f>
        <v>4.9023657326962065</v>
      </c>
      <c r="M7" s="6">
        <f>Input!I37/Input!I$6</f>
        <v>6.0069758181960999</v>
      </c>
      <c r="N7" s="6">
        <f>Input!J37/Input!J$6</f>
        <v>5.3650074342349221</v>
      </c>
      <c r="O7" s="6">
        <f>AVERAGE(E7:N7)</f>
        <v>4.2382651090690135</v>
      </c>
    </row>
    <row r="8" spans="1:15" ht="12" customHeight="1" x14ac:dyDescent="0.2">
      <c r="B8" t="s">
        <v>121</v>
      </c>
      <c r="E8" s="6">
        <f>Input!A38/Input!A$6</f>
        <v>3.389647313133163</v>
      </c>
      <c r="F8" s="6">
        <f>Input!B38/Input!B$6</f>
        <v>4.0652800906787823</v>
      </c>
      <c r="G8" s="6">
        <f>Input!C38/Input!C$6</f>
        <v>4.1062985121841589</v>
      </c>
      <c r="H8" s="6">
        <f>Input!D38/Input!D$6</f>
        <v>3.8206399660439305</v>
      </c>
      <c r="I8" s="6">
        <f>Input!E38/Input!E$6</f>
        <v>3.5312417610800706</v>
      </c>
      <c r="J8" s="6">
        <f>Input!F38/Input!F$6</f>
        <v>3.6496678279780759</v>
      </c>
      <c r="K8" s="6">
        <f>Input!G38/Input!G$6</f>
        <v>4.2032334948559553</v>
      </c>
      <c r="L8" s="6">
        <f>Input!H38/Input!H$6</f>
        <v>4.9530809622067764</v>
      </c>
      <c r="M8" s="6">
        <f>Input!I38/Input!I$6</f>
        <v>6.0008629299308502</v>
      </c>
      <c r="N8" s="6">
        <f>Input!J38/Input!J$6</f>
        <v>5.1148544293999691</v>
      </c>
      <c r="O8" s="6">
        <f t="shared" ref="O8:O40" si="1">AVERAGE(E8:N8)</f>
        <v>4.283480728749173</v>
      </c>
    </row>
    <row r="9" spans="1:15" ht="12" customHeight="1" x14ac:dyDescent="0.2">
      <c r="B9" t="s">
        <v>122</v>
      </c>
      <c r="E9" s="6">
        <f>Input!A39/Input!A$6</f>
        <v>0.25012255795822802</v>
      </c>
      <c r="F9" s="6">
        <f>Input!B39/Input!B$6</f>
        <v>0.25108865591901364</v>
      </c>
      <c r="G9" s="6">
        <f>Input!C39/Input!C$6</f>
        <v>0.28349823947759839</v>
      </c>
      <c r="H9" s="6">
        <f>Input!D39/Input!D$6</f>
        <v>0.28282231325442964</v>
      </c>
      <c r="I9" s="6">
        <f>Input!E39/Input!E$6</f>
        <v>0.23067265139618759</v>
      </c>
      <c r="J9" s="6">
        <f>Input!F39/Input!F$6</f>
        <v>0.17655092487129595</v>
      </c>
      <c r="K9" s="6">
        <f>Input!G39/Input!G$6</f>
        <v>0.21408175630062273</v>
      </c>
      <c r="L9" s="6">
        <f>Input!H39/Input!H$6</f>
        <v>0.27281604763973355</v>
      </c>
      <c r="M9" s="6">
        <f>Input!I39/Input!I$6</f>
        <v>0.28556551158149462</v>
      </c>
      <c r="N9" s="6">
        <f>Input!J39/Input!J$6</f>
        <v>0.28356967480172374</v>
      </c>
      <c r="O9" s="6">
        <f t="shared" si="1"/>
        <v>0.25307883332003278</v>
      </c>
    </row>
    <row r="10" spans="1:15" ht="13.5" customHeight="1" x14ac:dyDescent="0.2">
      <c r="B10" s="4" t="s">
        <v>123</v>
      </c>
      <c r="E10" s="8">
        <f>SUM(E7:E9)</f>
        <v>6.9066133960150164</v>
      </c>
      <c r="F10" s="8">
        <f t="shared" ref="F10:N10" si="2">SUM(F7:F9)</f>
        <v>8.0923749801696321</v>
      </c>
      <c r="G10" s="8">
        <f t="shared" si="2"/>
        <v>8.34564829694202</v>
      </c>
      <c r="H10" s="8">
        <f t="shared" si="2"/>
        <v>7.9834940562486567</v>
      </c>
      <c r="I10" s="8">
        <f t="shared" si="2"/>
        <v>7.0862955320093386</v>
      </c>
      <c r="J10" s="8">
        <f t="shared" si="2"/>
        <v>7.4354656158687265</v>
      </c>
      <c r="K10" s="8">
        <f t="shared" si="2"/>
        <v>8.7132562934410327</v>
      </c>
      <c r="L10" s="8">
        <f t="shared" si="2"/>
        <v>10.128262742542717</v>
      </c>
      <c r="M10" s="8">
        <f t="shared" si="2"/>
        <v>12.293404259708446</v>
      </c>
      <c r="N10" s="8">
        <f t="shared" si="2"/>
        <v>10.763431538436615</v>
      </c>
      <c r="O10" s="8">
        <f t="shared" si="1"/>
        <v>8.7748246711382212</v>
      </c>
    </row>
    <row r="11" spans="1:15" ht="3" customHeight="1" x14ac:dyDescent="0.2">
      <c r="O11" s="6"/>
    </row>
    <row r="12" spans="1:15" ht="12" customHeight="1" x14ac:dyDescent="0.2">
      <c r="B12" t="s">
        <v>124</v>
      </c>
      <c r="E12" s="6">
        <f>Input!A40/Input!A$6</f>
        <v>9.1245432160225342</v>
      </c>
      <c r="F12" s="6">
        <f>Input!B40/Input!B$6</f>
        <v>8.7728951606501013</v>
      </c>
      <c r="G12" s="6">
        <f>Input!C40/Input!C$6</f>
        <v>8.3027594325089638</v>
      </c>
      <c r="H12" s="6">
        <f>Input!D40/Input!D$6</f>
        <v>8.0184888299428394</v>
      </c>
      <c r="I12" s="6">
        <f>Input!E40/Input!E$6</f>
        <v>6.8119957570116716</v>
      </c>
      <c r="J12" s="6">
        <f>Input!F40/Input!F$6</f>
        <v>6.9093441315557707</v>
      </c>
      <c r="K12" s="6">
        <f>Input!G40/Input!G$6</f>
        <v>7.4680908992383497</v>
      </c>
      <c r="L12" s="6">
        <f>Input!H40/Input!H$6</f>
        <v>8.9243378945844203</v>
      </c>
      <c r="M12" s="6">
        <f>Input!I40/Input!I$6</f>
        <v>10.05719358896641</v>
      </c>
      <c r="N12" s="6">
        <f>Input!J40/Input!J$6</f>
        <v>8.3797034226281539</v>
      </c>
      <c r="O12" s="6">
        <f t="shared" si="1"/>
        <v>8.2769352333109225</v>
      </c>
    </row>
    <row r="13" spans="1:15" ht="12" customHeight="1" x14ac:dyDescent="0.2">
      <c r="B13" t="s">
        <v>125</v>
      </c>
      <c r="E13" s="6">
        <f>Input!A41/Input!A$6</f>
        <v>2.3259500218503932</v>
      </c>
      <c r="F13" s="6">
        <f>Input!B41/Input!B$6</f>
        <v>2.4451792652202466</v>
      </c>
      <c r="G13" s="6">
        <f>Input!C41/Input!C$6</f>
        <v>2.3633155168096631</v>
      </c>
      <c r="H13" s="6">
        <f>Input!D41/Input!D$6</f>
        <v>2.3136464183851393</v>
      </c>
      <c r="I13" s="6">
        <f>Input!E41/Input!E$6</f>
        <v>1.9199595127542528</v>
      </c>
      <c r="J13" s="6">
        <f>Input!F41/Input!F$6</f>
        <v>2.0204360195202811</v>
      </c>
      <c r="K13" s="6">
        <f>Input!G41/Input!G$6</f>
        <v>2.0848893171784595</v>
      </c>
      <c r="L13" s="6">
        <f>Input!H41/Input!H$6</f>
        <v>2.592710559658268</v>
      </c>
      <c r="M13" s="6">
        <f>Input!I41/Input!I$6</f>
        <v>2.8475242199883697</v>
      </c>
      <c r="N13" s="6">
        <f>Input!J41/Input!J$6</f>
        <v>2.4525752873790814</v>
      </c>
      <c r="O13" s="6">
        <f t="shared" si="1"/>
        <v>2.3366186138744154</v>
      </c>
    </row>
    <row r="14" spans="1:15" ht="12" customHeight="1" x14ac:dyDescent="0.2">
      <c r="B14" t="s">
        <v>126</v>
      </c>
      <c r="E14" s="6">
        <f>Input!A42/Input!A$6</f>
        <v>0.21463177960425189</v>
      </c>
      <c r="F14" s="6">
        <f>Input!B42/Input!B$6</f>
        <v>0.39061338618966168</v>
      </c>
      <c r="G14" s="6">
        <f>Input!C42/Input!C$6</f>
        <v>0.37583274227384933</v>
      </c>
      <c r="H14" s="6">
        <f>Input!D42/Input!D$6</f>
        <v>0.3682603699293619</v>
      </c>
      <c r="I14" s="6">
        <f>Input!E42/Input!E$6</f>
        <v>0.37725694692330936</v>
      </c>
      <c r="J14" s="6">
        <f>Input!F42/Input!F$6</f>
        <v>0.34765476380844124</v>
      </c>
      <c r="K14" s="6">
        <f>Input!G42/Input!G$6</f>
        <v>0.37051973200563565</v>
      </c>
      <c r="L14" s="6">
        <f>Input!H42/Input!H$6</f>
        <v>0.50183762308137847</v>
      </c>
      <c r="M14" s="6">
        <f>Input!I42/Input!I$6</f>
        <v>0.5947269479288273</v>
      </c>
      <c r="N14" s="6">
        <f>Input!J42/Input!J$6</f>
        <v>0.4320384564152227</v>
      </c>
      <c r="O14" s="6">
        <f t="shared" si="1"/>
        <v>0.3973372748159939</v>
      </c>
    </row>
    <row r="15" spans="1:15" ht="13.5" customHeight="1" x14ac:dyDescent="0.2">
      <c r="B15" s="4" t="s">
        <v>130</v>
      </c>
      <c r="E15" s="8">
        <f>SUM(E12:E14)</f>
        <v>11.665125017477179</v>
      </c>
      <c r="F15" s="8">
        <f t="shared" ref="F15:N15" si="3">SUM(F12:F14)</f>
        <v>11.60868781206001</v>
      </c>
      <c r="G15" s="8">
        <f t="shared" si="3"/>
        <v>11.041907691592476</v>
      </c>
      <c r="H15" s="8">
        <f t="shared" si="3"/>
        <v>10.700395618257341</v>
      </c>
      <c r="I15" s="8">
        <f t="shared" si="3"/>
        <v>9.1092122166892331</v>
      </c>
      <c r="J15" s="8">
        <f t="shared" si="3"/>
        <v>9.277434914884493</v>
      </c>
      <c r="K15" s="8">
        <f t="shared" si="3"/>
        <v>9.923499948422446</v>
      </c>
      <c r="L15" s="8">
        <f t="shared" si="3"/>
        <v>12.018886077324067</v>
      </c>
      <c r="M15" s="8">
        <f t="shared" si="3"/>
        <v>13.499444756883605</v>
      </c>
      <c r="N15" s="8">
        <f t="shared" si="3"/>
        <v>11.264317166422458</v>
      </c>
      <c r="O15" s="8">
        <f t="shared" si="1"/>
        <v>11.010891122001331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Input!A43/Input!A$6</f>
        <v>1.3596350862482691</v>
      </c>
      <c r="F17" s="6">
        <f>Input!B43/Input!B$6</f>
        <v>1.7114994447496514</v>
      </c>
      <c r="G17" s="6">
        <f>Input!C43/Input!C$6</f>
        <v>1.681505180945339</v>
      </c>
      <c r="H17" s="6">
        <f>Input!D43/Input!D$6</f>
        <v>1.2770474927948308</v>
      </c>
      <c r="I17" s="6">
        <f>Input!E43/Input!E$6</f>
        <v>1.0326904588325023</v>
      </c>
      <c r="J17" s="6">
        <f>Input!F43/Input!F$6</f>
        <v>1.1621353649707424</v>
      </c>
      <c r="K17" s="6">
        <f>Input!G43/Input!G$6</f>
        <v>1.2290323920103103</v>
      </c>
      <c r="L17" s="6">
        <f>Input!H43/Input!H$6</f>
        <v>1.2566582681726037</v>
      </c>
      <c r="M17" s="6">
        <f>Input!I43/Input!I$6</f>
        <v>1.4496130883814873</v>
      </c>
      <c r="N17" s="6">
        <f>Input!J43/Input!J$6</f>
        <v>1.3724615057835827</v>
      </c>
      <c r="O17" s="6">
        <f t="shared" si="1"/>
        <v>1.3532278282889318</v>
      </c>
    </row>
    <row r="18" spans="2:15" ht="12" customHeight="1" x14ac:dyDescent="0.2">
      <c r="B18" t="s">
        <v>128</v>
      </c>
      <c r="E18" s="6">
        <f>Input!A44/Input!A$6</f>
        <v>2.6384461162624815</v>
      </c>
      <c r="F18" s="6">
        <f>Input!B44/Input!B$6</f>
        <v>2.7195336669810906</v>
      </c>
      <c r="G18" s="6">
        <f>Input!C44/Input!C$6</f>
        <v>3.2496156586169489</v>
      </c>
      <c r="H18" s="6">
        <f>Input!D44/Input!D$6</f>
        <v>3.173487630514606</v>
      </c>
      <c r="I18" s="6">
        <f>Input!E44/Input!E$6</f>
        <v>2.3186100718710141</v>
      </c>
      <c r="J18" s="6">
        <f>Input!F44/Input!F$6</f>
        <v>2.4496303861471693</v>
      </c>
      <c r="K18" s="6">
        <f>Input!G44/Input!G$6</f>
        <v>2.6011658355498626</v>
      </c>
      <c r="L18" s="6">
        <f>Input!H44/Input!H$6</f>
        <v>2.6156641507384881</v>
      </c>
      <c r="M18" s="6">
        <f>Input!I44/Input!I$6</f>
        <v>3.4371986828342842</v>
      </c>
      <c r="N18" s="6">
        <f>Input!J44/Input!J$6</f>
        <v>2.2009094427383906</v>
      </c>
      <c r="O18" s="6">
        <f t="shared" si="1"/>
        <v>2.7404261642254335</v>
      </c>
    </row>
    <row r="19" spans="2:15" ht="13.5" customHeight="1" x14ac:dyDescent="0.2">
      <c r="B19" s="4" t="s">
        <v>129</v>
      </c>
      <c r="E19" s="8">
        <f>SUM(E17:E18)</f>
        <v>3.9980812025107504</v>
      </c>
      <c r="F19" s="8">
        <f t="shared" ref="F19:N19" si="4">SUM(F17:F18)</f>
        <v>4.4310331117307422</v>
      </c>
      <c r="G19" s="8">
        <f t="shared" si="4"/>
        <v>4.9311208395622881</v>
      </c>
      <c r="H19" s="8">
        <f t="shared" si="4"/>
        <v>4.4505351233094368</v>
      </c>
      <c r="I19" s="8">
        <f t="shared" si="4"/>
        <v>3.3513005307035164</v>
      </c>
      <c r="J19" s="8">
        <f t="shared" si="4"/>
        <v>3.611765751117912</v>
      </c>
      <c r="K19" s="8">
        <f t="shared" si="4"/>
        <v>3.8301982275601727</v>
      </c>
      <c r="L19" s="8">
        <f t="shared" si="4"/>
        <v>3.8723224189110921</v>
      </c>
      <c r="M19" s="8">
        <f t="shared" si="4"/>
        <v>4.8868117712157719</v>
      </c>
      <c r="N19" s="8">
        <f t="shared" si="4"/>
        <v>3.5733709485219736</v>
      </c>
      <c r="O19" s="8">
        <f t="shared" si="1"/>
        <v>4.0936539925143656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Input!A45/Input!A$6</f>
        <v>25.768488661307629</v>
      </c>
      <c r="F21" s="6">
        <f>Input!B45/Input!B$6</f>
        <v>25.299930773682284</v>
      </c>
      <c r="G21" s="6">
        <f>Input!C45/Input!C$6</f>
        <v>25.901558733581716</v>
      </c>
      <c r="H21" s="6">
        <f>Input!D45/Input!D$6</f>
        <v>25.118041387399735</v>
      </c>
      <c r="I21" s="6">
        <f>Input!E45/Input!E$6</f>
        <v>26.425606292398978</v>
      </c>
      <c r="J21" s="6">
        <f>Input!F45/Input!F$6</f>
        <v>27.888569650815711</v>
      </c>
      <c r="K21" s="6">
        <f>Input!G45/Input!G$6</f>
        <v>27.162482081696233</v>
      </c>
      <c r="L21" s="6">
        <f>Input!H45/Input!H$6</f>
        <v>25.684979474370113</v>
      </c>
      <c r="M21" s="6">
        <f>Input!I45/Input!I$6</f>
        <v>24.932932974707153</v>
      </c>
      <c r="N21" s="6">
        <f>Input!J45/Input!J$6</f>
        <v>24.649308220139758</v>
      </c>
      <c r="O21" s="6">
        <f t="shared" si="1"/>
        <v>25.883189825009929</v>
      </c>
    </row>
    <row r="22" spans="2:15" ht="12" customHeight="1" x14ac:dyDescent="0.2">
      <c r="B22" t="s">
        <v>132</v>
      </c>
      <c r="E22" s="6">
        <f>Input!A46/Input!A$6</f>
        <v>7.7580331978281558</v>
      </c>
      <c r="F22" s="6">
        <f>Input!B46/Input!B$6</f>
        <v>6.3372902488475278</v>
      </c>
      <c r="G22" s="6">
        <f>Input!C46/Input!C$6</f>
        <v>5.5098406274318457</v>
      </c>
      <c r="H22" s="6">
        <f>Input!D46/Input!D$6</f>
        <v>4.6741537431813898</v>
      </c>
      <c r="I22" s="6">
        <f>Input!E46/Input!E$6</f>
        <v>3.2502085389141495</v>
      </c>
      <c r="J22" s="6">
        <f>Input!F46/Input!F$6</f>
        <v>3.3217943844797082</v>
      </c>
      <c r="K22" s="6">
        <f>Input!G46/Input!G$6</f>
        <v>4.3961852195702216</v>
      </c>
      <c r="L22" s="6">
        <f>Input!H46/Input!H$6</f>
        <v>4.8487207319721977</v>
      </c>
      <c r="M22" s="6">
        <f>Input!I46/Input!I$6</f>
        <v>6.3302454544592557</v>
      </c>
      <c r="N22" s="6">
        <f>Input!J46/Input!J$6</f>
        <v>5.2449203114818426</v>
      </c>
      <c r="O22" s="6">
        <f t="shared" si="1"/>
        <v>5.167139245816629</v>
      </c>
    </row>
    <row r="23" spans="2:15" ht="12" customHeight="1" x14ac:dyDescent="0.2">
      <c r="B23" t="s">
        <v>133</v>
      </c>
      <c r="E23" s="6">
        <f>Input!A47/Input!A$6</f>
        <v>0.61660875076013111</v>
      </c>
      <c r="F23" s="6">
        <f>Input!B47/Input!B$6</f>
        <v>0.71634913418063562</v>
      </c>
      <c r="G23" s="6">
        <f>Input!C47/Input!C$6</f>
        <v>0.61039456145704485</v>
      </c>
      <c r="H23" s="6">
        <f>Input!D47/Input!D$6</f>
        <v>0.44148137425200712</v>
      </c>
      <c r="I23" s="6">
        <f>Input!E47/Input!E$6</f>
        <v>0.40722637345559226</v>
      </c>
      <c r="J23" s="6">
        <f>Input!F47/Input!F$6</f>
        <v>0.39351673205017734</v>
      </c>
      <c r="K23" s="6">
        <f>Input!G47/Input!G$6</f>
        <v>0.43200429073027291</v>
      </c>
      <c r="L23" s="6">
        <f>Input!H47/Input!H$6</f>
        <v>0.46757703446278598</v>
      </c>
      <c r="M23" s="6">
        <f>Input!I47/Input!I$6</f>
        <v>1.0697325131121436</v>
      </c>
      <c r="N23" s="6">
        <f>Input!J47/Input!J$6</f>
        <v>0.80985518542385937</v>
      </c>
      <c r="O23" s="6">
        <f t="shared" si="1"/>
        <v>0.59647459498846511</v>
      </c>
    </row>
    <row r="24" spans="2:15" ht="12" customHeight="1" x14ac:dyDescent="0.2">
      <c r="B24" t="s">
        <v>134</v>
      </c>
      <c r="E24" s="6">
        <f>Input!A48/Input!A$6</f>
        <v>0.34476018662666791</v>
      </c>
      <c r="F24" s="6">
        <f>Input!B48/Input!B$6</f>
        <v>0.37389324742396735</v>
      </c>
      <c r="G24" s="6">
        <f>Input!C48/Input!C$6</f>
        <v>0.23773048382984369</v>
      </c>
      <c r="H24" s="6">
        <f>Input!D48/Input!D$6</f>
        <v>0.30003787483360872</v>
      </c>
      <c r="I24" s="6">
        <f>Input!E48/Input!E$6</f>
        <v>0.21088387365596556</v>
      </c>
      <c r="J24" s="6">
        <f>Input!F48/Input!F$6</f>
        <v>0.33124184327558431</v>
      </c>
      <c r="K24" s="6">
        <f>Input!G48/Input!G$6</f>
        <v>0.26325839571605969</v>
      </c>
      <c r="L24" s="6">
        <f>Input!H48/Input!H$6</f>
        <v>0.30826203663481028</v>
      </c>
      <c r="M24" s="6">
        <f>Input!I48/Input!I$6</f>
        <v>0.247239534354741</v>
      </c>
      <c r="N24" s="6">
        <f>Input!J48/Input!J$6</f>
        <v>0.22137511745371152</v>
      </c>
      <c r="O24" s="6">
        <f t="shared" si="1"/>
        <v>0.28386825938049604</v>
      </c>
    </row>
    <row r="25" spans="2:15" ht="12" customHeight="1" x14ac:dyDescent="0.2">
      <c r="B25" t="s">
        <v>135</v>
      </c>
      <c r="E25" s="6">
        <f>Input!A49/Input!A$6</f>
        <v>0.86843924800094863</v>
      </c>
      <c r="F25" s="6">
        <f>Input!B49/Input!B$6</f>
        <v>1.4616721555456544</v>
      </c>
      <c r="G25" s="6">
        <f>Input!C49/Input!C$6</f>
        <v>1.3780383253401292</v>
      </c>
      <c r="H25" s="6">
        <f>Input!D49/Input!D$6</f>
        <v>1.1257162959437703</v>
      </c>
      <c r="I25" s="6">
        <f>Input!E49/Input!E$6</f>
        <v>1.0465036537402166</v>
      </c>
      <c r="J25" s="6">
        <f>Input!F49/Input!F$6</f>
        <v>1.1304595999710954</v>
      </c>
      <c r="K25" s="6">
        <f>Input!G49/Input!G$6</f>
        <v>1.7421310539971298</v>
      </c>
      <c r="L25" s="6">
        <f>Input!H49/Input!H$6</f>
        <v>1.6794853569359975</v>
      </c>
      <c r="M25" s="6">
        <f>Input!I49/Input!I$6</f>
        <v>1.6783242593884073</v>
      </c>
      <c r="N25" s="6">
        <f>Input!J49/Input!J$6</f>
        <v>1.7511456282018512</v>
      </c>
      <c r="O25" s="6">
        <f t="shared" si="1"/>
        <v>1.3861915577065198</v>
      </c>
    </row>
    <row r="26" spans="2:15" ht="14.25" customHeight="1" x14ac:dyDescent="0.2">
      <c r="B26" s="4" t="s">
        <v>136</v>
      </c>
      <c r="E26" s="8">
        <f>SUM(E21:E25)</f>
        <v>35.356330044523524</v>
      </c>
      <c r="F26" s="8">
        <f t="shared" ref="F26:N26" si="5">SUM(F21:F25)</f>
        <v>34.189135559680068</v>
      </c>
      <c r="G26" s="8">
        <f t="shared" si="5"/>
        <v>33.637562731640578</v>
      </c>
      <c r="H26" s="8">
        <f t="shared" si="5"/>
        <v>31.659430675610512</v>
      </c>
      <c r="I26" s="8">
        <f t="shared" si="5"/>
        <v>31.340428732164902</v>
      </c>
      <c r="J26" s="8">
        <f t="shared" si="5"/>
        <v>33.065582210592275</v>
      </c>
      <c r="K26" s="8">
        <f t="shared" si="5"/>
        <v>33.996061041709915</v>
      </c>
      <c r="L26" s="8">
        <f t="shared" si="5"/>
        <v>32.989024634375902</v>
      </c>
      <c r="M26" s="8">
        <f t="shared" si="5"/>
        <v>34.258474736021697</v>
      </c>
      <c r="N26" s="8">
        <f t="shared" si="5"/>
        <v>32.676604462701022</v>
      </c>
      <c r="O26" s="8">
        <f t="shared" si="1"/>
        <v>33.316863482902036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Input!A50/Input!A$6</f>
        <v>1.9669065995152857</v>
      </c>
      <c r="F28" s="6">
        <f>Input!B50/Input!B$6</f>
        <v>2.2140910148248607</v>
      </c>
      <c r="G28" s="6">
        <f>Input!C50/Input!C$6</f>
        <v>2.2269482807053094</v>
      </c>
      <c r="H28" s="6">
        <f>Input!D50/Input!D$6</f>
        <v>2.3204643517783659</v>
      </c>
      <c r="I28" s="6">
        <f>Input!E50/Input!E$6</f>
        <v>2.1815406065889427</v>
      </c>
      <c r="J28" s="6">
        <f>Input!F50/Input!F$6</f>
        <v>1.8867748257030086</v>
      </c>
      <c r="K28" s="6">
        <f>Input!G50/Input!G$6</f>
        <v>2.1070304516496328</v>
      </c>
      <c r="L28" s="6">
        <f>Input!H50/Input!H$6</f>
        <v>2.5410802019982626</v>
      </c>
      <c r="M28" s="6">
        <f>Input!I50/Input!I$6</f>
        <v>2.8455143984862126</v>
      </c>
      <c r="N28" s="6">
        <f>Input!J50/Input!J$6</f>
        <v>2.5215015714496576</v>
      </c>
      <c r="O28" s="6">
        <f t="shared" si="1"/>
        <v>2.281185230269954</v>
      </c>
    </row>
    <row r="29" spans="2:15" ht="12" customHeight="1" x14ac:dyDescent="0.2">
      <c r="B29" t="s">
        <v>138</v>
      </c>
      <c r="E29" s="6">
        <f>Input!A51/Input!A$6</f>
        <v>8.4758293831598927E-2</v>
      </c>
      <c r="F29" s="6">
        <f>Input!B51/Input!B$6</f>
        <v>9.1455963898622261E-2</v>
      </c>
      <c r="G29" s="6">
        <f>Input!C51/Input!C$6</f>
        <v>8.9413649255919783E-2</v>
      </c>
      <c r="H29" s="6">
        <f>Input!D51/Input!D$6</f>
        <v>7.750985359955187E-2</v>
      </c>
      <c r="I29" s="6">
        <f>Input!E51/Input!E$6</f>
        <v>8.100369308296862E-2</v>
      </c>
      <c r="J29" s="6">
        <f>Input!F51/Input!F$6</f>
        <v>9.2022513232909317E-2</v>
      </c>
      <c r="K29" s="6">
        <f>Input!G51/Input!G$6</f>
        <v>8.2508993428105457E-2</v>
      </c>
      <c r="L29" s="6">
        <f>Input!H51/Input!H$6</f>
        <v>9.2395471329278889E-2</v>
      </c>
      <c r="M29" s="6">
        <f>Input!I51/Input!I$6</f>
        <v>0.12778794190604736</v>
      </c>
      <c r="N29" s="6">
        <f>Input!J51/Input!J$6</f>
        <v>0.12848104000086405</v>
      </c>
      <c r="O29" s="6">
        <f t="shared" si="1"/>
        <v>9.4733741356586645E-2</v>
      </c>
    </row>
    <row r="30" spans="2:15" ht="13.5" customHeight="1" x14ac:dyDescent="0.2">
      <c r="B30" s="4" t="s">
        <v>139</v>
      </c>
      <c r="E30" s="8">
        <f>SUM(E28:E29)</f>
        <v>2.0516648933468846</v>
      </c>
      <c r="F30" s="8">
        <f t="shared" ref="F30:N30" si="6">SUM(F28:F29)</f>
        <v>2.3055469787234828</v>
      </c>
      <c r="G30" s="8">
        <f t="shared" si="6"/>
        <v>2.316361929961229</v>
      </c>
      <c r="H30" s="8">
        <f t="shared" si="6"/>
        <v>2.3979742053779178</v>
      </c>
      <c r="I30" s="8">
        <f t="shared" si="6"/>
        <v>2.2625442996719114</v>
      </c>
      <c r="J30" s="8">
        <f t="shared" si="6"/>
        <v>1.9787973389359179</v>
      </c>
      <c r="K30" s="8">
        <f t="shared" si="6"/>
        <v>2.1895394450777381</v>
      </c>
      <c r="L30" s="8">
        <f t="shared" si="6"/>
        <v>2.6334756733275415</v>
      </c>
      <c r="M30" s="8">
        <f t="shared" si="6"/>
        <v>2.97330234039226</v>
      </c>
      <c r="N30" s="8">
        <f t="shared" si="6"/>
        <v>2.6499826114505218</v>
      </c>
      <c r="O30" s="8">
        <f t="shared" si="1"/>
        <v>2.3759189716265405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Input!A52/Input!A$6</f>
        <v>0.11025435487420508</v>
      </c>
      <c r="F32" s="6">
        <f>Input!B52/Input!B$6</f>
        <v>0.11225750974940886</v>
      </c>
      <c r="G32" s="6">
        <f>Input!C52/Input!C$6</f>
        <v>0.13411782676442027</v>
      </c>
      <c r="H32" s="6">
        <f>Input!D52/Input!D$6</f>
        <v>0.14392047843461733</v>
      </c>
      <c r="I32" s="6">
        <f>Input!E52/Input!E$6</f>
        <v>0.12443423317850495</v>
      </c>
      <c r="J32" s="6">
        <f>Input!F52/Input!F$6</f>
        <v>0.11905033052563505</v>
      </c>
      <c r="K32" s="6">
        <f>Input!G52/Input!G$6</f>
        <v>0.16021484989625731</v>
      </c>
      <c r="L32" s="6">
        <f>Input!H52/Input!H$6</f>
        <v>0.22329477990153487</v>
      </c>
      <c r="M32" s="6">
        <f>Input!I52/Input!I$6</f>
        <v>0.26074097862856482</v>
      </c>
      <c r="N32" s="6">
        <f>Input!J52/Input!J$6</f>
        <v>0.22157483376474699</v>
      </c>
      <c r="O32" s="6">
        <f t="shared" si="1"/>
        <v>0.16098601757178957</v>
      </c>
    </row>
    <row r="33" spans="2:15" ht="12" customHeight="1" x14ac:dyDescent="0.2">
      <c r="B33" t="s">
        <v>141</v>
      </c>
      <c r="E33" s="6">
        <f>Input!A53/Input!A$6</f>
        <v>0.62092405530751382</v>
      </c>
      <c r="F33" s="6">
        <f>Input!B53/Input!B$6</f>
        <v>0.55708458364281477</v>
      </c>
      <c r="G33" s="6">
        <f>Input!C53/Input!C$6</f>
        <v>0.54843728947372794</v>
      </c>
      <c r="H33" s="6">
        <f>Input!D53/Input!D$6</f>
        <v>0.49760640178058752</v>
      </c>
      <c r="I33" s="6">
        <f>Input!E53/Input!E$6</f>
        <v>0.42873331857706187</v>
      </c>
      <c r="J33" s="6">
        <f>Input!F53/Input!F$6</f>
        <v>0.41831543730759346</v>
      </c>
      <c r="K33" s="6">
        <f>Input!G53/Input!G$6</f>
        <v>0.44284219749111103</v>
      </c>
      <c r="L33" s="6">
        <f>Input!H53/Input!H$6</f>
        <v>0.57637854763973351</v>
      </c>
      <c r="M33" s="6">
        <f>Input!I53/Input!I$6</f>
        <v>0.681060336542056</v>
      </c>
      <c r="N33" s="6">
        <f>Input!J53/Input!J$6</f>
        <v>0.58208992004147331</v>
      </c>
      <c r="O33" s="6">
        <f t="shared" si="1"/>
        <v>0.53534720878036723</v>
      </c>
    </row>
    <row r="34" spans="2:15" ht="12" customHeight="1" x14ac:dyDescent="0.2">
      <c r="B34" t="s">
        <v>142</v>
      </c>
      <c r="E34" s="6">
        <f>Input!A54/Input!A$6</f>
        <v>0.1720832163833988</v>
      </c>
      <c r="F34" s="6">
        <f>Input!B54/Input!B$6</f>
        <v>0.18302128378213264</v>
      </c>
      <c r="G34" s="6">
        <f>Input!C54/Input!C$6</f>
        <v>0.17206221664270005</v>
      </c>
      <c r="H34" s="6">
        <f>Input!D54/Input!D$6</f>
        <v>0.16450218954448195</v>
      </c>
      <c r="I34" s="6">
        <f>Input!E54/Input!E$6</f>
        <v>0.15031160414683895</v>
      </c>
      <c r="J34" s="6">
        <f>Input!F54/Input!F$6</f>
        <v>0.14709775820180548</v>
      </c>
      <c r="K34" s="6">
        <f>Input!G54/Input!G$6</f>
        <v>0.15386541783695487</v>
      </c>
      <c r="L34" s="6">
        <f>Input!H54/Input!H$6</f>
        <v>0.18826218143643209</v>
      </c>
      <c r="M34" s="6">
        <f>Input!I54/Input!I$6</f>
        <v>0.22590125477683803</v>
      </c>
      <c r="N34" s="6">
        <f>Input!J54/Input!J$6</f>
        <v>0.18227793598277706</v>
      </c>
      <c r="O34" s="6">
        <f t="shared" si="1"/>
        <v>0.17393850587343598</v>
      </c>
    </row>
    <row r="35" spans="2:15" ht="12" customHeight="1" x14ac:dyDescent="0.2">
      <c r="B35" t="s">
        <v>143</v>
      </c>
      <c r="E35" s="6">
        <f>Input!A55/Input!A$6</f>
        <v>0.94545145043346557</v>
      </c>
      <c r="F35" s="6">
        <f>Input!B55/Input!B$6</f>
        <v>0.97572764412303137</v>
      </c>
      <c r="G35" s="6">
        <f>Input!C55/Input!C$6</f>
        <v>1.0030530842058725</v>
      </c>
      <c r="H35" s="6">
        <f>Input!D55/Input!D$6</f>
        <v>0.8154994209257368</v>
      </c>
      <c r="I35" s="6">
        <f>Input!E55/Input!E$6</f>
        <v>0.79157805347049026</v>
      </c>
      <c r="J35" s="6">
        <f>Input!F55/Input!F$6</f>
        <v>0.90327101150357447</v>
      </c>
      <c r="K35" s="6">
        <f>Input!G55/Input!G$6</f>
        <v>0.93375852825078964</v>
      </c>
      <c r="L35" s="6">
        <f>Input!H55/Input!H$6</f>
        <v>0.99665562554300613</v>
      </c>
      <c r="M35" s="6">
        <f>Input!I55/Input!I$6</f>
        <v>1.0580799046994622</v>
      </c>
      <c r="N35" s="6">
        <f>Input!J55/Input!J$6</f>
        <v>1.0610157540978293</v>
      </c>
      <c r="O35" s="6">
        <f t="shared" si="1"/>
        <v>0.94840904772532597</v>
      </c>
    </row>
    <row r="36" spans="2:15" ht="13.5" customHeight="1" x14ac:dyDescent="0.2">
      <c r="B36" s="4" t="s">
        <v>144</v>
      </c>
      <c r="E36" s="8">
        <f>SUM(E32:E35)</f>
        <v>1.8487130769985831</v>
      </c>
      <c r="F36" s="8">
        <f t="shared" ref="F36:N36" si="7">SUM(F32:F35)</f>
        <v>1.8280910212973875</v>
      </c>
      <c r="G36" s="8">
        <f t="shared" si="7"/>
        <v>1.8576704170867209</v>
      </c>
      <c r="H36" s="8">
        <f t="shared" si="7"/>
        <v>1.6215284906854235</v>
      </c>
      <c r="I36" s="8">
        <f t="shared" si="7"/>
        <v>1.495057209372896</v>
      </c>
      <c r="J36" s="8">
        <f t="shared" si="7"/>
        <v>1.5877345375386085</v>
      </c>
      <c r="K36" s="8">
        <f t="shared" si="7"/>
        <v>1.6906809934751128</v>
      </c>
      <c r="L36" s="8">
        <f t="shared" si="7"/>
        <v>1.9845911345207066</v>
      </c>
      <c r="M36" s="8">
        <f t="shared" si="7"/>
        <v>2.225782474646921</v>
      </c>
      <c r="N36" s="8">
        <f t="shared" si="7"/>
        <v>2.0469584438868269</v>
      </c>
      <c r="O36" s="8">
        <f t="shared" si="1"/>
        <v>1.8186807799509181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Input!A56/Input!A$6</f>
        <v>2.8902277087503214</v>
      </c>
      <c r="F38" s="8">
        <f>Input!B56/Input!B$6</f>
        <v>2.9936284081321887</v>
      </c>
      <c r="G38" s="8">
        <f>Input!C56/Input!C$6</f>
        <v>2.9875140544030354</v>
      </c>
      <c r="H38" s="8">
        <f>Input!D56/Input!D$6</f>
        <v>3.1636203202027593</v>
      </c>
      <c r="I38" s="8">
        <f>Input!E56/Input!E$6</f>
        <v>2.6587666611095986</v>
      </c>
      <c r="J38" s="8">
        <f>Input!F56/Input!F$6</f>
        <v>2.5576128180617381</v>
      </c>
      <c r="K38" s="8">
        <f>Input!G56/Input!G$6</f>
        <v>2.8138302798115</v>
      </c>
      <c r="L38" s="8">
        <f>Input!H56/Input!H$6</f>
        <v>3.2500547712134376</v>
      </c>
      <c r="M38" s="8">
        <f>Input!I56/Input!I$6</f>
        <v>3.754906652906957</v>
      </c>
      <c r="N38" s="8">
        <f>Input!J56/Input!J$6</f>
        <v>3.4577406586048118</v>
      </c>
      <c r="O38" s="8">
        <f t="shared" si="1"/>
        <v>3.0527902333196351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64.716755339622253</v>
      </c>
      <c r="F40" s="11">
        <f t="shared" ref="F40:N40" si="8">SUM(F10,F15,F19,F26,F30,F36,F38)</f>
        <v>65.448497871793506</v>
      </c>
      <c r="G40" s="11">
        <f t="shared" si="8"/>
        <v>65.117785961188346</v>
      </c>
      <c r="H40" s="11">
        <f t="shared" si="8"/>
        <v>61.976978489692051</v>
      </c>
      <c r="I40" s="11">
        <f t="shared" si="8"/>
        <v>57.303605181721387</v>
      </c>
      <c r="J40" s="11">
        <f t="shared" si="8"/>
        <v>59.514393186999669</v>
      </c>
      <c r="K40" s="11">
        <f t="shared" si="8"/>
        <v>63.157066229497914</v>
      </c>
      <c r="L40" s="11">
        <f t="shared" si="8"/>
        <v>66.876617452215456</v>
      </c>
      <c r="M40" s="11">
        <f t="shared" si="8"/>
        <v>73.892126991775655</v>
      </c>
      <c r="N40" s="11">
        <f t="shared" si="8"/>
        <v>66.432405830024237</v>
      </c>
      <c r="O40" s="11">
        <f t="shared" si="1"/>
        <v>64.44362325345304</v>
      </c>
    </row>
    <row r="41" spans="2:15" x14ac:dyDescent="0.2">
      <c r="F41" s="6"/>
      <c r="G41" s="6"/>
      <c r="H41" s="6"/>
      <c r="K41" s="6"/>
      <c r="M41" s="6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42578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250</v>
      </c>
    </row>
    <row r="2" spans="1:15" ht="15.75" customHeight="1" x14ac:dyDescent="0.2">
      <c r="D2" s="41" t="str">
        <f>Kenndat!D2</f>
        <v>Produktionsgebiet 2: Wald- und Mühlviertel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170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(Input!A37-Input!A57+Input!A77)/Input!A$5</f>
        <v>3.6210539087731712</v>
      </c>
      <c r="F7" s="6">
        <f>(Input!B37-Input!B57+Input!B77)/Input!B$5</f>
        <v>4.0299130737000635</v>
      </c>
      <c r="G7" s="6">
        <f>(Input!C37-Input!C57+Input!C77)/Input!C$5</f>
        <v>4.4263702097170849</v>
      </c>
      <c r="H7" s="6">
        <f>(Input!D37-Input!D57+Input!D77)/Input!D$5</f>
        <v>4.5867494865982135</v>
      </c>
      <c r="I7" s="6">
        <f>(Input!E37-Input!E57+Input!E77)/Input!E$5</f>
        <v>4.4544615708780793</v>
      </c>
      <c r="J7" s="6">
        <f>(Input!F37-Input!F57+Input!F77)/Input!F$5</f>
        <v>5.0292188565323439</v>
      </c>
      <c r="K7" s="6">
        <f>(Input!G37-Input!G57+Input!G77)/Input!G$5</f>
        <v>5.1630054143406481</v>
      </c>
      <c r="L7" s="6">
        <f>(Input!H37-Input!H57+Input!H77)/Input!H$5</f>
        <v>5.4360967937366018</v>
      </c>
      <c r="M7" s="6">
        <f>(Input!I37-Input!I57+Input!I77)/Input!I$5</f>
        <v>6.2558837110369545</v>
      </c>
      <c r="N7" s="6">
        <f>(Input!J37-Input!J57+Input!J77)/Input!J$5</f>
        <v>6.3358652618205795</v>
      </c>
      <c r="O7" s="6">
        <f>AVERAGE(E7:N7)</f>
        <v>4.9338618287133746</v>
      </c>
    </row>
    <row r="8" spans="1:15" ht="12" customHeight="1" x14ac:dyDescent="0.2">
      <c r="B8" t="s">
        <v>121</v>
      </c>
      <c r="E8" s="6">
        <f>(Input!A38-Input!A58+Input!A78)/Input!A$5</f>
        <v>3.8409623722514716</v>
      </c>
      <c r="F8" s="6">
        <f>(Input!B38-Input!B58+Input!B78)/Input!B$5</f>
        <v>4.3792375895425844</v>
      </c>
      <c r="G8" s="6">
        <f>(Input!C38-Input!C58+Input!C78)/Input!C$5</f>
        <v>4.6801903526267887</v>
      </c>
      <c r="H8" s="6">
        <f>(Input!D38-Input!D58+Input!D78)/Input!D$5</f>
        <v>4.5405038360670309</v>
      </c>
      <c r="I8" s="6">
        <f>(Input!E38-Input!E58+Input!E78)/Input!E$5</f>
        <v>4.7411162141216892</v>
      </c>
      <c r="J8" s="6">
        <f>(Input!F38-Input!F58+Input!F78)/Input!F$5</f>
        <v>5.110573069326418</v>
      </c>
      <c r="K8" s="6">
        <f>(Input!G38-Input!G58+Input!G78)/Input!G$5</f>
        <v>5.03339954752082</v>
      </c>
      <c r="L8" s="6">
        <f>(Input!H38-Input!H58+Input!H78)/Input!H$5</f>
        <v>5.4996323049678439</v>
      </c>
      <c r="M8" s="6">
        <f>(Input!I38-Input!I58+Input!I78)/Input!I$5</f>
        <v>6.2859283684956484</v>
      </c>
      <c r="N8" s="6">
        <f>(Input!J38-Input!J58+Input!J78)/Input!J$5</f>
        <v>6.0755144767227707</v>
      </c>
      <c r="O8" s="6">
        <f t="shared" ref="O8:O40" si="1">AVERAGE(E8:N8)</f>
        <v>5.0187058131643072</v>
      </c>
    </row>
    <row r="9" spans="1:15" ht="12" customHeight="1" x14ac:dyDescent="0.2">
      <c r="B9" t="s">
        <v>122</v>
      </c>
      <c r="E9" s="6">
        <f>(Input!A39-Input!A59+Input!A79)/Input!A$5</f>
        <v>0.25215820908728931</v>
      </c>
      <c r="F9" s="6">
        <f>(Input!B39-Input!B59+Input!B79)/Input!B$5</f>
        <v>0.25585070765190865</v>
      </c>
      <c r="G9" s="6">
        <f>(Input!C39-Input!C59+Input!C79)/Input!C$5</f>
        <v>0.2868722913963711</v>
      </c>
      <c r="H9" s="6">
        <f>(Input!D39-Input!D59+Input!D79)/Input!D$5</f>
        <v>0.2998059830199582</v>
      </c>
      <c r="I9" s="6">
        <f>(Input!E39-Input!E59+Input!E79)/Input!E$5</f>
        <v>0.28768243163612595</v>
      </c>
      <c r="J9" s="6">
        <f>(Input!F39-Input!F59+Input!F79)/Input!F$5</f>
        <v>0.21348960420049343</v>
      </c>
      <c r="K9" s="6">
        <f>(Input!G39-Input!G59+Input!G79)/Input!G$5</f>
        <v>0.24137775007179432</v>
      </c>
      <c r="L9" s="6">
        <f>(Input!H39-Input!H59+Input!H79)/Input!H$5</f>
        <v>0.28956625628076837</v>
      </c>
      <c r="M9" s="6">
        <f>(Input!I39-Input!I59+Input!I79)/Input!I$5</f>
        <v>0.29510974105514737</v>
      </c>
      <c r="N9" s="6">
        <f>(Input!J39-Input!J59+Input!J79)/Input!J$5</f>
        <v>0.32348592690947836</v>
      </c>
      <c r="O9" s="6">
        <f t="shared" si="1"/>
        <v>0.27453989013093355</v>
      </c>
    </row>
    <row r="10" spans="1:15" ht="13.5" customHeight="1" x14ac:dyDescent="0.2">
      <c r="B10" s="4" t="s">
        <v>123</v>
      </c>
      <c r="E10" s="8">
        <f>SUM(E7:E9)</f>
        <v>7.7141744901119322</v>
      </c>
      <c r="F10" s="8">
        <f t="shared" ref="F10:N10" si="2">SUM(F7:F9)</f>
        <v>8.6650013708945579</v>
      </c>
      <c r="G10" s="8">
        <f t="shared" si="2"/>
        <v>9.3934328537402436</v>
      </c>
      <c r="H10" s="8">
        <f t="shared" si="2"/>
        <v>9.4270593056852015</v>
      </c>
      <c r="I10" s="8">
        <f t="shared" si="2"/>
        <v>9.4832602166358946</v>
      </c>
      <c r="J10" s="8">
        <f t="shared" si="2"/>
        <v>10.353281530059256</v>
      </c>
      <c r="K10" s="8">
        <f t="shared" si="2"/>
        <v>10.437782711933263</v>
      </c>
      <c r="L10" s="8">
        <f t="shared" si="2"/>
        <v>11.225295354985214</v>
      </c>
      <c r="M10" s="8">
        <f t="shared" si="2"/>
        <v>12.836921820587751</v>
      </c>
      <c r="N10" s="8">
        <f t="shared" si="2"/>
        <v>12.734865665452828</v>
      </c>
      <c r="O10" s="8">
        <f t="shared" si="1"/>
        <v>10.227107532008613</v>
      </c>
    </row>
    <row r="11" spans="1:15" ht="2.25" customHeight="1" x14ac:dyDescent="0.2">
      <c r="O11" s="6"/>
    </row>
    <row r="12" spans="1:15" ht="12" customHeight="1" x14ac:dyDescent="0.2">
      <c r="B12" t="s">
        <v>124</v>
      </c>
      <c r="E12" s="6">
        <f>(Input!A40-Input!A60+Input!A80)/Input!A$5</f>
        <v>11.58615378489581</v>
      </c>
      <c r="F12" s="6">
        <f>(Input!B40-Input!B60+Input!B80)/Input!B$5</f>
        <v>10.24539893031608</v>
      </c>
      <c r="G12" s="6">
        <f>(Input!C40-Input!C60+Input!C80)/Input!C$5</f>
        <v>10.248741658759512</v>
      </c>
      <c r="H12" s="6">
        <f>(Input!D40-Input!D60+Input!D80)/Input!D$5</f>
        <v>10.119891345512734</v>
      </c>
      <c r="I12" s="6">
        <f>(Input!E40-Input!E60+Input!E80)/Input!E$5</f>
        <v>9.761009163991158</v>
      </c>
      <c r="J12" s="6">
        <f>(Input!F40-Input!F60+Input!F80)/Input!F$5</f>
        <v>10.081066518356071</v>
      </c>
      <c r="K12" s="6">
        <f>(Input!G40-Input!G60+Input!G80)/Input!G$5</f>
        <v>9.9925333931035443</v>
      </c>
      <c r="L12" s="6">
        <f>(Input!H40-Input!H60+Input!H80)/Input!H$5</f>
        <v>10.419488429829094</v>
      </c>
      <c r="M12" s="6">
        <f>(Input!I40-Input!I60+Input!I80)/Input!I$5</f>
        <v>10.447506407885706</v>
      </c>
      <c r="N12" s="6">
        <f>(Input!J40-Input!J60+Input!J80)/Input!J$5</f>
        <v>10.258308979383875</v>
      </c>
      <c r="O12" s="6">
        <f t="shared" si="1"/>
        <v>10.316009861203359</v>
      </c>
    </row>
    <row r="13" spans="1:15" ht="12" customHeight="1" x14ac:dyDescent="0.2">
      <c r="B13" t="s">
        <v>125</v>
      </c>
      <c r="E13" s="6">
        <f>(Input!A41-Input!A61+Input!A81)/Input!A$5</f>
        <v>2.9544734990930408</v>
      </c>
      <c r="F13" s="6">
        <f>(Input!B41-Input!B61+Input!B81)/Input!B$5</f>
        <v>2.8551161398698621</v>
      </c>
      <c r="G13" s="6">
        <f>(Input!C41-Input!C61+Input!C81)/Input!C$5</f>
        <v>2.9172545264421683</v>
      </c>
      <c r="H13" s="6">
        <f>(Input!D41-Input!D61+Input!D81)/Input!D$5</f>
        <v>2.9199370938347333</v>
      </c>
      <c r="I13" s="6">
        <f>(Input!E41-Input!E61+Input!E81)/Input!E$5</f>
        <v>2.7503380069926324</v>
      </c>
      <c r="J13" s="6">
        <f>(Input!F41-Input!F61+Input!F81)/Input!F$5</f>
        <v>2.9491911449437338</v>
      </c>
      <c r="K13" s="6">
        <f>(Input!G41-Input!G61+Input!G81)/Input!G$5</f>
        <v>2.7900108566985824</v>
      </c>
      <c r="L13" s="6">
        <f>(Input!H41-Input!H61+Input!H81)/Input!H$5</f>
        <v>3.0281016827798912</v>
      </c>
      <c r="M13" s="6">
        <f>(Input!I41-Input!I61+Input!I81)/Input!I$5</f>
        <v>2.9580886650434066</v>
      </c>
      <c r="N13" s="6">
        <f>(Input!J41-Input!J61+Input!J81)/Input!J$5</f>
        <v>3.00270323324871</v>
      </c>
      <c r="O13" s="6">
        <f t="shared" si="1"/>
        <v>2.9125214848946759</v>
      </c>
    </row>
    <row r="14" spans="1:15" ht="12" customHeight="1" x14ac:dyDescent="0.2">
      <c r="B14" t="s">
        <v>126</v>
      </c>
      <c r="E14" s="6">
        <f>(Input!A42-Input!A62+Input!A82)/Input!A$5</f>
        <v>0.27261137902048399</v>
      </c>
      <c r="F14" s="6">
        <f>(Input!B42-Input!B62+Input!B82)/Input!B$5</f>
        <v>0.4567778378482748</v>
      </c>
      <c r="G14" s="6">
        <f>(Input!C42-Input!C62+Input!C82)/Input!C$5</f>
        <v>0.46463629674096163</v>
      </c>
      <c r="H14" s="6">
        <f>(Input!D42-Input!D62+Input!D82)/Input!D$5</f>
        <v>0.46633830288482908</v>
      </c>
      <c r="I14" s="6">
        <f>(Input!E42-Input!E62+Input!E82)/Input!E$5</f>
        <v>0.54304427714823456</v>
      </c>
      <c r="J14" s="6">
        <f>(Input!F42-Input!F62+Input!F82)/Input!F$5</f>
        <v>0.51020970836935664</v>
      </c>
      <c r="K14" s="6">
        <f>(Input!G42-Input!G62+Input!G82)/Input!G$5</f>
        <v>0.49688258655590495</v>
      </c>
      <c r="L14" s="6">
        <f>(Input!H42-Input!H62+Input!H82)/Input!H$5</f>
        <v>0.58731062371313092</v>
      </c>
      <c r="M14" s="6">
        <f>(Input!I42-Input!I62+Input!I82)/Input!I$5</f>
        <v>0.61813221087555548</v>
      </c>
      <c r="N14" s="6">
        <f>(Input!J42-Input!J62+Input!J82)/Input!J$5</f>
        <v>0.52938416305860603</v>
      </c>
      <c r="O14" s="6">
        <f t="shared" si="1"/>
        <v>0.49453273862153385</v>
      </c>
    </row>
    <row r="15" spans="1:15" ht="13.5" customHeight="1" x14ac:dyDescent="0.2">
      <c r="B15" s="4" t="s">
        <v>130</v>
      </c>
      <c r="E15" s="8">
        <f>SUM(E12:E14)</f>
        <v>14.813238663009335</v>
      </c>
      <c r="F15" s="8">
        <f t="shared" ref="F15:N15" si="3">SUM(F12:F14)</f>
        <v>13.557292908034217</v>
      </c>
      <c r="G15" s="8">
        <f t="shared" si="3"/>
        <v>13.630632481942641</v>
      </c>
      <c r="H15" s="8">
        <f t="shared" si="3"/>
        <v>13.506166742232296</v>
      </c>
      <c r="I15" s="8">
        <f t="shared" si="3"/>
        <v>13.054391448132025</v>
      </c>
      <c r="J15" s="8">
        <f t="shared" si="3"/>
        <v>13.540467371669163</v>
      </c>
      <c r="K15" s="8">
        <f t="shared" si="3"/>
        <v>13.279426836358033</v>
      </c>
      <c r="L15" s="8">
        <f t="shared" si="3"/>
        <v>14.034900736322117</v>
      </c>
      <c r="M15" s="8">
        <f t="shared" si="3"/>
        <v>14.02372728380467</v>
      </c>
      <c r="N15" s="8">
        <f t="shared" si="3"/>
        <v>13.790396375691191</v>
      </c>
      <c r="O15" s="8">
        <f t="shared" si="1"/>
        <v>13.723064084719571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(Input!A43-Input!A63+Input!A83)/Input!A$5</f>
        <v>1.6025856744679909</v>
      </c>
      <c r="F17" s="6">
        <f>(Input!B43-Input!B63+Input!B83)/Input!B$5</f>
        <v>1.904341236894441</v>
      </c>
      <c r="G17" s="6">
        <f>(Input!C43-Input!C63+Input!C83)/Input!C$5</f>
        <v>1.9941225382932168</v>
      </c>
      <c r="H17" s="6">
        <f>(Input!D43-Input!D63+Input!D83)/Input!D$5</f>
        <v>1.565567444548162</v>
      </c>
      <c r="I17" s="6">
        <f>(Input!E43-Input!E63+Input!E83)/Input!E$5</f>
        <v>1.4491165105407326</v>
      </c>
      <c r="J17" s="6">
        <f>(Input!F43-Input!F63+Input!F83)/Input!F$5</f>
        <v>1.692647027813508</v>
      </c>
      <c r="K17" s="6">
        <f>(Input!G43-Input!G63+Input!G83)/Input!G$5</f>
        <v>1.5613517290168033</v>
      </c>
      <c r="L17" s="6">
        <f>(Input!H43-Input!H63+Input!H83)/Input!H$5</f>
        <v>1.4444131877070643</v>
      </c>
      <c r="M17" s="6">
        <f>(Input!I43-Input!I63+Input!I83)/Input!I$5</f>
        <v>1.5301420958008309</v>
      </c>
      <c r="N17" s="6">
        <f>(Input!J43-Input!J63+Input!J83)/Input!J$5</f>
        <v>1.7246477040383077</v>
      </c>
      <c r="O17" s="6">
        <f t="shared" si="1"/>
        <v>1.6468935149121058</v>
      </c>
    </row>
    <row r="18" spans="2:15" ht="12" customHeight="1" x14ac:dyDescent="0.2">
      <c r="B18" t="s">
        <v>128</v>
      </c>
      <c r="E18" s="6">
        <f>(Input!A44-Input!A64+Input!A84)/Input!A$5</f>
        <v>3.2791433438039199</v>
      </c>
      <c r="F18" s="6">
        <f>(Input!B44-Input!B64+Input!B84)/Input!B$5</f>
        <v>3.1134922283794477</v>
      </c>
      <c r="G18" s="6">
        <f>(Input!C44-Input!C64+Input!C84)/Input!C$5</f>
        <v>3.9566172614782831</v>
      </c>
      <c r="H18" s="6">
        <f>(Input!D44-Input!D64+Input!D84)/Input!D$5</f>
        <v>3.9614281548650938</v>
      </c>
      <c r="I18" s="6">
        <f>(Input!E44-Input!E64+Input!E84)/Input!E$5</f>
        <v>3.2976573074436892</v>
      </c>
      <c r="J18" s="6">
        <f>(Input!F44-Input!F64+Input!F84)/Input!F$5</f>
        <v>3.5587768417575161</v>
      </c>
      <c r="K18" s="6">
        <f>(Input!G44-Input!G64+Input!G84)/Input!G$5</f>
        <v>3.4341093654785002</v>
      </c>
      <c r="L18" s="6">
        <f>(Input!H44-Input!H64+Input!H84)/Input!H$5</f>
        <v>3.0332823104754314</v>
      </c>
      <c r="M18" s="6">
        <f>(Input!I44-Input!I64+Input!I84)/Input!I$5</f>
        <v>3.5722201319842748</v>
      </c>
      <c r="N18" s="6">
        <f>(Input!J44-Input!J64+Input!J84)/Input!J$5</f>
        <v>2.6792063884177399</v>
      </c>
      <c r="O18" s="6">
        <f t="shared" si="1"/>
        <v>3.38859333340839</v>
      </c>
    </row>
    <row r="19" spans="2:15" ht="13.5" customHeight="1" x14ac:dyDescent="0.2">
      <c r="B19" s="4" t="s">
        <v>129</v>
      </c>
      <c r="E19" s="8">
        <f>SUM(E17:E18)</f>
        <v>4.8817290182719111</v>
      </c>
      <c r="F19" s="8">
        <f t="shared" ref="F19:N19" si="4">SUM(F17:F18)</f>
        <v>5.0178334652738883</v>
      </c>
      <c r="G19" s="8">
        <f t="shared" si="4"/>
        <v>5.9507397997715001</v>
      </c>
      <c r="H19" s="8">
        <f t="shared" si="4"/>
        <v>5.5269955994132562</v>
      </c>
      <c r="I19" s="8">
        <f t="shared" si="4"/>
        <v>4.7467738179844217</v>
      </c>
      <c r="J19" s="8">
        <f t="shared" si="4"/>
        <v>5.251423869571024</v>
      </c>
      <c r="K19" s="8">
        <f t="shared" si="4"/>
        <v>4.9954610944953037</v>
      </c>
      <c r="L19" s="8">
        <f t="shared" si="4"/>
        <v>4.4776954981824959</v>
      </c>
      <c r="M19" s="8">
        <f t="shared" si="4"/>
        <v>5.1023622277851057</v>
      </c>
      <c r="N19" s="8">
        <f t="shared" si="4"/>
        <v>4.4038540924560472</v>
      </c>
      <c r="O19" s="8">
        <f t="shared" si="1"/>
        <v>5.0354868483204971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(Input!A45-Input!A65+Input!A85)/Input!A$5</f>
        <v>28.359991527673316</v>
      </c>
      <c r="F21" s="6">
        <f>(Input!B45-Input!B65+Input!B85)/Input!B$5</f>
        <v>27.003241296750403</v>
      </c>
      <c r="G21" s="6">
        <f>(Input!C45-Input!C65+Input!C85)/Input!C$5</f>
        <v>27.593531806123046</v>
      </c>
      <c r="H21" s="6">
        <f>(Input!D45-Input!D65+Input!D85)/Input!D$5</f>
        <v>26.334973552029158</v>
      </c>
      <c r="I21" s="6">
        <f>(Input!E45-Input!E65+Input!E85)/Input!E$5</f>
        <v>27.943995603712736</v>
      </c>
      <c r="J21" s="6">
        <f>(Input!F45-Input!F65+Input!F85)/Input!F$5</f>
        <v>29.458658966464938</v>
      </c>
      <c r="K21" s="6">
        <f>(Input!G45-Input!G65+Input!G85)/Input!G$5</f>
        <v>28.037165963899724</v>
      </c>
      <c r="L21" s="6">
        <f>(Input!H45-Input!H65+Input!H85)/Input!H$5</f>
        <v>26.077139019988309</v>
      </c>
      <c r="M21" s="6">
        <f>(Input!I45-Input!I65+Input!I85)/Input!I$5</f>
        <v>24.756910383660802</v>
      </c>
      <c r="N21" s="6">
        <f>(Input!J45-Input!J65+Input!J85)/Input!J$5</f>
        <v>24.007425862901783</v>
      </c>
      <c r="O21" s="6">
        <f t="shared" si="1"/>
        <v>26.957303398320413</v>
      </c>
    </row>
    <row r="22" spans="2:15" ht="12" customHeight="1" x14ac:dyDescent="0.2">
      <c r="B22" t="s">
        <v>132</v>
      </c>
      <c r="E22" s="6">
        <f>(Input!A46-Input!A66+Input!A86)/Input!A$5</f>
        <v>9.8358901915674917</v>
      </c>
      <c r="F22" s="6">
        <f>(Input!B46-Input!B66+Input!B86)/Input!B$5</f>
        <v>7.3845103782510488</v>
      </c>
      <c r="G22" s="6">
        <f>(Input!C46-Input!C66+Input!C86)/Input!C$5</f>
        <v>6.8041139017447376</v>
      </c>
      <c r="H22" s="6">
        <f>(Input!D46-Input!D66+Input!D86)/Input!D$5</f>
        <v>5.9230859403476028</v>
      </c>
      <c r="I22" s="6">
        <f>(Input!E46-Input!E66+Input!E86)/Input!E$5</f>
        <v>4.6992258641686515</v>
      </c>
      <c r="J22" s="6">
        <f>(Input!F46-Input!F66+Input!F86)/Input!F$5</f>
        <v>4.8745542071709229</v>
      </c>
      <c r="K22" s="6">
        <f>(Input!G46-Input!G66+Input!G86)/Input!G$5</f>
        <v>5.834200982005898</v>
      </c>
      <c r="L22" s="6">
        <f>(Input!H46-Input!H66+Input!H86)/Input!H$5</f>
        <v>5.6707391818266544</v>
      </c>
      <c r="M22" s="6">
        <f>(Input!I46-Input!I66+Input!I86)/Input!I$5</f>
        <v>6.6361962704929418</v>
      </c>
      <c r="N22" s="6">
        <f>(Input!J46-Input!J66+Input!J86)/Input!J$5</f>
        <v>6.5027804747862188</v>
      </c>
      <c r="O22" s="6">
        <f t="shared" si="1"/>
        <v>6.4165297392362177</v>
      </c>
    </row>
    <row r="23" spans="2:15" ht="12" customHeight="1" x14ac:dyDescent="0.2">
      <c r="B23" t="s">
        <v>133</v>
      </c>
      <c r="E23" s="6">
        <f>(Input!A47-Input!A67+Input!A87)/Input!A$5</f>
        <v>0.78275496615493523</v>
      </c>
      <c r="F23" s="6">
        <f>(Input!B47-Input!B67+Input!B87)/Input!B$5</f>
        <v>0.83768867177694972</v>
      </c>
      <c r="G23" s="6">
        <f>(Input!C47-Input!C67+Input!C87)/Input!C$5</f>
        <v>0.75484769853411049</v>
      </c>
      <c r="H23" s="6">
        <f>(Input!D47-Input!D67+Input!D87)/Input!D$5</f>
        <v>0.54850765879895103</v>
      </c>
      <c r="I23" s="6">
        <f>(Input!E47-Input!E67+Input!E87)/Input!E$5</f>
        <v>0.58619546157444946</v>
      </c>
      <c r="J23" s="6">
        <f>(Input!F47-Input!F67+Input!F87)/Input!F$5</f>
        <v>0.57751562181501248</v>
      </c>
      <c r="K23" s="6">
        <f>(Input!G47-Input!G67+Input!G87)/Input!G$5</f>
        <v>0.57933597279521465</v>
      </c>
      <c r="L23" s="6">
        <f>(Input!H47-Input!H67+Input!H87)/Input!H$5</f>
        <v>0.54721477050305456</v>
      </c>
      <c r="M23" s="6">
        <f>(Input!I47-Input!I67+Input!I87)/Input!I$5</f>
        <v>1.1118314474874034</v>
      </c>
      <c r="N23" s="6">
        <f>(Input!J47-Input!J67+Input!J87)/Input!J$5</f>
        <v>0.99232950948756349</v>
      </c>
      <c r="O23" s="6">
        <f t="shared" si="1"/>
        <v>0.73182217789276438</v>
      </c>
    </row>
    <row r="24" spans="2:15" ht="12" customHeight="1" x14ac:dyDescent="0.2">
      <c r="B24" t="s">
        <v>134</v>
      </c>
      <c r="E24" s="6">
        <f>(Input!A48-Input!A68+Input!A88)/Input!A$5</f>
        <v>0.43139673937088002</v>
      </c>
      <c r="F24" s="6">
        <f>(Input!B48-Input!B68+Input!B88)/Input!B$5</f>
        <v>0.40186601919252385</v>
      </c>
      <c r="G24" s="6">
        <f>(Input!C48-Input!C68+Input!C88)/Input!C$5</f>
        <v>0.2938747700470557</v>
      </c>
      <c r="H24" s="6">
        <f>(Input!D48-Input!D68+Input!D88)/Input!D$5</f>
        <v>0.38058342001155709</v>
      </c>
      <c r="I24" s="6">
        <f>(Input!E48-Input!E68+Input!E88)/Input!E$5</f>
        <v>0.30369034566746067</v>
      </c>
      <c r="J24" s="6">
        <f>(Input!F48-Input!F68+Input!F88)/Input!F$5</f>
        <v>0.4856350294161062</v>
      </c>
      <c r="K24" s="6">
        <f>(Input!G48-Input!G68+Input!G88)/Input!G$5</f>
        <v>0.35249835398440832</v>
      </c>
      <c r="L24" s="6">
        <f>(Input!H48-Input!H68+Input!H88)/Input!H$5</f>
        <v>0.35419394334810494</v>
      </c>
      <c r="M24" s="6">
        <f>(Input!I48-Input!I68+Input!I88)/Input!I$5</f>
        <v>0.25684905180393475</v>
      </c>
      <c r="N24" s="6">
        <f>(Input!J48-Input!J68+Input!J88)/Input!J$5</f>
        <v>0.27119918479519523</v>
      </c>
      <c r="O24" s="6">
        <f t="shared" si="1"/>
        <v>0.35317868576372263</v>
      </c>
    </row>
    <row r="25" spans="2:15" ht="12" customHeight="1" x14ac:dyDescent="0.2">
      <c r="B25" t="s">
        <v>135</v>
      </c>
      <c r="E25" s="6">
        <f>(Input!A49-Input!A69+Input!A89)/Input!A$5</f>
        <v>1.1449459806220412</v>
      </c>
      <c r="F25" s="6">
        <f>(Input!B49-Input!B69+Input!B89)/Input!B$5</f>
        <v>1.7123270645478943</v>
      </c>
      <c r="G25" s="6">
        <f>(Input!C49-Input!C69+Input!C89)/Input!C$5</f>
        <v>1.7036245425146685</v>
      </c>
      <c r="H25" s="6">
        <f>(Input!D49-Input!D69+Input!D89)/Input!D$5</f>
        <v>1.4254801440192026</v>
      </c>
      <c r="I25" s="6">
        <f>(Input!E49-Input!E69+Input!E89)/Input!E$5</f>
        <v>1.5083538921963222</v>
      </c>
      <c r="J25" s="6">
        <f>(Input!F49-Input!F69+Input!F89)/Input!F$5</f>
        <v>1.6623689630207563</v>
      </c>
      <c r="K25" s="6">
        <f>(Input!G49-Input!G69+Input!G89)/Input!G$5</f>
        <v>2.3362835244345761</v>
      </c>
      <c r="L25" s="6">
        <f>(Input!H49-Input!H69+Input!H89)/Input!H$5</f>
        <v>1.9660324185088838</v>
      </c>
      <c r="M25" s="6">
        <f>(Input!I49-Input!I69+Input!I89)/Input!I$5</f>
        <v>1.7445835569056594</v>
      </c>
      <c r="N25" s="6">
        <f>(Input!J49-Input!J69+Input!J89)/Input!J$5</f>
        <v>2.1465021846871188</v>
      </c>
      <c r="O25" s="6">
        <f t="shared" si="1"/>
        <v>1.735050227145712</v>
      </c>
    </row>
    <row r="26" spans="2:15" ht="13.5" customHeight="1" x14ac:dyDescent="0.2">
      <c r="B26" s="4" t="s">
        <v>136</v>
      </c>
      <c r="E26" s="8">
        <f>SUM(E21:E25)</f>
        <v>40.554979405388664</v>
      </c>
      <c r="F26" s="8">
        <f t="shared" ref="F26:N26" si="5">SUM(F21:F25)</f>
        <v>37.339633430518823</v>
      </c>
      <c r="G26" s="8">
        <f t="shared" si="5"/>
        <v>37.149992718963617</v>
      </c>
      <c r="H26" s="8">
        <f t="shared" si="5"/>
        <v>34.612630715206471</v>
      </c>
      <c r="I26" s="8">
        <f t="shared" si="5"/>
        <v>35.041461167319625</v>
      </c>
      <c r="J26" s="8">
        <f t="shared" si="5"/>
        <v>37.058732787887735</v>
      </c>
      <c r="K26" s="8">
        <f t="shared" si="5"/>
        <v>37.13948479711982</v>
      </c>
      <c r="L26" s="8">
        <f t="shared" si="5"/>
        <v>34.615319334175005</v>
      </c>
      <c r="M26" s="8">
        <f t="shared" si="5"/>
        <v>34.506370710350737</v>
      </c>
      <c r="N26" s="8">
        <f t="shared" si="5"/>
        <v>33.920237216657881</v>
      </c>
      <c r="O26" s="8">
        <f t="shared" si="1"/>
        <v>36.19388422835884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(Input!A50-Input!A70+Input!A90)/Input!A$5</f>
        <v>2.4982373136309337</v>
      </c>
      <c r="F28" s="6">
        <f>(Input!B50-Input!B70+Input!B90)/Input!B$5</f>
        <v>2.5891271070263175</v>
      </c>
      <c r="G28" s="6">
        <f>(Input!C50-Input!C70+Input!C90)/Input!C$5</f>
        <v>2.7531422513119419</v>
      </c>
      <c r="H28" s="6">
        <f>(Input!D50-Input!D70+Input!D90)/Input!D$5</f>
        <v>2.9384682579899541</v>
      </c>
      <c r="I28" s="6">
        <f>(Input!E50-Input!E70+Input!E90)/Input!E$5</f>
        <v>3.1402288319304019</v>
      </c>
      <c r="J28" s="6">
        <f>(Input!F50-Input!F70+Input!F90)/Input!F$5</f>
        <v>2.7689850213328273</v>
      </c>
      <c r="K28" s="6">
        <f>(Input!G50-Input!G70+Input!G90)/Input!G$5</f>
        <v>2.8256166955011239</v>
      </c>
      <c r="L28" s="6">
        <f>(Input!H50-Input!H70+Input!H90)/Input!H$5</f>
        <v>2.9738770664045622</v>
      </c>
      <c r="M28" s="6">
        <f>(Input!I50-Input!I70+Input!I90)/Input!I$5</f>
        <v>2.9574985837450272</v>
      </c>
      <c r="N28" s="6">
        <f>(Input!J50-Input!J70+Input!J90)/Input!J$5</f>
        <v>3.0896393115754228</v>
      </c>
      <c r="O28" s="6">
        <f t="shared" si="1"/>
        <v>2.8534820440448514</v>
      </c>
    </row>
    <row r="29" spans="2:15" ht="12" customHeight="1" x14ac:dyDescent="0.2">
      <c r="B29" t="s">
        <v>138</v>
      </c>
      <c r="E29" s="6">
        <f>(Input!A51-Input!A71+Input!A91)/Input!A$5</f>
        <v>0.10570579126664602</v>
      </c>
      <c r="F29" s="6">
        <f>(Input!B51-Input!B71+Input!B91)/Input!B$5</f>
        <v>0.10662118900967349</v>
      </c>
      <c r="G29" s="6">
        <f>(Input!C51-Input!C71+Input!C91)/Input!C$5</f>
        <v>0.10909833272012548</v>
      </c>
      <c r="H29" s="6">
        <f>(Input!D51-Input!D71+Input!D91)/Input!D$5</f>
        <v>9.9090065342045605E-2</v>
      </c>
      <c r="I29" s="6">
        <f>(Input!E51-Input!E71+Input!E91)/Input!E$5</f>
        <v>0.11641754372180894</v>
      </c>
      <c r="J29" s="6">
        <f>(Input!F51-Input!F71+Input!F91)/Input!F$5</f>
        <v>0.13582036494246813</v>
      </c>
      <c r="K29" s="6">
        <f>(Input!G51-Input!G71+Input!G91)/Input!G$5</f>
        <v>0.10755878376958584</v>
      </c>
      <c r="L29" s="6">
        <f>(Input!H51-Input!H71+Input!H91)/Input!H$5</f>
        <v>0.10548015573763546</v>
      </c>
      <c r="M29" s="6">
        <f>(Input!I51-Input!I71+Input!I91)/Input!I$5</f>
        <v>0.132139047378806</v>
      </c>
      <c r="N29" s="6">
        <f>(Input!J51-Input!J71+Input!J91)/Input!J$5</f>
        <v>0.15510091909048201</v>
      </c>
      <c r="O29" s="6">
        <f t="shared" si="1"/>
        <v>0.11730321929792771</v>
      </c>
    </row>
    <row r="30" spans="2:15" ht="13.5" customHeight="1" x14ac:dyDescent="0.2">
      <c r="B30" s="4" t="s">
        <v>139</v>
      </c>
      <c r="E30" s="8">
        <f>SUM(E28:E29)</f>
        <v>2.6039431048975796</v>
      </c>
      <c r="F30" s="8">
        <f t="shared" ref="F30:N30" si="6">SUM(F28:F29)</f>
        <v>2.6957482960359909</v>
      </c>
      <c r="G30" s="8">
        <f t="shared" si="6"/>
        <v>2.8622405840320675</v>
      </c>
      <c r="H30" s="8">
        <f t="shared" si="6"/>
        <v>3.0375583233319996</v>
      </c>
      <c r="I30" s="8">
        <f t="shared" si="6"/>
        <v>3.256646375652211</v>
      </c>
      <c r="J30" s="8">
        <f t="shared" si="6"/>
        <v>2.9048053862752954</v>
      </c>
      <c r="K30" s="8">
        <f t="shared" si="6"/>
        <v>2.9331754792707097</v>
      </c>
      <c r="L30" s="8">
        <f t="shared" si="6"/>
        <v>3.0793572221421974</v>
      </c>
      <c r="M30" s="8">
        <f t="shared" si="6"/>
        <v>3.0896376311238329</v>
      </c>
      <c r="N30" s="8">
        <f t="shared" si="6"/>
        <v>3.2447402306659048</v>
      </c>
      <c r="O30" s="8">
        <f t="shared" si="1"/>
        <v>2.9707852633427785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(Input!A52-Input!A72+Input!A92)/Input!A$5</f>
        <v>0.14003793744193249</v>
      </c>
      <c r="F32" s="6">
        <f>(Input!B52-Input!B72+Input!B92)/Input!B$5</f>
        <v>0.13127215153211949</v>
      </c>
      <c r="G32" s="6">
        <f>(Input!C52-Input!C72+Input!C92)/Input!C$5</f>
        <v>0.16519052690691508</v>
      </c>
      <c r="H32" s="6">
        <f>(Input!D52-Input!D72+Input!D92)/Input!D$5</f>
        <v>0.18208728274881095</v>
      </c>
      <c r="I32" s="6">
        <f>(Input!E52-Input!E72+Input!E92)/Input!E$5</f>
        <v>0.17911577842140788</v>
      </c>
      <c r="J32" s="6">
        <f>(Input!F52-Input!F72+Input!F92)/Input!F$5</f>
        <v>0.17470119983974022</v>
      </c>
      <c r="K32" s="6">
        <f>(Input!G52-Input!G72+Input!G92)/Input!G$5</f>
        <v>0.2148565690030749</v>
      </c>
      <c r="L32" s="6">
        <f>(Input!H52-Input!H72+Input!H92)/Input!H$5</f>
        <v>0.26132635423109835</v>
      </c>
      <c r="M32" s="6">
        <f>(Input!I52-Input!I72+Input!I92)/Input!I$5</f>
        <v>0.2706083590040681</v>
      </c>
      <c r="N32" s="6">
        <f>(Input!J52-Input!J72+Input!J92)/Input!J$5</f>
        <v>0.2710063235719028</v>
      </c>
      <c r="O32" s="6">
        <f t="shared" si="1"/>
        <v>0.19902024827010703</v>
      </c>
    </row>
    <row r="33" spans="2:15" ht="12" customHeight="1" x14ac:dyDescent="0.2">
      <c r="B33" t="s">
        <v>141</v>
      </c>
      <c r="E33" s="6">
        <f>(Input!A53-Input!A73+Input!A93)/Input!A$5</f>
        <v>0.77705499270008405</v>
      </c>
      <c r="F33" s="6">
        <f>(Input!B53-Input!B73+Input!B93)/Input!B$5</f>
        <v>0.64584035836342224</v>
      </c>
      <c r="G33" s="6">
        <f>(Input!C53-Input!C73+Input!C93)/Input!C$5</f>
        <v>0.67440824151352607</v>
      </c>
      <c r="H33" s="6">
        <f>(Input!D53-Input!D73+Input!D93)/Input!D$5</f>
        <v>0.62510823665377591</v>
      </c>
      <c r="I33" s="6">
        <f>(Input!E53-Input!E73+Input!E93)/Input!E$5</f>
        <v>0.61109969679546017</v>
      </c>
      <c r="J33" s="6">
        <f>(Input!F53-Input!F73+Input!F93)/Input!F$5</f>
        <v>0.61159776550056577</v>
      </c>
      <c r="K33" s="6">
        <f>(Input!G53-Input!G73+Input!G93)/Input!G$5</f>
        <v>0.58722481771252866</v>
      </c>
      <c r="L33" s="6">
        <f>(Input!H53-Input!H73+Input!H93)/Input!H$5</f>
        <v>0.67255018259771726</v>
      </c>
      <c r="M33" s="6">
        <f>(Input!I53-Input!I73+Input!I93)/Input!I$5</f>
        <v>0.70868738282494226</v>
      </c>
      <c r="N33" s="6">
        <f>(Input!J53-Input!J73+Input!J93)/Input!J$5</f>
        <v>0.71544925592710806</v>
      </c>
      <c r="O33" s="6">
        <f t="shared" si="1"/>
        <v>0.66290209305891312</v>
      </c>
    </row>
    <row r="34" spans="2:15" ht="12" customHeight="1" x14ac:dyDescent="0.2">
      <c r="B34" t="s">
        <v>142</v>
      </c>
      <c r="E34" s="6">
        <f>(Input!A54-Input!A74+Input!A94)/Input!A$5</f>
        <v>0.21853849046586735</v>
      </c>
      <c r="F34" s="6">
        <f>(Input!B54-Input!B74+Input!B94)/Input!B$5</f>
        <v>0.21399078990558204</v>
      </c>
      <c r="G34" s="6">
        <f>(Input!C54-Input!C74+Input!C94)/Input!C$5</f>
        <v>0.21265114928061035</v>
      </c>
      <c r="H34" s="6">
        <f>(Input!D54-Input!D74+Input!D94)/Input!D$5</f>
        <v>0.20828266880028448</v>
      </c>
      <c r="I34" s="6">
        <f>(Input!E54-Input!E74+Input!E94)/Input!E$5</f>
        <v>0.21646393508780074</v>
      </c>
      <c r="J34" s="6">
        <f>(Input!F54-Input!F74+Input!F94)/Input!F$5</f>
        <v>0.21627745678960278</v>
      </c>
      <c r="K34" s="6">
        <f>(Input!G54-Input!G74+Input!G94)/Input!G$5</f>
        <v>0.20618266220257903</v>
      </c>
      <c r="L34" s="6">
        <f>(Input!H54-Input!H74+Input!H94)/Input!H$5</f>
        <v>0.22038078614460385</v>
      </c>
      <c r="M34" s="6">
        <f>(Input!I54-Input!I74+Input!I94)/Input!I$5</f>
        <v>0.23482743066763861</v>
      </c>
      <c r="N34" s="6">
        <f>(Input!J54-Input!J74+Input!J94)/Input!J$5</f>
        <v>0.2235472216646853</v>
      </c>
      <c r="O34" s="6">
        <f t="shared" si="1"/>
        <v>0.21711425910092547</v>
      </c>
    </row>
    <row r="35" spans="2:15" ht="12" customHeight="1" x14ac:dyDescent="0.2">
      <c r="B35" t="s">
        <v>143</v>
      </c>
      <c r="E35" s="6">
        <f>(Input!A55-Input!A75+Input!A95)/Input!A$5</f>
        <v>1.2006728310401276</v>
      </c>
      <c r="F35" s="6">
        <f>(Input!B55-Input!B75+Input!B95)/Input!B$5</f>
        <v>1.1411461257747484</v>
      </c>
      <c r="G35" s="6">
        <f>(Input!C55-Input!C75+Input!C95)/Input!C$5</f>
        <v>1.2400050928525785</v>
      </c>
      <c r="H35" s="6">
        <f>(Input!D55-Input!D75+Input!D95)/Input!D$5</f>
        <v>1.0323065297595235</v>
      </c>
      <c r="I35" s="6">
        <f>(Input!E55-Input!E75+Input!E95)/Input!E$5</f>
        <v>1.1346754032906083</v>
      </c>
      <c r="J35" s="6">
        <f>(Input!F55-Input!F75+Input!F95)/Input!F$5</f>
        <v>1.3256305836127338</v>
      </c>
      <c r="K35" s="6">
        <f>(Input!G55-Input!G75+Input!G95)/Input!G$5</f>
        <v>1.2520203615630843</v>
      </c>
      <c r="L35" s="6">
        <f>(Input!H55-Input!H75+Input!H95)/Input!H$5</f>
        <v>1.1663588701819199</v>
      </c>
      <c r="M35" s="6">
        <f>(Input!I55-Input!I75+Input!I95)/Input!I$5</f>
        <v>1.1022793474752182</v>
      </c>
      <c r="N35" s="6">
        <f>(Input!J55-Input!J75+Input!J95)/Input!J$5</f>
        <v>1.2980531691748476</v>
      </c>
      <c r="O35" s="6">
        <f t="shared" si="1"/>
        <v>1.189314831472539</v>
      </c>
    </row>
    <row r="36" spans="2:15" ht="13.5" customHeight="1" x14ac:dyDescent="0.2">
      <c r="B36" s="4" t="s">
        <v>144</v>
      </c>
      <c r="E36" s="8">
        <f>SUM(E32:E35)</f>
        <v>2.3363042516480115</v>
      </c>
      <c r="F36" s="8">
        <f t="shared" ref="F36:N36" si="7">SUM(F32:F35)</f>
        <v>2.1322494255758722</v>
      </c>
      <c r="G36" s="8">
        <f t="shared" si="7"/>
        <v>2.2922550105536299</v>
      </c>
      <c r="H36" s="8">
        <f t="shared" si="7"/>
        <v>2.0477847179623949</v>
      </c>
      <c r="I36" s="8">
        <f t="shared" si="7"/>
        <v>2.1413548135952771</v>
      </c>
      <c r="J36" s="8">
        <f t="shared" si="7"/>
        <v>2.3282070057426427</v>
      </c>
      <c r="K36" s="8">
        <f t="shared" si="7"/>
        <v>2.2602844104812672</v>
      </c>
      <c r="L36" s="8">
        <f t="shared" si="7"/>
        <v>2.3206161931553391</v>
      </c>
      <c r="M36" s="8">
        <f t="shared" si="7"/>
        <v>2.3164025199718674</v>
      </c>
      <c r="N36" s="8">
        <f t="shared" si="7"/>
        <v>2.5080559703385434</v>
      </c>
      <c r="O36" s="8">
        <f t="shared" si="1"/>
        <v>2.2683514319024844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(Input!A56-Input!A76+Input!A96)/Input!A$5</f>
        <v>3.4366863248241382</v>
      </c>
      <c r="F38" s="8">
        <f>(Input!B56-Input!B76+Input!B96)/Input!B$5</f>
        <v>3.4224721283620707</v>
      </c>
      <c r="G38" s="8">
        <f>(Input!C56-Input!C76+Input!C96)/Input!C$5</f>
        <v>3.6499428748475049</v>
      </c>
      <c r="H38" s="8">
        <f>(Input!D56-Input!D76+Input!D96)/Input!D$5</f>
        <v>3.93940527181402</v>
      </c>
      <c r="I38" s="8">
        <f>(Input!E56-Input!E76+Input!E96)/Input!E$5</f>
        <v>3.7547666146445295</v>
      </c>
      <c r="J38" s="8">
        <f>(Input!F56-Input!F76+Input!F96)/Input!F$5</f>
        <v>3.6893465723383168</v>
      </c>
      <c r="K38" s="8">
        <f>(Input!G56-Input!G76+Input!G96)/Input!G$5</f>
        <v>3.6411131968424515</v>
      </c>
      <c r="L38" s="8">
        <f>(Input!H56-Input!H76+Input!H96)/Input!H$5</f>
        <v>3.7701984002575859</v>
      </c>
      <c r="M38" s="8">
        <f>(Input!I56-Input!I76+Input!I96)/Input!I$5</f>
        <v>3.9738698071541716</v>
      </c>
      <c r="N38" s="8">
        <f>(Input!J56-Input!J76+Input!J96)/Input!J$5</f>
        <v>4.3044057452529101</v>
      </c>
      <c r="O38" s="8">
        <f t="shared" si="1"/>
        <v>3.7582206936337696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76.341055258151584</v>
      </c>
      <c r="F40" s="11">
        <f t="shared" ref="F40:N40" si="8">SUM(F10,F15,F19,F26,F30,F36,F38)</f>
        <v>72.830231024695422</v>
      </c>
      <c r="G40" s="11">
        <f t="shared" si="8"/>
        <v>74.929236323851214</v>
      </c>
      <c r="H40" s="11">
        <f t="shared" si="8"/>
        <v>72.097600675645651</v>
      </c>
      <c r="I40" s="11">
        <f t="shared" si="8"/>
        <v>71.478654453963969</v>
      </c>
      <c r="J40" s="11">
        <f t="shared" si="8"/>
        <v>75.126264523543441</v>
      </c>
      <c r="K40" s="11">
        <f t="shared" si="8"/>
        <v>74.686728526500858</v>
      </c>
      <c r="L40" s="11">
        <f t="shared" si="8"/>
        <v>73.523382739219954</v>
      </c>
      <c r="M40" s="11">
        <f t="shared" si="8"/>
        <v>75.849292000778149</v>
      </c>
      <c r="N40" s="11">
        <f t="shared" si="8"/>
        <v>74.906555296515307</v>
      </c>
      <c r="O40" s="11">
        <f t="shared" si="1"/>
        <v>74.176900082286551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HVLFÖ&amp;C&amp;8DVR-Nr. 0890723&amp;R&amp;8&amp;D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249</v>
      </c>
    </row>
    <row r="2" spans="1:15" ht="15.75" customHeight="1" x14ac:dyDescent="0.2">
      <c r="D2" s="41" t="str">
        <f>Kenndat!D2</f>
        <v>Produktionsgebiet 2: Wald- und Mühlviertel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171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Input!A37/Input!A$7</f>
        <v>28.574436603358251</v>
      </c>
      <c r="F7" s="6">
        <f>Input!B37/Input!B$7</f>
        <v>29.993323371792325</v>
      </c>
      <c r="G7" s="6">
        <f>Input!C37/Input!C$7</f>
        <v>33.125653224471549</v>
      </c>
      <c r="H7" s="6">
        <f>Input!D37/Input!D$7</f>
        <v>34.54069278516485</v>
      </c>
      <c r="I7" s="6">
        <f>Input!E37/Input!E$7</f>
        <v>33.890725834039323</v>
      </c>
      <c r="J7" s="6">
        <f>Input!F37/Input!F$7</f>
        <v>37.840279909267885</v>
      </c>
      <c r="K7" s="6">
        <f>Input!G37/Input!G$7</f>
        <v>41.295950976921894</v>
      </c>
      <c r="L7" s="6">
        <f>Input!H37/Input!H$7</f>
        <v>40.783903327812077</v>
      </c>
      <c r="M7" s="6">
        <f>Input!I37/Input!I$7</f>
        <v>43.744981052379309</v>
      </c>
      <c r="N7" s="6">
        <f>Input!J37/Input!J$7</f>
        <v>46.000517039140632</v>
      </c>
      <c r="O7" s="6">
        <f>AVERAGE(E7:N7)</f>
        <v>36.979046412434812</v>
      </c>
    </row>
    <row r="8" spans="1:15" ht="12" customHeight="1" x14ac:dyDescent="0.2">
      <c r="B8" t="s">
        <v>121</v>
      </c>
      <c r="E8" s="6">
        <f>Input!A38/Input!A$7</f>
        <v>29.648577141181445</v>
      </c>
      <c r="F8" s="6">
        <f>Input!B38/Input!B$7</f>
        <v>32.291064371813704</v>
      </c>
      <c r="G8" s="6">
        <f>Input!C38/Input!C$7</f>
        <v>34.385471495528257</v>
      </c>
      <c r="H8" s="6">
        <f>Input!D38/Input!D$7</f>
        <v>34.011976936326157</v>
      </c>
      <c r="I8" s="6">
        <f>Input!E38/Input!E$7</f>
        <v>35.999586712634141</v>
      </c>
      <c r="J8" s="6">
        <f>Input!F38/Input!F$7</f>
        <v>38.264063786151588</v>
      </c>
      <c r="K8" s="6">
        <f>Input!G38/Input!G$7</f>
        <v>40.404773398804544</v>
      </c>
      <c r="L8" s="6">
        <f>Input!H38/Input!H$7</f>
        <v>41.205814937509409</v>
      </c>
      <c r="M8" s="6">
        <f>Input!I38/Input!I$7</f>
        <v>43.700464778395215</v>
      </c>
      <c r="N8" s="6">
        <f>Input!J38/Input!J$7</f>
        <v>43.855661192739845</v>
      </c>
      <c r="O8" s="6">
        <f t="shared" ref="O8:O40" si="1">AVERAGE(E8:N8)</f>
        <v>37.376745475108422</v>
      </c>
    </row>
    <row r="9" spans="1:15" ht="12" customHeight="1" x14ac:dyDescent="0.2">
      <c r="B9" t="s">
        <v>122</v>
      </c>
      <c r="E9" s="6">
        <f>Input!A39/Input!A$7</f>
        <v>2.1877727295231497</v>
      </c>
      <c r="F9" s="6">
        <f>Input!B39/Input!B$7</f>
        <v>1.994430831445926</v>
      </c>
      <c r="G9" s="6">
        <f>Input!C39/Input!C$7</f>
        <v>2.3739678456557902</v>
      </c>
      <c r="H9" s="6">
        <f>Input!D39/Input!D$7</f>
        <v>2.5177316054326875</v>
      </c>
      <c r="I9" s="6">
        <f>Input!E39/Input!E$7</f>
        <v>2.3516147230968327</v>
      </c>
      <c r="J9" s="6">
        <f>Input!F39/Input!F$7</f>
        <v>1.8510056720756196</v>
      </c>
      <c r="K9" s="6">
        <f>Input!G39/Input!G$7</f>
        <v>2.0579215650833578</v>
      </c>
      <c r="L9" s="6">
        <f>Input!H39/Input!H$7</f>
        <v>2.269619183857853</v>
      </c>
      <c r="M9" s="6">
        <f>Input!I39/Input!I$7</f>
        <v>2.0795918397915014</v>
      </c>
      <c r="N9" s="6">
        <f>Input!J39/Input!J$7</f>
        <v>2.4313762501543401</v>
      </c>
      <c r="O9" s="6">
        <f t="shared" si="1"/>
        <v>2.2115032246117057</v>
      </c>
    </row>
    <row r="10" spans="1:15" ht="13.5" customHeight="1" x14ac:dyDescent="0.2">
      <c r="B10" s="4" t="s">
        <v>123</v>
      </c>
      <c r="E10" s="8">
        <f>SUM(E7:E9)</f>
        <v>60.410786474062846</v>
      </c>
      <c r="F10" s="8">
        <f t="shared" ref="F10:N10" si="2">SUM(F7:F9)</f>
        <v>64.278818575051957</v>
      </c>
      <c r="G10" s="8">
        <f t="shared" si="2"/>
        <v>69.885092565655583</v>
      </c>
      <c r="H10" s="8">
        <f t="shared" si="2"/>
        <v>71.070401326923701</v>
      </c>
      <c r="I10" s="8">
        <f t="shared" si="2"/>
        <v>72.241927269770301</v>
      </c>
      <c r="J10" s="8">
        <f t="shared" si="2"/>
        <v>77.955349367495089</v>
      </c>
      <c r="K10" s="8">
        <f t="shared" si="2"/>
        <v>83.758645940809799</v>
      </c>
      <c r="L10" s="8">
        <f t="shared" si="2"/>
        <v>84.259337449179341</v>
      </c>
      <c r="M10" s="8">
        <f t="shared" si="2"/>
        <v>89.525037670566036</v>
      </c>
      <c r="N10" s="8">
        <f t="shared" si="2"/>
        <v>92.287554482034821</v>
      </c>
      <c r="O10" s="8">
        <f t="shared" si="1"/>
        <v>76.567295112154937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Input!A40/Input!A$7</f>
        <v>79.810581581783623</v>
      </c>
      <c r="F12" s="6">
        <f>Input!B40/Input!B$7</f>
        <v>69.684281535549729</v>
      </c>
      <c r="G12" s="6">
        <f>Input!C40/Input!C$7</f>
        <v>69.525948236264412</v>
      </c>
      <c r="H12" s="6">
        <f>Input!D40/Input!D$7</f>
        <v>71.381930663986807</v>
      </c>
      <c r="I12" s="6">
        <f>Input!E40/Input!E$7</f>
        <v>69.445551602683636</v>
      </c>
      <c r="J12" s="6">
        <f>Input!F40/Input!F$7</f>
        <v>72.439355314368171</v>
      </c>
      <c r="K12" s="6">
        <f>Input!G40/Input!G$7</f>
        <v>71.789140640101621</v>
      </c>
      <c r="L12" s="6">
        <f>Input!H40/Input!H$7</f>
        <v>74.243610901972602</v>
      </c>
      <c r="M12" s="6">
        <f>Input!I40/Input!I$7</f>
        <v>73.240138849362665</v>
      </c>
      <c r="N12" s="6">
        <f>Input!J40/Input!J$7</f>
        <v>71.849050500061736</v>
      </c>
      <c r="O12" s="6">
        <f t="shared" si="1"/>
        <v>72.3409589826135</v>
      </c>
    </row>
    <row r="13" spans="1:15" ht="12" customHeight="1" x14ac:dyDescent="0.2">
      <c r="B13" t="s">
        <v>125</v>
      </c>
      <c r="E13" s="6">
        <f>Input!A41/Input!A$7</f>
        <v>20.344626528599228</v>
      </c>
      <c r="F13" s="6">
        <f>Input!B41/Input!B$7</f>
        <v>19.42238647587688</v>
      </c>
      <c r="G13" s="6">
        <f>Input!C41/Input!C$7</f>
        <v>19.790017237439898</v>
      </c>
      <c r="H13" s="6">
        <f>Input!D41/Input!D$7</f>
        <v>20.596467953092695</v>
      </c>
      <c r="I13" s="6">
        <f>Input!E41/Input!E$7</f>
        <v>19.573213515407414</v>
      </c>
      <c r="J13" s="6">
        <f>Input!F41/Input!F$7</f>
        <v>21.182775082737383</v>
      </c>
      <c r="K13" s="6">
        <f>Input!G41/Input!G$7</f>
        <v>20.041589534647272</v>
      </c>
      <c r="L13" s="6">
        <f>Input!H41/Input!H$7</f>
        <v>21.569352958891734</v>
      </c>
      <c r="M13" s="6">
        <f>Input!I41/Input!I$7</f>
        <v>20.736706259455087</v>
      </c>
      <c r="N13" s="6">
        <f>Input!J41/Input!J$7</f>
        <v>21.028811736016792</v>
      </c>
      <c r="O13" s="6">
        <f t="shared" si="1"/>
        <v>20.428594728216435</v>
      </c>
    </row>
    <row r="14" spans="1:15" ht="12" customHeight="1" x14ac:dyDescent="0.2">
      <c r="B14" t="s">
        <v>126</v>
      </c>
      <c r="E14" s="6">
        <f>Input!A42/Input!A$7</f>
        <v>1.8773418844757919</v>
      </c>
      <c r="F14" s="6">
        <f>Input!B42/Input!B$7</f>
        <v>3.1026944556325611</v>
      </c>
      <c r="G14" s="6">
        <f>Input!C42/Input!C$7</f>
        <v>3.1471618559143093</v>
      </c>
      <c r="H14" s="6">
        <f>Input!D42/Input!D$7</f>
        <v>3.2783154968589305</v>
      </c>
      <c r="I14" s="6">
        <f>Input!E42/Input!E$7</f>
        <v>3.8459825445526437</v>
      </c>
      <c r="J14" s="6">
        <f>Input!F42/Input!F$7</f>
        <v>3.6449026829094686</v>
      </c>
      <c r="K14" s="6">
        <f>Input!G42/Input!G$7</f>
        <v>3.5617259497468257</v>
      </c>
      <c r="L14" s="6">
        <f>Input!H42/Input!H$7</f>
        <v>4.1749021231742205</v>
      </c>
      <c r="M14" s="6">
        <f>Input!I42/Input!I$7</f>
        <v>4.3310177793088984</v>
      </c>
      <c r="N14" s="6">
        <f>Input!J42/Input!J$7</f>
        <v>3.704373688109643</v>
      </c>
      <c r="O14" s="6">
        <f t="shared" si="1"/>
        <v>3.4668418460683292</v>
      </c>
    </row>
    <row r="15" spans="1:15" ht="13.5" customHeight="1" x14ac:dyDescent="0.2">
      <c r="B15" s="4" t="s">
        <v>130</v>
      </c>
      <c r="E15" s="8">
        <f>SUM(E12:E14)</f>
        <v>102.03254999485866</v>
      </c>
      <c r="F15" s="8">
        <f t="shared" ref="F15:N15" si="3">SUM(F12:F14)</f>
        <v>92.209362467059165</v>
      </c>
      <c r="G15" s="8">
        <f t="shared" si="3"/>
        <v>92.463127329618615</v>
      </c>
      <c r="H15" s="8">
        <f t="shared" si="3"/>
        <v>95.256714113938443</v>
      </c>
      <c r="I15" s="8">
        <f t="shared" si="3"/>
        <v>92.864747662643694</v>
      </c>
      <c r="J15" s="8">
        <f t="shared" si="3"/>
        <v>97.267033080015025</v>
      </c>
      <c r="K15" s="8">
        <f t="shared" si="3"/>
        <v>95.392456124495723</v>
      </c>
      <c r="L15" s="8">
        <f t="shared" si="3"/>
        <v>99.98786598403855</v>
      </c>
      <c r="M15" s="8">
        <f t="shared" si="3"/>
        <v>98.30786288812665</v>
      </c>
      <c r="N15" s="8">
        <f t="shared" si="3"/>
        <v>96.582235924188168</v>
      </c>
      <c r="O15" s="8">
        <f t="shared" si="1"/>
        <v>96.236395556898273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Input!A43/Input!A$7</f>
        <v>11.89246019262921</v>
      </c>
      <c r="F17" s="6">
        <f>Input!B43/Input!B$7</f>
        <v>13.59466937332394</v>
      </c>
      <c r="G17" s="6">
        <f>Input!C43/Input!C$7</f>
        <v>14.080649104642093</v>
      </c>
      <c r="H17" s="6">
        <f>Input!D43/Input!D$7</f>
        <v>11.36849068678551</v>
      </c>
      <c r="I17" s="6">
        <f>Input!E43/Input!E$7</f>
        <v>10.527863067829081</v>
      </c>
      <c r="J17" s="6">
        <f>Input!F43/Input!F$7</f>
        <v>12.184128482185304</v>
      </c>
      <c r="K17" s="6">
        <f>Input!G43/Input!G$7</f>
        <v>11.814422244146375</v>
      </c>
      <c r="L17" s="6">
        <f>Input!H43/Input!H$7</f>
        <v>10.454427947598255</v>
      </c>
      <c r="M17" s="6">
        <f>Input!I43/Input!I$7</f>
        <v>10.556609349489987</v>
      </c>
      <c r="N17" s="6">
        <f>Input!J43/Input!J$7</f>
        <v>11.767726262501544</v>
      </c>
      <c r="O17" s="6">
        <f t="shared" si="1"/>
        <v>11.824144671113128</v>
      </c>
    </row>
    <row r="18" spans="2:15" ht="12" customHeight="1" x14ac:dyDescent="0.2">
      <c r="B18" t="s">
        <v>128</v>
      </c>
      <c r="E18" s="6">
        <f>Input!A44/Input!A$7</f>
        <v>23.077968291206005</v>
      </c>
      <c r="F18" s="6">
        <f>Input!B44/Input!B$7</f>
        <v>21.601620243376193</v>
      </c>
      <c r="G18" s="6">
        <f>Input!C44/Input!C$7</f>
        <v>27.211749528009985</v>
      </c>
      <c r="H18" s="6">
        <f>Input!D44/Input!D$7</f>
        <v>28.250918447189285</v>
      </c>
      <c r="I18" s="6">
        <f>Input!E44/Input!E$7</f>
        <v>23.637295314942552</v>
      </c>
      <c r="J18" s="6">
        <f>Input!F44/Input!F$7</f>
        <v>25.68256010299946</v>
      </c>
      <c r="K18" s="6">
        <f>Input!G44/Input!G$7</f>
        <v>25.004443908892586</v>
      </c>
      <c r="L18" s="6">
        <f>Input!H44/Input!H$7</f>
        <v>21.76030914018973</v>
      </c>
      <c r="M18" s="6">
        <f>Input!I44/Input!I$7</f>
        <v>25.030930006141126</v>
      </c>
      <c r="N18" s="6">
        <f>Input!J44/Input!J$7</f>
        <v>18.870984535127796</v>
      </c>
      <c r="O18" s="6">
        <f t="shared" si="1"/>
        <v>24.012877951807472</v>
      </c>
    </row>
    <row r="19" spans="2:15" ht="13.5" customHeight="1" x14ac:dyDescent="0.2">
      <c r="B19" s="4" t="s">
        <v>129</v>
      </c>
      <c r="E19" s="8">
        <f>SUM(E17:E18)</f>
        <v>34.970428483835214</v>
      </c>
      <c r="F19" s="8">
        <f t="shared" ref="F19:N19" si="4">SUM(F17:F18)</f>
        <v>35.196289616700135</v>
      </c>
      <c r="G19" s="8">
        <f t="shared" si="4"/>
        <v>41.29239863265208</v>
      </c>
      <c r="H19" s="8">
        <f t="shared" si="4"/>
        <v>39.619409133974798</v>
      </c>
      <c r="I19" s="8">
        <f t="shared" si="4"/>
        <v>34.165158382771637</v>
      </c>
      <c r="J19" s="8">
        <f t="shared" si="4"/>
        <v>37.866688585184761</v>
      </c>
      <c r="K19" s="8">
        <f t="shared" si="4"/>
        <v>36.818866153038961</v>
      </c>
      <c r="L19" s="8">
        <f t="shared" si="4"/>
        <v>32.214737087787981</v>
      </c>
      <c r="M19" s="8">
        <f t="shared" si="4"/>
        <v>35.587539355631115</v>
      </c>
      <c r="N19" s="8">
        <f t="shared" si="4"/>
        <v>30.63871079762934</v>
      </c>
      <c r="O19" s="8">
        <f t="shared" si="1"/>
        <v>35.8370226229206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Input!A45/Input!A$7</f>
        <v>225.39189281620247</v>
      </c>
      <c r="F21" s="6">
        <f>Input!B45/Input!B$7</f>
        <v>200.96073947982183</v>
      </c>
      <c r="G21" s="6">
        <f>Input!C45/Input!C$7</f>
        <v>216.89541246956034</v>
      </c>
      <c r="H21" s="6">
        <f>Input!D45/Input!D$7</f>
        <v>223.60501171182653</v>
      </c>
      <c r="I21" s="6">
        <f>Input!E45/Input!E$7</f>
        <v>269.39840699725357</v>
      </c>
      <c r="J21" s="6">
        <f>Input!F45/Input!F$7</f>
        <v>292.39099510448767</v>
      </c>
      <c r="K21" s="6">
        <f>Input!G45/Input!G$7</f>
        <v>261.107058364274</v>
      </c>
      <c r="L21" s="6">
        <f>Input!H45/Input!H$7</f>
        <v>213.6792269236561</v>
      </c>
      <c r="M21" s="6">
        <f>Input!I45/Input!I$7</f>
        <v>181.57067941824064</v>
      </c>
      <c r="N21" s="6">
        <f>Input!J45/Input!J$7</f>
        <v>211.34750262378071</v>
      </c>
      <c r="O21" s="6">
        <f t="shared" si="1"/>
        <v>229.63469259091045</v>
      </c>
    </row>
    <row r="22" spans="2:15" ht="12" customHeight="1" x14ac:dyDescent="0.2">
      <c r="B22" t="s">
        <v>132</v>
      </c>
      <c r="E22" s="6">
        <f>Input!A46/Input!A$7</f>
        <v>67.857987714080053</v>
      </c>
      <c r="F22" s="6">
        <f>Input!B46/Input!B$7</f>
        <v>50.337945431512523</v>
      </c>
      <c r="G22" s="6">
        <f>Input!C46/Input!C$7</f>
        <v>46.138503393579988</v>
      </c>
      <c r="H22" s="6">
        <f>Input!D46/Input!D$7</f>
        <v>41.610099544276203</v>
      </c>
      <c r="I22" s="6">
        <f>Input!E46/Input!E$7</f>
        <v>33.13456626515319</v>
      </c>
      <c r="J22" s="6">
        <f>Input!F46/Input!F$7</f>
        <v>34.826553594228976</v>
      </c>
      <c r="K22" s="6">
        <f>Input!G46/Input!G$7</f>
        <v>42.259576545841142</v>
      </c>
      <c r="L22" s="6">
        <f>Input!H46/Input!H$7</f>
        <v>40.337618280379459</v>
      </c>
      <c r="M22" s="6">
        <f>Input!I46/Input!I$7</f>
        <v>46.099148031095069</v>
      </c>
      <c r="N22" s="6">
        <f>Input!J46/Input!J$7</f>
        <v>44.970868934436353</v>
      </c>
      <c r="O22" s="6">
        <f t="shared" si="1"/>
        <v>44.75728677345829</v>
      </c>
    </row>
    <row r="23" spans="2:15" ht="12" customHeight="1" x14ac:dyDescent="0.2">
      <c r="B23" t="s">
        <v>133</v>
      </c>
      <c r="E23" s="6">
        <f>Input!A47/Input!A$7</f>
        <v>5.3933552443664148</v>
      </c>
      <c r="F23" s="6">
        <f>Input!B47/Input!B$7</f>
        <v>5.6900571396195261</v>
      </c>
      <c r="G23" s="6">
        <f>Input!C47/Input!C$7</f>
        <v>5.1113441294463273</v>
      </c>
      <c r="H23" s="6">
        <f>Input!D47/Input!D$7</f>
        <v>3.9301411418843415</v>
      </c>
      <c r="I23" s="6">
        <f>Input!E47/Input!E$7</f>
        <v>4.151508770784984</v>
      </c>
      <c r="J23" s="6">
        <f>Input!F47/Input!F$7</f>
        <v>4.1257314489433483</v>
      </c>
      <c r="K23" s="6">
        <f>Input!G47/Input!G$7</f>
        <v>4.1527636986215395</v>
      </c>
      <c r="L23" s="6">
        <f>Input!H47/Input!H$7</f>
        <v>3.889880439692817</v>
      </c>
      <c r="M23" s="6">
        <f>Input!I47/Input!I$7</f>
        <v>7.7901809385438039</v>
      </c>
      <c r="N23" s="6">
        <f>Input!J47/Input!J$7</f>
        <v>6.943840751944685</v>
      </c>
      <c r="O23" s="6">
        <f t="shared" si="1"/>
        <v>5.1178803703847793</v>
      </c>
    </row>
    <row r="24" spans="2:15" ht="12" customHeight="1" x14ac:dyDescent="0.2">
      <c r="B24" t="s">
        <v>134</v>
      </c>
      <c r="E24" s="6">
        <f>Input!A48/Input!A$7</f>
        <v>3.015549419789243</v>
      </c>
      <c r="F24" s="6">
        <f>Input!B48/Input!B$7</f>
        <v>2.9698841534773299</v>
      </c>
      <c r="G24" s="6">
        <f>Input!C48/Input!C$7</f>
        <v>1.9907161525383581</v>
      </c>
      <c r="H24" s="6">
        <f>Input!D48/Input!D$7</f>
        <v>2.6709874182234521</v>
      </c>
      <c r="I24" s="6">
        <f>Input!E48/Input!E$7</f>
        <v>2.1498761086389329</v>
      </c>
      <c r="J24" s="6">
        <f>Input!F48/Input!F$7</f>
        <v>3.472825368538039</v>
      </c>
      <c r="K24" s="6">
        <f>Input!G48/Input!G$7</f>
        <v>2.5306459508514014</v>
      </c>
      <c r="L24" s="6">
        <f>Input!H48/Input!H$7</f>
        <v>2.5645024845655771</v>
      </c>
      <c r="M24" s="6">
        <f>Input!I48/Input!I$7</f>
        <v>1.8004881446310084</v>
      </c>
      <c r="N24" s="6">
        <f>Input!J48/Input!J$7</f>
        <v>1.8981091801456969</v>
      </c>
      <c r="O24" s="6">
        <f t="shared" si="1"/>
        <v>2.5063584381399036</v>
      </c>
    </row>
    <row r="25" spans="2:15" ht="12" customHeight="1" x14ac:dyDescent="0.2">
      <c r="B25" t="s">
        <v>135</v>
      </c>
      <c r="E25" s="6">
        <f>Input!A49/Input!A$7</f>
        <v>7.5960669822566329</v>
      </c>
      <c r="F25" s="6">
        <f>Input!B49/Input!B$7</f>
        <v>11.610257746676341</v>
      </c>
      <c r="G25" s="6">
        <f>Input!C49/Input!C$7</f>
        <v>11.539467336612233</v>
      </c>
      <c r="H25" s="6">
        <f>Input!D49/Input!D$7</f>
        <v>10.021315024386098</v>
      </c>
      <c r="I25" s="6">
        <f>Input!E49/Input!E$7</f>
        <v>10.668683023386778</v>
      </c>
      <c r="J25" s="6">
        <f>Input!F49/Input!F$7</f>
        <v>11.852031549108213</v>
      </c>
      <c r="K25" s="6">
        <f>Input!G49/Input!G$7</f>
        <v>16.746728573114122</v>
      </c>
      <c r="L25" s="6">
        <f>Input!H49/Input!H$7</f>
        <v>13.972023339858454</v>
      </c>
      <c r="M25" s="6">
        <f>Input!I49/Input!I$7</f>
        <v>12.222167218369457</v>
      </c>
      <c r="N25" s="6">
        <f>Input!J49/Input!J$7</f>
        <v>15.014630509939497</v>
      </c>
      <c r="O25" s="6">
        <f t="shared" si="1"/>
        <v>12.12433713037078</v>
      </c>
    </row>
    <row r="26" spans="2:15" ht="13.5" customHeight="1" x14ac:dyDescent="0.2">
      <c r="B26" s="4" t="s">
        <v>136</v>
      </c>
      <c r="E26" s="8">
        <f>SUM(E21:E25)</f>
        <v>309.25485217669484</v>
      </c>
      <c r="F26" s="8">
        <f t="shared" ref="F26:N26" si="5">SUM(F21:F25)</f>
        <v>271.56888395110752</v>
      </c>
      <c r="G26" s="8">
        <f t="shared" si="5"/>
        <v>281.67544348173726</v>
      </c>
      <c r="H26" s="8">
        <f t="shared" si="5"/>
        <v>281.83755484059657</v>
      </c>
      <c r="I26" s="8">
        <f t="shared" si="5"/>
        <v>319.50304116521744</v>
      </c>
      <c r="J26" s="8">
        <f t="shared" si="5"/>
        <v>346.66813706530627</v>
      </c>
      <c r="K26" s="8">
        <f t="shared" si="5"/>
        <v>326.79677313270219</v>
      </c>
      <c r="L26" s="8">
        <f t="shared" si="5"/>
        <v>274.44325146815248</v>
      </c>
      <c r="M26" s="8">
        <f t="shared" si="5"/>
        <v>249.48266375087999</v>
      </c>
      <c r="N26" s="8">
        <f t="shared" si="5"/>
        <v>280.17495200024689</v>
      </c>
      <c r="O26" s="8">
        <f t="shared" si="1"/>
        <v>294.14055530326414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Input!A50/Input!A$7</f>
        <v>17.204144460482066</v>
      </c>
      <c r="F28" s="6">
        <f>Input!B50/Input!B$7</f>
        <v>17.586821544890476</v>
      </c>
      <c r="G28" s="6">
        <f>Input!C50/Input!C$7</f>
        <v>18.648100327094259</v>
      </c>
      <c r="H28" s="6">
        <f>Input!D50/Input!D$7</f>
        <v>20.657162338165556</v>
      </c>
      <c r="I28" s="6">
        <f>Input!E50/Input!E$7</f>
        <v>22.239927353490071</v>
      </c>
      <c r="J28" s="6">
        <f>Input!F50/Input!F$7</f>
        <v>19.781436471384723</v>
      </c>
      <c r="K28" s="6">
        <f>Input!G50/Input!G$7</f>
        <v>20.254427465776978</v>
      </c>
      <c r="L28" s="6">
        <f>Input!H50/Input!H$7</f>
        <v>21.139828188525826</v>
      </c>
      <c r="M28" s="6">
        <f>Input!I50/Input!I$7</f>
        <v>20.722070008837232</v>
      </c>
      <c r="N28" s="6">
        <f>Input!J50/Input!J$7</f>
        <v>21.619797814545006</v>
      </c>
      <c r="O28" s="6">
        <f t="shared" si="1"/>
        <v>19.985371597319215</v>
      </c>
    </row>
    <row r="29" spans="2:15" ht="12" customHeight="1" x14ac:dyDescent="0.2">
      <c r="B29" t="s">
        <v>138</v>
      </c>
      <c r="E29" s="6">
        <f>Input!A51/Input!A$7</f>
        <v>0.74136409510353152</v>
      </c>
      <c r="F29" s="6">
        <f>Input!B51/Input!B$7</f>
        <v>0.72644697328679819</v>
      </c>
      <c r="G29" s="6">
        <f>Input!C51/Input!C$7</f>
        <v>0.74873526088711817</v>
      </c>
      <c r="H29" s="6">
        <f>Input!D51/Input!D$7</f>
        <v>0.69000569967226877</v>
      </c>
      <c r="I29" s="6">
        <f>Input!E51/Input!E$7</f>
        <v>0.82580000761318828</v>
      </c>
      <c r="J29" s="6">
        <f>Input!F51/Input!F$7</f>
        <v>0.96478788812316352</v>
      </c>
      <c r="K29" s="6">
        <f>Input!G51/Input!G$7</f>
        <v>0.79314108695270158</v>
      </c>
      <c r="L29" s="6">
        <f>Input!H51/Input!H$7</f>
        <v>0.76865908748682432</v>
      </c>
      <c r="M29" s="6">
        <f>Input!I51/Input!I$7</f>
        <v>0.93059823554963073</v>
      </c>
      <c r="N29" s="6">
        <f>Input!J51/Input!J$7</f>
        <v>1.1016190270403754</v>
      </c>
      <c r="O29" s="6">
        <f t="shared" si="1"/>
        <v>0.82911573617155998</v>
      </c>
    </row>
    <row r="30" spans="2:15" ht="13.5" customHeight="1" x14ac:dyDescent="0.2">
      <c r="B30" s="4" t="s">
        <v>139</v>
      </c>
      <c r="E30" s="8">
        <f>SUM(E28:E29)</f>
        <v>17.945508555585597</v>
      </c>
      <c r="F30" s="8">
        <f t="shared" ref="F30:N30" si="6">SUM(F28:F29)</f>
        <v>18.313268518177274</v>
      </c>
      <c r="G30" s="8">
        <f t="shared" si="6"/>
        <v>19.396835587981379</v>
      </c>
      <c r="H30" s="8">
        <f t="shared" si="6"/>
        <v>21.347168037837825</v>
      </c>
      <c r="I30" s="8">
        <f t="shared" si="6"/>
        <v>23.06572736110326</v>
      </c>
      <c r="J30" s="8">
        <f t="shared" si="6"/>
        <v>20.746224359507885</v>
      </c>
      <c r="K30" s="8">
        <f t="shared" si="6"/>
        <v>21.047568552729679</v>
      </c>
      <c r="L30" s="8">
        <f t="shared" si="6"/>
        <v>21.90848727601265</v>
      </c>
      <c r="M30" s="8">
        <f t="shared" si="6"/>
        <v>21.652668244386863</v>
      </c>
      <c r="N30" s="8">
        <f t="shared" si="6"/>
        <v>22.721416841585381</v>
      </c>
      <c r="O30" s="8">
        <f t="shared" si="1"/>
        <v>20.814487333490781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Input!A52/Input!A$7</f>
        <v>0.96437311721894914</v>
      </c>
      <c r="F32" s="6">
        <f>Input!B52/Input!B$7</f>
        <v>0.89167643869094704</v>
      </c>
      <c r="G32" s="6">
        <f>Input!C52/Input!C$7</f>
        <v>1.1230807247856862</v>
      </c>
      <c r="H32" s="6">
        <f>Input!D52/Input!D$7</f>
        <v>1.2812042057581687</v>
      </c>
      <c r="I32" s="6">
        <f>Input!E52/Input!E$7</f>
        <v>1.2685568619803573</v>
      </c>
      <c r="J32" s="6">
        <f>Input!F52/Input!F$7</f>
        <v>1.2481545323315091</v>
      </c>
      <c r="K32" s="6">
        <f>Input!G52/Input!G$7</f>
        <v>1.540110658402432</v>
      </c>
      <c r="L32" s="6">
        <f>Input!H52/Input!H$7</f>
        <v>1.8576404156000601</v>
      </c>
      <c r="M32" s="6">
        <f>Input!I52/Input!I$7</f>
        <v>1.8988105687281878</v>
      </c>
      <c r="N32" s="6">
        <f>Input!J52/Input!J$7</f>
        <v>1.8998215829114706</v>
      </c>
      <c r="O32" s="6">
        <f t="shared" si="1"/>
        <v>1.3973429106407766</v>
      </c>
    </row>
    <row r="33" spans="2:15" ht="12" customHeight="1" x14ac:dyDescent="0.2">
      <c r="B33" t="s">
        <v>141</v>
      </c>
      <c r="E33" s="6">
        <f>Input!A53/Input!A$7</f>
        <v>5.4311003629411561</v>
      </c>
      <c r="F33" s="6">
        <f>Input!B53/Input!B$7</f>
        <v>4.4249974785751016</v>
      </c>
      <c r="G33" s="6">
        <f>Input!C53/Input!C$7</f>
        <v>4.5925240769339126</v>
      </c>
      <c r="H33" s="6">
        <f>Input!D53/Input!D$7</f>
        <v>4.4297755379065702</v>
      </c>
      <c r="I33" s="6">
        <f>Input!E53/Input!E$7</f>
        <v>4.3707634092970178</v>
      </c>
      <c r="J33" s="6">
        <f>Input!F53/Input!F$7</f>
        <v>4.3857275046143753</v>
      </c>
      <c r="K33" s="6">
        <f>Input!G53/Input!G$7</f>
        <v>4.2569461494239889</v>
      </c>
      <c r="L33" s="6">
        <f>Input!H53/Input!H$7</f>
        <v>4.7950251468152389</v>
      </c>
      <c r="M33" s="6">
        <f>Input!I53/Input!I$7</f>
        <v>4.9597288917514195</v>
      </c>
      <c r="N33" s="6">
        <f>Input!J53/Input!J$7</f>
        <v>4.9909413199160388</v>
      </c>
      <c r="O33" s="6">
        <f t="shared" si="1"/>
        <v>4.6637529878174817</v>
      </c>
    </row>
    <row r="34" spans="2:15" ht="12" customHeight="1" x14ac:dyDescent="0.2">
      <c r="B34" t="s">
        <v>142</v>
      </c>
      <c r="E34" s="6">
        <f>Input!A54/Input!A$7</f>
        <v>1.5051779858860448</v>
      </c>
      <c r="F34" s="6">
        <f>Input!B54/Input!B$7</f>
        <v>1.4537625758116068</v>
      </c>
      <c r="G34" s="6">
        <f>Input!C54/Input!C$7</f>
        <v>1.440820833719171</v>
      </c>
      <c r="H34" s="6">
        <f>Input!D54/Input!D$7</f>
        <v>1.4644260455023836</v>
      </c>
      <c r="I34" s="6">
        <f>Input!E54/Input!E$7</f>
        <v>1.5323662307800192</v>
      </c>
      <c r="J34" s="6">
        <f>Input!F54/Input!F$7</f>
        <v>1.5422110361621655</v>
      </c>
      <c r="K34" s="6">
        <f>Input!G54/Input!G$7</f>
        <v>1.4790749429511751</v>
      </c>
      <c r="L34" s="6">
        <f>Input!H54/Input!H$7</f>
        <v>1.5661962053907543</v>
      </c>
      <c r="M34" s="6">
        <f>Input!I54/Input!I$7</f>
        <v>1.645095037670566</v>
      </c>
      <c r="N34" s="6">
        <f>Input!J54/Input!J$7</f>
        <v>1.5628830719841957</v>
      </c>
      <c r="O34" s="6">
        <f t="shared" si="1"/>
        <v>1.5192013965858082</v>
      </c>
    </row>
    <row r="35" spans="2:15" ht="12" customHeight="1" x14ac:dyDescent="0.2">
      <c r="B35" t="s">
        <v>143</v>
      </c>
      <c r="E35" s="6">
        <f>Input!A55/Input!A$7</f>
        <v>8.2696775422066668</v>
      </c>
      <c r="F35" s="6">
        <f>Input!B55/Input!B$7</f>
        <v>7.7503353921363276</v>
      </c>
      <c r="G35" s="6">
        <f>Input!C55/Input!C$7</f>
        <v>8.399402316495765</v>
      </c>
      <c r="H35" s="6">
        <f>Input!D55/Input!D$7</f>
        <v>7.259712441534611</v>
      </c>
      <c r="I35" s="6">
        <f>Input!E55/Input!E$7</f>
        <v>8.0698192601270886</v>
      </c>
      <c r="J35" s="6">
        <f>Input!F55/Input!F$7</f>
        <v>9.4701274826707511</v>
      </c>
      <c r="K35" s="6">
        <f>Input!G55/Input!G$7</f>
        <v>8.9760185317678474</v>
      </c>
      <c r="L35" s="6">
        <f>Input!H55/Input!H$7</f>
        <v>8.2914064146965831</v>
      </c>
      <c r="M35" s="6">
        <f>Input!I55/Input!I$7</f>
        <v>7.705322409118823</v>
      </c>
      <c r="N35" s="6">
        <f>Input!J55/Input!J$7</f>
        <v>9.0973356278552906</v>
      </c>
      <c r="O35" s="6">
        <f t="shared" si="1"/>
        <v>8.3289157418609747</v>
      </c>
    </row>
    <row r="36" spans="2:15" ht="13.5" customHeight="1" x14ac:dyDescent="0.2">
      <c r="B36" s="4" t="s">
        <v>144</v>
      </c>
      <c r="E36" s="8">
        <f>SUM(E32:E35)</f>
        <v>16.170329008252818</v>
      </c>
      <c r="F36" s="8">
        <f t="shared" ref="F36:N36" si="7">SUM(F32:F35)</f>
        <v>14.520771885213982</v>
      </c>
      <c r="G36" s="8">
        <f t="shared" si="7"/>
        <v>15.555827951934535</v>
      </c>
      <c r="H36" s="8">
        <f t="shared" si="7"/>
        <v>14.435118230701733</v>
      </c>
      <c r="I36" s="8">
        <f t="shared" si="7"/>
        <v>15.241505762184483</v>
      </c>
      <c r="J36" s="8">
        <f t="shared" si="7"/>
        <v>16.6462205557788</v>
      </c>
      <c r="K36" s="8">
        <f t="shared" si="7"/>
        <v>16.252150282545443</v>
      </c>
      <c r="L36" s="8">
        <f t="shared" si="7"/>
        <v>16.510268182502635</v>
      </c>
      <c r="M36" s="8">
        <f t="shared" si="7"/>
        <v>16.208956907268998</v>
      </c>
      <c r="N36" s="8">
        <f t="shared" si="7"/>
        <v>17.550981602666994</v>
      </c>
      <c r="O36" s="8">
        <f t="shared" si="1"/>
        <v>15.909213036905044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Input!A56/Input!A$7</f>
        <v>25.280252268858277</v>
      </c>
      <c r="F38" s="8">
        <f>Input!B56/Input!B$7</f>
        <v>23.778791491866453</v>
      </c>
      <c r="G38" s="8">
        <f>Input!C56/Input!C$7</f>
        <v>25.016953603191563</v>
      </c>
      <c r="H38" s="8">
        <f>Input!D56/Input!D$7</f>
        <v>28.163077998015112</v>
      </c>
      <c r="I38" s="8">
        <f>Input!E56/Input!E$7</f>
        <v>27.105054663830312</v>
      </c>
      <c r="J38" s="8">
        <f>Input!F56/Input!F$7</f>
        <v>26.814675916632805</v>
      </c>
      <c r="K38" s="8">
        <f>Input!G56/Input!G$7</f>
        <v>27.048741160256359</v>
      </c>
      <c r="L38" s="8">
        <f>Input!H56/Input!H$7</f>
        <v>27.037950007528988</v>
      </c>
      <c r="M38" s="8">
        <f>Input!I56/Input!I$7</f>
        <v>27.344594910354537</v>
      </c>
      <c r="N38" s="8">
        <f>Input!J56/Input!J$7</f>
        <v>29.647276361279172</v>
      </c>
      <c r="O38" s="8">
        <f t="shared" si="1"/>
        <v>26.72373683818136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566.06470696214819</v>
      </c>
      <c r="F40" s="11">
        <f t="shared" ref="F40:N40" si="8">SUM(F10,F15,F19,F26,F30,F36,F38)</f>
        <v>519.86618650517653</v>
      </c>
      <c r="G40" s="11">
        <f t="shared" si="8"/>
        <v>545.28567915277108</v>
      </c>
      <c r="H40" s="11">
        <f t="shared" si="8"/>
        <v>551.72944368198819</v>
      </c>
      <c r="I40" s="11">
        <f t="shared" si="8"/>
        <v>584.1871622675211</v>
      </c>
      <c r="J40" s="11">
        <f t="shared" si="8"/>
        <v>623.96432892992061</v>
      </c>
      <c r="K40" s="11">
        <f t="shared" si="8"/>
        <v>607.11520134657815</v>
      </c>
      <c r="L40" s="11">
        <f t="shared" si="8"/>
        <v>556.36189745520255</v>
      </c>
      <c r="M40" s="11">
        <f t="shared" si="8"/>
        <v>538.10932372721425</v>
      </c>
      <c r="N40" s="11">
        <f t="shared" si="8"/>
        <v>569.60312800963084</v>
      </c>
      <c r="O40" s="11">
        <f t="shared" si="1"/>
        <v>566.22870580381516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4"/>
  <sheetViews>
    <sheetView tabSelected="1" workbookViewId="0">
      <selection activeCell="D3" sqref="D3:M3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14" width="9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258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259</v>
      </c>
    </row>
    <row r="2" spans="1:15" ht="15.75" customHeight="1" x14ac:dyDescent="0.2">
      <c r="D2" s="41" t="str">
        <f>Input!O3</f>
        <v>Produktionsgebiet 2: Wald- und Mühlviertel (real)</v>
      </c>
      <c r="E2" s="41"/>
      <c r="F2" s="41"/>
      <c r="G2" s="41"/>
      <c r="H2" s="41"/>
      <c r="I2" s="41"/>
      <c r="J2" s="37" t="s">
        <v>337</v>
      </c>
      <c r="K2" s="38" t="str">
        <f>Input!B3</f>
        <v>VPI</v>
      </c>
      <c r="L2" s="37" t="s">
        <v>338</v>
      </c>
      <c r="M2" s="21">
        <f>Input!A2</f>
        <v>2024</v>
      </c>
    </row>
    <row r="3" spans="1:15" ht="15.75" customHeight="1" x14ac:dyDescent="0.2"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5" ht="36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260</v>
      </c>
      <c r="E7" s="20">
        <f>Input!A1</f>
        <v>21</v>
      </c>
      <c r="F7" s="20">
        <f>Input!B1</f>
        <v>25</v>
      </c>
      <c r="G7" s="20">
        <f>Input!C1</f>
        <v>25</v>
      </c>
      <c r="H7" s="20">
        <f>Input!D1</f>
        <v>28</v>
      </c>
      <c r="I7" s="20">
        <f>Input!E1</f>
        <v>27</v>
      </c>
      <c r="J7" s="20">
        <f>Input!F1</f>
        <v>28</v>
      </c>
      <c r="K7" s="20">
        <f>Input!G1</f>
        <v>28</v>
      </c>
      <c r="L7" s="20">
        <f>Input!H1</f>
        <v>27</v>
      </c>
      <c r="M7" s="20">
        <f>Input!I1</f>
        <v>28</v>
      </c>
      <c r="N7" s="20">
        <f>Input!J1</f>
        <v>26</v>
      </c>
      <c r="O7" s="6">
        <f>AVERAGE(E7:N7)</f>
        <v>26.3</v>
      </c>
    </row>
    <row r="8" spans="1:15" ht="12" customHeight="1" x14ac:dyDescent="0.2">
      <c r="E8" s="20"/>
      <c r="F8" s="20"/>
      <c r="G8" s="20"/>
      <c r="H8" s="20"/>
      <c r="I8" s="20"/>
      <c r="J8" s="20"/>
      <c r="K8" s="20"/>
      <c r="L8" s="20"/>
      <c r="M8" s="20"/>
      <c r="N8" s="20"/>
      <c r="O8" s="6"/>
    </row>
    <row r="9" spans="1:15" ht="12" customHeight="1" x14ac:dyDescent="0.2">
      <c r="B9" t="s">
        <v>261</v>
      </c>
      <c r="E9" s="20">
        <f>IF(Input!A123=0,"***",Input!A123)</f>
        <v>67859.850000000006</v>
      </c>
      <c r="F9" s="20">
        <f>IF(Input!B123=0,"***",Input!B123)</f>
        <v>78521.570000000007</v>
      </c>
      <c r="G9" s="20">
        <f>IF(Input!C123=0,"***",Input!C123)</f>
        <v>78512.91</v>
      </c>
      <c r="H9" s="20">
        <f>IF(Input!D123=0,"***",Input!D123)</f>
        <v>82484.600000000006</v>
      </c>
      <c r="I9" s="20">
        <f>IF(Input!E123=0,"***",Input!E123)</f>
        <v>81313.31</v>
      </c>
      <c r="J9" s="20">
        <f>IF(Input!F123=0,"***",Input!F123)</f>
        <v>81970.240000000005</v>
      </c>
      <c r="K9" s="20">
        <f>IF(Input!G123=0,"***",Input!G123)</f>
        <v>81951.600000000006</v>
      </c>
      <c r="L9" s="20">
        <f>IF(Input!H123=0,"***",Input!H123)</f>
        <v>68693</v>
      </c>
      <c r="M9" s="20">
        <f>IF(Input!I123=0,"***",Input!I123)</f>
        <v>68820</v>
      </c>
      <c r="N9" s="20">
        <f>IF(Input!J123=0,"***",Input!J123)</f>
        <v>66760</v>
      </c>
      <c r="O9" s="20">
        <f>AVERAGE(E9:N9)</f>
        <v>75688.708000000013</v>
      </c>
    </row>
    <row r="10" spans="1:15" ht="12" customHeight="1" x14ac:dyDescent="0.2">
      <c r="B10" t="s">
        <v>262</v>
      </c>
      <c r="E10" s="20">
        <f>IF(Input!A123=0,"***",E9/E7)</f>
        <v>3231.4214285714288</v>
      </c>
      <c r="F10" s="20">
        <f>IF(Input!B123=0,"***",F9/F7)</f>
        <v>3140.8628000000003</v>
      </c>
      <c r="G10" s="20">
        <f>IF(Input!C123=0,"***",G9/G7)</f>
        <v>3140.5164</v>
      </c>
      <c r="H10" s="20">
        <f>IF(Input!D123=0,"***",H9/H7)</f>
        <v>2945.8785714285718</v>
      </c>
      <c r="I10" s="20">
        <f>IF(Input!E123=0,"***",I9/I7)</f>
        <v>3011.6040740740741</v>
      </c>
      <c r="J10" s="20">
        <f>IF(Input!F123=0,"***",J9/J7)</f>
        <v>2927.5085714285715</v>
      </c>
      <c r="K10" s="20">
        <f>IF(Input!G123=0,"***",K9/K7)</f>
        <v>2926.8428571428572</v>
      </c>
      <c r="L10" s="20">
        <f>IF(Input!H123=0,"***",L9/L7)</f>
        <v>2544.1851851851852</v>
      </c>
      <c r="M10" s="20">
        <f>IF(Input!I123=0,"***",M9/M7)</f>
        <v>2457.8571428571427</v>
      </c>
      <c r="N10" s="20">
        <f>IF(Input!J123=0,"***",N9/N7)</f>
        <v>2567.6923076923076</v>
      </c>
      <c r="O10" s="20">
        <f>AVERAGE(E10:N10)</f>
        <v>2889.4369338380138</v>
      </c>
    </row>
    <row r="11" spans="1:15" ht="12" customHeight="1" x14ac:dyDescent="0.2"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</row>
    <row r="12" spans="1:15" ht="12" customHeight="1" x14ac:dyDescent="0.2">
      <c r="B12" t="s">
        <v>263</v>
      </c>
      <c r="E12" s="20">
        <f>Input!A7</f>
        <v>65644.25</v>
      </c>
      <c r="F12" s="20">
        <f>Input!B7</f>
        <v>76246.570000000007</v>
      </c>
      <c r="G12" s="20">
        <f>Input!C7</f>
        <v>76241.02</v>
      </c>
      <c r="H12" s="20">
        <f>Input!D7</f>
        <v>80004.600000000006</v>
      </c>
      <c r="I12" s="20">
        <f>Input!E7</f>
        <v>79073.31</v>
      </c>
      <c r="J12" s="20">
        <f>Input!F7</f>
        <v>79658.67</v>
      </c>
      <c r="K12" s="20">
        <f>Input!G7</f>
        <v>79668.600000000006</v>
      </c>
      <c r="L12" s="20">
        <f>Input!H7</f>
        <v>66410</v>
      </c>
      <c r="M12" s="20">
        <f>Input!I7</f>
        <v>66763</v>
      </c>
      <c r="N12" s="20">
        <f>Input!J7</f>
        <v>64792</v>
      </c>
      <c r="O12" s="20">
        <f>AVERAGE(E12:N12)</f>
        <v>73450.202000000005</v>
      </c>
    </row>
    <row r="13" spans="1:15" ht="12" customHeight="1" x14ac:dyDescent="0.2">
      <c r="B13" t="s">
        <v>264</v>
      </c>
      <c r="E13" s="20">
        <f t="shared" ref="E13:N13" si="1">+E12/E7</f>
        <v>3125.9166666666665</v>
      </c>
      <c r="F13" s="20">
        <f t="shared" si="1"/>
        <v>3049.8628000000003</v>
      </c>
      <c r="G13" s="20">
        <f t="shared" si="1"/>
        <v>3049.6408000000001</v>
      </c>
      <c r="H13" s="20">
        <f t="shared" si="1"/>
        <v>2857.3071428571429</v>
      </c>
      <c r="I13" s="20">
        <f t="shared" si="1"/>
        <v>2928.6411111111111</v>
      </c>
      <c r="J13" s="20">
        <f t="shared" si="1"/>
        <v>2844.9524999999999</v>
      </c>
      <c r="K13" s="20">
        <f t="shared" si="1"/>
        <v>2845.3071428571429</v>
      </c>
      <c r="L13" s="20">
        <f t="shared" si="1"/>
        <v>2459.6296296296296</v>
      </c>
      <c r="M13" s="20">
        <f t="shared" si="1"/>
        <v>2384.3928571428573</v>
      </c>
      <c r="N13" s="20">
        <f t="shared" si="1"/>
        <v>2492</v>
      </c>
      <c r="O13" s="20">
        <f>AVERAGE(E13:N13)</f>
        <v>2803.7650650264554</v>
      </c>
    </row>
    <row r="14" spans="1:15" ht="12" customHeight="1" x14ac:dyDescent="0.2"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</row>
    <row r="15" spans="1:15" ht="12" customHeight="1" x14ac:dyDescent="0.2">
      <c r="B15" t="s">
        <v>265</v>
      </c>
      <c r="E15" s="20">
        <f>Input!A5</f>
        <v>452060</v>
      </c>
      <c r="F15" s="20">
        <f>Input!B5</f>
        <v>517910</v>
      </c>
      <c r="G15" s="20">
        <f>Input!C5</f>
        <v>516410</v>
      </c>
      <c r="H15" s="20">
        <f>Input!D5</f>
        <v>562425</v>
      </c>
      <c r="I15" s="20">
        <f>Input!E5</f>
        <v>560018</v>
      </c>
      <c r="J15" s="20">
        <f>Input!F5</f>
        <v>569076</v>
      </c>
      <c r="K15" s="20">
        <f>Input!G5</f>
        <v>571076</v>
      </c>
      <c r="L15" s="20">
        <f>Input!H5</f>
        <v>472076</v>
      </c>
      <c r="M15" s="20">
        <f>Input!I5</f>
        <v>467783</v>
      </c>
      <c r="N15" s="20">
        <f>Input!J5</f>
        <v>453383</v>
      </c>
      <c r="O15" s="20">
        <f>AVERAGE(E15:N15)</f>
        <v>514221.7</v>
      </c>
    </row>
    <row r="16" spans="1:15" ht="12" customHeight="1" x14ac:dyDescent="0.2">
      <c r="B16" t="s">
        <v>266</v>
      </c>
      <c r="E16" s="20">
        <f t="shared" ref="E16:N16" si="2">+E15/E7</f>
        <v>21526.666666666668</v>
      </c>
      <c r="F16" s="20">
        <f t="shared" si="2"/>
        <v>20716.400000000001</v>
      </c>
      <c r="G16" s="20">
        <f t="shared" si="2"/>
        <v>20656.400000000001</v>
      </c>
      <c r="H16" s="20">
        <f t="shared" si="2"/>
        <v>20086.607142857141</v>
      </c>
      <c r="I16" s="20">
        <f t="shared" si="2"/>
        <v>20741.407407407409</v>
      </c>
      <c r="J16" s="20">
        <f t="shared" si="2"/>
        <v>20324.142857142859</v>
      </c>
      <c r="K16" s="20">
        <f t="shared" si="2"/>
        <v>20395.571428571428</v>
      </c>
      <c r="L16" s="20">
        <f t="shared" si="2"/>
        <v>17484.296296296296</v>
      </c>
      <c r="M16" s="20">
        <f t="shared" si="2"/>
        <v>16706.535714285714</v>
      </c>
      <c r="N16" s="20">
        <f t="shared" si="2"/>
        <v>17437.807692307691</v>
      </c>
      <c r="O16" s="20">
        <f>AVERAGE(E16:N16)</f>
        <v>19607.583520553519</v>
      </c>
    </row>
    <row r="17" spans="2:15" ht="12" customHeight="1" x14ac:dyDescent="0.2">
      <c r="B17" t="s">
        <v>267</v>
      </c>
      <c r="E17" s="6">
        <f>+E15/E12</f>
        <v>6.8865132894350989</v>
      </c>
      <c r="F17" s="6">
        <f t="shared" ref="F17:N17" si="3">+F15/F12</f>
        <v>6.7925678492816131</v>
      </c>
      <c r="G17" s="6">
        <f t="shared" si="3"/>
        <v>6.7733878691549503</v>
      </c>
      <c r="H17" s="6">
        <f t="shared" si="3"/>
        <v>7.0299082802738839</v>
      </c>
      <c r="I17" s="6">
        <f t="shared" si="3"/>
        <v>7.0822632820100742</v>
      </c>
      <c r="J17" s="6">
        <f t="shared" si="3"/>
        <v>7.1439304723515971</v>
      </c>
      <c r="K17" s="6">
        <f t="shared" si="3"/>
        <v>7.1681440366719125</v>
      </c>
      <c r="L17" s="6">
        <f t="shared" si="3"/>
        <v>7.1085077548561966</v>
      </c>
      <c r="M17" s="6">
        <f t="shared" si="3"/>
        <v>7.0066204334736302</v>
      </c>
      <c r="N17" s="6">
        <f t="shared" si="3"/>
        <v>6.9975151253241137</v>
      </c>
      <c r="O17" s="6">
        <f>AVERAGE(E17:N17)</f>
        <v>6.9989358392833072</v>
      </c>
    </row>
    <row r="18" spans="2:15" ht="12" customHeight="1" x14ac:dyDescent="0.2">
      <c r="B18" t="s">
        <v>268</v>
      </c>
      <c r="E18" s="6">
        <f t="shared" ref="E18:M18" si="4">+(E17-F17)/F17*100</f>
        <v>1.383062226804574</v>
      </c>
      <c r="F18" s="6">
        <f t="shared" si="4"/>
        <v>0.28316671800245918</v>
      </c>
      <c r="G18" s="6">
        <f t="shared" si="4"/>
        <v>-3.648986599707666</v>
      </c>
      <c r="H18" s="6">
        <f t="shared" si="4"/>
        <v>-0.7392411105243597</v>
      </c>
      <c r="I18" s="6">
        <f t="shared" si="4"/>
        <v>-0.86321095341264797</v>
      </c>
      <c r="J18" s="6">
        <f t="shared" si="4"/>
        <v>-0.33779405375282451</v>
      </c>
      <c r="K18" s="6">
        <f t="shared" si="4"/>
        <v>0.83894234728765971</v>
      </c>
      <c r="L18" s="6">
        <f t="shared" si="4"/>
        <v>1.4541578547027747</v>
      </c>
      <c r="M18" s="6">
        <f t="shared" si="4"/>
        <v>0.13012202169544784</v>
      </c>
      <c r="N18" s="6">
        <f>+(N17-(Input!K5/Input!K7))/(Input!K5/Input!K7)*100</f>
        <v>-2.1118870107550309</v>
      </c>
      <c r="O18" s="6">
        <f>AVERAGE(E18:N18)</f>
        <v>-0.36116685596596138</v>
      </c>
    </row>
    <row r="19" spans="2:15" ht="12" customHeight="1" x14ac:dyDescent="0.2"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</row>
    <row r="20" spans="2:15" ht="12" customHeight="1" x14ac:dyDescent="0.2">
      <c r="B20" t="s">
        <v>269</v>
      </c>
      <c r="E20" s="20">
        <f>Input!A6</f>
        <v>574177.31999999995</v>
      </c>
      <c r="F20" s="20">
        <f>Input!B6</f>
        <v>605636.72</v>
      </c>
      <c r="G20" s="20">
        <f>Input!C6</f>
        <v>638429.81999999995</v>
      </c>
      <c r="H20" s="20">
        <f>Input!D6</f>
        <v>712214.35</v>
      </c>
      <c r="I20" s="20">
        <f>Input!E6</f>
        <v>806120.53</v>
      </c>
      <c r="J20" s="20">
        <f>Input!F6</f>
        <v>835162.15</v>
      </c>
      <c r="K20" s="20">
        <f>Input!G6</f>
        <v>765837</v>
      </c>
      <c r="L20" s="20">
        <f>Input!H6</f>
        <v>552480</v>
      </c>
      <c r="M20" s="20">
        <f>Input!I6</f>
        <v>486192.43</v>
      </c>
      <c r="N20" s="20">
        <f>Input!J6</f>
        <v>555538</v>
      </c>
      <c r="O20" s="20">
        <f>AVERAGE(E20:N20)</f>
        <v>653178.83200000005</v>
      </c>
    </row>
    <row r="21" spans="2:15" ht="12" customHeight="1" x14ac:dyDescent="0.2">
      <c r="B21" t="s">
        <v>270</v>
      </c>
      <c r="E21" s="20">
        <f t="shared" ref="E21:N21" si="5">+E20/E7</f>
        <v>27341.77714285714</v>
      </c>
      <c r="F21" s="20">
        <f t="shared" si="5"/>
        <v>24225.468799999999</v>
      </c>
      <c r="G21" s="20">
        <f t="shared" si="5"/>
        <v>25537.192799999997</v>
      </c>
      <c r="H21" s="20">
        <f t="shared" si="5"/>
        <v>25436.226785714283</v>
      </c>
      <c r="I21" s="20">
        <f t="shared" si="5"/>
        <v>29856.315925925926</v>
      </c>
      <c r="J21" s="20">
        <f t="shared" si="5"/>
        <v>29827.219642857144</v>
      </c>
      <c r="K21" s="20">
        <f t="shared" si="5"/>
        <v>27351.321428571428</v>
      </c>
      <c r="L21" s="20">
        <f t="shared" si="5"/>
        <v>20462.222222222223</v>
      </c>
      <c r="M21" s="20">
        <f t="shared" si="5"/>
        <v>17364.015357142856</v>
      </c>
      <c r="N21" s="20">
        <f t="shared" si="5"/>
        <v>21366.846153846152</v>
      </c>
      <c r="O21" s="20">
        <f>AVERAGE(E21:N21)</f>
        <v>24876.860625913716</v>
      </c>
    </row>
    <row r="22" spans="2:15" ht="12" customHeight="1" x14ac:dyDescent="0.2">
      <c r="B22" t="s">
        <v>271</v>
      </c>
      <c r="E22" s="6">
        <f>+E20/E12</f>
        <v>8.7468029568469436</v>
      </c>
      <c r="F22" s="6">
        <f t="shared" ref="F22:N22" si="6">+F20/F12</f>
        <v>7.9431339665508878</v>
      </c>
      <c r="G22" s="6">
        <f t="shared" si="6"/>
        <v>8.3738362891787119</v>
      </c>
      <c r="H22" s="6">
        <f t="shared" si="6"/>
        <v>8.9021675003687282</v>
      </c>
      <c r="I22" s="6">
        <f t="shared" si="6"/>
        <v>10.194597013834377</v>
      </c>
      <c r="J22" s="6">
        <f t="shared" si="6"/>
        <v>10.484259277740891</v>
      </c>
      <c r="K22" s="6">
        <f t="shared" si="6"/>
        <v>9.6127834554642604</v>
      </c>
      <c r="L22" s="6">
        <f t="shared" si="6"/>
        <v>8.3192290317723234</v>
      </c>
      <c r="M22" s="6">
        <f t="shared" si="6"/>
        <v>7.282363434836661</v>
      </c>
      <c r="N22" s="6">
        <f t="shared" si="6"/>
        <v>8.5741758241758248</v>
      </c>
      <c r="O22" s="6">
        <f>AVERAGE(E22:N22)</f>
        <v>8.8433348750769589</v>
      </c>
    </row>
    <row r="23" spans="2:15" ht="12" customHeight="1" x14ac:dyDescent="0.2">
      <c r="B23" t="s">
        <v>272</v>
      </c>
      <c r="E23" s="6">
        <f t="shared" ref="E23:M23" si="7">+(E22-F22)/F22*100</f>
        <v>10.117782145943455</v>
      </c>
      <c r="F23" s="6">
        <f t="shared" si="7"/>
        <v>-5.143428982298226</v>
      </c>
      <c r="G23" s="6">
        <f t="shared" si="7"/>
        <v>-5.9348603715683037</v>
      </c>
      <c r="H23" s="6">
        <f t="shared" si="7"/>
        <v>-12.677592961367507</v>
      </c>
      <c r="I23" s="6">
        <f t="shared" si="7"/>
        <v>-2.7628300315072867</v>
      </c>
      <c r="J23" s="6">
        <f t="shared" si="7"/>
        <v>9.065801037900755</v>
      </c>
      <c r="K23" s="6">
        <f t="shared" si="7"/>
        <v>15.548969967669695</v>
      </c>
      <c r="L23" s="6">
        <f t="shared" si="7"/>
        <v>14.238036953437474</v>
      </c>
      <c r="M23" s="6">
        <f t="shared" si="7"/>
        <v>-15.066315594984159</v>
      </c>
      <c r="N23" s="6">
        <f>+(N22-(Input!K6/Input!K7))/(Input!K6/Input!K7)*100</f>
        <v>22.505350142392427</v>
      </c>
      <c r="O23" s="6">
        <f>AVERAGE(E23:N23)</f>
        <v>2.9890912305618329</v>
      </c>
    </row>
    <row r="24" spans="2:15" ht="12" customHeight="1" x14ac:dyDescent="0.2"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</row>
    <row r="25" spans="2:15" ht="12" customHeight="1" x14ac:dyDescent="0.2">
      <c r="B25" t="s">
        <v>273</v>
      </c>
      <c r="E25" s="20">
        <f>+E20-E15</f>
        <v>122117.31999999995</v>
      </c>
      <c r="F25" s="20">
        <f t="shared" ref="F25:N25" si="8">+F20-F15</f>
        <v>87726.719999999972</v>
      </c>
      <c r="G25" s="20">
        <f t="shared" si="8"/>
        <v>122019.81999999995</v>
      </c>
      <c r="H25" s="20">
        <f t="shared" si="8"/>
        <v>149789.34999999998</v>
      </c>
      <c r="I25" s="20">
        <f t="shared" si="8"/>
        <v>246102.53000000003</v>
      </c>
      <c r="J25" s="20">
        <f t="shared" si="8"/>
        <v>266086.15000000002</v>
      </c>
      <c r="K25" s="20">
        <f t="shared" si="8"/>
        <v>194761</v>
      </c>
      <c r="L25" s="20">
        <f t="shared" si="8"/>
        <v>80404</v>
      </c>
      <c r="M25" s="20">
        <f t="shared" si="8"/>
        <v>18409.429999999993</v>
      </c>
      <c r="N25" s="20">
        <f t="shared" si="8"/>
        <v>102155</v>
      </c>
      <c r="O25" s="20">
        <f>AVERAGE(E25:N25)</f>
        <v>138957.13199999998</v>
      </c>
    </row>
    <row r="26" spans="2:15" ht="12" customHeight="1" x14ac:dyDescent="0.2">
      <c r="B26" t="s">
        <v>274</v>
      </c>
      <c r="E26" s="20">
        <f t="shared" ref="E26:N26" si="9">+E25/E7</f>
        <v>5815.1104761904735</v>
      </c>
      <c r="F26" s="20">
        <f t="shared" si="9"/>
        <v>3509.0687999999991</v>
      </c>
      <c r="G26" s="20">
        <f t="shared" si="9"/>
        <v>4880.7927999999984</v>
      </c>
      <c r="H26" s="20">
        <f t="shared" si="9"/>
        <v>5349.619642857142</v>
      </c>
      <c r="I26" s="20">
        <f t="shared" si="9"/>
        <v>9114.9085185185195</v>
      </c>
      <c r="J26" s="20">
        <f t="shared" si="9"/>
        <v>9503.0767857142873</v>
      </c>
      <c r="K26" s="20">
        <f t="shared" si="9"/>
        <v>6955.75</v>
      </c>
      <c r="L26" s="20">
        <f t="shared" si="9"/>
        <v>2977.9259259259261</v>
      </c>
      <c r="M26" s="20">
        <f t="shared" si="9"/>
        <v>657.47964285714261</v>
      </c>
      <c r="N26" s="20">
        <f t="shared" si="9"/>
        <v>3929.0384615384614</v>
      </c>
      <c r="O26" s="20">
        <f>AVERAGE(E26:N26)</f>
        <v>5269.2771053601955</v>
      </c>
    </row>
    <row r="27" spans="2:15" ht="12" customHeight="1" x14ac:dyDescent="0.2">
      <c r="B27" t="s">
        <v>275</v>
      </c>
      <c r="E27" s="6">
        <f>+E25/E12</f>
        <v>1.8602896674118441</v>
      </c>
      <c r="F27" s="6">
        <f t="shared" ref="F27:N27" si="10">+F25/F12</f>
        <v>1.1505661172692747</v>
      </c>
      <c r="G27" s="6">
        <f t="shared" si="10"/>
        <v>1.6004484200237608</v>
      </c>
      <c r="H27" s="6">
        <f t="shared" si="10"/>
        <v>1.872259220094844</v>
      </c>
      <c r="I27" s="6">
        <f t="shared" si="10"/>
        <v>3.1123337318243038</v>
      </c>
      <c r="J27" s="6">
        <f t="shared" si="10"/>
        <v>3.3403288053892943</v>
      </c>
      <c r="K27" s="6">
        <f t="shared" si="10"/>
        <v>2.444639418792347</v>
      </c>
      <c r="L27" s="6">
        <f t="shared" si="10"/>
        <v>1.2107212769161271</v>
      </c>
      <c r="M27" s="6">
        <f t="shared" si="10"/>
        <v>0.27574300136303032</v>
      </c>
      <c r="N27" s="6">
        <f t="shared" si="10"/>
        <v>1.57666069885171</v>
      </c>
      <c r="O27" s="6">
        <f>AVERAGE(E27:N27)</f>
        <v>1.8443990357936535</v>
      </c>
    </row>
    <row r="28" spans="2:15" ht="12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2:15" ht="12" customHeight="1" x14ac:dyDescent="0.2">
      <c r="B29" t="s">
        <v>276</v>
      </c>
      <c r="E29" s="6">
        <f>+E20/E15*100</f>
        <v>127.01352032915985</v>
      </c>
      <c r="F29" s="6">
        <f t="shared" ref="F29:N29" si="11">+F20/F15*100</f>
        <v>116.93860323222181</v>
      </c>
      <c r="G29" s="6">
        <f t="shared" si="11"/>
        <v>123.62847737263027</v>
      </c>
      <c r="H29" s="6">
        <f t="shared" si="11"/>
        <v>126.63276881361961</v>
      </c>
      <c r="I29" s="6">
        <f t="shared" si="11"/>
        <v>143.94546782424851</v>
      </c>
      <c r="J29" s="6">
        <f t="shared" si="11"/>
        <v>146.7575771953131</v>
      </c>
      <c r="K29" s="6">
        <f t="shared" si="11"/>
        <v>134.10421730207537</v>
      </c>
      <c r="L29" s="6">
        <f t="shared" si="11"/>
        <v>117.03200332149908</v>
      </c>
      <c r="M29" s="6">
        <f t="shared" si="11"/>
        <v>103.93546366584505</v>
      </c>
      <c r="N29" s="6">
        <f t="shared" si="11"/>
        <v>122.53172262744742</v>
      </c>
      <c r="O29" s="6">
        <f>AVERAGE(E29:N29)</f>
        <v>126.25198216840599</v>
      </c>
    </row>
    <row r="30" spans="2:15" ht="12" customHeight="1" x14ac:dyDescent="0.2">
      <c r="B30" t="s">
        <v>277</v>
      </c>
      <c r="E30" s="6">
        <f>+E25/E20*100</f>
        <v>21.268224248216555</v>
      </c>
      <c r="F30" s="6">
        <f t="shared" ref="F30:N30" si="12">+F25/F20*100</f>
        <v>14.485039810664052</v>
      </c>
      <c r="G30" s="6">
        <f t="shared" si="12"/>
        <v>19.112487571460861</v>
      </c>
      <c r="H30" s="6">
        <f t="shared" si="12"/>
        <v>21.031498452677901</v>
      </c>
      <c r="I30" s="6">
        <f t="shared" si="12"/>
        <v>30.52924728266132</v>
      </c>
      <c r="J30" s="6">
        <f t="shared" si="12"/>
        <v>31.860417764382643</v>
      </c>
      <c r="K30" s="6">
        <f t="shared" si="12"/>
        <v>25.431129600685264</v>
      </c>
      <c r="L30" s="6">
        <f t="shared" si="12"/>
        <v>14.553286996814363</v>
      </c>
      <c r="M30" s="6">
        <f t="shared" si="12"/>
        <v>3.7864493283040201</v>
      </c>
      <c r="N30" s="6">
        <f t="shared" si="12"/>
        <v>18.388481076002002</v>
      </c>
      <c r="O30" s="16">
        <f>AVERAGE(E30:N30)</f>
        <v>20.044626213186898</v>
      </c>
    </row>
    <row r="31" spans="2:15" ht="12" customHeight="1" x14ac:dyDescent="0.2"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</row>
    <row r="32" spans="2:15" ht="12" customHeight="1" x14ac:dyDescent="0.2"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</row>
    <row r="33" spans="5:15" ht="12" customHeight="1" x14ac:dyDescent="0.2"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</row>
    <row r="34" spans="5:15" ht="12" customHeight="1" x14ac:dyDescent="0.2"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</row>
  </sheetData>
  <mergeCells count="3">
    <mergeCell ref="D1:M1"/>
    <mergeCell ref="D3:M3"/>
    <mergeCell ref="D2:I2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14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248</v>
      </c>
    </row>
    <row r="2" spans="1:15" ht="15.75" customHeight="1" x14ac:dyDescent="0.2">
      <c r="D2" s="41" t="str">
        <f>Kenndat!D2</f>
        <v>Produktionsgebiet 2: Wald- und Mühlviertel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 t="s">
        <v>172</v>
      </c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(Input!A37-Input!A57+Input!A77)/Input!A$7</f>
        <v>24.936435864527358</v>
      </c>
      <c r="F7" s="6">
        <f>(Input!B37-Input!B57+Input!B77)/Input!B$7</f>
        <v>27.373457979814692</v>
      </c>
      <c r="G7" s="6">
        <f>(Input!C37-Input!C57+Input!C77)/Input!C$7</f>
        <v>29.981522282886559</v>
      </c>
      <c r="H7" s="6">
        <f>(Input!D37-Input!D57+Input!D77)/Input!D$7</f>
        <v>32.244428195378767</v>
      </c>
      <c r="I7" s="6">
        <f>(Input!E37-Input!E57+Input!E77)/Input!E$7</f>
        <v>31.547669624554736</v>
      </c>
      <c r="J7" s="6">
        <f>(Input!F37-Input!F57+Input!F77)/Input!F$7</f>
        <v>35.928389841306668</v>
      </c>
      <c r="K7" s="6">
        <f>(Input!G37-Input!G57+Input!G77)/Input!G$7</f>
        <v>37.009166472110714</v>
      </c>
      <c r="L7" s="6">
        <f>(Input!H37-Input!H57+Input!H77)/Input!H$7</f>
        <v>38.64253621442554</v>
      </c>
      <c r="M7" s="6">
        <f>(Input!I37-Input!I57+Input!I77)/Input!I$7</f>
        <v>43.832602639186376</v>
      </c>
      <c r="N7" s="6">
        <f>(Input!J37-Input!J57+Input!J77)/Input!J$7</f>
        <v>44.33531300160513</v>
      </c>
      <c r="O7" s="6">
        <f>AVERAGE(E7:N7)</f>
        <v>34.583152211579652</v>
      </c>
    </row>
    <row r="8" spans="1:15" ht="12" customHeight="1" x14ac:dyDescent="0.2">
      <c r="B8" t="s">
        <v>121</v>
      </c>
      <c r="E8" s="6">
        <f>(Input!A38-Input!A58+Input!A78)/Input!A$7</f>
        <v>26.450838420729923</v>
      </c>
      <c r="F8" s="6">
        <f>(Input!B38-Input!B58+Input!B78)/Input!B$7</f>
        <v>29.746268455092469</v>
      </c>
      <c r="G8" s="6">
        <f>(Input!C38-Input!C58+Input!C78)/Input!C$7</f>
        <v>31.700744559818322</v>
      </c>
      <c r="H8" s="6">
        <f>(Input!D38-Input!D58+Input!D78)/Input!D$7</f>
        <v>31.919325513782951</v>
      </c>
      <c r="I8" s="6">
        <f>(Input!E38-Input!E58+Input!E78)/Input!E$7</f>
        <v>33.577833279016652</v>
      </c>
      <c r="J8" s="6">
        <f>(Input!F38-Input!F58+Input!F78)/Input!F$7</f>
        <v>36.509578681140425</v>
      </c>
      <c r="K8" s="6">
        <f>(Input!G38-Input!G58+Input!G78)/Input!G$7</f>
        <v>36.080132950748471</v>
      </c>
      <c r="L8" s="6">
        <f>(Input!H38-Input!H58+Input!H78)/Input!H$7</f>
        <v>39.094178888721579</v>
      </c>
      <c r="M8" s="6">
        <f>(Input!I38-Input!I58+Input!I78)/Input!I$7</f>
        <v>44.043114150053171</v>
      </c>
      <c r="N8" s="6">
        <f>(Input!J38-Input!J58+Input!J78)/Input!J$7</f>
        <v>42.51350444499321</v>
      </c>
      <c r="O8" s="6">
        <f t="shared" ref="O8:O40" si="1">AVERAGE(E8:N8)</f>
        <v>35.16355193440971</v>
      </c>
    </row>
    <row r="9" spans="1:15" ht="12" customHeight="1" x14ac:dyDescent="0.2">
      <c r="B9" t="s">
        <v>122</v>
      </c>
      <c r="E9" s="6">
        <f>(Input!A39-Input!A59+Input!A79)/Input!A$7</f>
        <v>1.7364908579197724</v>
      </c>
      <c r="F9" s="6">
        <f>(Input!B39-Input!B59+Input!B79)/Input!B$7</f>
        <v>1.7378832910123039</v>
      </c>
      <c r="G9" s="6">
        <f>(Input!C39-Input!C59+Input!C79)/Input!C$7</f>
        <v>1.9430972985408641</v>
      </c>
      <c r="H9" s="6">
        <f>(Input!D39-Input!D59+Input!D79)/Input!D$7</f>
        <v>2.1076085625076559</v>
      </c>
      <c r="I9" s="6">
        <f>(Input!E39-Input!E59+Input!E79)/Input!E$7</f>
        <v>2.037442722455908</v>
      </c>
      <c r="J9" s="6">
        <f>(Input!F39-Input!F59+Input!F79)/Input!F$7</f>
        <v>1.5251548889781865</v>
      </c>
      <c r="K9" s="6">
        <f>(Input!G39-Input!G59+Input!G79)/Input!G$7</f>
        <v>1.7302304797624157</v>
      </c>
      <c r="L9" s="6">
        <f>(Input!H39-Input!H59+Input!H79)/Input!H$7</f>
        <v>2.0583839783165185</v>
      </c>
      <c r="M9" s="6">
        <f>(Input!I39-Input!I59+Input!I79)/Input!I$7</f>
        <v>2.0677219417941077</v>
      </c>
      <c r="N9" s="6">
        <f>(Input!J39-Input!J59+Input!J79)/Input!J$7</f>
        <v>2.2635976663785655</v>
      </c>
      <c r="O9" s="6">
        <f t="shared" si="1"/>
        <v>1.9207611687666297</v>
      </c>
    </row>
    <row r="10" spans="1:15" ht="13.5" customHeight="1" x14ac:dyDescent="0.2">
      <c r="B10" s="4" t="s">
        <v>123</v>
      </c>
      <c r="E10" s="8">
        <f>SUM(E7:E9)</f>
        <v>53.123765143177053</v>
      </c>
      <c r="F10" s="8">
        <f t="shared" ref="F10:N10" si="2">SUM(F7:F9)</f>
        <v>58.857609725919467</v>
      </c>
      <c r="G10" s="8">
        <f t="shared" si="2"/>
        <v>63.62536414124574</v>
      </c>
      <c r="H10" s="8">
        <f t="shared" si="2"/>
        <v>66.271362271669361</v>
      </c>
      <c r="I10" s="8">
        <f t="shared" si="2"/>
        <v>67.162945626027295</v>
      </c>
      <c r="J10" s="8">
        <f t="shared" si="2"/>
        <v>73.963123411425286</v>
      </c>
      <c r="K10" s="8">
        <f t="shared" si="2"/>
        <v>74.819529902621596</v>
      </c>
      <c r="L10" s="8">
        <f t="shared" si="2"/>
        <v>79.795099081463633</v>
      </c>
      <c r="M10" s="8">
        <f t="shared" si="2"/>
        <v>89.943438731033652</v>
      </c>
      <c r="N10" s="8">
        <f t="shared" si="2"/>
        <v>89.11241511297689</v>
      </c>
      <c r="O10" s="8">
        <f t="shared" si="1"/>
        <v>71.667465314756001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(Input!A40-Input!A60+Input!A80)/Input!A$7</f>
        <v>79.788202013123765</v>
      </c>
      <c r="F12" s="6">
        <f>(Input!B40-Input!B60+Input!B80)/Input!B$7</f>
        <v>69.592567377129228</v>
      </c>
      <c r="G12" s="6">
        <f>(Input!C40-Input!C60+Input!C80)/Input!C$7</f>
        <v>69.418702425544666</v>
      </c>
      <c r="H12" s="6">
        <f>(Input!D40-Input!D60+Input!D80)/Input!D$7</f>
        <v>71.141907965291992</v>
      </c>
      <c r="I12" s="6">
        <f>(Input!E40-Input!E60+Input!E80)/Input!E$7</f>
        <v>69.13003679749842</v>
      </c>
      <c r="J12" s="6">
        <f>(Input!F40-Input!F60+Input!F80)/Input!F$7</f>
        <v>72.018438294287364</v>
      </c>
      <c r="K12" s="6">
        <f>(Input!G40-Input!G60+Input!G80)/Input!G$7</f>
        <v>71.627918653020132</v>
      </c>
      <c r="L12" s="6">
        <f>(Input!H40-Input!H60+Input!H80)/Input!H$7</f>
        <v>74.067014305074537</v>
      </c>
      <c r="M12" s="6">
        <f>(Input!I40-Input!I60+Input!I80)/Input!I$7</f>
        <v>73.201711876338692</v>
      </c>
      <c r="N12" s="6">
        <f>(Input!J40-Input!J60+Input!J80)/Input!J$7</f>
        <v>71.782672243486843</v>
      </c>
      <c r="O12" s="6">
        <f t="shared" si="1"/>
        <v>72.176917195079568</v>
      </c>
    </row>
    <row r="13" spans="1:15" ht="12" customHeight="1" x14ac:dyDescent="0.2">
      <c r="B13" t="s">
        <v>125</v>
      </c>
      <c r="E13" s="6">
        <f>(Input!A41-Input!A61+Input!A81)/Input!A$7</f>
        <v>20.346021014788043</v>
      </c>
      <c r="F13" s="6">
        <f>(Input!B41-Input!B61+Input!B81)/Input!B$7</f>
        <v>19.39357009764505</v>
      </c>
      <c r="G13" s="6">
        <f>(Input!C41-Input!C61+Input!C81)/Input!C$7</f>
        <v>19.759696420640754</v>
      </c>
      <c r="H13" s="6">
        <f>(Input!D41-Input!D61+Input!D81)/Input!D$7</f>
        <v>20.526889953827652</v>
      </c>
      <c r="I13" s="6">
        <f>(Input!E41-Input!E61+Input!E81)/Input!E$7</f>
        <v>19.478617880040687</v>
      </c>
      <c r="J13" s="6">
        <f>(Input!F41-Input!F61+Input!F81)/Input!F$7</f>
        <v>21.068816489153036</v>
      </c>
      <c r="K13" s="6">
        <f>(Input!G41-Input!G61+Input!G81)/Input!G$7</f>
        <v>19.999199684693838</v>
      </c>
      <c r="L13" s="6">
        <f>(Input!H41-Input!H61+Input!H81)/Input!H$7</f>
        <v>21.525284294533954</v>
      </c>
      <c r="M13" s="6">
        <f>(Input!I41-Input!I61+Input!I81)/Input!I$7</f>
        <v>20.726204484519865</v>
      </c>
      <c r="N13" s="6">
        <f>(Input!J41-Input!J61+Input!J81)/Input!J$7</f>
        <v>21.01146129151747</v>
      </c>
      <c r="O13" s="6">
        <f t="shared" si="1"/>
        <v>20.38357616113603</v>
      </c>
    </row>
    <row r="14" spans="1:15" ht="12" customHeight="1" x14ac:dyDescent="0.2">
      <c r="B14" t="s">
        <v>126</v>
      </c>
      <c r="E14" s="6">
        <f>(Input!A42-Input!A62+Input!A82)/Input!A$7</f>
        <v>1.8773418844757919</v>
      </c>
      <c r="F14" s="6">
        <f>(Input!B42-Input!B62+Input!B82)/Input!B$7</f>
        <v>3.1026944556325611</v>
      </c>
      <c r="G14" s="6">
        <f>(Input!C42-Input!C62+Input!C82)/Input!C$7</f>
        <v>3.1471618559143093</v>
      </c>
      <c r="H14" s="6">
        <f>(Input!D42-Input!D62+Input!D82)/Input!D$7</f>
        <v>3.2783154968589305</v>
      </c>
      <c r="I14" s="6">
        <f>(Input!E42-Input!E62+Input!E82)/Input!E$7</f>
        <v>3.8459825445526437</v>
      </c>
      <c r="J14" s="6">
        <f>(Input!F42-Input!F62+Input!F82)/Input!F$7</f>
        <v>3.6449026829094686</v>
      </c>
      <c r="K14" s="6">
        <f>(Input!G42-Input!G62+Input!G82)/Input!G$7</f>
        <v>3.5617259497468257</v>
      </c>
      <c r="L14" s="6">
        <f>(Input!H42-Input!H62+Input!H82)/Input!H$7</f>
        <v>4.1749021231742205</v>
      </c>
      <c r="M14" s="6">
        <f>(Input!I42-Input!I62+Input!I82)/Input!I$7</f>
        <v>4.3310177793088984</v>
      </c>
      <c r="N14" s="6">
        <f>(Input!J42-Input!J62+Input!J82)/Input!J$7</f>
        <v>3.704373688109643</v>
      </c>
      <c r="O14" s="6">
        <f t="shared" si="1"/>
        <v>3.4668418460683292</v>
      </c>
    </row>
    <row r="15" spans="1:15" ht="13.5" customHeight="1" x14ac:dyDescent="0.2">
      <c r="B15" s="4" t="s">
        <v>130</v>
      </c>
      <c r="E15" s="8">
        <f>SUM(E12:E14)</f>
        <v>102.01156491238761</v>
      </c>
      <c r="F15" s="8">
        <f t="shared" ref="F15:N15" si="3">SUM(F12:F14)</f>
        <v>92.08883193040684</v>
      </c>
      <c r="G15" s="8">
        <f t="shared" si="3"/>
        <v>92.325560702099722</v>
      </c>
      <c r="H15" s="8">
        <f t="shared" si="3"/>
        <v>94.947113415978578</v>
      </c>
      <c r="I15" s="8">
        <f t="shared" si="3"/>
        <v>92.454637222091748</v>
      </c>
      <c r="J15" s="8">
        <f t="shared" si="3"/>
        <v>96.732157466349875</v>
      </c>
      <c r="K15" s="8">
        <f t="shared" si="3"/>
        <v>95.188844287460796</v>
      </c>
      <c r="L15" s="8">
        <f t="shared" si="3"/>
        <v>99.767200722782704</v>
      </c>
      <c r="M15" s="8">
        <f t="shared" si="3"/>
        <v>98.258934140167455</v>
      </c>
      <c r="N15" s="8">
        <f t="shared" si="3"/>
        <v>96.498507223113947</v>
      </c>
      <c r="O15" s="8">
        <f t="shared" si="1"/>
        <v>96.027335202283922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(Input!A43-Input!A63+Input!A83)/Input!A$7</f>
        <v>11.036227544682131</v>
      </c>
      <c r="F17" s="6">
        <f>(Input!B43-Input!B63+Input!B83)/Input!B$7</f>
        <v>12.93536705979036</v>
      </c>
      <c r="G17" s="6">
        <f>(Input!C43-Input!C63+Input!C83)/Input!C$7</f>
        <v>13.506965410483753</v>
      </c>
      <c r="H17" s="6">
        <f>(Input!D43-Input!D63+Input!D83)/Input!D$7</f>
        <v>11.005795541756349</v>
      </c>
      <c r="I17" s="6">
        <f>(Input!E43-Input!E63+Input!E83)/Input!E$7</f>
        <v>10.263024653957196</v>
      </c>
      <c r="J17" s="6">
        <f>(Input!F43-Input!F63+Input!F83)/Input!F$7</f>
        <v>12.09215268093228</v>
      </c>
      <c r="K17" s="6">
        <f>(Input!G43-Input!G63+Input!G83)/Input!G$7</f>
        <v>11.19199408549918</v>
      </c>
      <c r="L17" s="6">
        <f>(Input!H43-Input!H63+Input!H83)/Input!H$7</f>
        <v>10.267622346032224</v>
      </c>
      <c r="M17" s="6">
        <f>(Input!I43-Input!I63+Input!I83)/Input!I$7</f>
        <v>10.721124874556267</v>
      </c>
      <c r="N17" s="6">
        <f>(Input!J43-Input!J63+Input!J83)/Input!J$7</f>
        <v>12.068248394863565</v>
      </c>
      <c r="O17" s="6">
        <f t="shared" si="1"/>
        <v>11.508852259255329</v>
      </c>
    </row>
    <row r="18" spans="2:15" ht="12" customHeight="1" x14ac:dyDescent="0.2">
      <c r="B18" t="s">
        <v>128</v>
      </c>
      <c r="E18" s="6">
        <f>(Input!A44-Input!A64+Input!A84)/Input!A$7</f>
        <v>22.581864215068343</v>
      </c>
      <c r="F18" s="6">
        <f>(Input!B44-Input!B64+Input!B84)/Input!B$7</f>
        <v>21.148607209478403</v>
      </c>
      <c r="G18" s="6">
        <f>(Input!C44-Input!C64+Input!C84)/Input!C$7</f>
        <v>26.799703361786083</v>
      </c>
      <c r="H18" s="6">
        <f>(Input!D44-Input!D64+Input!D84)/Input!D$7</f>
        <v>27.848476587596217</v>
      </c>
      <c r="I18" s="6">
        <f>(Input!E44-Input!E64+Input!E84)/Input!E$7</f>
        <v>23.354877265160646</v>
      </c>
      <c r="J18" s="6">
        <f>(Input!F44-Input!F64+Input!F84)/Input!F$7</f>
        <v>25.423654324130698</v>
      </c>
      <c r="K18" s="6">
        <f>(Input!G44-Input!G64+Input!G84)/Input!G$7</f>
        <v>24.616190569433876</v>
      </c>
      <c r="L18" s="6">
        <f>(Input!H44-Input!H64+Input!H84)/Input!H$7</f>
        <v>21.562110826682726</v>
      </c>
      <c r="M18" s="6">
        <f>(Input!I44-Input!I64+Input!I84)/Input!I$7</f>
        <v>25.029190569626891</v>
      </c>
      <c r="N18" s="6">
        <f>(Input!J44-Input!J64+Input!J84)/Input!J$7</f>
        <v>18.747787226818126</v>
      </c>
      <c r="O18" s="6">
        <f t="shared" si="1"/>
        <v>23.711246215578203</v>
      </c>
    </row>
    <row r="19" spans="2:15" ht="13.5" customHeight="1" x14ac:dyDescent="0.2">
      <c r="B19" s="4" t="s">
        <v>129</v>
      </c>
      <c r="E19" s="8">
        <f>SUM(E17:E18)</f>
        <v>33.61809175975047</v>
      </c>
      <c r="F19" s="8">
        <f t="shared" ref="F19:N19" si="4">SUM(F17:F18)</f>
        <v>34.083974269268765</v>
      </c>
      <c r="G19" s="8">
        <f t="shared" si="4"/>
        <v>40.306668772269838</v>
      </c>
      <c r="H19" s="8">
        <f t="shared" si="4"/>
        <v>38.854272129352566</v>
      </c>
      <c r="I19" s="8">
        <f t="shared" si="4"/>
        <v>33.617901919117841</v>
      </c>
      <c r="J19" s="8">
        <f t="shared" si="4"/>
        <v>37.515807005062982</v>
      </c>
      <c r="K19" s="8">
        <f t="shared" si="4"/>
        <v>35.808184654933058</v>
      </c>
      <c r="L19" s="8">
        <f t="shared" si="4"/>
        <v>31.829733172714953</v>
      </c>
      <c r="M19" s="8">
        <f t="shared" si="4"/>
        <v>35.750315444183158</v>
      </c>
      <c r="N19" s="8">
        <f t="shared" si="4"/>
        <v>30.816035621681692</v>
      </c>
      <c r="O19" s="8">
        <f t="shared" si="1"/>
        <v>35.220098474833534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(Input!A45-Input!A65+Input!A85)/Input!A$7</f>
        <v>195.30145854358912</v>
      </c>
      <c r="F21" s="6">
        <f>(Input!B45-Input!B65+Input!B85)/Input!B$7</f>
        <v>183.42134865870031</v>
      </c>
      <c r="G21" s="6">
        <f>(Input!C45-Input!C65+Input!C85)/Input!C$7</f>
        <v>186.90169360273512</v>
      </c>
      <c r="H21" s="6">
        <f>(Input!D45-Input!D65+Input!D85)/Input!D$7</f>
        <v>185.13244863420351</v>
      </c>
      <c r="I21" s="6">
        <f>(Input!E45-Input!E65+Input!E85)/Input!E$7</f>
        <v>197.90673401682565</v>
      </c>
      <c r="J21" s="6">
        <f>(Input!F45-Input!F65+Input!F85)/Input!F$7</f>
        <v>210.45061146514249</v>
      </c>
      <c r="K21" s="6">
        <f>(Input!G45-Input!G65+Input!G85)/Input!G$7</f>
        <v>200.97444400930851</v>
      </c>
      <c r="L21" s="6">
        <f>(Input!H45-Input!H65+Input!H85)/Input!H$7</f>
        <v>185.36954494804999</v>
      </c>
      <c r="M21" s="6">
        <f>(Input!I45-Input!I65+Input!I85)/Input!I$7</f>
        <v>173.46227416383326</v>
      </c>
      <c r="N21" s="6">
        <f>(Input!J45-Input!J65+Input!J85)/Input!J$7</f>
        <v>167.99232559575256</v>
      </c>
      <c r="O21" s="6">
        <f t="shared" si="1"/>
        <v>188.69128836381407</v>
      </c>
    </row>
    <row r="22" spans="2:15" ht="12" customHeight="1" x14ac:dyDescent="0.2">
      <c r="B22" t="s">
        <v>132</v>
      </c>
      <c r="E22" s="6">
        <f>(Input!A46-Input!A66+Input!A86)/Input!A$7</f>
        <v>67.734988517653875</v>
      </c>
      <c r="F22" s="6">
        <f>(Input!B46-Input!B66+Input!B86)/Input!B$7</f>
        <v>50.159787777994474</v>
      </c>
      <c r="G22" s="6">
        <f>(Input!C46-Input!C66+Input!C86)/Input!C$7</f>
        <v>46.086902562426367</v>
      </c>
      <c r="H22" s="6">
        <f>(Input!D46-Input!D66+Input!D86)/Input!D$7</f>
        <v>41.638750896823431</v>
      </c>
      <c r="I22" s="6">
        <f>(Input!E46-Input!E66+Input!E86)/Input!E$7</f>
        <v>33.2811547916737</v>
      </c>
      <c r="J22" s="6">
        <f>(Input!F46-Input!F66+Input!F86)/Input!F$7</f>
        <v>34.823476339738036</v>
      </c>
      <c r="K22" s="6">
        <f>(Input!G46-Input!G66+Input!G86)/Input!G$7</f>
        <v>41.820392977910998</v>
      </c>
      <c r="L22" s="6">
        <f>(Input!H46-Input!H66+Input!H86)/Input!H$7</f>
        <v>40.310493449781653</v>
      </c>
      <c r="M22" s="6">
        <f>(Input!I46-Input!I66+Input!I86)/Input!I$7</f>
        <v>46.497308389377345</v>
      </c>
      <c r="N22" s="6">
        <f>(Input!J46-Input!J66+Input!J86)/Input!J$7</f>
        <v>45.50330472897889</v>
      </c>
      <c r="O22" s="6">
        <f t="shared" si="1"/>
        <v>44.785656043235875</v>
      </c>
    </row>
    <row r="23" spans="2:15" ht="12" customHeight="1" x14ac:dyDescent="0.2">
      <c r="B23" t="s">
        <v>133</v>
      </c>
      <c r="E23" s="6">
        <f>(Input!A47-Input!A67+Input!A87)/Input!A$7</f>
        <v>5.3904524767972823</v>
      </c>
      <c r="F23" s="6">
        <f>(Input!B47-Input!B67+Input!B87)/Input!B$7</f>
        <v>5.6900571396195261</v>
      </c>
      <c r="G23" s="6">
        <f>(Input!C47-Input!C67+Input!C87)/Input!C$7</f>
        <v>5.1128762443104776</v>
      </c>
      <c r="H23" s="6">
        <f>(Input!D47-Input!D67+Input!D87)/Input!D$7</f>
        <v>3.8559585323843883</v>
      </c>
      <c r="I23" s="6">
        <f>(Input!E47-Input!E67+Input!E87)/Input!E$7</f>
        <v>4.1515905935896704</v>
      </c>
      <c r="J23" s="6">
        <f>(Input!F47-Input!F67+Input!F87)/Input!F$7</f>
        <v>4.1257314489433483</v>
      </c>
      <c r="K23" s="6">
        <f>(Input!G47-Input!G67+Input!G87)/Input!G$7</f>
        <v>4.1527636986215395</v>
      </c>
      <c r="L23" s="6">
        <f>(Input!H47-Input!H67+Input!H87)/Input!H$7</f>
        <v>3.889880439692817</v>
      </c>
      <c r="M23" s="6">
        <f>(Input!I47-Input!I67+Input!I87)/Input!I$7</f>
        <v>7.7901809385438039</v>
      </c>
      <c r="N23" s="6">
        <f>(Input!J47-Input!J67+Input!J87)/Input!J$7</f>
        <v>6.943840751944685</v>
      </c>
      <c r="O23" s="6">
        <f t="shared" si="1"/>
        <v>5.1103332264447534</v>
      </c>
    </row>
    <row r="24" spans="2:15" ht="12" customHeight="1" x14ac:dyDescent="0.2">
      <c r="B24" t="s">
        <v>134</v>
      </c>
      <c r="E24" s="6">
        <f>(Input!A48-Input!A68+Input!A88)/Input!A$7</f>
        <v>2.9708193786965351</v>
      </c>
      <c r="F24" s="6">
        <f>(Input!B48-Input!B68+Input!B88)/Input!B$7</f>
        <v>2.7297022016859249</v>
      </c>
      <c r="G24" s="6">
        <f>(Input!C48-Input!C68+Input!C88)/Input!C$7</f>
        <v>1.9905278024874276</v>
      </c>
      <c r="H24" s="6">
        <f>(Input!D48-Input!D68+Input!D88)/Input!D$7</f>
        <v>2.6754665356741985</v>
      </c>
      <c r="I24" s="6">
        <f>(Input!E48-Input!E68+Input!E88)/Input!E$7</f>
        <v>2.1508149842216042</v>
      </c>
      <c r="J24" s="6">
        <f>(Input!F48-Input!F68+Input!F88)/Input!F$7</f>
        <v>3.4693428850870855</v>
      </c>
      <c r="K24" s="6">
        <f>(Input!G48-Input!G68+Input!G88)/Input!G$7</f>
        <v>2.5267589740500016</v>
      </c>
      <c r="L24" s="6">
        <f>(Input!H48-Input!H68+Input!H88)/Input!H$7</f>
        <v>2.5177903930131005</v>
      </c>
      <c r="M24" s="6">
        <f>(Input!I48-Input!I68+Input!I88)/Input!I$7</f>
        <v>1.7996438146877762</v>
      </c>
      <c r="N24" s="6">
        <f>(Input!J48-Input!J68+Input!J88)/Input!J$7</f>
        <v>1.8977203975799479</v>
      </c>
      <c r="O24" s="6">
        <f t="shared" si="1"/>
        <v>2.4728587367183605</v>
      </c>
    </row>
    <row r="25" spans="2:15" ht="12" customHeight="1" x14ac:dyDescent="0.2">
      <c r="B25" t="s">
        <v>135</v>
      </c>
      <c r="E25" s="6">
        <f>(Input!A49-Input!A69+Input!A89)/Input!A$7</f>
        <v>7.8846857112389888</v>
      </c>
      <c r="F25" s="6">
        <f>(Input!B49-Input!B69+Input!B89)/Input!B$7</f>
        <v>11.631097766102789</v>
      </c>
      <c r="G25" s="6">
        <f>(Input!C49-Input!C69+Input!C89)/Input!C$7</f>
        <v>11.539309809863509</v>
      </c>
      <c r="H25" s="6">
        <f>(Input!D49-Input!D69+Input!D89)/Input!D$7</f>
        <v>10.020994667806601</v>
      </c>
      <c r="I25" s="6">
        <f>(Input!E49-Input!E69+Input!E89)/Input!E$7</f>
        <v>10.682559386978994</v>
      </c>
      <c r="J25" s="6">
        <f>(Input!F49-Input!F69+Input!F89)/Input!F$7</f>
        <v>11.875848291215506</v>
      </c>
      <c r="K25" s="6">
        <f>(Input!G49-Input!G69+Input!G89)/Input!G$7</f>
        <v>16.746816813650547</v>
      </c>
      <c r="L25" s="6">
        <f>(Input!H49-Input!H69+Input!H89)/Input!H$7</f>
        <v>13.975556693269084</v>
      </c>
      <c r="M25" s="6">
        <f>(Input!I49-Input!I69+Input!I89)/Input!I$7</f>
        <v>12.223634797717299</v>
      </c>
      <c r="N25" s="6">
        <f>(Input!J49-Input!J69+Input!J89)/Input!J$7</f>
        <v>15.020181503889368</v>
      </c>
      <c r="O25" s="6">
        <f t="shared" si="1"/>
        <v>12.160068544173267</v>
      </c>
    </row>
    <row r="26" spans="2:15" ht="13.5" customHeight="1" x14ac:dyDescent="0.2">
      <c r="B26" s="4" t="s">
        <v>136</v>
      </c>
      <c r="E26" s="8">
        <f>SUM(E21:E25)</f>
        <v>279.28240462797584</v>
      </c>
      <c r="F26" s="8">
        <f t="shared" ref="F26:N26" si="5">SUM(F21:F25)</f>
        <v>253.63199354410304</v>
      </c>
      <c r="G26" s="8">
        <f t="shared" si="5"/>
        <v>251.63131002182291</v>
      </c>
      <c r="H26" s="8">
        <f t="shared" si="5"/>
        <v>243.32361926689214</v>
      </c>
      <c r="I26" s="8">
        <f t="shared" si="5"/>
        <v>248.1728537732896</v>
      </c>
      <c r="J26" s="8">
        <f t="shared" si="5"/>
        <v>264.74501043012651</v>
      </c>
      <c r="K26" s="8">
        <f t="shared" si="5"/>
        <v>266.22117647354162</v>
      </c>
      <c r="L26" s="8">
        <f t="shared" si="5"/>
        <v>246.06326592380665</v>
      </c>
      <c r="M26" s="8">
        <f t="shared" si="5"/>
        <v>241.77304210415949</v>
      </c>
      <c r="N26" s="8">
        <f t="shared" si="5"/>
        <v>237.35737297814546</v>
      </c>
      <c r="O26" s="8">
        <f t="shared" si="1"/>
        <v>253.22020491438639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(Input!A50-Input!A70+Input!A90)/Input!A$7</f>
        <v>17.204144460482066</v>
      </c>
      <c r="F28" s="6">
        <f>(Input!B50-Input!B70+Input!B90)/Input!B$7</f>
        <v>17.586821544890476</v>
      </c>
      <c r="G28" s="6">
        <f>(Input!C50-Input!C70+Input!C90)/Input!C$7</f>
        <v>18.648100327094259</v>
      </c>
      <c r="H28" s="6">
        <f>(Input!D50-Input!D70+Input!D90)/Input!D$7</f>
        <v>20.657162338165556</v>
      </c>
      <c r="I28" s="6">
        <f>(Input!E50-Input!E70+Input!E90)/Input!E$7</f>
        <v>22.239927353490071</v>
      </c>
      <c r="J28" s="6">
        <f>(Input!F50-Input!F70+Input!F90)/Input!F$7</f>
        <v>19.781436471384723</v>
      </c>
      <c r="K28" s="6">
        <f>(Input!G50-Input!G70+Input!G90)/Input!G$7</f>
        <v>20.254427465776978</v>
      </c>
      <c r="L28" s="6">
        <f>(Input!H50-Input!H70+Input!H90)/Input!H$7</f>
        <v>21.139828188525826</v>
      </c>
      <c r="M28" s="6">
        <f>(Input!I50-Input!I70+Input!I90)/Input!I$7</f>
        <v>20.722070008837232</v>
      </c>
      <c r="N28" s="6">
        <f>(Input!J50-Input!J70+Input!J90)/Input!J$7</f>
        <v>21.619797814545006</v>
      </c>
      <c r="O28" s="6">
        <f t="shared" si="1"/>
        <v>19.985371597319215</v>
      </c>
    </row>
    <row r="29" spans="2:15" ht="12" customHeight="1" x14ac:dyDescent="0.2">
      <c r="B29" t="s">
        <v>138</v>
      </c>
      <c r="E29" s="6">
        <f>(Input!A51-Input!A71+Input!A91)/Input!A$7</f>
        <v>0.72794433632801048</v>
      </c>
      <c r="F29" s="6">
        <f>(Input!B51-Input!B71+Input!B91)/Input!B$7</f>
        <v>0.72423166051928622</v>
      </c>
      <c r="G29" s="6">
        <f>(Input!C51-Input!C71+Input!C91)/Input!C$7</f>
        <v>0.73896532339152854</v>
      </c>
      <c r="H29" s="6">
        <f>(Input!D51-Input!D71+Input!D91)/Input!D$7</f>
        <v>0.69659407084092662</v>
      </c>
      <c r="I29" s="6">
        <f>(Input!E51-Input!E71+Input!E91)/Input!E$7</f>
        <v>0.8244996952827699</v>
      </c>
      <c r="J29" s="6">
        <f>(Input!F51-Input!F71+Input!F91)/Input!F$7</f>
        <v>0.97029124387841281</v>
      </c>
      <c r="K29" s="6">
        <f>(Input!G51-Input!G71+Input!G91)/Input!G$7</f>
        <v>0.7709968544696405</v>
      </c>
      <c r="L29" s="6">
        <f>(Input!H51-Input!H71+Input!H91)/Input!H$7</f>
        <v>0.74980650504442092</v>
      </c>
      <c r="M29" s="6">
        <f>(Input!I51-Input!I71+Input!I91)/Input!I$7</f>
        <v>0.92584814942408222</v>
      </c>
      <c r="N29" s="6">
        <f>(Input!J51-Input!J71+Input!J91)/Input!J$7</f>
        <v>1.0853210272873195</v>
      </c>
      <c r="O29" s="6">
        <f t="shared" si="1"/>
        <v>0.82144988664663965</v>
      </c>
    </row>
    <row r="30" spans="2:15" ht="14.25" customHeight="1" x14ac:dyDescent="0.2">
      <c r="B30" s="4" t="s">
        <v>139</v>
      </c>
      <c r="E30" s="8">
        <f>SUM(E28:E29)</f>
        <v>17.932088796810078</v>
      </c>
      <c r="F30" s="8">
        <f t="shared" ref="F30:N30" si="6">SUM(F28:F29)</f>
        <v>18.311053205409763</v>
      </c>
      <c r="G30" s="8">
        <f t="shared" si="6"/>
        <v>19.387065650485788</v>
      </c>
      <c r="H30" s="8">
        <f t="shared" si="6"/>
        <v>21.353756409006483</v>
      </c>
      <c r="I30" s="8">
        <f t="shared" si="6"/>
        <v>23.064427048772842</v>
      </c>
      <c r="J30" s="8">
        <f t="shared" si="6"/>
        <v>20.751727715263137</v>
      </c>
      <c r="K30" s="8">
        <f t="shared" si="6"/>
        <v>21.025424320246618</v>
      </c>
      <c r="L30" s="8">
        <f t="shared" si="6"/>
        <v>21.889634693570247</v>
      </c>
      <c r="M30" s="8">
        <f t="shared" si="6"/>
        <v>21.647918158261312</v>
      </c>
      <c r="N30" s="8">
        <f t="shared" si="6"/>
        <v>22.705118841832324</v>
      </c>
      <c r="O30" s="8">
        <f t="shared" si="1"/>
        <v>20.806821483965862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(Input!A52-Input!A72+Input!A92)/Input!A$7</f>
        <v>0.96437311721894914</v>
      </c>
      <c r="F32" s="6">
        <f>(Input!B52-Input!B72+Input!B92)/Input!B$7</f>
        <v>0.89167499600309885</v>
      </c>
      <c r="G32" s="6">
        <f>(Input!C52-Input!C72+Input!C92)/Input!C$7</f>
        <v>1.118899511050613</v>
      </c>
      <c r="H32" s="6">
        <f>(Input!D52-Input!D72+Input!D92)/Input!D$7</f>
        <v>1.280056896728438</v>
      </c>
      <c r="I32" s="6">
        <f>(Input!E52-Input!E72+Input!E92)/Input!E$7</f>
        <v>1.2685451007425894</v>
      </c>
      <c r="J32" s="6">
        <f>(Input!F52-Input!F72+Input!F92)/Input!F$7</f>
        <v>1.2480532250915062</v>
      </c>
      <c r="K32" s="6">
        <f>(Input!G52-Input!G72+Input!G92)/Input!G$7</f>
        <v>1.5401228338391788</v>
      </c>
      <c r="L32" s="6">
        <f>(Input!H52-Input!H72+Input!H92)/Input!H$7</f>
        <v>1.8576404156000601</v>
      </c>
      <c r="M32" s="6">
        <f>(Input!I52-Input!I72+Input!I92)/Input!I$7</f>
        <v>1.8960500576666715</v>
      </c>
      <c r="N32" s="6">
        <f>(Input!J52-Input!J72+Input!J92)/Input!J$7</f>
        <v>1.8963708482528707</v>
      </c>
      <c r="O32" s="6">
        <f t="shared" si="1"/>
        <v>1.3961787002193975</v>
      </c>
    </row>
    <row r="33" spans="2:15" ht="12" customHeight="1" x14ac:dyDescent="0.2">
      <c r="B33" t="s">
        <v>141</v>
      </c>
      <c r="E33" s="6">
        <f>(Input!A53-Input!A73+Input!A93)/Input!A$7</f>
        <v>5.3511995338510223</v>
      </c>
      <c r="F33" s="6">
        <f>(Input!B53-Input!B73+Input!B93)/Input!B$7</f>
        <v>4.386914453987897</v>
      </c>
      <c r="G33" s="6">
        <f>(Input!C53-Input!C73+Input!C93)/Input!C$7</f>
        <v>4.5680286019258389</v>
      </c>
      <c r="H33" s="6">
        <f>(Input!D53-Input!D73+Input!D93)/Input!D$7</f>
        <v>4.3944535689197863</v>
      </c>
      <c r="I33" s="6">
        <f>(Input!E53-Input!E73+Input!E93)/Input!E$7</f>
        <v>4.3279689442619773</v>
      </c>
      <c r="J33" s="6">
        <f>(Input!F53-Input!F73+Input!F93)/Input!F$7</f>
        <v>4.3692119137816388</v>
      </c>
      <c r="K33" s="6">
        <f>(Input!G53-Input!G73+Input!G93)/Input!G$7</f>
        <v>4.2093120752718134</v>
      </c>
      <c r="L33" s="6">
        <f>(Input!H53-Input!H73+Input!H93)/Input!H$7</f>
        <v>4.7808281885258239</v>
      </c>
      <c r="M33" s="6">
        <f>(Input!I53-Input!I73+Input!I93)/Input!I$7</f>
        <v>4.96550349744619</v>
      </c>
      <c r="N33" s="6">
        <f>(Input!J53-Input!J73+Input!J93)/Input!J$7</f>
        <v>5.0063669897518217</v>
      </c>
      <c r="O33" s="6">
        <f t="shared" si="1"/>
        <v>4.6359787767723812</v>
      </c>
    </row>
    <row r="34" spans="2:15" ht="12" customHeight="1" x14ac:dyDescent="0.2">
      <c r="B34" t="s">
        <v>142</v>
      </c>
      <c r="E34" s="6">
        <f>(Input!A54-Input!A74+Input!A94)/Input!A$7</f>
        <v>1.5049682188462812</v>
      </c>
      <c r="F34" s="6">
        <f>(Input!B54-Input!B74+Input!B94)/Input!B$7</f>
        <v>1.453546959555033</v>
      </c>
      <c r="G34" s="6">
        <f>(Input!C54-Input!C74+Input!C94)/Input!C$7</f>
        <v>1.4403687148991446</v>
      </c>
      <c r="H34" s="6">
        <f>(Input!D54-Input!D74+Input!D94)/Input!D$7</f>
        <v>1.4642080580366628</v>
      </c>
      <c r="I34" s="6">
        <f>(Input!E54-Input!E74+Input!E94)/Input!E$7</f>
        <v>1.5330545793517434</v>
      </c>
      <c r="J34" s="6">
        <f>(Input!F54-Input!F74+Input!F94)/Input!F$7</f>
        <v>1.5450711140419493</v>
      </c>
      <c r="K34" s="6">
        <f>(Input!G54-Input!G74+Input!G94)/Input!G$7</f>
        <v>1.4779470205325562</v>
      </c>
      <c r="L34" s="6">
        <f>(Input!H54-Input!H74+Input!H94)/Input!H$7</f>
        <v>1.5665785273302215</v>
      </c>
      <c r="M34" s="6">
        <f>(Input!I54-Input!I74+Input!I94)/Input!I$7</f>
        <v>1.645346674055989</v>
      </c>
      <c r="N34" s="6">
        <f>(Input!J54-Input!J74+Input!J94)/Input!J$7</f>
        <v>1.5642750648228179</v>
      </c>
      <c r="O34" s="6">
        <f t="shared" si="1"/>
        <v>1.5195364931472399</v>
      </c>
    </row>
    <row r="35" spans="2:15" ht="12" customHeight="1" x14ac:dyDescent="0.2">
      <c r="B35" t="s">
        <v>143</v>
      </c>
      <c r="E35" s="6">
        <f>(Input!A55-Input!A75+Input!A95)/Input!A$7</f>
        <v>8.2684494072215013</v>
      </c>
      <c r="F35" s="6">
        <f>(Input!B55-Input!B75+Input!B95)/Input!B$7</f>
        <v>7.7513124852698283</v>
      </c>
      <c r="G35" s="6">
        <f>(Input!C55-Input!C75+Input!C95)/Input!C$7</f>
        <v>8.3990354536180121</v>
      </c>
      <c r="H35" s="6">
        <f>(Input!D55-Input!D75+Input!D95)/Input!D$7</f>
        <v>7.2570202213372728</v>
      </c>
      <c r="I35" s="6">
        <f>(Input!E55-Input!E75+Input!E95)/Input!E$7</f>
        <v>8.036069945725048</v>
      </c>
      <c r="J35" s="6">
        <f>(Input!F55-Input!F75+Input!F95)/Input!F$7</f>
        <v>9.4702127213522402</v>
      </c>
      <c r="K35" s="6">
        <f>(Input!G55-Input!G75+Input!G95)/Input!G$7</f>
        <v>8.9746622885302347</v>
      </c>
      <c r="L35" s="6">
        <f>(Input!H55-Input!H75+Input!H95)/Input!H$7</f>
        <v>8.2910710736334892</v>
      </c>
      <c r="M35" s="6">
        <f>(Input!I55-Input!I75+Input!I95)/Input!I$7</f>
        <v>7.7232529994158439</v>
      </c>
      <c r="N35" s="6">
        <f>(Input!J55-Input!J75+Input!J95)/Input!J$7</f>
        <v>9.0831466847758957</v>
      </c>
      <c r="O35" s="6">
        <f t="shared" si="1"/>
        <v>8.3254233280879362</v>
      </c>
    </row>
    <row r="36" spans="2:15" ht="13.5" customHeight="1" x14ac:dyDescent="0.2">
      <c r="B36" s="4" t="s">
        <v>144</v>
      </c>
      <c r="E36" s="8">
        <f>SUM(E32:E35)</f>
        <v>16.088990277137754</v>
      </c>
      <c r="F36" s="8">
        <f t="shared" ref="F36:N36" si="7">SUM(F32:F35)</f>
        <v>14.483448894815858</v>
      </c>
      <c r="G36" s="8">
        <f t="shared" si="7"/>
        <v>15.526332281493609</v>
      </c>
      <c r="H36" s="8">
        <f t="shared" si="7"/>
        <v>14.395738745022161</v>
      </c>
      <c r="I36" s="8">
        <f t="shared" si="7"/>
        <v>15.165638570081358</v>
      </c>
      <c r="J36" s="8">
        <f t="shared" si="7"/>
        <v>16.632548974267333</v>
      </c>
      <c r="K36" s="8">
        <f t="shared" si="7"/>
        <v>16.202044218173782</v>
      </c>
      <c r="L36" s="8">
        <f t="shared" si="7"/>
        <v>16.496118205089594</v>
      </c>
      <c r="M36" s="8">
        <f t="shared" si="7"/>
        <v>16.230153228584694</v>
      </c>
      <c r="N36" s="8">
        <f t="shared" si="7"/>
        <v>17.550159587603407</v>
      </c>
      <c r="O36" s="8">
        <f t="shared" si="1"/>
        <v>15.877117298226958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(Input!A56-Input!A76+Input!A96)/Input!A$7</f>
        <v>23.666786047521299</v>
      </c>
      <c r="F38" s="8">
        <f>(Input!B56-Input!B76+Input!B96)/Input!B$7</f>
        <v>23.247374144174614</v>
      </c>
      <c r="G38" s="8">
        <f>(Input!C56-Input!C76+Input!C96)/Input!C$7</f>
        <v>24.722478791600636</v>
      </c>
      <c r="H38" s="8">
        <f>(Input!D56-Input!D76+Input!D96)/Input!D$7</f>
        <v>27.693657739679971</v>
      </c>
      <c r="I38" s="8">
        <f>(Input!E56-Input!E76+Input!E96)/Input!E$7</f>
        <v>26.59224572741422</v>
      </c>
      <c r="J38" s="8">
        <f>(Input!F56-Input!F76+Input!F96)/Input!F$7</f>
        <v>26.356435401193618</v>
      </c>
      <c r="K38" s="8">
        <f>(Input!G56-Input!G76+Input!G96)/Input!G$7</f>
        <v>26.100023848793626</v>
      </c>
      <c r="L38" s="8">
        <f>(Input!H56-Input!H76+Input!H96)/Input!H$7</f>
        <v>26.800484565577477</v>
      </c>
      <c r="M38" s="8">
        <f>(Input!I56-Input!I76+Input!I96)/Input!I$7</f>
        <v>27.843397390770335</v>
      </c>
      <c r="N38" s="8">
        <f>(Input!J56-Input!J76+Input!J96)/Input!J$7</f>
        <v>30.120144307939253</v>
      </c>
      <c r="O38" s="8">
        <f t="shared" si="1"/>
        <v>26.314302796466507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525.7236915647602</v>
      </c>
      <c r="F40" s="11">
        <f t="shared" ref="F40:N40" si="8">SUM(F10,F15,F19,F26,F30,F36,F38)</f>
        <v>494.70428571409832</v>
      </c>
      <c r="G40" s="11">
        <f t="shared" si="8"/>
        <v>507.52478036101826</v>
      </c>
      <c r="H40" s="11">
        <f t="shared" si="8"/>
        <v>506.8395199776013</v>
      </c>
      <c r="I40" s="11">
        <f t="shared" si="8"/>
        <v>506.23064988679488</v>
      </c>
      <c r="J40" s="11">
        <f t="shared" si="8"/>
        <v>536.69681040368869</v>
      </c>
      <c r="K40" s="11">
        <f t="shared" si="8"/>
        <v>535.36522770577108</v>
      </c>
      <c r="L40" s="11">
        <f t="shared" si="8"/>
        <v>522.64153636500532</v>
      </c>
      <c r="M40" s="11">
        <f t="shared" si="8"/>
        <v>531.4471991971601</v>
      </c>
      <c r="N40" s="11">
        <f t="shared" si="8"/>
        <v>524.15975367329293</v>
      </c>
      <c r="O40" s="11">
        <f t="shared" si="1"/>
        <v>519.13334548491912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3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570312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247</v>
      </c>
    </row>
    <row r="2" spans="1:15" ht="15.75" customHeight="1" x14ac:dyDescent="0.2">
      <c r="D2" s="41" t="str">
        <f>Kenndat!D2</f>
        <v>Produktionsgebiet 2: Wald- und Mühlviertel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18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/>
    <row r="9" spans="1:15" s="13" customFormat="1" ht="13.5" customHeight="1" x14ac:dyDescent="0.2">
      <c r="B9" s="13" t="s">
        <v>55</v>
      </c>
      <c r="E9" s="16">
        <f>'Kst-ha-ES'!E13/'Kst-ha-ES'!E31*100</f>
        <v>13.792335042625547</v>
      </c>
      <c r="F9" s="16">
        <f>'Kst-ha-ES'!F13/'Kst-ha-ES'!F31*100</f>
        <v>13.62684981794359</v>
      </c>
      <c r="G9" s="16">
        <f>'Kst-ha-ES'!G13/'Kst-ha-ES'!G31*100</f>
        <v>13.340254438926758</v>
      </c>
      <c r="H9" s="16">
        <f>'Kst-ha-ES'!H13/'Kst-ha-ES'!H31*100</f>
        <v>14.010288528496082</v>
      </c>
      <c r="I9" s="16">
        <f>'Kst-ha-ES'!I13/'Kst-ha-ES'!I31*100</f>
        <v>13.852296849306086</v>
      </c>
      <c r="J9" s="16">
        <f>'Kst-ha-ES'!J13/'Kst-ha-ES'!J31*100</f>
        <v>11.947877916188228</v>
      </c>
      <c r="K9" s="16">
        <f>'Kst-ha-ES'!K13/'Kst-ha-ES'!K31*100</f>
        <v>12.065369862226094</v>
      </c>
      <c r="L9" s="16">
        <f>'Kst-ha-ES'!L13/'Kst-ha-ES'!L31*100</f>
        <v>12.680678927940303</v>
      </c>
      <c r="M9" s="16">
        <f>'Kst-ha-ES'!M13/'Kst-ha-ES'!M31*100</f>
        <v>13.445808700521548</v>
      </c>
      <c r="N9" s="16">
        <f>'Kst-ha-ES'!N13/'Kst-ha-ES'!N31*100</f>
        <v>10.460125119040303</v>
      </c>
      <c r="O9" s="16">
        <f t="shared" ref="O9:O28" si="1">AVERAGE(E9:N9)</f>
        <v>12.922188520321455</v>
      </c>
    </row>
    <row r="10" spans="1:15" s="13" customFormat="1" ht="13.5" customHeight="1" x14ac:dyDescent="0.2">
      <c r="B10" s="13" t="s">
        <v>60</v>
      </c>
      <c r="E10" s="16">
        <f>'Kst-ha-ES'!E19/'Kst-ha-ES'!E31*100</f>
        <v>39.51011547810598</v>
      </c>
      <c r="F10" s="16">
        <f>'Kst-ha-ES'!F19/'Kst-ha-ES'!F31*100</f>
        <v>40.960418642896187</v>
      </c>
      <c r="G10" s="16">
        <f>'Kst-ha-ES'!G19/'Kst-ha-ES'!G31*100</f>
        <v>41.938362371383434</v>
      </c>
      <c r="H10" s="16">
        <f>'Kst-ha-ES'!H19/'Kst-ha-ES'!H31*100</f>
        <v>42.955302583019034</v>
      </c>
      <c r="I10" s="16">
        <f>'Kst-ha-ES'!I19/'Kst-ha-ES'!I31*100</f>
        <v>47.789793820018225</v>
      </c>
      <c r="J10" s="16">
        <f>'Kst-ha-ES'!J19/'Kst-ha-ES'!J31*100</f>
        <v>49.906792515934043</v>
      </c>
      <c r="K10" s="16">
        <f>'Kst-ha-ES'!K19/'Kst-ha-ES'!K31*100</f>
        <v>47.350901328878123</v>
      </c>
      <c r="L10" s="16">
        <f>'Kst-ha-ES'!L19/'Kst-ha-ES'!L31*100</f>
        <v>43.341118435361778</v>
      </c>
      <c r="M10" s="16">
        <f>'Kst-ha-ES'!M19/'Kst-ha-ES'!M31*100</f>
        <v>40.472015393190169</v>
      </c>
      <c r="N10" s="16">
        <f>'Kst-ha-ES'!N19/'Kst-ha-ES'!N31*100</f>
        <v>44.748108375166936</v>
      </c>
      <c r="O10" s="16">
        <f t="shared" si="1"/>
        <v>43.897292894395392</v>
      </c>
    </row>
    <row r="11" spans="1:15" s="13" customFormat="1" ht="13.5" customHeight="1" x14ac:dyDescent="0.2">
      <c r="B11" s="13" t="s">
        <v>63</v>
      </c>
      <c r="E11" s="16">
        <f>'Kst-ha-ES'!E24/'Kst-ha-ES'!E31*100</f>
        <v>17.612545845599964</v>
      </c>
      <c r="F11" s="16">
        <f>'Kst-ha-ES'!F24/'Kst-ha-ES'!F31*100</f>
        <v>15.305165858744118</v>
      </c>
      <c r="G11" s="16">
        <f>'Kst-ha-ES'!G24/'Kst-ha-ES'!G31*100</f>
        <v>15.423413506581197</v>
      </c>
      <c r="H11" s="16">
        <f>'Kst-ha-ES'!H24/'Kst-ha-ES'!H31*100</f>
        <v>13.649555050782409</v>
      </c>
      <c r="I11" s="16">
        <f>'Kst-ha-ES'!I24/'Kst-ha-ES'!I31*100</f>
        <v>10.723131085323745</v>
      </c>
      <c r="J11" s="16">
        <f>'Kst-ha-ES'!J24/'Kst-ha-ES'!J31*100</f>
        <v>10.843993904473434</v>
      </c>
      <c r="K11" s="16">
        <f>'Kst-ha-ES'!K24/'Kst-ha-ES'!K31*100</f>
        <v>12.300452845658263</v>
      </c>
      <c r="L11" s="16">
        <f>'Kst-ha-ES'!L24/'Kst-ha-ES'!L31*100</f>
        <v>12.927972599592533</v>
      </c>
      <c r="M11" s="16">
        <f>'Kst-ha-ES'!M24/'Kst-ha-ES'!M31*100</f>
        <v>14.566149043674953</v>
      </c>
      <c r="N11" s="16">
        <f>'Kst-ha-ES'!N24/'Kst-ha-ES'!N31*100</f>
        <v>14.167129814085477</v>
      </c>
      <c r="O11" s="16">
        <f t="shared" si="1"/>
        <v>13.75195095545161</v>
      </c>
    </row>
    <row r="12" spans="1:15" s="13" customFormat="1" ht="13.5" customHeight="1" x14ac:dyDescent="0.2">
      <c r="B12" s="13" t="s">
        <v>15</v>
      </c>
      <c r="E12" s="16">
        <f>'Kst-ha-ES'!E29/'Kst-ha-ES'!E31*100</f>
        <v>29.085003633668521</v>
      </c>
      <c r="F12" s="16">
        <f>'Kst-ha-ES'!F29/'Kst-ha-ES'!F31*100</f>
        <v>30.107565680416108</v>
      </c>
      <c r="G12" s="16">
        <f>'Kst-ha-ES'!G29/'Kst-ha-ES'!G31*100</f>
        <v>29.297969683108612</v>
      </c>
      <c r="H12" s="16">
        <f>'Kst-ha-ES'!H29/'Kst-ha-ES'!H31*100</f>
        <v>29.384853837702479</v>
      </c>
      <c r="I12" s="16">
        <f>'Kst-ha-ES'!I29/'Kst-ha-ES'!I31*100</f>
        <v>27.634778245351949</v>
      </c>
      <c r="J12" s="16">
        <f>'Kst-ha-ES'!J29/'Kst-ha-ES'!J31*100</f>
        <v>27.301335663404299</v>
      </c>
      <c r="K12" s="16">
        <f>'Kst-ha-ES'!K29/'Kst-ha-ES'!K31*100</f>
        <v>28.283275963237521</v>
      </c>
      <c r="L12" s="16">
        <f>'Kst-ha-ES'!L29/'Kst-ha-ES'!L31*100</f>
        <v>31.050230037105386</v>
      </c>
      <c r="M12" s="16">
        <f>'Kst-ha-ES'!M29/'Kst-ha-ES'!M31*100</f>
        <v>31.516026862613337</v>
      </c>
      <c r="N12" s="16">
        <f>'Kst-ha-ES'!N29/'Kst-ha-ES'!N31*100</f>
        <v>30.624636691707284</v>
      </c>
      <c r="O12" s="16">
        <f t="shared" si="1"/>
        <v>29.428567629831548</v>
      </c>
    </row>
    <row r="13" spans="1:15" s="13" customFormat="1" ht="12.75" customHeight="1" x14ac:dyDescent="0.2"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s="13" customFormat="1" x14ac:dyDescent="0.2">
      <c r="B14" s="13" t="s">
        <v>119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s="13" customFormat="1" ht="6" customHeight="1" x14ac:dyDescent="0.2"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s="13" customFormat="1" ht="13.5" customHeight="1" x14ac:dyDescent="0.2">
      <c r="B16" s="13" t="s">
        <v>123</v>
      </c>
      <c r="E16" s="16">
        <f>'KOA-ha-ES'!E10/'KOA-ha-ES'!E40*100</f>
        <v>10.672063764276054</v>
      </c>
      <c r="F16" s="16">
        <f>'KOA-ha-ES'!F10/'KOA-ha-ES'!F40*100</f>
        <v>12.364493064488222</v>
      </c>
      <c r="G16" s="16">
        <f>'KOA-ha-ES'!G10/'KOA-ha-ES'!G40*100</f>
        <v>12.816234725664982</v>
      </c>
      <c r="H16" s="16">
        <f>'KOA-ha-ES'!H10/'KOA-ha-ES'!H40*100</f>
        <v>12.881386364416691</v>
      </c>
      <c r="I16" s="16">
        <f>'KOA-ha-ES'!I10/'KOA-ha-ES'!I40*100</f>
        <v>12.366229855062789</v>
      </c>
      <c r="J16" s="16">
        <f>'KOA-ha-ES'!J10/'KOA-ha-ES'!J40*100</f>
        <v>12.493558646403086</v>
      </c>
      <c r="K16" s="16">
        <f>'KOA-ha-ES'!K10/'KOA-ha-ES'!K40*100</f>
        <v>13.796170109895714</v>
      </c>
      <c r="L16" s="16">
        <f>'KOA-ha-ES'!L10/'KOA-ha-ES'!L40*100</f>
        <v>15.14469949049014</v>
      </c>
      <c r="M16" s="16">
        <f>'KOA-ha-ES'!M10/'KOA-ha-ES'!M40*100</f>
        <v>16.636960878222823</v>
      </c>
      <c r="N16" s="16">
        <f>'KOA-ha-ES'!N10/'KOA-ha-ES'!N40*100</f>
        <v>16.202079999896775</v>
      </c>
      <c r="O16" s="16">
        <f t="shared" si="1"/>
        <v>13.537387689881729</v>
      </c>
    </row>
    <row r="17" spans="1:15" s="13" customFormat="1" ht="13.5" customHeight="1" x14ac:dyDescent="0.2">
      <c r="B17" s="13" t="s">
        <v>130</v>
      </c>
      <c r="E17" s="16">
        <f>'KOA-ha-ES'!E15/'KOA-ha-ES'!E40*100</f>
        <v>18.024891631634862</v>
      </c>
      <c r="F17" s="16">
        <f>'KOA-ha-ES'!F15/'KOA-ha-ES'!F40*100</f>
        <v>17.737134066545217</v>
      </c>
      <c r="G17" s="16">
        <f>'KOA-ha-ES'!G15/'KOA-ha-ES'!G40*100</f>
        <v>16.956822976404169</v>
      </c>
      <c r="H17" s="16">
        <f>'KOA-ha-ES'!H15/'KOA-ha-ES'!H40*100</f>
        <v>17.265113400191044</v>
      </c>
      <c r="I17" s="16">
        <f>'KOA-ha-ES'!I15/'KOA-ha-ES'!I40*100</f>
        <v>15.896403355080485</v>
      </c>
      <c r="J17" s="16">
        <f>'KOA-ha-ES'!J15/'KOA-ha-ES'!J40*100</f>
        <v>15.58855668028731</v>
      </c>
      <c r="K17" s="16">
        <f>'KOA-ha-ES'!K15/'KOA-ha-ES'!K40*100</f>
        <v>15.712414367638264</v>
      </c>
      <c r="L17" s="16">
        <f>'KOA-ha-ES'!L15/'KOA-ha-ES'!L40*100</f>
        <v>17.971731429018185</v>
      </c>
      <c r="M17" s="16">
        <f>'KOA-ha-ES'!M15/'KOA-ha-ES'!M40*100</f>
        <v>18.269124609697755</v>
      </c>
      <c r="N17" s="16">
        <f>'KOA-ha-ES'!N15/'KOA-ha-ES'!N40*100</f>
        <v>16.956057854119642</v>
      </c>
      <c r="O17" s="16">
        <f t="shared" si="1"/>
        <v>17.03782503706169</v>
      </c>
    </row>
    <row r="18" spans="1:15" s="13" customFormat="1" ht="13.5" customHeight="1" x14ac:dyDescent="0.2">
      <c r="B18" s="13" t="s">
        <v>129</v>
      </c>
      <c r="E18" s="16">
        <f>'KOA-ha-ES'!E19/'KOA-ha-ES'!E40*100</f>
        <v>6.17781466566041</v>
      </c>
      <c r="F18" s="16">
        <f>'KOA-ha-ES'!F19/'KOA-ha-ES'!F40*100</f>
        <v>6.770259449515029</v>
      </c>
      <c r="G18" s="16">
        <f>'KOA-ha-ES'!G19/'KOA-ha-ES'!G40*100</f>
        <v>7.5726174758173519</v>
      </c>
      <c r="H18" s="16">
        <f>'KOA-ha-ES'!H19/'KOA-ha-ES'!H40*100</f>
        <v>7.1809488486916901</v>
      </c>
      <c r="I18" s="16">
        <f>'KOA-ha-ES'!I19/'KOA-ha-ES'!I40*100</f>
        <v>5.8483240628157001</v>
      </c>
      <c r="J18" s="16">
        <f>'KOA-ha-ES'!J19/'KOA-ha-ES'!J40*100</f>
        <v>6.0687265007800928</v>
      </c>
      <c r="K18" s="16">
        <f>'KOA-ha-ES'!K19/'KOA-ha-ES'!K40*100</f>
        <v>6.0645600820692547</v>
      </c>
      <c r="L18" s="16">
        <f>'KOA-ha-ES'!L19/'KOA-ha-ES'!L40*100</f>
        <v>5.7902486196732887</v>
      </c>
      <c r="M18" s="16">
        <f>'KOA-ha-ES'!M19/'KOA-ha-ES'!M40*100</f>
        <v>6.6134403896096847</v>
      </c>
      <c r="N18" s="16">
        <f>'KOA-ha-ES'!N19/'KOA-ha-ES'!N40*100</f>
        <v>5.3789576094307021</v>
      </c>
      <c r="O18" s="16">
        <f t="shared" si="1"/>
        <v>6.3465897704063199</v>
      </c>
    </row>
    <row r="19" spans="1:15" s="13" customFormat="1" ht="13.5" customHeight="1" x14ac:dyDescent="0.2">
      <c r="B19" s="13" t="s">
        <v>136</v>
      </c>
      <c r="E19" s="16">
        <f>'KOA-ha-ES'!E26/'KOA-ha-ES'!E40*100</f>
        <v>54.632420706167458</v>
      </c>
      <c r="F19" s="16">
        <f>'KOA-ha-ES'!F26/'KOA-ha-ES'!F40*100</f>
        <v>52.238228028782054</v>
      </c>
      <c r="G19" s="16">
        <f>'KOA-ha-ES'!G26/'KOA-ha-ES'!G40*100</f>
        <v>51.656490212504011</v>
      </c>
      <c r="H19" s="16">
        <f>'KOA-ha-ES'!H26/'KOA-ha-ES'!H40*100</f>
        <v>51.082565570498204</v>
      </c>
      <c r="I19" s="16">
        <f>'KOA-ha-ES'!I26/'KOA-ha-ES'!I40*100</f>
        <v>54.691897015515913</v>
      </c>
      <c r="J19" s="16">
        <f>'KOA-ha-ES'!J26/'KOA-ha-ES'!J40*100</f>
        <v>55.558967234526257</v>
      </c>
      <c r="K19" s="16">
        <f>'KOA-ha-ES'!K26/'KOA-ha-ES'!K40*100</f>
        <v>53.827802764264298</v>
      </c>
      <c r="L19" s="16">
        <f>'KOA-ha-ES'!L26/'KOA-ha-ES'!L40*100</f>
        <v>49.328189569317196</v>
      </c>
      <c r="M19" s="16">
        <f>'KOA-ha-ES'!M26/'KOA-ha-ES'!M40*100</f>
        <v>46.362821224289199</v>
      </c>
      <c r="N19" s="16">
        <f>'KOA-ha-ES'!N26/'KOA-ha-ES'!N40*100</f>
        <v>49.187748139527372</v>
      </c>
      <c r="O19" s="16">
        <f t="shared" si="1"/>
        <v>51.856713046539198</v>
      </c>
    </row>
    <row r="20" spans="1:15" s="13" customFormat="1" ht="13.5" customHeight="1" x14ac:dyDescent="0.2">
      <c r="B20" s="13" t="s">
        <v>139</v>
      </c>
      <c r="E20" s="16">
        <f>'KOA-ha-ES'!E30/'KOA-ha-ES'!E40*100</f>
        <v>3.1702221203459668</v>
      </c>
      <c r="F20" s="16">
        <f>'KOA-ha-ES'!F30/'KOA-ha-ES'!F40*100</f>
        <v>3.5226889137162454</v>
      </c>
      <c r="G20" s="16">
        <f>'KOA-ha-ES'!G30/'KOA-ha-ES'!G40*100</f>
        <v>3.5571877878984282</v>
      </c>
      <c r="H20" s="16">
        <f>'KOA-ha-ES'!H30/'KOA-ha-ES'!H40*100</f>
        <v>3.8691369986304625</v>
      </c>
      <c r="I20" s="16">
        <f>'KOA-ha-ES'!I30/'KOA-ha-ES'!I40*100</f>
        <v>3.9483454705806427</v>
      </c>
      <c r="J20" s="16">
        <f>'KOA-ha-ES'!J30/'KOA-ha-ES'!J40*100</f>
        <v>3.3249055110389105</v>
      </c>
      <c r="K20" s="16">
        <f>'KOA-ha-ES'!K30/'KOA-ha-ES'!K40*100</f>
        <v>3.4668162658497579</v>
      </c>
      <c r="L20" s="16">
        <f>'KOA-ha-ES'!L30/'KOA-ha-ES'!L40*100</f>
        <v>3.9378123081796215</v>
      </c>
      <c r="M20" s="16">
        <f>'KOA-ha-ES'!M30/'KOA-ha-ES'!M40*100</f>
        <v>4.0238418644021365</v>
      </c>
      <c r="N20" s="16">
        <f>'KOA-ha-ES'!N30/'KOA-ha-ES'!N40*100</f>
        <v>3.9889908822974731</v>
      </c>
      <c r="O20" s="16">
        <f t="shared" si="1"/>
        <v>3.6809948122939646</v>
      </c>
    </row>
    <row r="21" spans="1:15" s="13" customFormat="1" ht="13.5" customHeight="1" x14ac:dyDescent="0.2">
      <c r="B21" s="13" t="s">
        <v>144</v>
      </c>
      <c r="E21" s="16">
        <f>'KOA-ha-ES'!E36/'KOA-ha-ES'!E40*100</f>
        <v>2.8566220097049966</v>
      </c>
      <c r="F21" s="16">
        <f>'KOA-ha-ES'!F36/'KOA-ha-ES'!F40*100</f>
        <v>2.7931749096494451</v>
      </c>
      <c r="G21" s="16">
        <f>'KOA-ha-ES'!G36/'KOA-ha-ES'!G40*100</f>
        <v>2.852784979811712</v>
      </c>
      <c r="H21" s="16">
        <f>'KOA-ha-ES'!H36/'KOA-ha-ES'!H40*100</f>
        <v>2.6163400188266919</v>
      </c>
      <c r="I21" s="16">
        <f>'KOA-ha-ES'!I36/'KOA-ha-ES'!I40*100</f>
        <v>2.6090107326262721</v>
      </c>
      <c r="J21" s="16">
        <f>'KOA-ha-ES'!J36/'KOA-ha-ES'!J40*100</f>
        <v>2.6678160567810907</v>
      </c>
      <c r="K21" s="16">
        <f>'KOA-ha-ES'!K36/'KOA-ha-ES'!K40*100</f>
        <v>2.6769466892771363</v>
      </c>
      <c r="L21" s="16">
        <f>'KOA-ha-ES'!L36/'KOA-ha-ES'!L40*100</f>
        <v>2.9675411378853491</v>
      </c>
      <c r="M21" s="16">
        <f>'KOA-ha-ES'!M36/'KOA-ha-ES'!M40*100</f>
        <v>3.0122051770070919</v>
      </c>
      <c r="N21" s="16">
        <f>'KOA-ha-ES'!N36/'KOA-ha-ES'!N40*100</f>
        <v>3.0812649614470238</v>
      </c>
      <c r="O21" s="16">
        <f t="shared" si="1"/>
        <v>2.8133706673016809</v>
      </c>
    </row>
    <row r="22" spans="1:15" s="13" customFormat="1" ht="13.5" customHeight="1" x14ac:dyDescent="0.2">
      <c r="B22" s="13" t="s">
        <v>145</v>
      </c>
      <c r="E22" s="16">
        <f>'KOA-ha-ES'!E38/'KOA-ha-ES'!E40*100</f>
        <v>4.4659651022102542</v>
      </c>
      <c r="F22" s="16">
        <f>'KOA-ha-ES'!F38/'KOA-ha-ES'!F40*100</f>
        <v>4.5740215673037774</v>
      </c>
      <c r="G22" s="16">
        <f>'KOA-ha-ES'!G38/'KOA-ha-ES'!G40*100</f>
        <v>4.5878618418993247</v>
      </c>
      <c r="H22" s="16">
        <f>'KOA-ha-ES'!H38/'KOA-ha-ES'!H40*100</f>
        <v>5.1045087987452149</v>
      </c>
      <c r="I22" s="16">
        <f>'KOA-ha-ES'!I38/'KOA-ha-ES'!I40*100</f>
        <v>4.6397895083182084</v>
      </c>
      <c r="J22" s="16">
        <f>'KOA-ha-ES'!J38/'KOA-ha-ES'!J40*100</f>
        <v>4.2974693701832507</v>
      </c>
      <c r="K22" s="16">
        <f>'KOA-ha-ES'!K38/'KOA-ha-ES'!K40*100</f>
        <v>4.4552897210055686</v>
      </c>
      <c r="L22" s="16">
        <f>'KOA-ha-ES'!L38/'KOA-ha-ES'!L40*100</f>
        <v>4.8597774454362312</v>
      </c>
      <c r="M22" s="16">
        <f>'KOA-ha-ES'!M38/'KOA-ha-ES'!M40*100</f>
        <v>5.0816058567712972</v>
      </c>
      <c r="N22" s="16">
        <f>'KOA-ha-ES'!N38/'KOA-ha-ES'!N40*100</f>
        <v>5.2049005532810018</v>
      </c>
      <c r="O22" s="16">
        <f t="shared" si="1"/>
        <v>4.7271189765154125</v>
      </c>
    </row>
    <row r="23" spans="1:15" s="13" customFormat="1" ht="12.75" customHeight="1" x14ac:dyDescent="0.2">
      <c r="O23" s="16"/>
    </row>
    <row r="24" spans="1:15" s="14" customFormat="1" x14ac:dyDescent="0.2">
      <c r="B24" s="14" t="s">
        <v>19</v>
      </c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s="13" customFormat="1" ht="24" customHeight="1" x14ac:dyDescent="0.2">
      <c r="O25" s="16"/>
    </row>
    <row r="26" spans="1:15" s="13" customFormat="1" ht="13.5" customHeight="1" x14ac:dyDescent="0.2">
      <c r="B26" s="13" t="s">
        <v>68</v>
      </c>
      <c r="E26" s="16">
        <f>'Kst-ha-ES'!E33/'Kst-ha-ES'!E36*100</f>
        <v>94.378550256525855</v>
      </c>
      <c r="F26" s="16">
        <f>'Kst-ha-ES'!F33/'Kst-ha-ES'!F36*100</f>
        <v>94.559158904911527</v>
      </c>
      <c r="G26" s="16">
        <f>'Kst-ha-ES'!G33/'Kst-ha-ES'!G36*100</f>
        <v>93.85514318928027</v>
      </c>
      <c r="H26" s="16">
        <f>'Kst-ha-ES'!H33/'Kst-ha-ES'!H36*100</f>
        <v>94.133423850070258</v>
      </c>
      <c r="I26" s="16">
        <f>'Kst-ha-ES'!I33/'Kst-ha-ES'!I36*100</f>
        <v>92.846054053895514</v>
      </c>
      <c r="J26" s="16">
        <f>'Kst-ha-ES'!J33/'Kst-ha-ES'!J36*100</f>
        <v>95.728418998662278</v>
      </c>
      <c r="K26" s="16">
        <f>'Kst-ha-ES'!K33/'Kst-ha-ES'!K36*100</f>
        <v>96.900131405076323</v>
      </c>
      <c r="L26" s="16">
        <f>'Kst-ha-ES'!L33/'Kst-ha-ES'!L36*100</f>
        <v>96.193451570800065</v>
      </c>
      <c r="M26" s="16">
        <f>'Kst-ha-ES'!M33/'Kst-ha-ES'!M36*100</f>
        <v>96.115933358718593</v>
      </c>
      <c r="N26" s="16">
        <f>'Kst-ha-ES'!N33/'Kst-ha-ES'!N36*100</f>
        <v>96.993482483304831</v>
      </c>
      <c r="O26" s="16">
        <f t="shared" si="1"/>
        <v>95.17037480712456</v>
      </c>
    </row>
    <row r="27" spans="1:15" s="13" customFormat="1" ht="13.5" customHeight="1" x14ac:dyDescent="0.2">
      <c r="B27" s="13" t="s">
        <v>69</v>
      </c>
      <c r="E27" s="16">
        <f>'Kst-ha-ES'!E34/'Kst-ha-ES'!E36*100</f>
        <v>6.7954772535156235E-2</v>
      </c>
      <c r="F27" s="16">
        <f>'Kst-ha-ES'!F34/'Kst-ha-ES'!F36*100</f>
        <v>2.1319263923263266E-2</v>
      </c>
      <c r="G27" s="16">
        <f>'Kst-ha-ES'!G34/'Kst-ha-ES'!G36*100</f>
        <v>2.3788282493900678E-2</v>
      </c>
      <c r="H27" s="16">
        <f>'Kst-ha-ES'!H34/'Kst-ha-ES'!H36*100</f>
        <v>8.2638841903102094E-3</v>
      </c>
      <c r="I27" s="16">
        <f>'Kst-ha-ES'!I34/'Kst-ha-ES'!I36*100</f>
        <v>5.1811745874460698E-2</v>
      </c>
      <c r="J27" s="16">
        <f>'Kst-ha-ES'!J34/'Kst-ha-ES'!J36*100</f>
        <v>2.0164131713788797E-2</v>
      </c>
      <c r="K27" s="16">
        <f>'Kst-ha-ES'!K34/'Kst-ha-ES'!K36*100</f>
        <v>3.9276241455786953E-2</v>
      </c>
      <c r="L27" s="16">
        <f>'Kst-ha-ES'!L34/'Kst-ha-ES'!L36*100</f>
        <v>4.6761446240174732E-2</v>
      </c>
      <c r="M27" s="16">
        <f>'Kst-ha-ES'!M34/'Kst-ha-ES'!M36*100</f>
        <v>5.0322419059135259E-2</v>
      </c>
      <c r="N27" s="16">
        <f>'Kst-ha-ES'!N34/'Kst-ha-ES'!N36*100</f>
        <v>3.5463356249633371E-2</v>
      </c>
      <c r="O27" s="16">
        <f t="shared" si="1"/>
        <v>3.6512554373561025E-2</v>
      </c>
    </row>
    <row r="28" spans="1:15" s="13" customFormat="1" ht="13.5" customHeight="1" x14ac:dyDescent="0.2">
      <c r="B28" s="13" t="s">
        <v>75</v>
      </c>
      <c r="E28" s="16">
        <f>'Kst-ha-ES'!E35/'Kst-ha-ES'!E36*100</f>
        <v>5.5534949709389867</v>
      </c>
      <c r="F28" s="16">
        <f>'Kst-ha-ES'!F35/'Kst-ha-ES'!F36*100</f>
        <v>5.4195218311652082</v>
      </c>
      <c r="G28" s="16">
        <f>'Kst-ha-ES'!G35/'Kst-ha-ES'!G36*100</f>
        <v>6.1210685282258277</v>
      </c>
      <c r="H28" s="16">
        <f>'Kst-ha-ES'!H35/'Kst-ha-ES'!H36*100</f>
        <v>5.8583122657394204</v>
      </c>
      <c r="I28" s="16">
        <f>'Kst-ha-ES'!I35/'Kst-ha-ES'!I36*100</f>
        <v>7.1021342002300178</v>
      </c>
      <c r="J28" s="16">
        <f>'Kst-ha-ES'!J35/'Kst-ha-ES'!J36*100</f>
        <v>4.2514168696239389</v>
      </c>
      <c r="K28" s="16">
        <f>'Kst-ha-ES'!K35/'Kst-ha-ES'!K36*100</f>
        <v>3.0605923534678756</v>
      </c>
      <c r="L28" s="16">
        <f>'Kst-ha-ES'!L35/'Kst-ha-ES'!L36*100</f>
        <v>3.7597869829597577</v>
      </c>
      <c r="M28" s="16">
        <f>'Kst-ha-ES'!M35/'Kst-ha-ES'!M36*100</f>
        <v>3.8337442222222737</v>
      </c>
      <c r="N28" s="16">
        <f>'Kst-ha-ES'!N35/'Kst-ha-ES'!N36*100</f>
        <v>2.9710541604455369</v>
      </c>
      <c r="O28" s="16">
        <f t="shared" si="1"/>
        <v>4.793112638501885</v>
      </c>
    </row>
    <row r="29" spans="1:15" s="13" customFormat="1" ht="12.75" customHeight="1" x14ac:dyDescent="0.2"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s="14" customFormat="1" x14ac:dyDescent="0.2">
      <c r="B30" s="14" t="s">
        <v>20</v>
      </c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  <row r="32" spans="1:15" x14ac:dyDescent="0.2">
      <c r="A32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31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5703125" customWidth="1"/>
    <col min="5" max="5" width="8.7109375" customWidth="1"/>
    <col min="6" max="7" width="8.5703125" customWidth="1"/>
    <col min="8" max="9" width="8.7109375" customWidth="1"/>
    <col min="10" max="10" width="8.5703125" customWidth="1"/>
    <col min="11" max="14" width="8.7109375" customWidth="1"/>
    <col min="15" max="15" width="10.7109375" customWidth="1"/>
  </cols>
  <sheetData>
    <row r="1" spans="1:15" ht="13.7" customHeight="1" x14ac:dyDescent="0.25">
      <c r="A1" t="s">
        <v>48</v>
      </c>
      <c r="C1" s="12">
        <f>Input!A3</f>
        <v>2024</v>
      </c>
      <c r="D1" s="39" t="s">
        <v>17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246</v>
      </c>
    </row>
    <row r="2" spans="1:15" ht="13.7" customHeight="1" x14ac:dyDescent="0.2">
      <c r="D2" s="41" t="str">
        <f>Kenndat!D2</f>
        <v>Produktionsgebiet 2: Wald- und Mühlviertel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3.7" customHeight="1" x14ac:dyDescent="0.2">
      <c r="D3" s="40" t="s">
        <v>21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5.25" customHeight="1" x14ac:dyDescent="0.2"/>
    <row r="9" spans="1:15" ht="13.5" customHeight="1" x14ac:dyDescent="0.2">
      <c r="A9" s="13"/>
      <c r="B9" s="13" t="s">
        <v>55</v>
      </c>
      <c r="C9" s="13"/>
      <c r="D9" s="13"/>
      <c r="E9" s="16">
        <f>'Kst-ha-HS'!E13/'Kst-ha-HS'!E31*100</f>
        <v>14.850679590360755</v>
      </c>
      <c r="F9" s="16">
        <f>'Kst-ha-HS'!F13/'Kst-ha-HS'!F31*100</f>
        <v>14.3199455863908</v>
      </c>
      <c r="G9" s="16">
        <f>'Kst-ha-HS'!G13/'Kst-ha-HS'!G31*100</f>
        <v>14.332797099575339</v>
      </c>
      <c r="H9" s="16">
        <f>'Kst-ha-HS'!H13/'Kst-ha-HS'!H31*100</f>
        <v>15.251156216366063</v>
      </c>
      <c r="I9" s="16">
        <f>'Kst-ha-HS'!I13/'Kst-ha-HS'!I31*100</f>
        <v>15.985468250546027</v>
      </c>
      <c r="J9" s="16">
        <f>'Kst-ha-HS'!J13/'Kst-ha-HS'!J31*100</f>
        <v>13.890616604379522</v>
      </c>
      <c r="K9" s="16">
        <f>'Kst-ha-HS'!K13/'Kst-ha-HS'!K31*100</f>
        <v>13.682378078120955</v>
      </c>
      <c r="L9" s="16">
        <f>'Kst-ha-HS'!L13/'Kst-ha-HS'!L31*100</f>
        <v>13.498824931966036</v>
      </c>
      <c r="M9" s="16">
        <f>'Kst-ha-HS'!M13/'Kst-ha-HS'!M31*100</f>
        <v>13.61436289783248</v>
      </c>
      <c r="N9" s="16">
        <f>'Kst-ha-HS'!N13/'Kst-ha-HS'!N31*100</f>
        <v>11.366992504120873</v>
      </c>
      <c r="O9" s="16">
        <f t="shared" ref="O9:O28" si="1">AVERAGE(E9:N9)</f>
        <v>14.079322175965888</v>
      </c>
    </row>
    <row r="10" spans="1:15" ht="13.5" customHeight="1" x14ac:dyDescent="0.2">
      <c r="A10" s="13"/>
      <c r="B10" s="13" t="s">
        <v>60</v>
      </c>
      <c r="C10" s="13"/>
      <c r="D10" s="13"/>
      <c r="E10" s="16">
        <f>'Kst-ha-HS'!E19/'Kst-ha-HS'!E31*100</f>
        <v>34.868469282662907</v>
      </c>
      <c r="F10" s="16">
        <f>'Kst-ha-HS'!F19/'Kst-ha-HS'!F31*100</f>
        <v>37.957517418020245</v>
      </c>
      <c r="G10" s="16">
        <f>'Kst-ha-HS'!G19/'Kst-ha-HS'!G31*100</f>
        <v>37.618455839064161</v>
      </c>
      <c r="H10" s="16">
        <f>'Kst-ha-HS'!H19/'Kst-ha-HS'!H31*100</f>
        <v>37.902949689281009</v>
      </c>
      <c r="I10" s="16">
        <f>'Kst-ha-HS'!I19/'Kst-ha-HS'!I31*100</f>
        <v>39.749732313427195</v>
      </c>
      <c r="J10" s="16">
        <f>'Kst-ha-HS'!J19/'Kst-ha-HS'!J31*100</f>
        <v>41.761579376198817</v>
      </c>
      <c r="K10" s="16">
        <f>'Kst-ha-HS'!K19/'Kst-ha-HS'!K31*100</f>
        <v>40.294837065386417</v>
      </c>
      <c r="L10" s="16">
        <f>'Kst-ha-HS'!L19/'Kst-ha-HS'!L31*100</f>
        <v>39.685538335266493</v>
      </c>
      <c r="M10" s="16">
        <f>'Kst-ha-HS'!M19/'Kst-ha-HS'!M31*100</f>
        <v>39.725783471673296</v>
      </c>
      <c r="N10" s="16">
        <f>'Kst-ha-HS'!N19/'Kst-ha-HS'!N31*100</f>
        <v>39.957903869165342</v>
      </c>
      <c r="O10" s="16">
        <f t="shared" si="1"/>
        <v>38.95227666601459</v>
      </c>
    </row>
    <row r="11" spans="1:15" ht="13.5" customHeight="1" x14ac:dyDescent="0.2">
      <c r="A11" s="13"/>
      <c r="B11" s="13" t="s">
        <v>63</v>
      </c>
      <c r="C11" s="13"/>
      <c r="D11" s="13"/>
      <c r="E11" s="16">
        <f>'Kst-ha-HS'!E24/'Kst-ha-HS'!E31*100</f>
        <v>18.964031421452006</v>
      </c>
      <c r="F11" s="16">
        <f>'Kst-ha-HS'!F24/'Kst-ha-HS'!F31*100</f>
        <v>16.083624991544561</v>
      </c>
      <c r="G11" s="16">
        <f>'Kst-ha-HS'!G24/'Kst-ha-HS'!G31*100</f>
        <v>16.570947532126887</v>
      </c>
      <c r="H11" s="16">
        <f>'Kst-ha-HS'!H24/'Kst-ha-HS'!H31*100</f>
        <v>14.858473181331181</v>
      </c>
      <c r="I11" s="16">
        <f>'Kst-ha-HS'!I24/'Kst-ha-HS'!I31*100</f>
        <v>12.374429553137443</v>
      </c>
      <c r="J11" s="16">
        <f>'Kst-ha-HS'!J24/'Kst-ha-HS'!J31*100</f>
        <v>12.607239782989424</v>
      </c>
      <c r="K11" s="16">
        <f>'Kst-ha-HS'!K24/'Kst-ha-HS'!K31*100</f>
        <v>13.948967026141663</v>
      </c>
      <c r="L11" s="16">
        <f>'Kst-ha-HS'!L24/'Kst-ha-HS'!L31*100</f>
        <v>13.762073768986999</v>
      </c>
      <c r="M11" s="16">
        <f>'Kst-ha-HS'!M24/'Kst-ha-HS'!M31*100</f>
        <v>14.748747622507388</v>
      </c>
      <c r="N11" s="16">
        <f>'Kst-ha-HS'!N24/'Kst-ha-HS'!N31*100</f>
        <v>15.395385482386262</v>
      </c>
      <c r="O11" s="16">
        <f t="shared" si="1"/>
        <v>14.931392036260382</v>
      </c>
    </row>
    <row r="12" spans="1:15" ht="13.5" customHeight="1" x14ac:dyDescent="0.2">
      <c r="A12" s="13"/>
      <c r="B12" s="13" t="s">
        <v>15</v>
      </c>
      <c r="C12" s="13"/>
      <c r="D12" s="13"/>
      <c r="E12" s="16">
        <f>'Kst-ha-HS'!E29/'Kst-ha-HS'!E31*100</f>
        <v>31.316819705524328</v>
      </c>
      <c r="F12" s="16">
        <f>'Kst-ha-HS'!F29/'Kst-ha-HS'!F31*100</f>
        <v>31.6389120040444</v>
      </c>
      <c r="G12" s="16">
        <f>'Kst-ha-HS'!G29/'Kst-ha-HS'!G31*100</f>
        <v>31.477799529233614</v>
      </c>
      <c r="H12" s="16">
        <f>'Kst-ha-HS'!H29/'Kst-ha-HS'!H31*100</f>
        <v>31.987420913021751</v>
      </c>
      <c r="I12" s="16">
        <f>'Kst-ha-HS'!I29/'Kst-ha-HS'!I31*100</f>
        <v>31.890369882889342</v>
      </c>
      <c r="J12" s="16">
        <f>'Kst-ha-HS'!J29/'Kst-ha-HS'!J31*100</f>
        <v>31.740564236432235</v>
      </c>
      <c r="K12" s="16">
        <f>'Kst-ha-HS'!K29/'Kst-ha-HS'!K31*100</f>
        <v>32.073817830350961</v>
      </c>
      <c r="L12" s="16">
        <f>'Kst-ha-HS'!L29/'Kst-ha-HS'!L31*100</f>
        <v>33.053562963780458</v>
      </c>
      <c r="M12" s="16">
        <f>'Kst-ha-HS'!M29/'Kst-ha-HS'!M31*100</f>
        <v>31.911106007986834</v>
      </c>
      <c r="N12" s="16">
        <f>'Kst-ha-HS'!N29/'Kst-ha-HS'!N31*100</f>
        <v>33.279718144327532</v>
      </c>
      <c r="O12" s="16">
        <f t="shared" si="1"/>
        <v>32.037009121759148</v>
      </c>
    </row>
    <row r="13" spans="1:15" x14ac:dyDescent="0.2">
      <c r="A13" s="13"/>
      <c r="B13" s="13"/>
      <c r="C13" s="13"/>
      <c r="D13" s="13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x14ac:dyDescent="0.2">
      <c r="A14" s="13"/>
      <c r="B14" s="13" t="s">
        <v>119</v>
      </c>
      <c r="C14" s="13"/>
      <c r="D14" s="13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ht="6" customHeight="1" x14ac:dyDescent="0.2">
      <c r="A15" s="13"/>
      <c r="B15" s="13"/>
      <c r="C15" s="13"/>
      <c r="D15" s="13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ht="13.5" customHeight="1" x14ac:dyDescent="0.2">
      <c r="A16" s="13"/>
      <c r="B16" s="13" t="s">
        <v>123</v>
      </c>
      <c r="C16" s="13"/>
      <c r="D16" s="13"/>
      <c r="E16" s="16">
        <f>'KOA-ha-HS'!E10/'KOA-ha-HS'!E40*100</f>
        <v>10.104883229641004</v>
      </c>
      <c r="F16" s="16">
        <f>'KOA-ha-HS'!F10/'KOA-ha-HS'!F40*100</f>
        <v>11.897533824870624</v>
      </c>
      <c r="G16" s="16">
        <f>'KOA-ha-HS'!G10/'KOA-ha-HS'!G40*100</f>
        <v>12.536405433442487</v>
      </c>
      <c r="H16" s="16">
        <f>'KOA-ha-HS'!H10/'KOA-ha-HS'!H40*100</f>
        <v>13.075413352652154</v>
      </c>
      <c r="I16" s="16">
        <f>'KOA-ha-HS'!I10/'KOA-ha-HS'!I40*100</f>
        <v>13.267261798756458</v>
      </c>
      <c r="J16" s="16">
        <f>'KOA-ha-HS'!J10/'KOA-ha-HS'!J40*100</f>
        <v>13.781174394495141</v>
      </c>
      <c r="K16" s="16">
        <f>'KOA-ha-HS'!K10/'KOA-ha-HS'!K40*100</f>
        <v>13.975418280946203</v>
      </c>
      <c r="L16" s="16">
        <f>'KOA-ha-HS'!L10/'KOA-ha-HS'!L40*100</f>
        <v>15.267653550164043</v>
      </c>
      <c r="M16" s="16">
        <f>'KOA-ha-HS'!M10/'KOA-ha-HS'!M40*100</f>
        <v>16.924247388434498</v>
      </c>
      <c r="N16" s="16">
        <f>'KOA-ha-HS'!N10/'KOA-ha-HS'!N40*100</f>
        <v>17.001002936314787</v>
      </c>
      <c r="O16" s="16">
        <f t="shared" si="1"/>
        <v>13.783099418971739</v>
      </c>
    </row>
    <row r="17" spans="1:15" ht="13.5" customHeight="1" x14ac:dyDescent="0.2">
      <c r="A17" s="13"/>
      <c r="B17" s="13" t="s">
        <v>130</v>
      </c>
      <c r="C17" s="13"/>
      <c r="D17" s="13"/>
      <c r="E17" s="16">
        <f>'KOA-ha-HS'!E15/'KOA-ha-HS'!E40*100</f>
        <v>19.404026592136475</v>
      </c>
      <c r="F17" s="16">
        <f>'KOA-ha-HS'!F15/'KOA-ha-HS'!F40*100</f>
        <v>18.614925034958606</v>
      </c>
      <c r="G17" s="16">
        <f>'KOA-ha-HS'!G15/'KOA-ha-HS'!G40*100</f>
        <v>18.191340457588232</v>
      </c>
      <c r="H17" s="16">
        <f>'KOA-ha-HS'!H15/'KOA-ha-HS'!H40*100</f>
        <v>18.733170890102365</v>
      </c>
      <c r="I17" s="16">
        <f>'KOA-ha-HS'!I15/'KOA-ha-HS'!I40*100</f>
        <v>18.263342459166939</v>
      </c>
      <c r="J17" s="16">
        <f>'KOA-ha-HS'!J15/'KOA-ha-HS'!J40*100</f>
        <v>18.023613256354288</v>
      </c>
      <c r="K17" s="16">
        <f>'KOA-ha-HS'!K15/'KOA-ha-HS'!K40*100</f>
        <v>17.780169379953676</v>
      </c>
      <c r="L17" s="16">
        <f>'KOA-ha-HS'!L15/'KOA-ha-HS'!L40*100</f>
        <v>19.089030201592461</v>
      </c>
      <c r="M17" s="16">
        <f>'KOA-ha-HS'!M15/'KOA-ha-HS'!M40*100</f>
        <v>18.488936302346502</v>
      </c>
      <c r="N17" s="16">
        <f>'KOA-ha-HS'!N15/'KOA-ha-HS'!N40*100</f>
        <v>18.410132893045645</v>
      </c>
      <c r="O17" s="16">
        <f t="shared" si="1"/>
        <v>18.499868746724516</v>
      </c>
    </row>
    <row r="18" spans="1:15" ht="13.5" customHeight="1" x14ac:dyDescent="0.2">
      <c r="A18" s="13"/>
      <c r="B18" s="13" t="s">
        <v>129</v>
      </c>
      <c r="C18" s="13"/>
      <c r="D18" s="13"/>
      <c r="E18" s="16">
        <f>'KOA-ha-HS'!E19/'KOA-ha-HS'!E40*100</f>
        <v>6.3946313052184927</v>
      </c>
      <c r="F18" s="16">
        <f>'KOA-ha-HS'!F19/'KOA-ha-HS'!F40*100</f>
        <v>6.8897673324315454</v>
      </c>
      <c r="G18" s="16">
        <f>'KOA-ha-HS'!G19/'KOA-ha-HS'!G40*100</f>
        <v>7.9418129580980139</v>
      </c>
      <c r="H18" s="16">
        <f>'KOA-ha-HS'!H19/'KOA-ha-HS'!H40*100</f>
        <v>7.6659910282981967</v>
      </c>
      <c r="I18" s="16">
        <f>'KOA-ha-HS'!I19/'KOA-ha-HS'!I40*100</f>
        <v>6.6408270472433069</v>
      </c>
      <c r="J18" s="16">
        <f>'KOA-ha-HS'!J19/'KOA-ha-HS'!J40*100</f>
        <v>6.9901304196021989</v>
      </c>
      <c r="K18" s="16">
        <f>'KOA-ha-HS'!K19/'KOA-ha-HS'!K40*100</f>
        <v>6.6885525622169677</v>
      </c>
      <c r="L18" s="16">
        <f>'KOA-ha-HS'!L19/'KOA-ha-HS'!L40*100</f>
        <v>6.0901652390837775</v>
      </c>
      <c r="M18" s="16">
        <f>'KOA-ha-HS'!M19/'KOA-ha-HS'!M40*100</f>
        <v>6.7269740998146172</v>
      </c>
      <c r="N18" s="16">
        <f>'KOA-ha-HS'!N19/'KOA-ha-HS'!N40*100</f>
        <v>5.8791304379483567</v>
      </c>
      <c r="O18" s="16">
        <f t="shared" si="1"/>
        <v>6.7907982429955478</v>
      </c>
    </row>
    <row r="19" spans="1:15" ht="13.5" customHeight="1" x14ac:dyDescent="0.2">
      <c r="A19" s="13"/>
      <c r="B19" s="13" t="s">
        <v>136</v>
      </c>
      <c r="C19" s="13"/>
      <c r="D19" s="13"/>
      <c r="E19" s="16">
        <f>'KOA-ha-HS'!E26/'KOA-ha-HS'!E40*100</f>
        <v>53.123419984502071</v>
      </c>
      <c r="F19" s="16">
        <f>'KOA-ha-HS'!F26/'KOA-ha-HS'!F40*100</f>
        <v>51.269415056307629</v>
      </c>
      <c r="G19" s="16">
        <f>'KOA-ha-HS'!G26/'KOA-ha-HS'!G40*100</f>
        <v>49.580103230196897</v>
      </c>
      <c r="H19" s="16">
        <f>'KOA-ha-HS'!H26/'KOA-ha-HS'!H40*100</f>
        <v>48.00802022652956</v>
      </c>
      <c r="I19" s="16">
        <f>'KOA-ha-HS'!I26/'KOA-ha-HS'!I40*100</f>
        <v>49.023672080856208</v>
      </c>
      <c r="J19" s="16">
        <f>'KOA-ha-HS'!J26/'KOA-ha-HS'!J40*100</f>
        <v>49.328597692054949</v>
      </c>
      <c r="K19" s="16">
        <f>'KOA-ha-HS'!K26/'KOA-ha-HS'!K40*100</f>
        <v>49.727020489244936</v>
      </c>
      <c r="L19" s="16">
        <f>'KOA-ha-HS'!L26/'KOA-ha-HS'!L40*100</f>
        <v>47.080694664107142</v>
      </c>
      <c r="M19" s="16">
        <f>'KOA-ha-HS'!M26/'KOA-ha-HS'!M40*100</f>
        <v>45.493332633871837</v>
      </c>
      <c r="N19" s="16">
        <f>'KOA-ha-HS'!N26/'KOA-ha-HS'!N40*100</f>
        <v>45.283402877606193</v>
      </c>
      <c r="O19" s="16">
        <f t="shared" si="1"/>
        <v>48.791767893527741</v>
      </c>
    </row>
    <row r="20" spans="1:15" ht="13.5" customHeight="1" x14ac:dyDescent="0.2">
      <c r="A20" s="13"/>
      <c r="B20" s="13" t="s">
        <v>139</v>
      </c>
      <c r="C20" s="13"/>
      <c r="D20" s="13"/>
      <c r="E20" s="16">
        <f>'KOA-ha-HS'!E30/'KOA-ha-HS'!E40*100</f>
        <v>3.4109341246229814</v>
      </c>
      <c r="F20" s="16">
        <f>'KOA-ha-HS'!F30/'KOA-ha-HS'!F40*100</f>
        <v>3.7014139020400902</v>
      </c>
      <c r="G20" s="16">
        <f>'KOA-ha-HS'!G30/'KOA-ha-HS'!G40*100</f>
        <v>3.8199249377922317</v>
      </c>
      <c r="H20" s="16">
        <f>'KOA-ha-HS'!H30/'KOA-ha-HS'!H40*100</f>
        <v>4.2131198470770723</v>
      </c>
      <c r="I20" s="16">
        <f>'KOA-ha-HS'!I30/'KOA-ha-HS'!I40*100</f>
        <v>4.5561103528461961</v>
      </c>
      <c r="J20" s="16">
        <f>'KOA-ha-HS'!J30/'KOA-ha-HS'!J40*100</f>
        <v>3.8665643829062915</v>
      </c>
      <c r="K20" s="16">
        <f>'KOA-ha-HS'!K30/'KOA-ha-HS'!K40*100</f>
        <v>3.927304806542625</v>
      </c>
      <c r="L20" s="16">
        <f>'KOA-ha-HS'!L30/'KOA-ha-HS'!L40*100</f>
        <v>4.1882692381883029</v>
      </c>
      <c r="M20" s="16">
        <f>'KOA-ha-HS'!M30/'KOA-ha-HS'!M40*100</f>
        <v>4.0733902052666968</v>
      </c>
      <c r="N20" s="16">
        <f>'KOA-ha-HS'!N30/'KOA-ha-HS'!N40*100</f>
        <v>4.3317173214302809</v>
      </c>
      <c r="O20" s="16">
        <f t="shared" si="1"/>
        <v>4.0088749118712768</v>
      </c>
    </row>
    <row r="21" spans="1:15" ht="13.5" customHeight="1" x14ac:dyDescent="0.2">
      <c r="A21" s="13"/>
      <c r="B21" s="13" t="s">
        <v>144</v>
      </c>
      <c r="C21" s="13"/>
      <c r="D21" s="13"/>
      <c r="E21" s="16">
        <f>'KOA-ha-HS'!E36/'KOA-ha-HS'!E40*100</f>
        <v>3.0603510047741236</v>
      </c>
      <c r="F21" s="16">
        <f>'KOA-ha-HS'!F36/'KOA-ha-HS'!F40*100</f>
        <v>2.9276982862416916</v>
      </c>
      <c r="G21" s="16">
        <f>'KOA-ha-HS'!G36/'KOA-ha-HS'!G40*100</f>
        <v>3.0592264421944568</v>
      </c>
      <c r="H21" s="16">
        <f>'KOA-ha-HS'!H36/'KOA-ha-HS'!H40*100</f>
        <v>2.8402952369733026</v>
      </c>
      <c r="I21" s="16">
        <f>'KOA-ha-HS'!I36/'KOA-ha-HS'!I40*100</f>
        <v>2.9957961995135522</v>
      </c>
      <c r="J21" s="16">
        <f>'KOA-ha-HS'!J36/'KOA-ha-HS'!J40*100</f>
        <v>3.0990586587903857</v>
      </c>
      <c r="K21" s="16">
        <f>'KOA-ha-HS'!K36/'KOA-ha-HS'!K40*100</f>
        <v>3.0263534835098009</v>
      </c>
      <c r="L21" s="16">
        <f>'KOA-ha-HS'!L36/'KOA-ha-HS'!L40*100</f>
        <v>3.1562968224494394</v>
      </c>
      <c r="M21" s="16">
        <f>'KOA-ha-HS'!M36/'KOA-ha-HS'!M40*100</f>
        <v>3.0539540434314181</v>
      </c>
      <c r="N21" s="16">
        <f>'KOA-ha-HS'!N36/'KOA-ha-HS'!N40*100</f>
        <v>3.3482463055609499</v>
      </c>
      <c r="O21" s="16">
        <f t="shared" si="1"/>
        <v>3.0567276483439123</v>
      </c>
    </row>
    <row r="22" spans="1:15" ht="13.5" customHeight="1" x14ac:dyDescent="0.2">
      <c r="A22" s="13"/>
      <c r="B22" s="13" t="s">
        <v>145</v>
      </c>
      <c r="C22" s="13"/>
      <c r="D22" s="13"/>
      <c r="E22" s="16">
        <f>'KOA-ha-HS'!E38/'KOA-ha-HS'!E40*100</f>
        <v>4.5017537591048349</v>
      </c>
      <c r="F22" s="16">
        <f>'KOA-ha-HS'!F38/'KOA-ha-HS'!F40*100</f>
        <v>4.6992465631498161</v>
      </c>
      <c r="G22" s="16">
        <f>'KOA-ha-HS'!G38/'KOA-ha-HS'!G40*100</f>
        <v>4.8711865406876811</v>
      </c>
      <c r="H22" s="16">
        <f>'KOA-ha-HS'!H38/'KOA-ha-HS'!H40*100</f>
        <v>5.4639894183673432</v>
      </c>
      <c r="I22" s="16">
        <f>'KOA-ha-HS'!I38/'KOA-ha-HS'!I40*100</f>
        <v>5.2529900616173419</v>
      </c>
      <c r="J22" s="16">
        <f>'KOA-ha-HS'!J38/'KOA-ha-HS'!J40*100</f>
        <v>4.9108611957967527</v>
      </c>
      <c r="K22" s="16">
        <f>'KOA-ha-HS'!K38/'KOA-ha-HS'!K40*100</f>
        <v>4.8751809975857858</v>
      </c>
      <c r="L22" s="16">
        <f>'KOA-ha-HS'!L38/'KOA-ha-HS'!L40*100</f>
        <v>5.127890284414824</v>
      </c>
      <c r="M22" s="16">
        <f>'KOA-ha-HS'!M38/'KOA-ha-HS'!M40*100</f>
        <v>5.2391653268344331</v>
      </c>
      <c r="N22" s="16">
        <f>'KOA-ha-HS'!N38/'KOA-ha-HS'!N40*100</f>
        <v>5.746367228093793</v>
      </c>
      <c r="O22" s="16">
        <f t="shared" si="1"/>
        <v>5.0688631375652609</v>
      </c>
    </row>
    <row r="23" spans="1:15" x14ac:dyDescent="0.2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6"/>
    </row>
    <row r="24" spans="1:15" x14ac:dyDescent="0.2">
      <c r="A24" s="14"/>
      <c r="B24" s="14" t="s">
        <v>19</v>
      </c>
      <c r="C24" s="14"/>
      <c r="D24" s="14"/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ht="23.25" customHeight="1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6"/>
    </row>
    <row r="26" spans="1:15" ht="13.5" customHeight="1" x14ac:dyDescent="0.2">
      <c r="A26" s="13"/>
      <c r="B26" s="13" t="s">
        <v>68</v>
      </c>
      <c r="C26" s="13"/>
      <c r="D26" s="13"/>
      <c r="E26" s="16">
        <f>'Kst-ha-HS'!E33/'Kst-ha-HS'!E36*100</f>
        <v>92.982577720347976</v>
      </c>
      <c r="F26" s="16">
        <f>'Kst-ha-HS'!F33/'Kst-ha-HS'!F36*100</f>
        <v>93.702877655400826</v>
      </c>
      <c r="G26" s="16">
        <f>'Kst-ha-HS'!G33/'Kst-ha-HS'!G36*100</f>
        <v>92.514352611357026</v>
      </c>
      <c r="H26" s="16">
        <f>'Kst-ha-HS'!H33/'Kst-ha-HS'!H36*100</f>
        <v>92.992622358134284</v>
      </c>
      <c r="I26" s="16">
        <f>'Kst-ha-HS'!I33/'Kst-ha-HS'!I36*100</f>
        <v>90.581945844513839</v>
      </c>
      <c r="J26" s="16">
        <f>'Kst-ha-HS'!J33/'Kst-ha-HS'!J36*100</f>
        <v>94.173058281030279</v>
      </c>
      <c r="K26" s="16">
        <f>'Kst-ha-HS'!K33/'Kst-ha-HS'!K36*100</f>
        <v>96.00078336806024</v>
      </c>
      <c r="L26" s="16">
        <f>'Kst-ha-HS'!L33/'Kst-ha-HS'!L36*100</f>
        <v>95.653214873129826</v>
      </c>
      <c r="M26" s="16">
        <f>'Kst-ha-HS'!M33/'Kst-ha-HS'!M36*100</f>
        <v>95.986158030411744</v>
      </c>
      <c r="N26" s="16">
        <f>'Kst-ha-HS'!N33/'Kst-ha-HS'!N36*100</f>
        <v>96.338270529158137</v>
      </c>
      <c r="O26" s="16">
        <f t="shared" si="1"/>
        <v>94.092586127154419</v>
      </c>
    </row>
    <row r="27" spans="1:15" ht="13.5" customHeight="1" x14ac:dyDescent="0.2">
      <c r="A27" s="13"/>
      <c r="B27" s="13" t="s">
        <v>69</v>
      </c>
      <c r="C27" s="13"/>
      <c r="D27" s="13"/>
      <c r="E27" s="16">
        <f>'Kst-ha-HS'!E34/'Kst-ha-HS'!E36*100</f>
        <v>8.48299560714703E-2</v>
      </c>
      <c r="F27" s="16">
        <f>'Kst-ha-HS'!F34/'Kst-ha-HS'!F36*100</f>
        <v>2.4674496254407648E-2</v>
      </c>
      <c r="G27" s="16">
        <f>'Kst-ha-HS'!G34/'Kst-ha-HS'!G36*100</f>
        <v>2.8978819233041197E-2</v>
      </c>
      <c r="H27" s="16">
        <f>'Kst-ha-HS'!H34/'Kst-ha-HS'!H36*100</f>
        <v>9.870860929818653E-3</v>
      </c>
      <c r="I27" s="16">
        <f>'Kst-ha-HS'!I34/'Kst-ha-HS'!I36*100</f>
        <v>6.8209325624226644E-2</v>
      </c>
      <c r="J27" s="16">
        <f>'Kst-ha-HS'!J34/'Kst-ha-HS'!J36*100</f>
        <v>2.7506260626470783E-2</v>
      </c>
      <c r="K27" s="16">
        <f>'Kst-ha-HS'!K34/'Kst-ha-HS'!K36*100</f>
        <v>5.0671244041534134E-2</v>
      </c>
      <c r="L27" s="16">
        <f>'Kst-ha-HS'!L34/'Kst-ha-HS'!L36*100</f>
        <v>5.3397970053004964E-2</v>
      </c>
      <c r="M27" s="16">
        <f>'Kst-ha-HS'!M34/'Kst-ha-HS'!M36*100</f>
        <v>5.2003803303469237E-2</v>
      </c>
      <c r="N27" s="16">
        <f>'Kst-ha-HS'!N34/'Kst-ha-HS'!N36*100</f>
        <v>4.3191904252395143E-2</v>
      </c>
      <c r="O27" s="16">
        <f t="shared" si="1"/>
        <v>4.4333464038983875E-2</v>
      </c>
    </row>
    <row r="28" spans="1:15" ht="13.5" customHeight="1" x14ac:dyDescent="0.2">
      <c r="A28" s="13"/>
      <c r="B28" s="13" t="s">
        <v>75</v>
      </c>
      <c r="C28" s="13"/>
      <c r="D28" s="13"/>
      <c r="E28" s="16">
        <f>'Kst-ha-HS'!E35/'Kst-ha-HS'!E36*100</f>
        <v>6.9325923235805362</v>
      </c>
      <c r="F28" s="16">
        <f>'Kst-ha-HS'!F35/'Kst-ha-HS'!F36*100</f>
        <v>6.2724478483447452</v>
      </c>
      <c r="G28" s="16">
        <f>'Kst-ha-HS'!G35/'Kst-ha-HS'!G36*100</f>
        <v>7.4566685694099357</v>
      </c>
      <c r="H28" s="16">
        <f>'Kst-ha-HS'!H35/'Kst-ha-HS'!H36*100</f>
        <v>6.997506780935896</v>
      </c>
      <c r="I28" s="16">
        <f>'Kst-ha-HS'!I35/'Kst-ha-HS'!I36*100</f>
        <v>9.3498448298619152</v>
      </c>
      <c r="J28" s="16">
        <f>'Kst-ha-HS'!J35/'Kst-ha-HS'!J36*100</f>
        <v>5.7994354583432601</v>
      </c>
      <c r="K28" s="16">
        <f>'Kst-ha-HS'!K35/'Kst-ha-HS'!K36*100</f>
        <v>3.9485453878982097</v>
      </c>
      <c r="L28" s="16">
        <f>'Kst-ha-HS'!L35/'Kst-ha-HS'!L36*100</f>
        <v>4.2933871568171762</v>
      </c>
      <c r="M28" s="16">
        <f>'Kst-ha-HS'!M35/'Kst-ha-HS'!M36*100</f>
        <v>3.9618381662847812</v>
      </c>
      <c r="N28" s="16">
        <f>'Kst-ha-HS'!N35/'Kst-ha-HS'!N36*100</f>
        <v>3.6185375665894721</v>
      </c>
      <c r="O28" s="16">
        <f t="shared" si="1"/>
        <v>5.8630804088065931</v>
      </c>
    </row>
    <row r="29" spans="1:15" x14ac:dyDescent="0.2">
      <c r="A29" s="13"/>
      <c r="B29" s="13"/>
      <c r="C29" s="13"/>
      <c r="D29" s="13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x14ac:dyDescent="0.2">
      <c r="A30" s="14"/>
      <c r="B30" s="14" t="s">
        <v>20</v>
      </c>
      <c r="C30" s="14"/>
      <c r="D30" s="14"/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89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90</v>
      </c>
    </row>
    <row r="2" spans="1:15" ht="15.75" customHeight="1" x14ac:dyDescent="0.2">
      <c r="D2" s="41" t="str">
        <f>Kenndat!D2</f>
        <v>Produktionsgebiet 2: Wald- und Mühlviertel (real)</v>
      </c>
      <c r="E2" s="41"/>
      <c r="F2" s="41"/>
      <c r="G2" s="41"/>
      <c r="H2" s="41"/>
      <c r="I2" s="41"/>
      <c r="J2" s="41"/>
      <c r="K2" s="41"/>
      <c r="L2" s="41"/>
      <c r="M2" s="41"/>
    </row>
    <row r="3" spans="1:15" ht="15.75" customHeight="1" x14ac:dyDescent="0.2">
      <c r="D3" s="40"/>
      <c r="E3" s="40"/>
      <c r="F3" s="40"/>
      <c r="G3" s="40"/>
      <c r="H3" s="40"/>
      <c r="I3" s="40"/>
      <c r="J3" s="40"/>
      <c r="K3" s="40"/>
      <c r="L3" s="40"/>
      <c r="M3" s="40"/>
    </row>
    <row r="4" spans="1:15" ht="3.75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 t="s">
        <v>91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92</v>
      </c>
      <c r="E7" s="6">
        <f>Input!A56/Input!A$7</f>
        <v>25.280252268858277</v>
      </c>
      <c r="F7" s="6">
        <f>Input!B56/Input!B$7</f>
        <v>23.778791491866453</v>
      </c>
      <c r="G7" s="6">
        <f>Input!C56/Input!C$7</f>
        <v>25.016953603191563</v>
      </c>
      <c r="H7" s="6">
        <f>Input!D56/Input!D$7</f>
        <v>28.163077998015112</v>
      </c>
      <c r="I7" s="6">
        <f>Input!E56/Input!E$7</f>
        <v>27.105054663830312</v>
      </c>
      <c r="J7" s="6">
        <f>Input!F56/Input!F$7</f>
        <v>26.814675916632805</v>
      </c>
      <c r="K7" s="6">
        <f>Input!G56/Input!G$7</f>
        <v>27.048741160256359</v>
      </c>
      <c r="L7" s="6">
        <f>Input!H56/Input!H$7</f>
        <v>27.037950007528988</v>
      </c>
      <c r="M7" s="6">
        <f>Input!I56/Input!I$7</f>
        <v>27.344594910354537</v>
      </c>
      <c r="N7" s="6">
        <f>Input!J56/Input!J$7</f>
        <v>29.647276361279172</v>
      </c>
      <c r="O7" s="6">
        <f t="shared" ref="O7:O12" si="1">AVERAGE(E7:N7)</f>
        <v>26.72373683818136</v>
      </c>
    </row>
    <row r="8" spans="1:15" ht="12" customHeight="1" x14ac:dyDescent="0.2">
      <c r="B8" t="s">
        <v>84</v>
      </c>
      <c r="E8" s="6">
        <f>Input!A100/Input!A$7</f>
        <v>49.519640638745969</v>
      </c>
      <c r="F8" s="6">
        <f>Input!B100/Input!B$7</f>
        <v>38.62201119342155</v>
      </c>
      <c r="G8" s="6">
        <f>Input!C100/Input!C$7</f>
        <v>20.994032608692798</v>
      </c>
      <c r="H8" s="6">
        <f>Input!D100/Input!D$7</f>
        <v>26.504720353579664</v>
      </c>
      <c r="I8" s="6">
        <f>Input!E100/Input!E$7</f>
        <v>31.353834308946976</v>
      </c>
      <c r="J8" s="6">
        <f>Input!F100/Input!F$7</f>
        <v>24.045036528980461</v>
      </c>
      <c r="K8" s="6">
        <f>Input!G100/Input!G$7</f>
        <v>34.633744662263425</v>
      </c>
      <c r="L8" s="6">
        <f>Input!H100/Input!H$7</f>
        <v>16.883759373588315</v>
      </c>
      <c r="M8" s="6">
        <f>Input!I100/Input!I$7</f>
        <v>29.352848434012852</v>
      </c>
      <c r="N8" s="6">
        <f>Input!J100/Input!J$7</f>
        <v>36.694802444746266</v>
      </c>
      <c r="O8" s="6">
        <f t="shared" si="1"/>
        <v>30.860443054697829</v>
      </c>
    </row>
    <row r="9" spans="1:15" ht="12" customHeight="1" x14ac:dyDescent="0.2">
      <c r="B9" t="s">
        <v>93</v>
      </c>
      <c r="E9" s="6">
        <f t="shared" ref="E9:N9" si="2">+E8-E7</f>
        <v>24.239388369887692</v>
      </c>
      <c r="F9" s="6">
        <f t="shared" si="2"/>
        <v>14.843219701555096</v>
      </c>
      <c r="G9" s="6">
        <f t="shared" si="2"/>
        <v>-4.0229209944987652</v>
      </c>
      <c r="H9" s="6">
        <f t="shared" si="2"/>
        <v>-1.6583576444354478</v>
      </c>
      <c r="I9" s="6">
        <f t="shared" si="2"/>
        <v>4.2487796451166631</v>
      </c>
      <c r="J9" s="6">
        <f t="shared" si="2"/>
        <v>-2.7696393876523437</v>
      </c>
      <c r="K9" s="6">
        <f t="shared" si="2"/>
        <v>7.5850035020070656</v>
      </c>
      <c r="L9" s="6">
        <f t="shared" si="2"/>
        <v>-10.154190633940672</v>
      </c>
      <c r="M9" s="6">
        <f t="shared" si="2"/>
        <v>2.0082535236583148</v>
      </c>
      <c r="N9" s="6">
        <f t="shared" si="2"/>
        <v>7.0475260834670941</v>
      </c>
      <c r="O9" s="6">
        <f t="shared" si="1"/>
        <v>4.1367062165164699</v>
      </c>
    </row>
    <row r="10" spans="1:15" ht="12" customHeight="1" x14ac:dyDescent="0.2">
      <c r="B10" t="s">
        <v>85</v>
      </c>
      <c r="E10" s="6">
        <f>Input!A101/Input!A$7</f>
        <v>246.01239514504317</v>
      </c>
      <c r="F10" s="6">
        <f>Input!B101/Input!B$7</f>
        <v>212.99219846873109</v>
      </c>
      <c r="G10" s="6">
        <f>Input!C101/Input!C$7</f>
        <v>369.50941514161275</v>
      </c>
      <c r="H10" s="6">
        <f>Input!D101/Input!D$7</f>
        <v>249.94638570782178</v>
      </c>
      <c r="I10" s="6">
        <f>Input!E101/Input!E$7</f>
        <v>242.27874222035223</v>
      </c>
      <c r="J10" s="6">
        <f>Input!F101/Input!F$7</f>
        <v>237.89203560641926</v>
      </c>
      <c r="K10" s="6">
        <f>Input!G101/Input!G$7</f>
        <v>243.31007511114791</v>
      </c>
      <c r="L10" s="6">
        <f>Input!H101/Input!H$7</f>
        <v>246.00686402650203</v>
      </c>
      <c r="M10" s="6">
        <f>Input!I101/Input!I$7</f>
        <v>244.71027440348698</v>
      </c>
      <c r="N10" s="6">
        <f>Input!J101/Input!J$7</f>
        <v>256.81704546857634</v>
      </c>
      <c r="O10" s="6">
        <f t="shared" si="1"/>
        <v>254.94754312996935</v>
      </c>
    </row>
    <row r="11" spans="1:15" ht="12" customHeight="1" x14ac:dyDescent="0.2">
      <c r="B11" t="s">
        <v>94</v>
      </c>
      <c r="E11" s="6">
        <f>Input!A26/Input!A$7/0.04</f>
        <v>375.12888029035292</v>
      </c>
      <c r="F11" s="6">
        <f>Input!B26/Input!B$7/0.04</f>
        <v>382.3152602143283</v>
      </c>
      <c r="G11" s="6">
        <f>Input!C26/Input!C$7/0.04</f>
        <v>411.96643552250475</v>
      </c>
      <c r="H11" s="6">
        <f>Input!D26/Input!D$7/0.04</f>
        <v>451.72763191116508</v>
      </c>
      <c r="I11" s="6">
        <f>Input!E26/Input!E$7/0.04</f>
        <v>458.93857548141079</v>
      </c>
      <c r="J11" s="6">
        <f>Input!F26/Input!F$7/0.04</f>
        <v>412.24553774247045</v>
      </c>
      <c r="K11" s="6">
        <f>Input!G26/Input!G$7/0.04</f>
        <v>415.2905473423657</v>
      </c>
      <c r="L11" s="6">
        <f>Input!H26/Input!H$7/0.04</f>
        <v>449.49778647794005</v>
      </c>
      <c r="M11" s="6">
        <f>Input!I26/Input!I$7/0.04</f>
        <v>443.11064137321574</v>
      </c>
      <c r="N11" s="6">
        <f>Input!J26/Input!J$7/0.04</f>
        <v>448.81953790591433</v>
      </c>
      <c r="O11" s="6">
        <f t="shared" si="1"/>
        <v>424.90408342616684</v>
      </c>
    </row>
    <row r="12" spans="1:15" ht="12" customHeight="1" x14ac:dyDescent="0.2">
      <c r="B12" s="19" t="s">
        <v>95</v>
      </c>
      <c r="E12" s="6">
        <f t="shared" ref="E12:N12" si="3">+E10+E11</f>
        <v>621.1412754353961</v>
      </c>
      <c r="F12" s="6">
        <f t="shared" si="3"/>
        <v>595.30745868305939</v>
      </c>
      <c r="G12" s="6">
        <f t="shared" si="3"/>
        <v>781.4758506641175</v>
      </c>
      <c r="H12" s="6">
        <f t="shared" si="3"/>
        <v>701.67401761898691</v>
      </c>
      <c r="I12" s="6">
        <f t="shared" si="3"/>
        <v>701.21731770176302</v>
      </c>
      <c r="J12" s="6">
        <f t="shared" si="3"/>
        <v>650.13757334888965</v>
      </c>
      <c r="K12" s="6">
        <f t="shared" si="3"/>
        <v>658.60062245351355</v>
      </c>
      <c r="L12" s="6">
        <f t="shared" si="3"/>
        <v>695.50465050444211</v>
      </c>
      <c r="M12" s="6">
        <f t="shared" si="3"/>
        <v>687.82091577670269</v>
      </c>
      <c r="N12" s="6">
        <f t="shared" si="3"/>
        <v>705.63658337449067</v>
      </c>
      <c r="O12" s="6">
        <f t="shared" si="1"/>
        <v>679.85162655613613</v>
      </c>
    </row>
    <row r="13" spans="1:15" ht="3" customHeight="1" x14ac:dyDescent="0.2">
      <c r="B13" s="19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</row>
    <row r="14" spans="1:15" ht="12.75" customHeight="1" x14ac:dyDescent="0.2">
      <c r="A14" s="21" t="s">
        <v>96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</row>
    <row r="15" spans="1:15" ht="12" customHeight="1" x14ac:dyDescent="0.2">
      <c r="B15" t="s">
        <v>92</v>
      </c>
      <c r="E15" s="22">
        <f>+E7/E$10*100</f>
        <v>10.276007537731434</v>
      </c>
      <c r="F15" s="22">
        <f t="shared" ref="F15:N15" si="4">+F7/F$10*100</f>
        <v>11.164160782798515</v>
      </c>
      <c r="G15" s="22">
        <f t="shared" si="4"/>
        <v>6.7703156071419537</v>
      </c>
      <c r="H15" s="22">
        <f t="shared" si="4"/>
        <v>11.26764762701419</v>
      </c>
      <c r="I15" s="22">
        <f t="shared" si="4"/>
        <v>11.187549685716256</v>
      </c>
      <c r="J15" s="22">
        <f t="shared" si="4"/>
        <v>11.271783793971302</v>
      </c>
      <c r="K15" s="22">
        <f t="shared" si="4"/>
        <v>11.116983605343949</v>
      </c>
      <c r="L15" s="22">
        <f t="shared" si="4"/>
        <v>10.990729919070965</v>
      </c>
      <c r="M15" s="22">
        <f t="shared" si="4"/>
        <v>11.174273322609986</v>
      </c>
      <c r="N15" s="22">
        <f t="shared" si="4"/>
        <v>11.544123291032394</v>
      </c>
      <c r="O15" s="22">
        <f>AVERAGE(E15:N15)</f>
        <v>10.676357517243094</v>
      </c>
    </row>
    <row r="16" spans="1:15" ht="12" customHeight="1" x14ac:dyDescent="0.2">
      <c r="B16" t="s">
        <v>84</v>
      </c>
      <c r="E16" s="22">
        <f>+E8/E$10*100</f>
        <v>20.128920987721106</v>
      </c>
      <c r="F16" s="22">
        <f t="shared" ref="F16:N16" si="5">+F8/F$10*100</f>
        <v>18.133063779371973</v>
      </c>
      <c r="G16" s="22">
        <f t="shared" si="5"/>
        <v>5.6815961240519224</v>
      </c>
      <c r="H16" s="22">
        <f t="shared" si="5"/>
        <v>10.604162280051018</v>
      </c>
      <c r="I16" s="22">
        <f t="shared" si="5"/>
        <v>12.941223824098733</v>
      </c>
      <c r="J16" s="22">
        <f t="shared" si="5"/>
        <v>10.107541628153454</v>
      </c>
      <c r="K16" s="22">
        <f t="shared" si="5"/>
        <v>14.234406300866159</v>
      </c>
      <c r="L16" s="22">
        <f t="shared" si="5"/>
        <v>6.8631253198567039</v>
      </c>
      <c r="M16" s="22">
        <f t="shared" si="5"/>
        <v>11.994939119562604</v>
      </c>
      <c r="N16" s="22">
        <f t="shared" si="5"/>
        <v>14.288304881708552</v>
      </c>
      <c r="O16" s="22">
        <f>AVERAGE(E16:N16)</f>
        <v>12.497728424544222</v>
      </c>
    </row>
    <row r="17" spans="1:15" ht="12" customHeight="1" x14ac:dyDescent="0.2">
      <c r="B17" t="s">
        <v>93</v>
      </c>
      <c r="E17" s="22">
        <f>+E9/E$10*100</f>
        <v>9.8529134499896696</v>
      </c>
      <c r="F17" s="22">
        <f t="shared" ref="F17:N17" si="6">+F9/F$10*100</f>
        <v>6.9689029965734619</v>
      </c>
      <c r="G17" s="22">
        <f t="shared" si="6"/>
        <v>-1.0887194830900315</v>
      </c>
      <c r="H17" s="22">
        <f t="shared" si="6"/>
        <v>-0.6634853469631713</v>
      </c>
      <c r="I17" s="22">
        <f t="shared" si="6"/>
        <v>1.7536741383824765</v>
      </c>
      <c r="J17" s="22">
        <f t="shared" si="6"/>
        <v>-1.164242165817849</v>
      </c>
      <c r="K17" s="22">
        <f t="shared" si="6"/>
        <v>3.1174226955222117</v>
      </c>
      <c r="L17" s="22">
        <f t="shared" si="6"/>
        <v>-4.1276045992142611</v>
      </c>
      <c r="M17" s="22">
        <f t="shared" si="6"/>
        <v>0.8206657969526181</v>
      </c>
      <c r="N17" s="22">
        <f t="shared" si="6"/>
        <v>2.7441815906761593</v>
      </c>
      <c r="O17" s="22">
        <f>AVERAGE(E17:N17)</f>
        <v>1.8213709073011284</v>
      </c>
    </row>
    <row r="18" spans="1:15" ht="3" customHeight="1" x14ac:dyDescent="0.2"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</row>
    <row r="19" spans="1:15" ht="12.75" customHeight="1" x14ac:dyDescent="0.2">
      <c r="A19" s="4" t="s">
        <v>97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</row>
    <row r="20" spans="1:15" ht="12" customHeight="1" x14ac:dyDescent="0.2">
      <c r="B20" t="s">
        <v>85</v>
      </c>
      <c r="E20" s="22">
        <f>+E10/E$12*100</f>
        <v>39.60651221778781</v>
      </c>
      <c r="F20" s="22">
        <f t="shared" ref="F20:N20" si="7">+F10/F$12*100</f>
        <v>35.778520050784003</v>
      </c>
      <c r="G20" s="22">
        <f t="shared" si="7"/>
        <v>47.283535995078353</v>
      </c>
      <c r="H20" s="22">
        <f t="shared" si="7"/>
        <v>35.621439504910398</v>
      </c>
      <c r="I20" s="22">
        <f t="shared" si="7"/>
        <v>34.551163541485238</v>
      </c>
      <c r="J20" s="22">
        <f t="shared" si="7"/>
        <v>36.591030169357239</v>
      </c>
      <c r="K20" s="22">
        <f t="shared" si="7"/>
        <v>36.943493039033932</v>
      </c>
      <c r="L20" s="22">
        <f t="shared" si="7"/>
        <v>35.37098764876351</v>
      </c>
      <c r="M20" s="22">
        <f t="shared" si="7"/>
        <v>35.577614578229962</v>
      </c>
      <c r="N20" s="22">
        <f t="shared" si="7"/>
        <v>36.395086581314636</v>
      </c>
      <c r="O20" s="22">
        <f>AVERAGE(E20:N20)</f>
        <v>37.371938332674503</v>
      </c>
    </row>
    <row r="21" spans="1:15" ht="12" customHeight="1" x14ac:dyDescent="0.2">
      <c r="B21" t="s">
        <v>94</v>
      </c>
      <c r="E21" s="22">
        <f>+E11/E$12*100</f>
        <v>60.393487782212198</v>
      </c>
      <c r="F21" s="22">
        <f t="shared" ref="F21:N21" si="8">+F11/F$12*100</f>
        <v>64.221479949216004</v>
      </c>
      <c r="G21" s="22">
        <f t="shared" si="8"/>
        <v>52.716464004921647</v>
      </c>
      <c r="H21" s="22">
        <f t="shared" si="8"/>
        <v>64.378560495089587</v>
      </c>
      <c r="I21" s="22">
        <f t="shared" si="8"/>
        <v>65.448836458514776</v>
      </c>
      <c r="J21" s="22">
        <f t="shared" si="8"/>
        <v>63.408969830642768</v>
      </c>
      <c r="K21" s="22">
        <f t="shared" si="8"/>
        <v>63.056506960966075</v>
      </c>
      <c r="L21" s="22">
        <f t="shared" si="8"/>
        <v>64.629012351236497</v>
      </c>
      <c r="M21" s="22">
        <f t="shared" si="8"/>
        <v>64.422385421770045</v>
      </c>
      <c r="N21" s="22">
        <f t="shared" si="8"/>
        <v>63.604913418685364</v>
      </c>
      <c r="O21" s="22">
        <f>AVERAGE(E21:N21)</f>
        <v>62.628061667325497</v>
      </c>
    </row>
    <row r="22" spans="1:15" ht="3" customHeight="1" x14ac:dyDescent="0.2"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</row>
    <row r="23" spans="1:15" ht="12.75" customHeight="1" x14ac:dyDescent="0.2">
      <c r="A23" s="4" t="s">
        <v>98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</row>
    <row r="24" spans="1:15" ht="12" customHeight="1" x14ac:dyDescent="0.2">
      <c r="B24" t="s">
        <v>55</v>
      </c>
      <c r="E24" s="22">
        <f>Input!A108/Input!A$56*100</f>
        <v>4.3198355989913129</v>
      </c>
      <c r="F24" s="22">
        <f>Input!B108/Input!B$56*100</f>
        <v>4.5364921805383673</v>
      </c>
      <c r="G24" s="22">
        <f>Input!C108/Input!C$56*100</f>
        <v>4.3370689836597043</v>
      </c>
      <c r="H24" s="22">
        <f>Input!D108/Input!D$56*100</f>
        <v>3.7255646173972075</v>
      </c>
      <c r="I24" s="22">
        <f>Input!E108/Input!E$56*100</f>
        <v>4.2725606072644355</v>
      </c>
      <c r="J24" s="22">
        <f>Input!F108/Input!F$56*100</f>
        <v>3.6076894771963479</v>
      </c>
      <c r="K24" s="22">
        <f>Input!G108/Input!G$56*100</f>
        <v>2.8209449662652064</v>
      </c>
      <c r="L24" s="22">
        <f>Input!H108/Input!H$56*100</f>
        <v>3.8690391425937007</v>
      </c>
      <c r="M24" s="22">
        <f>Input!I108/Input!I$56*100</f>
        <v>4.5523385564667942</v>
      </c>
      <c r="N24" s="22">
        <f>Input!J108/Input!J$56*100</f>
        <v>3.8521347368353975</v>
      </c>
      <c r="O24" s="22">
        <f>AVERAGE(E24:N24)</f>
        <v>3.9893668867208469</v>
      </c>
    </row>
    <row r="25" spans="1:15" ht="12" customHeight="1" x14ac:dyDescent="0.2">
      <c r="B25" t="s">
        <v>60</v>
      </c>
      <c r="E25" s="22">
        <f>Input!A109/Input!A$56*100</f>
        <v>17.931462861897465</v>
      </c>
      <c r="F25" s="22">
        <f>Input!B109/Input!B$56*100</f>
        <v>15.27032089643752</v>
      </c>
      <c r="G25" s="22">
        <f>Input!C109/Input!C$56*100</f>
        <v>12.370863829601655</v>
      </c>
      <c r="H25" s="22">
        <f>Input!D109/Input!D$56*100</f>
        <v>11.975493931611966</v>
      </c>
      <c r="I25" s="22">
        <f>Input!E109/Input!E$56*100</f>
        <v>15.588406736441787</v>
      </c>
      <c r="J25" s="22">
        <f>Input!F109/Input!F$56*100</f>
        <v>17.439547961087392</v>
      </c>
      <c r="K25" s="22">
        <f>Input!G109/Input!G$56*100</f>
        <v>19.639346580115948</v>
      </c>
      <c r="L25" s="22">
        <f>Input!H109/Input!H$56*100</f>
        <v>19.112596990807916</v>
      </c>
      <c r="M25" s="22">
        <f>Input!I109/Input!I$56*100</f>
        <v>20.120870032287723</v>
      </c>
      <c r="N25" s="22">
        <f>Input!J109/Input!J$56*100</f>
        <v>17.462129972782169</v>
      </c>
      <c r="O25" s="22">
        <f>AVERAGE(E25:N25)</f>
        <v>16.691103979307155</v>
      </c>
    </row>
    <row r="26" spans="1:15" ht="12" customHeight="1" x14ac:dyDescent="0.2">
      <c r="B26" t="s">
        <v>99</v>
      </c>
      <c r="E26" s="22">
        <f>Input!A110/Input!A$56*100</f>
        <v>12.596659650912395</v>
      </c>
      <c r="F26" s="22">
        <f>Input!B110/Input!B$56*100</f>
        <v>16.667642094118584</v>
      </c>
      <c r="G26" s="22">
        <f>Input!C110/Input!C$56*100</f>
        <v>17.466389952811539</v>
      </c>
      <c r="H26" s="22">
        <f>Input!D110/Input!D$56*100</f>
        <v>15.771929184451247</v>
      </c>
      <c r="I26" s="22">
        <f>Input!E110/Input!E$56*100</f>
        <v>13.569310259092346</v>
      </c>
      <c r="J26" s="22">
        <f>Input!F110/Input!F$56*100</f>
        <v>13.271360359298267</v>
      </c>
      <c r="K26" s="22">
        <f>Input!G110/Input!G$56*100</f>
        <v>13.863311555324906</v>
      </c>
      <c r="L26" s="22">
        <f>Input!H110/Input!H$56*100</f>
        <v>17.833644297001257</v>
      </c>
      <c r="M26" s="22">
        <f>Input!I110/Input!I$56*100</f>
        <v>19.72909626851327</v>
      </c>
      <c r="N26" s="22">
        <f>Input!J110/Input!J$56*100</f>
        <v>27.867002760098146</v>
      </c>
      <c r="O26" s="22">
        <f>AVERAGE(E26:N26)</f>
        <v>16.863634638162193</v>
      </c>
    </row>
    <row r="27" spans="1:15" ht="12" customHeight="1" x14ac:dyDescent="0.2">
      <c r="B27" t="s">
        <v>255</v>
      </c>
      <c r="E27" s="22">
        <f>Input!A111/Input!A$56*100</f>
        <v>44.021636113747775</v>
      </c>
      <c r="F27" s="22">
        <f>Input!B111/Input!B$56*100</f>
        <v>41.359472516632437</v>
      </c>
      <c r="G27" s="22">
        <f>Input!C111/Input!C$56*100</f>
        <v>42.333706524018339</v>
      </c>
      <c r="H27" s="22">
        <f>Input!D111/Input!D$56*100</f>
        <v>40.445739921606382</v>
      </c>
      <c r="I27" s="22">
        <f>Input!E111/Input!E$56*100</f>
        <v>42.388578784377948</v>
      </c>
      <c r="J27" s="22">
        <f>Input!F111/Input!F$56*100</f>
        <v>40.893531395392088</v>
      </c>
      <c r="K27" s="22">
        <f>Input!G111/Input!G$56*100</f>
        <v>39.40573687932558</v>
      </c>
      <c r="L27" s="22">
        <f>Input!H111/Input!H$56*100</f>
        <v>32.854341168012347</v>
      </c>
      <c r="M27" s="22">
        <f>Input!I111/Input!I$56*100</f>
        <v>30.731437905872838</v>
      </c>
      <c r="N27" s="22">
        <f>Input!J111/Input!J$56*100</f>
        <v>28.284262564744626</v>
      </c>
      <c r="O27" s="22">
        <f>AVERAGE(E27:N27)</f>
        <v>38.271844377373029</v>
      </c>
    </row>
    <row r="28" spans="1:15" ht="12" customHeight="1" x14ac:dyDescent="0.2">
      <c r="B28" t="s">
        <v>15</v>
      </c>
      <c r="E28" s="22">
        <f>Input!A112/Input!A$56*100</f>
        <v>21.130405774451052</v>
      </c>
      <c r="F28" s="22">
        <f>Input!B112/Input!B$56*100</f>
        <v>22.166072312273087</v>
      </c>
      <c r="G28" s="22">
        <f>Input!C112/Input!C$56*100</f>
        <v>23.491970709908756</v>
      </c>
      <c r="H28" s="22">
        <f>Input!D112/Input!D$56*100</f>
        <v>28.081272344933193</v>
      </c>
      <c r="I28" s="22">
        <f>Input!E112/Input!E$56*100</f>
        <v>24.18114361282348</v>
      </c>
      <c r="J28" s="22">
        <f>Input!F112/Input!F$56*100</f>
        <v>24.787870338865797</v>
      </c>
      <c r="K28" s="22">
        <f>Input!G112/Input!G$56*100</f>
        <v>24.270660018968368</v>
      </c>
      <c r="L28" s="22">
        <f>Input!H112/Input!H$56*100</f>
        <v>26.330378958504706</v>
      </c>
      <c r="M28" s="22">
        <f>Input!I112/Input!I$56*100</f>
        <v>24.866258332385293</v>
      </c>
      <c r="N28" s="22">
        <f>Input!J112/Input!J$56*100</f>
        <v>22.53447048612724</v>
      </c>
      <c r="O28" s="22">
        <f>AVERAGE(E28:N28)</f>
        <v>24.184050288924094</v>
      </c>
    </row>
    <row r="29" spans="1:15" ht="3" customHeight="1" x14ac:dyDescent="0.2"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</row>
    <row r="30" spans="1:15" ht="12" customHeight="1" x14ac:dyDescent="0.2">
      <c r="A30" s="4" t="s">
        <v>100</v>
      </c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55</v>
      </c>
      <c r="E31" s="22">
        <f>Input!A113/Input!A$100*100</f>
        <v>2.7578398704539224</v>
      </c>
      <c r="F31" s="22">
        <f>Input!B113/Input!B$100*100</f>
        <v>3.8577814772003824</v>
      </c>
      <c r="G31" s="22">
        <f>Input!C113/Input!C$100*100</f>
        <v>6.2553496129210924</v>
      </c>
      <c r="H31" s="22">
        <f>Input!D113/Input!D$100*100</f>
        <v>3.2526481790576192</v>
      </c>
      <c r="I31" s="22">
        <f>Input!E113/Input!E$100*100</f>
        <v>4.5319497361514101</v>
      </c>
      <c r="J31" s="22">
        <f>Input!F113/Input!F$100*100</f>
        <v>1.0693117222993769</v>
      </c>
      <c r="K31" s="22">
        <f>Input!G113/Input!G$100*100</f>
        <v>2.8351992488317221</v>
      </c>
      <c r="L31" s="22">
        <f>Input!H113/Input!H$100*100</f>
        <v>7.1554093275466748</v>
      </c>
      <c r="M31" s="22">
        <f>Input!I113/Input!I$100*100</f>
        <v>6.3362177810463773</v>
      </c>
      <c r="N31" s="22">
        <f>Input!J113/Input!J$100*100</f>
        <v>2.1975490492728409</v>
      </c>
      <c r="O31" s="22">
        <f>AVERAGE(E31:N31)</f>
        <v>4.0249256004781424</v>
      </c>
    </row>
    <row r="32" spans="1:15" ht="12" customHeight="1" x14ac:dyDescent="0.2">
      <c r="B32" t="s">
        <v>60</v>
      </c>
      <c r="E32" s="22">
        <f>Input!A114/Input!A$100*100</f>
        <v>41.8405649917514</v>
      </c>
      <c r="F32" s="22">
        <f>Input!B114/Input!B$100*100</f>
        <v>23.654192289891416</v>
      </c>
      <c r="G32" s="22">
        <f>Input!C114/Input!C$100*100</f>
        <v>13.667717547510087</v>
      </c>
      <c r="H32" s="22">
        <f>Input!D114/Input!D$100*100</f>
        <v>13.462772015207456</v>
      </c>
      <c r="I32" s="22">
        <f>Input!E114/Input!E$100*100</f>
        <v>5.2171666362556062</v>
      </c>
      <c r="J32" s="22">
        <f>Input!F114/Input!F$100*100</f>
        <v>3.2000287063409454</v>
      </c>
      <c r="K32" s="22">
        <f>Input!G114/Input!G$100*100</f>
        <v>12.39183893850946</v>
      </c>
      <c r="L32" s="22">
        <f>Input!H114/Input!H$100*100</f>
        <v>11.508005981107914</v>
      </c>
      <c r="M32" s="22">
        <f>Input!I114/Input!I$100*100</f>
        <v>20.397040294583789</v>
      </c>
      <c r="N32" s="22">
        <f>Input!J114/Input!J$100*100</f>
        <v>20.453363937872922</v>
      </c>
      <c r="O32" s="22">
        <f>AVERAGE(E32:N32)</f>
        <v>16.5792691339031</v>
      </c>
    </row>
    <row r="33" spans="1:15" ht="12" customHeight="1" x14ac:dyDescent="0.2">
      <c r="B33" t="s">
        <v>99</v>
      </c>
      <c r="E33" s="22">
        <f>Input!A115/Input!A$100*100</f>
        <v>5.4340789598625694</v>
      </c>
      <c r="F33" s="22">
        <f>Input!B115/Input!B$100*100</f>
        <v>35.594141078464162</v>
      </c>
      <c r="G33" s="22">
        <f>Input!C115/Input!C$100*100</f>
        <v>26.355286608052296</v>
      </c>
      <c r="H33" s="22">
        <f>Input!D115/Input!D$100*100</f>
        <v>19.173744224562558</v>
      </c>
      <c r="I33" s="22">
        <f>Input!E115/Input!E$100*100</f>
        <v>34.953324177935549</v>
      </c>
      <c r="J33" s="22">
        <f>Input!F115/Input!F$100*100</f>
        <v>14.271508492477869</v>
      </c>
      <c r="K33" s="22">
        <f>Input!G115/Input!G$100*100</f>
        <v>13.640966070163365</v>
      </c>
      <c r="L33" s="22">
        <f>Input!H115/Input!H$100*100</f>
        <v>17.233993375574624</v>
      </c>
      <c r="M33" s="22">
        <f>Input!I115/Input!I$100*100</f>
        <v>10.090635418802322</v>
      </c>
      <c r="N33" s="22">
        <f>Input!J115/Input!J$100*100</f>
        <v>14.39814563153038</v>
      </c>
      <c r="O33" s="22">
        <f>AVERAGE(E33:N33)</f>
        <v>19.114582403742567</v>
      </c>
    </row>
    <row r="34" spans="1:15" ht="12" customHeight="1" x14ac:dyDescent="0.2">
      <c r="B34" t="s">
        <v>255</v>
      </c>
      <c r="E34" s="22">
        <f>Input!A116/Input!A$100*100</f>
        <v>40.646087714942396</v>
      </c>
      <c r="F34" s="22">
        <f>Input!B116/Input!B$100*100</f>
        <v>25.246934262893632</v>
      </c>
      <c r="G34" s="22">
        <f>Input!C116/Input!C$100*100</f>
        <v>22.875025132661282</v>
      </c>
      <c r="H34" s="22">
        <f>Input!D116/Input!D$100*100</f>
        <v>40.81343473994135</v>
      </c>
      <c r="I34" s="22">
        <f>Input!E116/Input!E$100*100</f>
        <v>37.800228622231003</v>
      </c>
      <c r="J34" s="22">
        <f>Input!F116/Input!F$100*100</f>
        <v>46.497214259593981</v>
      </c>
      <c r="K34" s="22">
        <f>Input!G116/Input!G$100*100</f>
        <v>57.622731292058617</v>
      </c>
      <c r="L34" s="22">
        <f>Input!H116/Input!H$100*100</f>
        <v>31.123213987354799</v>
      </c>
      <c r="M34" s="22">
        <f>Input!I116/Input!I$100*100</f>
        <v>35.485691669242506</v>
      </c>
      <c r="N34" s="22">
        <f>Input!J116/Input!J$100*100</f>
        <v>44.616832621274909</v>
      </c>
      <c r="O34" s="22">
        <f>AVERAGE(E34:N34)</f>
        <v>38.272739430219445</v>
      </c>
    </row>
    <row r="35" spans="1:15" ht="12" customHeight="1" x14ac:dyDescent="0.2">
      <c r="B35" t="s">
        <v>15</v>
      </c>
      <c r="E35" s="22">
        <f>Input!A117/Input!A$100*100</f>
        <v>9.3214284629897115</v>
      </c>
      <c r="F35" s="22">
        <f>Input!B117/Input!B$100*100</f>
        <v>11.646950891550418</v>
      </c>
      <c r="G35" s="22">
        <f>Input!C117/Input!C$100*100</f>
        <v>30.846621098855241</v>
      </c>
      <c r="H35" s="22">
        <f>Input!D117/Input!D$100*100</f>
        <v>23.29740131281801</v>
      </c>
      <c r="I35" s="22">
        <f>Input!E117/Input!E$100*100</f>
        <v>17.497330424078889</v>
      </c>
      <c r="J35" s="22">
        <f>Input!F117/Input!F$100*100</f>
        <v>34.961936819287828</v>
      </c>
      <c r="K35" s="22">
        <f>Input!G117/Input!G$100*100</f>
        <v>13.509264450436834</v>
      </c>
      <c r="L35" s="22">
        <f>Input!H117/Input!H$100*100</f>
        <v>32.979377328415985</v>
      </c>
      <c r="M35" s="22">
        <f>Input!I117/Input!I$100*100</f>
        <v>27.690414836325004</v>
      </c>
      <c r="N35" s="22">
        <f>Input!J117/Input!J$100*100</f>
        <v>18.334109180653581</v>
      </c>
      <c r="O35" s="22">
        <f>AVERAGE(E35:N35)</f>
        <v>22.008483480541152</v>
      </c>
    </row>
    <row r="36" spans="1:15" ht="3" customHeight="1" x14ac:dyDescent="0.2">
      <c r="B36" s="1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</row>
    <row r="37" spans="1:15" ht="12.75" customHeight="1" x14ac:dyDescent="0.2">
      <c r="A37" s="4" t="s">
        <v>101</v>
      </c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</row>
    <row r="38" spans="1:15" ht="12" customHeight="1" x14ac:dyDescent="0.2">
      <c r="B38" t="s">
        <v>55</v>
      </c>
      <c r="E38" s="22">
        <f>Input!A118/Input!A$101*100</f>
        <v>1.443767234389528</v>
      </c>
      <c r="F38" s="22">
        <f>Input!B118/Input!B$101*100</f>
        <v>1.4280816945937329</v>
      </c>
      <c r="G38" s="22">
        <f>Input!C118/Input!C$101*100</f>
        <v>0.8842914674863237</v>
      </c>
      <c r="H38" s="22">
        <f>Input!D118/Input!D$101*100</f>
        <v>1.3586111605145605</v>
      </c>
      <c r="I38" s="22">
        <f>Input!E118/Input!E$101*100</f>
        <v>1.3718004973925455</v>
      </c>
      <c r="J38" s="22">
        <f>Input!F118/Input!F$101*100</f>
        <v>1.1403085460294262</v>
      </c>
      <c r="K38" s="22">
        <f>Input!G118/Input!G$101*100</f>
        <v>1.2359175672959646</v>
      </c>
      <c r="L38" s="22">
        <f>Input!H118/Input!H$101*100</f>
        <v>1.3655265784468058</v>
      </c>
      <c r="M38" s="22">
        <f>Input!I118/Input!I$101*100</f>
        <v>1.640819462131202</v>
      </c>
      <c r="N38" s="22">
        <f>Input!J118/Input!J$101*100</f>
        <v>1.181712338882688</v>
      </c>
      <c r="O38" s="25">
        <f>AVERAGE(E38:N38)</f>
        <v>1.3050836547162779</v>
      </c>
    </row>
    <row r="39" spans="1:15" ht="12" customHeight="1" x14ac:dyDescent="0.2">
      <c r="B39" t="s">
        <v>60</v>
      </c>
      <c r="E39" s="22">
        <f>Input!A119/Input!A$101*100</f>
        <v>10.834382913967652</v>
      </c>
      <c r="F39" s="22">
        <f>Input!B119/Input!B$101*100</f>
        <v>7.0400511102866536</v>
      </c>
      <c r="G39" s="22">
        <f>Input!C119/Input!C$101*100</f>
        <v>2.0962415967013102</v>
      </c>
      <c r="H39" s="22">
        <f>Input!D119/Input!D$101*100</f>
        <v>4.0760669681939641</v>
      </c>
      <c r="I39" s="22">
        <f>Input!E119/Input!E$101*100</f>
        <v>3.2327794892461896</v>
      </c>
      <c r="J39" s="22">
        <f>Input!F119/Input!F$101*100</f>
        <v>4.4727246559496114</v>
      </c>
      <c r="K39" s="22">
        <f>Input!G119/Input!G$101*100</f>
        <v>6.0619873077329967</v>
      </c>
      <c r="L39" s="22">
        <f>Input!H119/Input!H$101*100</f>
        <v>6.0402501222624343</v>
      </c>
      <c r="M39" s="22">
        <f>Input!I119/Input!I$101*100</f>
        <v>7.3757806310263447</v>
      </c>
      <c r="N39" s="22">
        <f>Input!J119/Input!J$101*100</f>
        <v>7.3705989069684605</v>
      </c>
      <c r="O39" s="22">
        <f>AVERAGE(E39:N39)</f>
        <v>5.8600863702335619</v>
      </c>
    </row>
    <row r="40" spans="1:15" ht="12" customHeight="1" x14ac:dyDescent="0.2">
      <c r="B40" t="s">
        <v>99</v>
      </c>
      <c r="E40" s="22">
        <f>Input!A120/Input!A$101*100</f>
        <v>7.5752853862078782</v>
      </c>
      <c r="F40" s="22">
        <f>Input!B120/Input!B$101*100</f>
        <v>17.061248086819162</v>
      </c>
      <c r="G40" s="22">
        <f>Input!C120/Input!C$101*100</f>
        <v>7.8766291539749442</v>
      </c>
      <c r="H40" s="22">
        <f>Input!D120/Input!D$101*100</f>
        <v>13.583220851385432</v>
      </c>
      <c r="I40" s="22">
        <f>Input!E120/Input!E$101*100</f>
        <v>12.505452294765087</v>
      </c>
      <c r="J40" s="22">
        <f>Input!F120/Input!F$101*100</f>
        <v>9.9973923918447145</v>
      </c>
      <c r="K40" s="22">
        <f>Input!G120/Input!G$101*100</f>
        <v>9.988140969469935</v>
      </c>
      <c r="L40" s="22">
        <f>Input!H120/Input!H$101*100</f>
        <v>10.61770199577656</v>
      </c>
      <c r="M40" s="22">
        <f>Input!I120/Input!I$101*100</f>
        <v>11.828171704164934</v>
      </c>
      <c r="N40" s="22">
        <f>Input!J120/Input!J$101*100</f>
        <v>12.899556053688768</v>
      </c>
      <c r="O40" s="22">
        <f>AVERAGE(E40:N40)</f>
        <v>11.39327988880974</v>
      </c>
    </row>
    <row r="41" spans="1:15" ht="12" customHeight="1" x14ac:dyDescent="0.2">
      <c r="B41" t="s">
        <v>255</v>
      </c>
      <c r="E41" s="22">
        <f>Input!A121/Input!A$101*100</f>
        <v>66.581148858610192</v>
      </c>
      <c r="F41" s="22">
        <f>Input!B121/Input!B$101*100</f>
        <v>66.386368813041855</v>
      </c>
      <c r="G41" s="22">
        <f>Input!C121/Input!C$101*100</f>
        <v>44.607215588513412</v>
      </c>
      <c r="H41" s="22">
        <f>Input!D121/Input!D$101*100</f>
        <v>71.282169426493809</v>
      </c>
      <c r="I41" s="22">
        <f>Input!E121/Input!E$101*100</f>
        <v>74.2843661815552</v>
      </c>
      <c r="J41" s="22">
        <f>Input!F121/Input!F$101*100</f>
        <v>75.326110120943142</v>
      </c>
      <c r="K41" s="22">
        <f>Input!G121/Input!G$101*100</f>
        <v>74.607634190512968</v>
      </c>
      <c r="L41" s="22">
        <f>Input!H121/Input!H$101*100</f>
        <v>72.43311983371683</v>
      </c>
      <c r="M41" s="22">
        <f>Input!I121/Input!I$101*100</f>
        <v>68.498282156580103</v>
      </c>
      <c r="N41" s="22">
        <f>Input!J121/Input!J$101*100</f>
        <v>68.547329686702497</v>
      </c>
      <c r="O41" s="22">
        <f>AVERAGE(E41:N41)</f>
        <v>68.255374485666991</v>
      </c>
    </row>
    <row r="42" spans="1:15" ht="12" customHeight="1" x14ac:dyDescent="0.2">
      <c r="B42" t="s">
        <v>15</v>
      </c>
      <c r="E42" s="22">
        <f>Input!A122/Input!A$101*100</f>
        <v>13.565415606824748</v>
      </c>
      <c r="F42" s="22">
        <f>Input!B122/Input!B$101*100</f>
        <v>8.0842503568352466</v>
      </c>
      <c r="G42" s="22">
        <f>Input!C122/Input!C$101*100</f>
        <v>44.535622193324009</v>
      </c>
      <c r="H42" s="22">
        <f>Input!D122/Input!D$101*100</f>
        <v>9.6999315434044018</v>
      </c>
      <c r="I42" s="22">
        <f>Input!E122/Input!E$101*100</f>
        <v>8.6056015370409717</v>
      </c>
      <c r="J42" s="22">
        <f>Input!F122/Input!F$101*100</f>
        <v>9.0634642324631045</v>
      </c>
      <c r="K42" s="22">
        <f>Input!G122/Input!G$101*100</f>
        <v>8.1063199649881366</v>
      </c>
      <c r="L42" s="22">
        <f>Input!H122/Input!H$101*100</f>
        <v>9.543401469797379</v>
      </c>
      <c r="M42" s="22">
        <f>Input!I122/Input!I$101*100</f>
        <v>10.656946046097412</v>
      </c>
      <c r="N42" s="22">
        <f>Input!J122/Input!J$101*100</f>
        <v>10.000803073854859</v>
      </c>
      <c r="O42" s="22">
        <f>AVERAGE(E42:N42)</f>
        <v>13.186175602463027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O33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3" max="3" width="10.28515625" customWidth="1"/>
    <col min="4" max="4" width="8.85546875" customWidth="1"/>
    <col min="5" max="5" width="8.7109375" customWidth="1"/>
    <col min="6" max="14" width="8.5703125" customWidth="1"/>
    <col min="15" max="15" width="9.14062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196</v>
      </c>
    </row>
    <row r="2" spans="1:15" x14ac:dyDescent="0.2">
      <c r="D2" s="41" t="str">
        <f>Kenndat!D2</f>
        <v>Produktionsgebiet 2: Wald- und Mühlviertel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4" spans="1:15" x14ac:dyDescent="0.2">
      <c r="B4" t="s">
        <v>295</v>
      </c>
      <c r="E4" s="6">
        <f>IF(Input!A158=0,"***",Input!A159/Input!A158)</f>
        <v>111.15449613038773</v>
      </c>
      <c r="F4" s="6">
        <f>IF(Input!B158=0,"***",Input!B159/Input!B158)</f>
        <v>118.86078521265733</v>
      </c>
      <c r="G4" s="6">
        <f>IF(Input!C158=0,"***",Input!C159/Input!C158)</f>
        <v>129.74940734148214</v>
      </c>
      <c r="H4" s="6">
        <f>IF(Input!D158=0,"***",Input!D159/Input!D158)</f>
        <v>120.6064057532374</v>
      </c>
      <c r="I4" s="6">
        <f>IF(Input!E158=0,"***",Input!E159/Input!E158)</f>
        <v>81.956446753833589</v>
      </c>
      <c r="J4" s="6">
        <f>IF(Input!F158=0,"***",Input!F159/Input!F158)</f>
        <v>81.225659591267444</v>
      </c>
      <c r="K4" s="6">
        <f>IF(Input!G158=0,"***",Input!G159/Input!G158)</f>
        <v>101.46891257363579</v>
      </c>
      <c r="L4" s="6">
        <f>IF(Input!H158=0,"***",Input!H159/Input!H158)</f>
        <v>109.95953446725001</v>
      </c>
      <c r="M4" s="6">
        <f>IF(Input!I158=0,"***",Input!I159/Input!I158)</f>
        <v>111.30228788961782</v>
      </c>
      <c r="N4" s="6">
        <f>IF(Input!J158=0,"***",Input!J159/Input!J158)</f>
        <v>120.16140961665027</v>
      </c>
    </row>
    <row r="5" spans="1:15" x14ac:dyDescent="0.2">
      <c r="B5" t="s">
        <v>296</v>
      </c>
      <c r="E5" s="6">
        <f>IF(Input!A160=0,"***",Input!A161/Input!A160)</f>
        <v>101.79756497329932</v>
      </c>
      <c r="F5" s="6">
        <f>IF(Input!B160=0,"***",Input!B161/Input!B160)</f>
        <v>131.867710069103</v>
      </c>
      <c r="G5" s="6">
        <f>IF(Input!C160=0,"***",Input!C161/Input!C160)</f>
        <v>111.57087051986056</v>
      </c>
      <c r="H5" s="6">
        <f>IF(Input!D160=0,"***",Input!D161/Input!D160)</f>
        <v>104.94693890734091</v>
      </c>
      <c r="I5" s="6">
        <f>IF(Input!E160=0,"***",Input!E161/Input!E160)</f>
        <v>102.43811707172451</v>
      </c>
      <c r="J5" s="6">
        <f>IF(Input!F160=0,"***",Input!F161/Input!F160)</f>
        <v>104.12386141032951</v>
      </c>
      <c r="K5" s="6">
        <f>IF(Input!G160=0,"***",Input!G161/Input!G160)</f>
        <v>103.4295378835391</v>
      </c>
      <c r="L5" s="6">
        <f>IF(Input!H160=0,"***",Input!H161/Input!H160)</f>
        <v>105.84701470982999</v>
      </c>
      <c r="M5" s="6">
        <f>IF(Input!I160=0,"***",Input!I161/Input!I160)</f>
        <v>107.5483294682852</v>
      </c>
      <c r="N5" s="6">
        <f>IF(Input!J160=0,"***",Input!J161/Input!J160)</f>
        <v>96.165691906005222</v>
      </c>
    </row>
    <row r="6" spans="1:15" x14ac:dyDescent="0.2">
      <c r="B6" t="s">
        <v>197</v>
      </c>
      <c r="E6" s="6">
        <f>IF(Input!A162=0,"***",Input!A163/Input!A162)</f>
        <v>50.574693666744217</v>
      </c>
      <c r="F6" s="6">
        <f>IF(Input!B162=0,"***",Input!B163/Input!B162)</f>
        <v>70.755642108553999</v>
      </c>
      <c r="G6" s="6">
        <f>IF(Input!C162=0,"***",Input!C163/Input!C162)</f>
        <v>47.745846669721743</v>
      </c>
      <c r="H6" s="6">
        <f>IF(Input!D162=0,"***",Input!D163/Input!D162)</f>
        <v>37.089114738184783</v>
      </c>
      <c r="I6" s="6">
        <f>IF(Input!E162=0,"***",Input!E163/Input!E162)</f>
        <v>38.924221684460754</v>
      </c>
      <c r="J6" s="6">
        <f>IF(Input!F162=0,"***",Input!F163/Input!F162)</f>
        <v>45.07701782551031</v>
      </c>
      <c r="K6" s="6">
        <f>IF(Input!G162=0,"***",Input!G163/Input!G162)</f>
        <v>49.49326691333679</v>
      </c>
      <c r="L6" s="6">
        <f>IF(Input!H162=0,"***",Input!H163/Input!H162)</f>
        <v>51.629941568869675</v>
      </c>
      <c r="M6" s="6">
        <f>IF(Input!I162=0,"***",Input!I163/Input!I162)</f>
        <v>53.978694528766987</v>
      </c>
      <c r="N6" s="6">
        <f>IF(Input!J162=0,"***",Input!J163/Input!J162)</f>
        <v>55.980011875055595</v>
      </c>
    </row>
    <row r="7" spans="1:15" x14ac:dyDescent="0.2">
      <c r="B7" t="s">
        <v>198</v>
      </c>
      <c r="E7" s="6">
        <f>IF(Input!A164=0,"***",Input!A165/Input!A164)</f>
        <v>79.501676293780747</v>
      </c>
      <c r="F7" s="6">
        <f>IF(Input!B164=0,"***",Input!B165/Input!B164)</f>
        <v>91.43305979641525</v>
      </c>
      <c r="G7" s="6">
        <f>IF(Input!C164=0,"***",Input!C165/Input!C164)</f>
        <v>71.445034193070782</v>
      </c>
      <c r="H7" s="6">
        <f>IF(Input!D164=0,"***",Input!D165/Input!D164)</f>
        <v>54.90387985612994</v>
      </c>
      <c r="I7" s="6">
        <f>IF(Input!E164=0,"***",Input!E165/Input!E164)</f>
        <v>59.735511617688111</v>
      </c>
      <c r="J7" s="6">
        <f>IF(Input!F164=0,"***",Input!F165/Input!F164)</f>
        <v>67.007312827888285</v>
      </c>
      <c r="K7" s="6">
        <f>IF(Input!G164=0,"***",Input!G165/Input!G164)</f>
        <v>68.673108183368953</v>
      </c>
      <c r="L7" s="6">
        <f>IF(Input!H164=0,"***",Input!H165/Input!H164)</f>
        <v>62.066394506928617</v>
      </c>
      <c r="M7" s="6">
        <f>IF(Input!I164=0,"***",Input!I165/Input!I164)</f>
        <v>63.661844194465807</v>
      </c>
      <c r="N7" s="6">
        <f>IF(Input!J164=0,"***",Input!J165/Input!J164)</f>
        <v>63.877248255109031</v>
      </c>
    </row>
    <row r="8" spans="1:15" x14ac:dyDescent="0.2">
      <c r="B8" t="s">
        <v>199</v>
      </c>
      <c r="E8" s="6">
        <f>IF(Input!A166=0,"***",Input!A167/Input!A166)</f>
        <v>44.17244001638813</v>
      </c>
      <c r="F8" s="6">
        <f>IF(Input!B166=0,"***",Input!B167/Input!B166)</f>
        <v>48.035593331427542</v>
      </c>
      <c r="G8" s="6">
        <f>IF(Input!C166=0,"***",Input!C167/Input!C166)</f>
        <v>33.083821635500094</v>
      </c>
      <c r="H8" s="6">
        <f>IF(Input!D166=0,"***",Input!D167/Input!D166)</f>
        <v>25.198594153168319</v>
      </c>
      <c r="I8" s="6">
        <f>IF(Input!E166=0,"***",Input!E167/Input!E166)</f>
        <v>30.314299842518757</v>
      </c>
      <c r="J8" s="6">
        <f>IF(Input!F166=0,"***",Input!F167/Input!F166)</f>
        <v>34.13103657213621</v>
      </c>
      <c r="K8" s="6">
        <f>IF(Input!G166=0,"***",Input!G167/Input!G166)</f>
        <v>34.576378019101973</v>
      </c>
      <c r="L8" s="6">
        <f>IF(Input!H166=0,"***",Input!H167/Input!H166)</f>
        <v>37.924996020906924</v>
      </c>
      <c r="M8" s="6">
        <f>IF(Input!I166=0,"***",Input!I167/Input!I166)</f>
        <v>41.1677327250502</v>
      </c>
      <c r="N8" s="6">
        <f>IF(Input!J166=0,"***",Input!J167/Input!J166)</f>
        <v>41.283483996173217</v>
      </c>
    </row>
    <row r="9" spans="1:15" x14ac:dyDescent="0.2">
      <c r="B9" t="s">
        <v>200</v>
      </c>
      <c r="E9" s="6">
        <f>IF(Input!A168=0,"***",Input!A169/Input!A168)</f>
        <v>70.900561815422591</v>
      </c>
      <c r="F9" s="6">
        <f>IF(Input!B168=0,"***",Input!B169/Input!B168)</f>
        <v>72.344836528217172</v>
      </c>
      <c r="G9" s="6">
        <f>IF(Input!C168=0,"***",Input!C169/Input!C168)</f>
        <v>60.15308381023268</v>
      </c>
      <c r="H9" s="6">
        <f>IF(Input!D168=0,"***",Input!D169/Input!D168)</f>
        <v>51.863458208348945</v>
      </c>
      <c r="I9" s="6">
        <f>IF(Input!E168=0,"***",Input!E169/Input!E168)</f>
        <v>52.626490165430006</v>
      </c>
      <c r="J9" s="6">
        <f>IF(Input!F168=0,"***",Input!F169/Input!F168)</f>
        <v>52.914575381568497</v>
      </c>
      <c r="K9" s="6">
        <f>IF(Input!G168=0,"***",Input!G169/Input!G168)</f>
        <v>57.489122133250554</v>
      </c>
      <c r="L9" s="6">
        <f>IF(Input!H168=0,"***",Input!H169/Input!H168)</f>
        <v>51.420501062135543</v>
      </c>
      <c r="M9" s="6">
        <f>IF(Input!I168=0,"***",Input!I169/Input!I168)</f>
        <v>58.699796747162189</v>
      </c>
      <c r="N9" s="6">
        <f>IF(Input!J168=0,"***",Input!J169/Input!J168)</f>
        <v>58.982715752104475</v>
      </c>
    </row>
    <row r="11" spans="1:15" x14ac:dyDescent="0.2">
      <c r="B11" t="s">
        <v>201</v>
      </c>
    </row>
    <row r="14" spans="1:15" ht="15.75" x14ac:dyDescent="0.25">
      <c r="A14" t="s">
        <v>48</v>
      </c>
      <c r="C14" s="12">
        <f>Input!A3</f>
        <v>2024</v>
      </c>
      <c r="D14" s="39" t="s">
        <v>14</v>
      </c>
      <c r="E14" s="39"/>
      <c r="F14" s="39"/>
      <c r="G14" s="39"/>
      <c r="H14" s="39"/>
      <c r="I14" s="39"/>
      <c r="J14" s="39"/>
      <c r="K14" s="39"/>
      <c r="L14" s="39"/>
      <c r="M14" s="39"/>
      <c r="O14" s="3" t="s">
        <v>176</v>
      </c>
    </row>
    <row r="15" spans="1:15" x14ac:dyDescent="0.2">
      <c r="D15" s="41" t="str">
        <f>Kenndat!D2</f>
        <v>Produktionsgebiet 2: Wald- und Mühlviertel (real)</v>
      </c>
      <c r="E15" s="41"/>
      <c r="F15" s="41"/>
      <c r="G15" s="41"/>
      <c r="H15" s="41"/>
      <c r="I15" s="41"/>
      <c r="J15" s="41"/>
      <c r="K15" s="41"/>
      <c r="L15" s="41"/>
      <c r="M15" s="41"/>
      <c r="N15" s="5"/>
    </row>
    <row r="16" spans="1:15" x14ac:dyDescent="0.2">
      <c r="D16" s="40" t="s">
        <v>169</v>
      </c>
      <c r="E16" s="40"/>
      <c r="F16" s="40"/>
      <c r="G16" s="40"/>
      <c r="H16" s="40"/>
      <c r="I16" s="40"/>
      <c r="J16" s="40"/>
      <c r="K16" s="40"/>
      <c r="L16" s="40"/>
      <c r="M16" s="40"/>
      <c r="N16" s="2"/>
    </row>
    <row r="18" spans="2:15" x14ac:dyDescent="0.2">
      <c r="E18" s="3">
        <f>Input!A3</f>
        <v>2024</v>
      </c>
      <c r="F18" s="3">
        <f t="shared" ref="F18:N18" si="0">+E18-1</f>
        <v>2023</v>
      </c>
      <c r="G18" s="3">
        <f t="shared" si="0"/>
        <v>2022</v>
      </c>
      <c r="H18" s="3">
        <f t="shared" si="0"/>
        <v>2021</v>
      </c>
      <c r="I18" s="3">
        <f t="shared" si="0"/>
        <v>2020</v>
      </c>
      <c r="J18" s="3">
        <f t="shared" si="0"/>
        <v>2019</v>
      </c>
      <c r="K18" s="3">
        <f t="shared" si="0"/>
        <v>2018</v>
      </c>
      <c r="L18" s="3">
        <f t="shared" si="0"/>
        <v>2017</v>
      </c>
      <c r="M18" s="3">
        <f t="shared" si="0"/>
        <v>2016</v>
      </c>
      <c r="N18" s="3">
        <f t="shared" si="0"/>
        <v>2015</v>
      </c>
      <c r="O18" s="3" t="s">
        <v>16</v>
      </c>
    </row>
    <row r="20" spans="2:15" x14ac:dyDescent="0.2">
      <c r="B20" t="s">
        <v>175</v>
      </c>
      <c r="E20" s="6">
        <f>Input!A14/(Input!A97 + Input!A98)*2</f>
        <v>24.672846903451546</v>
      </c>
      <c r="F20" s="6">
        <f>Input!B14/(Input!B97 + Input!B98)*2</f>
        <v>25.928846986496609</v>
      </c>
      <c r="G20" s="6">
        <f>Input!C14/(Input!C97 + Input!C98)*2</f>
        <v>26.376312355329052</v>
      </c>
      <c r="H20" s="6">
        <f>Input!D14/(Input!D97 + Input!D98)*2</f>
        <v>26.012457851806907</v>
      </c>
      <c r="I20" s="6">
        <f>Input!E14/(Input!E97 + Input!E98)*2</f>
        <v>26.969841355032074</v>
      </c>
      <c r="J20" s="6">
        <f>Input!F14/(Input!F97 + Input!F98)*2</f>
        <v>28.960918446799099</v>
      </c>
      <c r="K20" s="6">
        <f>Input!G14/(Input!G97 + Input!G98)*2</f>
        <v>29.1569169287962</v>
      </c>
      <c r="L20" s="6">
        <f>Input!H14/(Input!H97 + Input!H98)*2</f>
        <v>29.459166626951372</v>
      </c>
      <c r="M20" s="6">
        <f>Input!I14/(Input!I97 + Input!I98)*2</f>
        <v>30.081735885010204</v>
      </c>
      <c r="N20" s="6">
        <f>Input!J14/(Input!J97 + Input!J98)*2</f>
        <v>30.201204634191335</v>
      </c>
      <c r="O20" s="6">
        <f t="shared" ref="O20:O25" si="1">AVERAGE(E20:N20)</f>
        <v>27.782024797386441</v>
      </c>
    </row>
    <row r="21" spans="2:15" x14ac:dyDescent="0.2">
      <c r="B21" t="s">
        <v>81</v>
      </c>
      <c r="E21" s="6">
        <f>Input!A25/Input!A$6</f>
        <v>1.069614592230846</v>
      </c>
      <c r="F21" s="6">
        <f>Input!B25/Input!B$6</f>
        <v>1.0352115043486796</v>
      </c>
      <c r="G21" s="6">
        <f>Input!C25/Input!C$6</f>
        <v>1.7746746541381793</v>
      </c>
      <c r="H21" s="6">
        <f>Input!D25/Input!D$6</f>
        <v>1.1265529401366317</v>
      </c>
      <c r="I21" s="6">
        <f>Input!E25/Input!E$6</f>
        <v>0.94228096386529192</v>
      </c>
      <c r="J21" s="6">
        <f>Input!F25/Input!F$6</f>
        <v>0.91289944114445321</v>
      </c>
      <c r="K21" s="6">
        <f>Input!G25/Input!G$6</f>
        <v>0.99666269715357192</v>
      </c>
      <c r="L21" s="6">
        <f>Input!H25/Input!H$6</f>
        <v>1.2072462713582393</v>
      </c>
      <c r="M21" s="6">
        <f>Input!I25/Input!I$6</f>
        <v>1.3386101671718746</v>
      </c>
      <c r="N21" s="6">
        <f>Input!J25/Input!J$6</f>
        <v>1.1816565923483182</v>
      </c>
      <c r="O21" s="6">
        <f t="shared" si="1"/>
        <v>1.1585409823896087</v>
      </c>
    </row>
    <row r="22" spans="2:15" x14ac:dyDescent="0.2">
      <c r="B22" t="s">
        <v>82</v>
      </c>
      <c r="E22" s="6">
        <f>Input!A26/Input!A$6</f>
        <v>1.7155016850891989</v>
      </c>
      <c r="F22" s="6">
        <f>Input!B26/Input!B$6</f>
        <v>1.9252615495308807</v>
      </c>
      <c r="G22" s="6">
        <f>Input!C26/Input!C$6</f>
        <v>1.9678743232889717</v>
      </c>
      <c r="H22" s="6">
        <f>Input!D26/Input!D$6</f>
        <v>2.029742225777956</v>
      </c>
      <c r="I22" s="6">
        <f>Input!E26/Input!E$6</f>
        <v>1.800712965342788</v>
      </c>
      <c r="J22" s="6">
        <f>Input!F26/Input!F$6</f>
        <v>1.572817027208429</v>
      </c>
      <c r="K22" s="6">
        <f>Input!G26/Input!G$6</f>
        <v>1.7280761571979415</v>
      </c>
      <c r="L22" s="6">
        <f>Input!H26/Input!H$6</f>
        <v>2.1612473211699972</v>
      </c>
      <c r="M22" s="6">
        <f>Input!I26/Input!I$6</f>
        <v>2.4338836990942045</v>
      </c>
      <c r="N22" s="6">
        <f>Input!J26/Input!J$6</f>
        <v>2.0938200807145506</v>
      </c>
      <c r="O22" s="6">
        <f t="shared" si="1"/>
        <v>1.9428937034414915</v>
      </c>
    </row>
    <row r="23" spans="2:15" x14ac:dyDescent="0.2">
      <c r="B23" t="s">
        <v>83</v>
      </c>
      <c r="E23" s="6">
        <f>Input!A99/Input!A$6</f>
        <v>0.17773545984017622</v>
      </c>
      <c r="F23" s="6">
        <f>Input!B99/Input!B$6</f>
        <v>0.22479039910261719</v>
      </c>
      <c r="G23" s="6">
        <f>Input!C99/Input!C$6</f>
        <v>0.22856592130987866</v>
      </c>
      <c r="H23" s="6">
        <f>Input!D99/Input!D$6</f>
        <v>0.21020623917504611</v>
      </c>
      <c r="I23" s="6">
        <f>Input!E99/Input!E$6</f>
        <v>0.18403726797529893</v>
      </c>
      <c r="J23" s="6">
        <f>Input!F99/Input!F$6</f>
        <v>0.1969496582190656</v>
      </c>
      <c r="K23" s="6">
        <f>Input!G99/Input!G$6</f>
        <v>0.23226962134240056</v>
      </c>
      <c r="L23" s="6">
        <f>Input!H99/Input!H$6</f>
        <v>0.25917940920938315</v>
      </c>
      <c r="M23" s="6">
        <f>Input!I99/Input!I$6</f>
        <v>0.32562386872210247</v>
      </c>
      <c r="N23" s="6">
        <f>Input!J99/Input!J$6</f>
        <v>0.29029902544920422</v>
      </c>
      <c r="O23" s="6">
        <f t="shared" si="1"/>
        <v>0.23296568703451728</v>
      </c>
    </row>
    <row r="24" spans="2:15" x14ac:dyDescent="0.2">
      <c r="B24" t="s">
        <v>84</v>
      </c>
      <c r="E24" s="6">
        <f>Input!A100/Input!A$6</f>
        <v>5.6614560637818299</v>
      </c>
      <c r="F24" s="6">
        <f>Input!B100/Input!B$6</f>
        <v>4.8623139627333032</v>
      </c>
      <c r="G24" s="6">
        <f>Input!C100/Input!C$6</f>
        <v>2.5070985249404547</v>
      </c>
      <c r="H24" s="6">
        <f>Input!D100/Input!D$6</f>
        <v>2.9773333688095445</v>
      </c>
      <c r="I24" s="6">
        <f>Input!E100/Input!E$6</f>
        <v>3.0755344489241576</v>
      </c>
      <c r="J24" s="6">
        <f>Input!F100/Input!F$6</f>
        <v>2.2934416149007708</v>
      </c>
      <c r="K24" s="6">
        <f>Input!G100/Input!G$6</f>
        <v>3.6028840993579578</v>
      </c>
      <c r="L24" s="6">
        <f>Input!H100/Input!H$6</f>
        <v>2.0294860628439038</v>
      </c>
      <c r="M24" s="6">
        <f>Input!I100/Input!I$6</f>
        <v>4.0306761255003494</v>
      </c>
      <c r="N24" s="6">
        <f>Input!J100/Input!J$6</f>
        <v>4.2796885901594495</v>
      </c>
      <c r="O24" s="6">
        <f t="shared" si="1"/>
        <v>3.5319912861951721</v>
      </c>
    </row>
    <row r="25" spans="2:15" x14ac:dyDescent="0.2">
      <c r="B25" t="s">
        <v>85</v>
      </c>
      <c r="E25" s="6">
        <f>Input!A101/Input!A$6</f>
        <v>28.125978870081461</v>
      </c>
      <c r="F25" s="6">
        <f>Input!B101/Input!B$6</f>
        <v>26.81463001450771</v>
      </c>
      <c r="G25" s="6">
        <f>Input!C101/Input!C$6</f>
        <v>44.12665860438662</v>
      </c>
      <c r="H25" s="6">
        <f>Input!D101/Input!D$6</f>
        <v>28.077025701602334</v>
      </c>
      <c r="I25" s="6">
        <f>Input!E101/Input!E$6</f>
        <v>23.765406508130987</v>
      </c>
      <c r="J25" s="6">
        <f>Input!F101/Input!F$6</f>
        <v>22.690399894200187</v>
      </c>
      <c r="K25" s="6">
        <f>Input!G101/Input!G$6</f>
        <v>25.311094984964164</v>
      </c>
      <c r="L25" s="6">
        <f>Input!H101/Input!H$6</f>
        <v>29.570872864176078</v>
      </c>
      <c r="M25" s="6">
        <f>Input!I101/Input!I$6</f>
        <v>33.603139501781222</v>
      </c>
      <c r="N25" s="6">
        <f>Input!J101/Input!J$6</f>
        <v>29.952388513477025</v>
      </c>
      <c r="O25" s="6">
        <f t="shared" si="1"/>
        <v>29.203759545730783</v>
      </c>
    </row>
    <row r="26" spans="2:15" x14ac:dyDescent="0.2">
      <c r="O26" s="7"/>
    </row>
    <row r="27" spans="2:15" x14ac:dyDescent="0.2">
      <c r="D27" s="40" t="s">
        <v>170</v>
      </c>
      <c r="E27" s="40"/>
      <c r="F27" s="40"/>
      <c r="G27" s="40"/>
      <c r="H27" s="40"/>
      <c r="I27" s="40"/>
      <c r="J27" s="40"/>
      <c r="K27" s="40"/>
      <c r="L27" s="40"/>
      <c r="M27" s="40"/>
      <c r="O27" s="7"/>
    </row>
    <row r="28" spans="2:15" x14ac:dyDescent="0.2">
      <c r="O28" s="7"/>
    </row>
    <row r="29" spans="2:15" x14ac:dyDescent="0.2">
      <c r="B29" t="s">
        <v>81</v>
      </c>
      <c r="E29" s="6">
        <f>Input!A25/Input!A$5</f>
        <v>1.3585551475467856</v>
      </c>
      <c r="F29" s="6">
        <f>Input!B25/Input!B$5</f>
        <v>1.2105618736846169</v>
      </c>
      <c r="G29" s="6">
        <f>Input!C25/Input!C$5</f>
        <v>2.1940032532290235</v>
      </c>
      <c r="H29" s="6">
        <f>Input!D25/Input!D$5</f>
        <v>1.426585180246255</v>
      </c>
      <c r="I29" s="6">
        <f>Input!E25/Input!E$5</f>
        <v>1.3563707416547326</v>
      </c>
      <c r="J29" s="6">
        <f>Input!F25/Input!F$5</f>
        <v>1.3397491020531529</v>
      </c>
      <c r="K29" s="6">
        <f>Input!G25/Input!G$5</f>
        <v>1.3365667091595514</v>
      </c>
      <c r="L29" s="6">
        <f>Input!H25/Input!H$5</f>
        <v>1.4128644963946484</v>
      </c>
      <c r="M29" s="6">
        <f>Input!I25/Input!I$5</f>
        <v>1.3912906839282317</v>
      </c>
      <c r="N29" s="6">
        <f>Input!J25/Input!J$5</f>
        <v>1.4479041781451885</v>
      </c>
      <c r="O29" s="6">
        <f>AVERAGE(E29:N29)</f>
        <v>1.4474451366042187</v>
      </c>
    </row>
    <row r="30" spans="2:15" x14ac:dyDescent="0.2">
      <c r="B30" t="s">
        <v>82</v>
      </c>
      <c r="E30" s="6">
        <f>Input!A26/Input!A$5</f>
        <v>2.178919081537849</v>
      </c>
      <c r="F30" s="6">
        <f>Input!B26/Input!B$5</f>
        <v>2.2513739645884421</v>
      </c>
      <c r="G30" s="6">
        <f>Input!C26/Input!C$5</f>
        <v>2.4328530624891074</v>
      </c>
      <c r="H30" s="6">
        <f>Input!D26/Input!D$5</f>
        <v>2.5703187802818155</v>
      </c>
      <c r="I30" s="6">
        <f>Input!E26/Input!E$5</f>
        <v>2.5920447021345741</v>
      </c>
      <c r="J30" s="6">
        <f>Input!F26/Input!F$5</f>
        <v>2.3082281628464387</v>
      </c>
      <c r="K30" s="6">
        <f>Input!G26/Input!G$5</f>
        <v>2.3174230049940814</v>
      </c>
      <c r="L30" s="6">
        <f>Input!H26/Input!H$5</f>
        <v>2.5293510366974807</v>
      </c>
      <c r="M30" s="6">
        <f>Input!I26/Input!I$5</f>
        <v>2.5296683077409825</v>
      </c>
      <c r="N30" s="6">
        <f>Input!J26/Input!J$5</f>
        <v>2.5655938136189493</v>
      </c>
      <c r="O30" s="6">
        <f>AVERAGE(E30:N30)</f>
        <v>2.4275773916929722</v>
      </c>
    </row>
    <row r="31" spans="2:15" x14ac:dyDescent="0.2">
      <c r="B31" t="s">
        <v>83</v>
      </c>
      <c r="E31" s="6">
        <f>(Input!A99-Input!A102+Input!A105)/Input!A$5</f>
        <v>0.20097460514091048</v>
      </c>
      <c r="F31" s="6">
        <f>(Input!B99-Input!B102+Input!B105)/Input!B$5</f>
        <v>0.24524898148326929</v>
      </c>
      <c r="G31" s="6">
        <f>(Input!C99-Input!C102+Input!C105)/Input!C$5</f>
        <v>0.26281427547878622</v>
      </c>
      <c r="H31" s="6">
        <f>(Input!D99-Input!D102+Input!D105)/Input!D$5</f>
        <v>0.25301281059696845</v>
      </c>
      <c r="I31" s="6">
        <f>(Input!E99-Input!E102+Input!E105)/Input!E$5</f>
        <v>0.24527161626947708</v>
      </c>
      <c r="J31" s="6">
        <f>(Input!F99-Input!F102+Input!F105)/Input!F$5</f>
        <v>0.27872563594317806</v>
      </c>
      <c r="K31" s="6">
        <f>(Input!G99-Input!G102+Input!G105)/Input!G$5</f>
        <v>0.28080374591122725</v>
      </c>
      <c r="L31" s="6">
        <f>(Input!H99-Input!H102+Input!H105)/Input!H$5</f>
        <v>0.28858624458773591</v>
      </c>
      <c r="M31" s="6">
        <f>(Input!I99-Input!I102+Input!I105)/Input!I$5</f>
        <v>0.34169101912638983</v>
      </c>
      <c r="N31" s="6">
        <f>(Input!J99-Input!J102+Input!J105)/Input!J$5</f>
        <v>0.34897232582606758</v>
      </c>
      <c r="O31" s="6">
        <f>AVERAGE(E31:N31)</f>
        <v>0.274610126036401</v>
      </c>
    </row>
    <row r="32" spans="2:15" x14ac:dyDescent="0.2">
      <c r="B32" t="s">
        <v>84</v>
      </c>
      <c r="E32" s="6">
        <f>(Input!A100-Input!A103+Input!A106)/Input!A$5</f>
        <v>4.1821371720568061</v>
      </c>
      <c r="F32" s="6">
        <f>(Input!B100-Input!B103+Input!B106)/Input!B$5</f>
        <v>4.3409631016972057</v>
      </c>
      <c r="G32" s="6">
        <f>(Input!C100-Input!C103+Input!C106)/Input!C$5</f>
        <v>2.6758585039019382</v>
      </c>
      <c r="H32" s="6">
        <f>(Input!D100-Input!D103+Input!D106)/Input!D$5</f>
        <v>3.2626955238476238</v>
      </c>
      <c r="I32" s="6">
        <f>(Input!E100-Input!E103+Input!E106)/Input!E$5</f>
        <v>4.196123660310918</v>
      </c>
      <c r="J32" s="6">
        <f>(Input!F100-Input!F103+Input!F106)/Input!F$5</f>
        <v>3.2580928030702401</v>
      </c>
      <c r="K32" s="6">
        <f>(Input!G100-Input!G103+Input!G106)/Input!G$5</f>
        <v>4.2328930124887059</v>
      </c>
      <c r="L32" s="6">
        <f>(Input!H100-Input!H103+Input!H106)/Input!H$5</f>
        <v>2.101815999966107</v>
      </c>
      <c r="M32" s="6">
        <f>(Input!I100-Input!I103+Input!I106)/Input!I$5</f>
        <v>3.3348083192420415</v>
      </c>
      <c r="N32" s="6">
        <f>(Input!J100-Input!J103+Input!J106)/Input!J$5</f>
        <v>4.1714066253035513</v>
      </c>
      <c r="O32" s="6">
        <f>AVERAGE(E32:N32)</f>
        <v>3.5756794721885141</v>
      </c>
    </row>
    <row r="33" spans="2:15" x14ac:dyDescent="0.2">
      <c r="B33" t="s">
        <v>85</v>
      </c>
      <c r="E33" s="6">
        <f>(Input!A101-Input!A104+Input!A107)/Input!A$5</f>
        <v>31.853343051807283</v>
      </c>
      <c r="F33" s="6">
        <f>(Input!B101-Input!B104+Input!B107)/Input!B$5</f>
        <v>29.149129346797707</v>
      </c>
      <c r="G33" s="6">
        <f>(Input!C101-Input!C104+Input!C107)/Input!C$5</f>
        <v>53.409551035030304</v>
      </c>
      <c r="H33" s="6">
        <f>(Input!D101-Input!D104+Input!D107)/Input!D$5</f>
        <v>34.105481050806773</v>
      </c>
      <c r="I33" s="6">
        <f>(Input!E101-Input!E104+Input!E107)/Input!E$5</f>
        <v>33.103316750533018</v>
      </c>
      <c r="J33" s="6">
        <f>(Input!F101-Input!F104+Input!F107)/Input!F$5</f>
        <v>31.810469146476041</v>
      </c>
      <c r="K33" s="6">
        <f>(Input!G101-Input!G104+Input!G107)/Input!G$5</f>
        <v>31.88561056671967</v>
      </c>
      <c r="L33" s="6">
        <f>(Input!H101-Input!H104+Input!H107)/Input!H$5</f>
        <v>32.517012303103733</v>
      </c>
      <c r="M33" s="6">
        <f>(Input!I101-Input!I104+Input!I107)/Input!I$5</f>
        <v>32.34954476755248</v>
      </c>
      <c r="N33" s="6">
        <f>(Input!J101-Input!J104+Input!J107)/Input!J$5</f>
        <v>33.996081017594392</v>
      </c>
      <c r="O33" s="6">
        <f>AVERAGE(E33:N33)</f>
        <v>34.417953903642136</v>
      </c>
    </row>
  </sheetData>
  <mergeCells count="6">
    <mergeCell ref="D2:M2"/>
    <mergeCell ref="D1:M1"/>
    <mergeCell ref="D27:M27"/>
    <mergeCell ref="D15:M15"/>
    <mergeCell ref="D16:M16"/>
    <mergeCell ref="D14:M14"/>
  </mergeCells>
  <phoneticPr fontId="8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9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279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280</v>
      </c>
    </row>
    <row r="2" spans="1:15" ht="15.75" customHeight="1" x14ac:dyDescent="0.2">
      <c r="D2" s="41" t="str">
        <f>Kenndat!D2</f>
        <v>Produktionsgebiet 2: Wald- und Mühlviertel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" customHeight="1" x14ac:dyDescent="0.2">
      <c r="D3" s="40" t="s">
        <v>281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Input!A27/Input!A$34</f>
        <v>90.142676803167674</v>
      </c>
      <c r="F7" s="6">
        <f>Input!B27/Input!B$34</f>
        <v>97.292592702336933</v>
      </c>
      <c r="G7" s="6">
        <f>Input!C27/Input!C$34</f>
        <v>99.03422526347201</v>
      </c>
      <c r="H7" s="6">
        <f>Input!D27/Input!D$34</f>
        <v>88.717222646384556</v>
      </c>
      <c r="I7" s="6">
        <f>Input!E27/Input!E$34</f>
        <v>66.643220508364521</v>
      </c>
      <c r="J7" s="6">
        <f>Input!F27/Input!F$34</f>
        <v>68.562941106193961</v>
      </c>
      <c r="K7" s="6">
        <f>Input!G27/Input!G$34</f>
        <v>81.07125154640238</v>
      </c>
      <c r="L7" s="6">
        <f>Input!H27/Input!H$34</f>
        <v>88.654796069512685</v>
      </c>
      <c r="M7" s="6">
        <f>Input!I27/Input!I$34</f>
        <v>89.859523009291152</v>
      </c>
      <c r="N7" s="6">
        <f>Input!J27/Input!J$34</f>
        <v>95.672678596941594</v>
      </c>
      <c r="O7" s="6">
        <f>AVERAGE(E7:N7)</f>
        <v>86.565112825206754</v>
      </c>
    </row>
    <row r="8" spans="1:15" x14ac:dyDescent="0.2">
      <c r="B8" s="26" t="s">
        <v>302</v>
      </c>
      <c r="E8" s="6">
        <f>Input!A125/Input!A$6-(Input!A203+Input!A207)/Input!A34</f>
        <v>24.00650133059985</v>
      </c>
      <c r="F8" s="6">
        <f>Input!B125/Input!B$6-(Input!B203+Input!B207)/Input!B34</f>
        <v>25.479573530228336</v>
      </c>
      <c r="G8" s="6">
        <f>Input!C125/Input!C$6-(Input!C203+Input!C207)/Input!C34</f>
        <v>25.939067054582438</v>
      </c>
      <c r="H8" s="6">
        <f>Input!D125/Input!D$6-(Input!D203+Input!D207)/Input!D34</f>
        <v>25.313522850178458</v>
      </c>
      <c r="I8" s="6">
        <f>Input!E125/Input!E$6-(Input!E203+Input!E207)/Input!E34</f>
        <v>25.637556950373579</v>
      </c>
      <c r="J8" s="6">
        <f>Input!F125/Input!F$6-(Input!F203+Input!F207)/Input!F34</f>
        <v>27.944031170365598</v>
      </c>
      <c r="K8" s="6">
        <f>Input!G125/Input!G$6-(Input!G203+Input!G207)/Input!G34</f>
        <v>28.374706561392557</v>
      </c>
      <c r="L8" s="6">
        <f>Input!H125/Input!H$6-(Input!H203+Input!H207)/Input!H34</f>
        <v>28.551420945666873</v>
      </c>
      <c r="M8" s="6">
        <f>Input!I125/Input!I$6-(Input!I203+Input!I207)/Input!I34</f>
        <v>29.591578847584795</v>
      </c>
      <c r="N8" s="6">
        <f>Input!J125/Input!J$6-(Input!J203+Input!J207)/Input!J34</f>
        <v>29.038658078664849</v>
      </c>
      <c r="O8" s="6">
        <f>AVERAGE(E8:N8)</f>
        <v>26.987661731963733</v>
      </c>
    </row>
    <row r="9" spans="1:15" s="4" customFormat="1" x14ac:dyDescent="0.2">
      <c r="B9" s="27" t="s">
        <v>283</v>
      </c>
      <c r="E9" s="8">
        <f>+E7-E8</f>
        <v>66.136175472567828</v>
      </c>
      <c r="F9" s="8">
        <f t="shared" ref="F9:N9" si="1">+F7-F8</f>
        <v>71.813019172108596</v>
      </c>
      <c r="G9" s="8">
        <f t="shared" si="1"/>
        <v>73.095158208889572</v>
      </c>
      <c r="H9" s="8">
        <f t="shared" si="1"/>
        <v>63.403699796206098</v>
      </c>
      <c r="I9" s="8">
        <f t="shared" si="1"/>
        <v>41.005663557990943</v>
      </c>
      <c r="J9" s="8">
        <f t="shared" si="1"/>
        <v>40.618909935828363</v>
      </c>
      <c r="K9" s="8">
        <f t="shared" si="1"/>
        <v>52.696544985009822</v>
      </c>
      <c r="L9" s="8">
        <f t="shared" si="1"/>
        <v>60.103375123845808</v>
      </c>
      <c r="M9" s="8">
        <f t="shared" si="1"/>
        <v>60.267944161706353</v>
      </c>
      <c r="N9" s="8">
        <f t="shared" si="1"/>
        <v>66.634020518276742</v>
      </c>
      <c r="O9" s="8">
        <f>AVERAGE(E9:N9)</f>
        <v>59.57745109324302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(Input!A136+Input!A144+Input!A204)/Input!A$34</f>
        <v>0.23389770622166201</v>
      </c>
      <c r="F11" s="6">
        <f>(Input!B136+Input!B144+Input!B204)/Input!B$34</f>
        <v>0.33509221035171671</v>
      </c>
      <c r="G11" s="6">
        <f>(Input!C136+Input!C144+Input!C204)/Input!C$34</f>
        <v>0.48872185139706442</v>
      </c>
      <c r="H11" s="6">
        <f>(Input!D136+Input!D144+Input!D204)/Input!D$34</f>
        <v>0.31840269665034415</v>
      </c>
      <c r="I11" s="6">
        <f>(Input!E136+Input!E144+Input!E204)/Input!E$34</f>
        <v>0.22478823103895204</v>
      </c>
      <c r="J11" s="6">
        <f>(Input!F136+Input!F144+Input!F204)/Input!F$34</f>
        <v>0.27806868538812923</v>
      </c>
      <c r="K11" s="6">
        <f>(Input!G136+Input!G144+Input!G204)/Input!G$34</f>
        <v>0.3486633470224107</v>
      </c>
      <c r="L11" s="6">
        <f>(Input!H136+Input!H144+Input!H204)/Input!H$34</f>
        <v>0.35437612077973046</v>
      </c>
      <c r="M11" s="6">
        <f>(Input!I136+Input!I144+Input!I204)/Input!I$34</f>
        <v>0.37400707232715075</v>
      </c>
      <c r="N11" s="6">
        <f>(Input!J136+Input!J144+Input!J204)/Input!J$34</f>
        <v>0.39329940682368236</v>
      </c>
      <c r="O11" s="6">
        <f>AVERAGE(E11:N11)</f>
        <v>0.33493173280008426</v>
      </c>
    </row>
    <row r="12" spans="1:15" ht="13.15" customHeight="1" x14ac:dyDescent="0.2">
      <c r="B12" s="26" t="s">
        <v>298</v>
      </c>
      <c r="E12" s="6">
        <f>Input!A18/Input!A$6</f>
        <v>4.4008269257308879</v>
      </c>
      <c r="F12" s="6">
        <f>Input!B18/Input!B$6</f>
        <v>5.417845073858798</v>
      </c>
      <c r="G12" s="6">
        <f>Input!C18/Input!C$6</f>
        <v>5.4517751379470338</v>
      </c>
      <c r="H12" s="6">
        <f>Input!D18/Input!D$6</f>
        <v>4.0974247710678675</v>
      </c>
      <c r="I12" s="6">
        <f>Input!E18/Input!E$6</f>
        <v>2.8565041260021005</v>
      </c>
      <c r="J12" s="6">
        <f>Input!F18/Input!F$6</f>
        <v>3.1343600042219344</v>
      </c>
      <c r="K12" s="6">
        <f>Input!G18/Input!G$6</f>
        <v>3.8825976545922956</v>
      </c>
      <c r="L12" s="6">
        <f>Input!H18/Input!H$6</f>
        <v>4.83310219374457</v>
      </c>
      <c r="M12" s="6">
        <f>Input!I18/Input!I$6</f>
        <v>6.479714441460966</v>
      </c>
      <c r="N12" s="6">
        <f>Input!J18/Input!J$6</f>
        <v>4.7966967336167823</v>
      </c>
      <c r="O12" s="6">
        <f>AVERAGE(E12:N12)</f>
        <v>4.5350847062243238</v>
      </c>
    </row>
    <row r="13" spans="1:15" ht="13.15" customHeight="1" x14ac:dyDescent="0.2">
      <c r="B13" s="27" t="s">
        <v>313</v>
      </c>
      <c r="E13" s="8">
        <f>+E9+E11-E12</f>
        <v>61.969246253058607</v>
      </c>
      <c r="F13" s="8">
        <f t="shared" ref="F13:N13" si="2">+F9+F11-F12</f>
        <v>66.730266308601514</v>
      </c>
      <c r="G13" s="8">
        <f t="shared" si="2"/>
        <v>68.132104922339593</v>
      </c>
      <c r="H13" s="8">
        <f t="shared" si="2"/>
        <v>59.624677721788572</v>
      </c>
      <c r="I13" s="8">
        <f t="shared" si="2"/>
        <v>38.373947663027792</v>
      </c>
      <c r="J13" s="8">
        <f t="shared" si="2"/>
        <v>37.762618616994558</v>
      </c>
      <c r="K13" s="8">
        <f t="shared" si="2"/>
        <v>49.162610677439936</v>
      </c>
      <c r="L13" s="8">
        <f t="shared" si="2"/>
        <v>55.624649050880969</v>
      </c>
      <c r="M13" s="8">
        <f t="shared" si="2"/>
        <v>54.162236792572543</v>
      </c>
      <c r="N13" s="8">
        <f t="shared" si="2"/>
        <v>62.230623191483645</v>
      </c>
      <c r="O13" s="8">
        <f>AVERAGE(E13:N13)</f>
        <v>55.377298119818782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(Input!A129+Input!A202)/Input!A$34</f>
        <v>3.4028211539745148</v>
      </c>
      <c r="F15" s="6">
        <f>(Input!B129+Input!B202)/Input!B$34</f>
        <v>3.3154902185515289</v>
      </c>
      <c r="G15" s="6">
        <f>(Input!C129+Input!C202)/Input!C$34</f>
        <v>4.2048682829422042</v>
      </c>
      <c r="H15" s="6">
        <f>(Input!D129+Input!D202)/Input!D$34</f>
        <v>3.2902059248493374</v>
      </c>
      <c r="I15" s="6">
        <f>(Input!E129+Input!E202)/Input!E$34</f>
        <v>2.882914573426528</v>
      </c>
      <c r="J15" s="6">
        <f>(Input!F129+Input!F202)/Input!F$34</f>
        <v>1.336239294915623</v>
      </c>
      <c r="K15" s="6">
        <f>(Input!G129+Input!G202)/Input!G$34</f>
        <v>0.94905609428131221</v>
      </c>
      <c r="L15" s="6">
        <f>(Input!H129+Input!H202)/Input!H$34</f>
        <v>0.88851472474910798</v>
      </c>
      <c r="M15" s="6">
        <f>(Input!I129+Input!I202)/Input!I$34</f>
        <v>1.1456963789317007</v>
      </c>
      <c r="N15" s="6">
        <f>(Input!J129+Input!J202)/Input!J$34</f>
        <v>0.57628670988636654</v>
      </c>
      <c r="O15" s="6">
        <f>AVERAGE(E15:N15)</f>
        <v>2.1992093356508224</v>
      </c>
    </row>
    <row r="16" spans="1:15" x14ac:dyDescent="0.2">
      <c r="B16" s="26" t="s">
        <v>285</v>
      </c>
      <c r="E16" s="6">
        <f>Input!A124/Input!A$6</f>
        <v>8.9259517251569616</v>
      </c>
      <c r="F16" s="6">
        <f>Input!B124/Input!B$6</f>
        <v>8.9185684943277561</v>
      </c>
      <c r="G16" s="6">
        <f>Input!C124/Input!C$6</f>
        <v>8.6868783322182548</v>
      </c>
      <c r="H16" s="6">
        <f>Input!D124/Input!D$6</f>
        <v>8.6831535197233816</v>
      </c>
      <c r="I16" s="6">
        <f>Input!E124/Input!E$6</f>
        <v>7.9378654951263918</v>
      </c>
      <c r="J16" s="6">
        <f>Input!F124/Input!F$6</f>
        <v>7.1107070285692426</v>
      </c>
      <c r="K16" s="6">
        <f>Input!G124/Input!G$6</f>
        <v>7.6201336185115105</v>
      </c>
      <c r="L16" s="6">
        <f>Input!H124/Input!H$6</f>
        <v>8.4804091369823347</v>
      </c>
      <c r="M16" s="6">
        <f>Input!I124/Input!I$6</f>
        <v>9.9353940372950689</v>
      </c>
      <c r="N16" s="6">
        <f>Input!J124/Input!J$6</f>
        <v>6.948912783643963</v>
      </c>
      <c r="O16" s="6">
        <f>AVERAGE(E16:N16)</f>
        <v>8.3247974171554855</v>
      </c>
    </row>
    <row r="17" spans="2:15" s="4" customFormat="1" x14ac:dyDescent="0.2">
      <c r="B17" s="27" t="s">
        <v>301</v>
      </c>
      <c r="E17" s="8">
        <f>+E13+E15-E16</f>
        <v>56.446115681876165</v>
      </c>
      <c r="F17" s="8">
        <f t="shared" ref="F17:N17" si="3">+F13+F15-F16</f>
        <v>61.127188032825288</v>
      </c>
      <c r="G17" s="8">
        <f t="shared" si="3"/>
        <v>63.650094873063537</v>
      </c>
      <c r="H17" s="8">
        <f t="shared" si="3"/>
        <v>54.231730126914528</v>
      </c>
      <c r="I17" s="8">
        <f t="shared" si="3"/>
        <v>33.318996741327922</v>
      </c>
      <c r="J17" s="8">
        <f t="shared" si="3"/>
        <v>31.988150883340936</v>
      </c>
      <c r="K17" s="8">
        <f t="shared" si="3"/>
        <v>42.491533153209737</v>
      </c>
      <c r="L17" s="8">
        <f t="shared" si="3"/>
        <v>48.032754638647745</v>
      </c>
      <c r="M17" s="8">
        <f t="shared" si="3"/>
        <v>45.372539134209177</v>
      </c>
      <c r="N17" s="8">
        <f t="shared" si="3"/>
        <v>55.85799711772605</v>
      </c>
      <c r="O17" s="8">
        <f>AVERAGE(E17:N17)</f>
        <v>49.251710038314108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(Input!A137+Input!A139+Input!A205+Input!A208)/Input!A$34</f>
        <v>1.2489951439712621</v>
      </c>
      <c r="F19" s="6">
        <f>(Input!B137+Input!B139+Input!B205+Input!B208)/Input!B$34</f>
        <v>1.4630418462585084</v>
      </c>
      <c r="G19" s="6">
        <f>(Input!C137+Input!C139+Input!C205+Input!C208)/Input!C$34</f>
        <v>1.2719993095615012</v>
      </c>
      <c r="H19" s="6">
        <f>(Input!D137+Input!D139+Input!D205+Input!D208)/Input!D$34</f>
        <v>1.4128060092729722</v>
      </c>
      <c r="I19" s="6">
        <f>(Input!E137+Input!E139+Input!E205+Input!E208)/Input!E$34</f>
        <v>1.0964165291035533</v>
      </c>
      <c r="J19" s="6">
        <f>(Input!F137+Input!F139+Input!F205+Input!F208)/Input!F$34</f>
        <v>1.2841702473081542</v>
      </c>
      <c r="K19" s="6">
        <f>(Input!G137+Input!G139+Input!G205+Input!G208)/Input!G$34</f>
        <v>1.1456730621034892</v>
      </c>
      <c r="L19" s="6">
        <f>(Input!H137+Input!H139+Input!H205+Input!H208)/Input!H$34</f>
        <v>1.9847976664177869</v>
      </c>
      <c r="M19" s="6">
        <f>(Input!I137+Input!I139+Input!I205+Input!I208)/Input!I$34</f>
        <v>1.6606036372149475</v>
      </c>
      <c r="N19" s="6">
        <f>(Input!J137+Input!J139+Input!J205+Input!J208)/Input!J$34</f>
        <v>1.4888404044240884</v>
      </c>
      <c r="O19" s="6">
        <f>AVERAGE(E19:N19)</f>
        <v>1.4057343855636264</v>
      </c>
    </row>
    <row r="20" spans="2:15" ht="13.15" customHeight="1" x14ac:dyDescent="0.2">
      <c r="B20" s="26" t="s">
        <v>300</v>
      </c>
      <c r="E20" s="6">
        <f>(Input!A19+Input!A20)/Input!A$6</f>
        <v>6.9974412782448461</v>
      </c>
      <c r="F20" s="6">
        <f>(Input!B19+Input!B20)/Input!B$6</f>
        <v>4.5991560749486924</v>
      </c>
      <c r="G20" s="6">
        <f>(Input!C19+Input!C20)/Input!C$6</f>
        <v>4.5916102571775239</v>
      </c>
      <c r="H20" s="6">
        <f>(Input!D19+Input!D20)/Input!D$6</f>
        <v>4.3621570247777237</v>
      </c>
      <c r="I20" s="6">
        <f>(Input!E19+Input!E20)/Input!E$6</f>
        <v>3.2882365742502553</v>
      </c>
      <c r="J20" s="6">
        <f>(Input!F19+Input!F20)/Input!F$6</f>
        <v>3.3193771652606623</v>
      </c>
      <c r="K20" s="6">
        <f>(Input!G19+Input!G20)/Input!G$6</f>
        <v>3.8860074924559664</v>
      </c>
      <c r="L20" s="6">
        <f>(Input!H19+Input!H20)/Input!H$6</f>
        <v>3.8126885860121633</v>
      </c>
      <c r="M20" s="6">
        <f>(Input!I19+Input!I20)/Input!I$6</f>
        <v>4.2835229047066816</v>
      </c>
      <c r="N20" s="6">
        <f>(Input!J19+Input!J20)/Input!J$6</f>
        <v>4.6148684338425099</v>
      </c>
      <c r="O20" s="6">
        <f>AVERAGE(E20:N20)</f>
        <v>4.3755065791677019</v>
      </c>
    </row>
    <row r="21" spans="2:15" ht="13.15" customHeight="1" x14ac:dyDescent="0.2">
      <c r="B21" s="27" t="s">
        <v>314</v>
      </c>
      <c r="E21" s="8">
        <f>+E17+E19-E20</f>
        <v>50.697669547602587</v>
      </c>
      <c r="F21" s="8">
        <f t="shared" ref="F21:N21" si="4">+F17+F19-F20</f>
        <v>57.991073804135098</v>
      </c>
      <c r="G21" s="8">
        <f t="shared" si="4"/>
        <v>60.330483925447524</v>
      </c>
      <c r="H21" s="8">
        <f t="shared" si="4"/>
        <v>51.282379111409774</v>
      </c>
      <c r="I21" s="8">
        <f t="shared" si="4"/>
        <v>31.127176696181216</v>
      </c>
      <c r="J21" s="8">
        <f t="shared" si="4"/>
        <v>29.952943965388428</v>
      </c>
      <c r="K21" s="8">
        <f t="shared" si="4"/>
        <v>39.751198722857261</v>
      </c>
      <c r="L21" s="8">
        <f t="shared" si="4"/>
        <v>46.204863719053364</v>
      </c>
      <c r="M21" s="8">
        <f t="shared" si="4"/>
        <v>42.749619866717445</v>
      </c>
      <c r="N21" s="8">
        <f t="shared" si="4"/>
        <v>52.731969088307629</v>
      </c>
      <c r="O21" s="8">
        <f>AVERAGE(E21:N21)</f>
        <v>46.281937844710036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(Input!A142+Input!A141+Input!A147-Input!A143-Input!A144-Input!A207-Input!A208-SUM(Input!A136:A139)-SUM(Input!A202:'Input'!A205))/Input!A34</f>
        <v>0.57654167465237849</v>
      </c>
      <c r="F23" s="6">
        <f>(Input!B142+Input!B141+Input!B147-Input!B143-Input!B144-Input!B207-Input!B208-SUM(Input!B136:B139)-SUM(Input!B202:'Input'!B205))/Input!B34</f>
        <v>0.5609310441525498</v>
      </c>
      <c r="G23" s="6">
        <f>(Input!C142+Input!C141+Input!C147-Input!C143-Input!C144-Input!C207-Input!C208-SUM(Input!C136:C139)-SUM(Input!C202:'Input'!C205))/Input!C34</f>
        <v>0.60806439051665395</v>
      </c>
      <c r="H23" s="6">
        <f>(Input!D142+Input!D141+Input!D147-Input!D143-Input!D144-Input!D207-Input!D208-SUM(Input!D136:D139)-SUM(Input!D202:'Input'!D205))/Input!D34</f>
        <v>0.58918509387955931</v>
      </c>
      <c r="I23" s="6">
        <f>(Input!E142+Input!E141+Input!E147-Input!E143-Input!E144-Input!E207-Input!E208-SUM(Input!E136:E139)-SUM(Input!E202:'Input'!E205))/Input!E34</f>
        <v>1.0655184660291526</v>
      </c>
      <c r="J23" s="6">
        <f>(Input!F142+Input!F141+Input!F147-Input!F143-Input!F144-Input!F207-Input!F208-SUM(Input!F136:F139)-SUM(Input!F202:'Input'!F205))/Input!F34</f>
        <v>0.23935994166991278</v>
      </c>
      <c r="K23" s="6">
        <f>(Input!G142+Input!G141+Input!G147-Input!G143-Input!G144-Input!G207-Input!G208-SUM(Input!G136:G139)-SUM(Input!G202:'Input'!G205))/Input!G34</f>
        <v>0.1990734636772496</v>
      </c>
      <c r="L23" s="6">
        <f>(Input!H142+Input!H141+Input!H147-Input!H143-Input!H144-Input!H207-Input!H208-SUM(Input!H136:H139)-SUM(Input!H202:'Input'!H205))/Input!H34</f>
        <v>0.29770215002150607</v>
      </c>
      <c r="M23" s="6">
        <f>(Input!I142+Input!I141+Input!I147-Input!I143-Input!I144-Input!I207-Input!I208-SUM(Input!I136:I139)-SUM(Input!I202:'Input'!I205))/Input!I34</f>
        <v>0.46362759278216292</v>
      </c>
      <c r="N23" s="6">
        <f>(Input!J142+Input!J141+Input!J147-Input!J143-Input!J144-Input!J207-Input!J208-SUM(Input!J136:J139)-SUM(Input!J202:'Input'!J205))/Input!J34</f>
        <v>0.52849409632111277</v>
      </c>
      <c r="O23" s="6">
        <f>AVERAGE(E23:N23)</f>
        <v>0.51284979137022391</v>
      </c>
    </row>
    <row r="24" spans="2:15" x14ac:dyDescent="0.2">
      <c r="B24" s="26" t="s">
        <v>287</v>
      </c>
      <c r="E24" s="6">
        <f>Input!A127/Input!A$6</f>
        <v>18.822870642121497</v>
      </c>
      <c r="F24" s="6">
        <f>Input!B127/Input!B$6</f>
        <v>19.704949478624744</v>
      </c>
      <c r="G24" s="6">
        <f>Input!C127/Input!C$6</f>
        <v>19.07818918922052</v>
      </c>
      <c r="H24" s="6">
        <f>Input!D127/Input!D$6</f>
        <v>18.211844552135183</v>
      </c>
      <c r="I24" s="6">
        <f>Input!E127/Input!E$6</f>
        <v>15.835724218560715</v>
      </c>
      <c r="J24" s="6">
        <f>Input!F127/Input!F$6</f>
        <v>16.248224252021</v>
      </c>
      <c r="K24" s="6">
        <f>Input!G127/Input!G$6</f>
        <v>17.862887337644956</v>
      </c>
      <c r="L24" s="6">
        <f>Input!H127/Input!H$6</f>
        <v>20.765343578048075</v>
      </c>
      <c r="M24" s="6">
        <f>Input!I127/Input!I$6</f>
        <v>23.287862585602166</v>
      </c>
      <c r="N24" s="6">
        <f>Input!J127/Input!J$6</f>
        <v>20.344682919980272</v>
      </c>
      <c r="O24" s="16">
        <f>AVERAGE(E24:N24)</f>
        <v>19.016257875395915</v>
      </c>
    </row>
    <row r="25" spans="2:15" s="4" customFormat="1" x14ac:dyDescent="0.2">
      <c r="B25" s="27" t="s">
        <v>288</v>
      </c>
      <c r="E25" s="8">
        <f>+E21+E23-E24</f>
        <v>32.451340580133461</v>
      </c>
      <c r="F25" s="8">
        <f t="shared" ref="F25:N25" si="5">+F21+F23-F24</f>
        <v>38.847055369662897</v>
      </c>
      <c r="G25" s="8">
        <f t="shared" si="5"/>
        <v>41.86035912674366</v>
      </c>
      <c r="H25" s="8">
        <f t="shared" si="5"/>
        <v>33.659719653154148</v>
      </c>
      <c r="I25" s="8">
        <f t="shared" si="5"/>
        <v>16.356970943649657</v>
      </c>
      <c r="J25" s="8">
        <f t="shared" si="5"/>
        <v>13.944079655037342</v>
      </c>
      <c r="K25" s="8">
        <f t="shared" si="5"/>
        <v>22.087384848889556</v>
      </c>
      <c r="L25" s="8">
        <f t="shared" si="5"/>
        <v>25.737222291026796</v>
      </c>
      <c r="M25" s="8">
        <f t="shared" si="5"/>
        <v>19.925384873897439</v>
      </c>
      <c r="N25" s="8">
        <f t="shared" si="5"/>
        <v>32.915780264648468</v>
      </c>
      <c r="O25" s="8">
        <f>AVERAGE(E25:N25)</f>
        <v>27.778529760684343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40" t="s">
        <v>289</v>
      </c>
      <c r="E27" s="40"/>
      <c r="F27" s="40"/>
      <c r="G27" s="40"/>
      <c r="H27" s="40"/>
      <c r="I27" s="40"/>
      <c r="J27" s="40"/>
      <c r="K27" s="40"/>
      <c r="L27" s="40"/>
      <c r="M27" s="40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Input!A35/Input!A36</f>
        <v>89.48157850560456</v>
      </c>
      <c r="F31" s="6">
        <f>Input!B35/Input!B36</f>
        <v>97.262279981234556</v>
      </c>
      <c r="G31" s="6">
        <f>Input!C35/Input!C36</f>
        <v>98.709325925695097</v>
      </c>
      <c r="H31" s="6">
        <f>Input!D35/Input!D36</f>
        <v>93.71128853257953</v>
      </c>
      <c r="I31" s="6">
        <f>Input!E35/Input!E36</f>
        <v>71.216810324821239</v>
      </c>
      <c r="J31" s="6">
        <f>Input!F35/Input!F36</f>
        <v>72.492372451342163</v>
      </c>
      <c r="K31" s="6">
        <f>Input!G35/Input!G36</f>
        <v>83.860968259730029</v>
      </c>
      <c r="L31" s="6">
        <f>Input!H35/Input!H36</f>
        <v>90.21132668038176</v>
      </c>
      <c r="M31" s="6">
        <f>Input!I35/Input!I36</f>
        <v>90.045088171757328</v>
      </c>
      <c r="N31" s="6">
        <f>Input!J35/Input!J36</f>
        <v>96.511688179159989</v>
      </c>
      <c r="O31" s="6">
        <f>AVERAGE(E31:N31)</f>
        <v>88.350272701230622</v>
      </c>
    </row>
    <row r="32" spans="2:15" x14ac:dyDescent="0.2">
      <c r="B32" s="26" t="s">
        <v>302</v>
      </c>
      <c r="E32" s="6">
        <f>Input!A131/Input!A$5-Input!A209/Input!A36</f>
        <v>24.705859107182693</v>
      </c>
      <c r="F32" s="6">
        <f>Input!B131/Input!B$5-Input!B209/Input!B36</f>
        <v>26.166029330645909</v>
      </c>
      <c r="G32" s="6">
        <f>Input!C131/Input!C$5-Input!C209/Input!C36</f>
        <v>26.732856371020976</v>
      </c>
      <c r="H32" s="6">
        <f>Input!D131/Input!D$5-Input!D209/Input!D36</f>
        <v>26.009399420464369</v>
      </c>
      <c r="I32" s="6">
        <f>Input!E131/Input!E$5-Input!E209/Input!E36</f>
        <v>26.681801732623093</v>
      </c>
      <c r="J32" s="6">
        <f>Input!F131/Input!F$5-Input!F209/Input!F36</f>
        <v>29.590873820467987</v>
      </c>
      <c r="K32" s="6">
        <f>Input!G131/Input!G$5-Input!G209/Input!G36</f>
        <v>28.393710621595861</v>
      </c>
      <c r="L32" s="6">
        <f>Input!H131/Input!H$5-Input!H209/Input!H36</f>
        <v>28.730619643930339</v>
      </c>
      <c r="M32" s="6">
        <f>Input!I131/Input!I$5-Input!I209/Input!I36</f>
        <v>29.821367990385944</v>
      </c>
      <c r="N32" s="6">
        <f>Input!J131/Input!J$5-Input!J209/Input!J36</f>
        <v>29.247249193948871</v>
      </c>
      <c r="O32" s="6">
        <f>AVERAGE(E32:N32)</f>
        <v>27.607976723226603</v>
      </c>
    </row>
    <row r="33" spans="2:15" s="4" customFormat="1" x14ac:dyDescent="0.2">
      <c r="B33" s="27" t="s">
        <v>283</v>
      </c>
      <c r="E33" s="8">
        <f>+E31-E32</f>
        <v>64.77571939842187</v>
      </c>
      <c r="F33" s="8">
        <f t="shared" ref="F33:N33" si="7">+F31-F32</f>
        <v>71.096250650588644</v>
      </c>
      <c r="G33" s="8">
        <f t="shared" si="7"/>
        <v>71.976469554674125</v>
      </c>
      <c r="H33" s="8">
        <f t="shared" si="7"/>
        <v>67.701889112115168</v>
      </c>
      <c r="I33" s="8">
        <f t="shared" si="7"/>
        <v>44.535008592198146</v>
      </c>
      <c r="J33" s="8">
        <f t="shared" si="7"/>
        <v>42.901498630874173</v>
      </c>
      <c r="K33" s="8">
        <f t="shared" si="7"/>
        <v>55.467257638134171</v>
      </c>
      <c r="L33" s="8">
        <f t="shared" si="7"/>
        <v>61.48070703645142</v>
      </c>
      <c r="M33" s="8">
        <f t="shared" si="7"/>
        <v>60.223720181371384</v>
      </c>
      <c r="N33" s="8">
        <f t="shared" si="7"/>
        <v>67.264438985211115</v>
      </c>
      <c r="O33" s="8">
        <f>AVERAGE(E33:N33)</f>
        <v>60.742295978004016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(Input!A136+Input!A144+Input!A204)/Input!A5*Input!A6/Input!A34</f>
        <v>0.29708171064128919</v>
      </c>
      <c r="F35" s="6">
        <f>(Input!B136+Input!B144+Input!B204)/Input!B5*Input!B6/Input!B34</f>
        <v>0.39185215032527609</v>
      </c>
      <c r="G35" s="6">
        <f>(Input!C136+Input!C144+Input!C204)/Input!C5*Input!C6/Input!C34</f>
        <v>0.60419938346951951</v>
      </c>
      <c r="H35" s="6">
        <f>(Input!D136+Input!D144+Input!D204)/Input!D5*Input!D6/Input!D34</f>
        <v>0.40320215074556076</v>
      </c>
      <c r="I35" s="6">
        <f>(Input!E136+Input!E144+Input!E204)/Input!E5*Input!E6/Input!E34</f>
        <v>0.3235724707828721</v>
      </c>
      <c r="J35" s="6">
        <f>(Input!F136+Input!F144+Input!F204)/Input!F5*Input!F6/Input!F34</f>
        <v>0.4080868656144761</v>
      </c>
      <c r="K35" s="6">
        <f>(Input!G136+Input!G144+Input!G204)/Input!G5*Input!G6/Input!G34</f>
        <v>0.46757225254362278</v>
      </c>
      <c r="L35" s="6">
        <f>(Input!H136+Input!H144+Input!H204)/Input!H5*Input!H6/Input!H34</f>
        <v>0.41473347344153377</v>
      </c>
      <c r="M35" s="6">
        <f>(Input!I136+Input!I144+Input!I204)/Input!I5*Input!I6/Input!I34</f>
        <v>0.38872598476627662</v>
      </c>
      <c r="N35" s="6">
        <f>(Input!J136+Input!J144+Input!J204)/Input!J5*Input!J6/Input!J34</f>
        <v>0.48191653826459052</v>
      </c>
      <c r="O35" s="6">
        <f>AVERAGE(E35:N35)</f>
        <v>0.41809429805950177</v>
      </c>
    </row>
    <row r="36" spans="2:15" ht="13.15" customHeight="1" x14ac:dyDescent="0.2">
      <c r="B36" s="26" t="s">
        <v>298</v>
      </c>
      <c r="E36" s="6">
        <f>Input!A18/Input!A5</f>
        <v>5.5896452019643403</v>
      </c>
      <c r="F36" s="6">
        <f>Input!B18/Input!B5</f>
        <v>6.3355523546562145</v>
      </c>
      <c r="G36" s="6">
        <f>Input!C18/Input!C5</f>
        <v>6.7399465928235314</v>
      </c>
      <c r="H36" s="6">
        <f>Input!D18/Input!D5</f>
        <v>5.1886824376583549</v>
      </c>
      <c r="I36" s="6">
        <f>Input!E18/Input!E5</f>
        <v>4.111808227592685</v>
      </c>
      <c r="J36" s="6">
        <f>Input!F18/Input!F5</f>
        <v>4.5999108027750246</v>
      </c>
      <c r="K36" s="6">
        <f>Input!G18/Input!G5</f>
        <v>5.2067271956797345</v>
      </c>
      <c r="L36" s="6">
        <f>Input!H18/Input!H5</f>
        <v>5.65627631991459</v>
      </c>
      <c r="M36" s="6">
        <f>Input!I18/Input!I5</f>
        <v>6.7347212489551778</v>
      </c>
      <c r="N36" s="6">
        <f>Input!J18/Input!J5</f>
        <v>5.8774751369151472</v>
      </c>
      <c r="O36" s="6">
        <f>AVERAGE(E36:N36)</f>
        <v>5.6040745518934791</v>
      </c>
    </row>
    <row r="37" spans="2:15" ht="13.15" customHeight="1" x14ac:dyDescent="0.2">
      <c r="B37" s="27" t="s">
        <v>313</v>
      </c>
      <c r="E37" s="8">
        <f>+E33+E35-E36</f>
        <v>59.483155907098826</v>
      </c>
      <c r="F37" s="8">
        <f t="shared" ref="F37:N37" si="8">+F33+F35-F36</f>
        <v>65.152550446257706</v>
      </c>
      <c r="G37" s="8">
        <f t="shared" si="8"/>
        <v>65.840722345320117</v>
      </c>
      <c r="H37" s="8">
        <f t="shared" si="8"/>
        <v>62.916408825202367</v>
      </c>
      <c r="I37" s="8">
        <f t="shared" si="8"/>
        <v>40.746772835388334</v>
      </c>
      <c r="J37" s="8">
        <f t="shared" si="8"/>
        <v>38.709674693713623</v>
      </c>
      <c r="K37" s="8">
        <f t="shared" si="8"/>
        <v>50.728102694998064</v>
      </c>
      <c r="L37" s="8">
        <f t="shared" si="8"/>
        <v>56.239164189978368</v>
      </c>
      <c r="M37" s="8">
        <f t="shared" si="8"/>
        <v>53.877724917182483</v>
      </c>
      <c r="N37" s="8">
        <f t="shared" si="8"/>
        <v>61.868880386560555</v>
      </c>
      <c r="O37" s="8">
        <f>AVERAGE(E37:N37)</f>
        <v>55.556315724170055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(Input!A129+Input!A202)/Input!A5*Input!A6/Input!A34</f>
        <v>4.322042938168372</v>
      </c>
      <c r="F39" s="6">
        <f>(Input!B129+Input!B202)/Input!B5*Input!B6/Input!B34</f>
        <v>3.8770879518750965</v>
      </c>
      <c r="G39" s="6">
        <f>(Input!C129+Input!C202)/Input!C5*Input!C6/Input!C34</f>
        <v>5.1984146337261103</v>
      </c>
      <c r="H39" s="6">
        <f>(Input!D129+Input!D202)/Input!D5*Input!D6/Input!D34</f>
        <v>4.1664788623064757</v>
      </c>
      <c r="I39" s="6">
        <f>(Input!E129+Input!E202)/Input!E5*Input!E6/Input!E34</f>
        <v>4.1498248696922539</v>
      </c>
      <c r="J39" s="6">
        <f>(Input!F129+Input!F202)/Input!F5*Input!F6/Input!F34</f>
        <v>1.961032414749903</v>
      </c>
      <c r="K39" s="6">
        <f>(Input!G129+Input!G202)/Input!G5*Input!G6/Input!G34</f>
        <v>1.2727242469936004</v>
      </c>
      <c r="L39" s="6">
        <f>(Input!H129+Input!H202)/Input!H5*Input!H6/Input!H34</f>
        <v>1.0398465821803846</v>
      </c>
      <c r="M39" s="6">
        <f>(Input!I129+Input!I202)/Input!I5*Input!I6/Input!I34</f>
        <v>1.1907848436454602</v>
      </c>
      <c r="N39" s="6">
        <f>(Input!J129+Input!J202)/Input!J5*Input!J6/Input!J34</f>
        <v>0.70613403289680543</v>
      </c>
      <c r="O39" s="6">
        <f>AVERAGE(E39:N39)</f>
        <v>2.788437137623446</v>
      </c>
    </row>
    <row r="40" spans="2:15" x14ac:dyDescent="0.2">
      <c r="B40" s="26" t="s">
        <v>285</v>
      </c>
      <c r="E40" s="6">
        <f>Input!A124/Input!A5</f>
        <v>11.33716550900323</v>
      </c>
      <c r="F40" s="6">
        <f>Input!B124/Input!B5</f>
        <v>10.429249425575874</v>
      </c>
      <c r="G40" s="6">
        <f>Input!C124/Input!C5</f>
        <v>10.739455413334365</v>
      </c>
      <c r="H40" s="6">
        <f>Input!D124/Input!D5</f>
        <v>10.995717722362981</v>
      </c>
      <c r="I40" s="6">
        <f>Input!E124/Input!E5</f>
        <v>11.426197622219286</v>
      </c>
      <c r="J40" s="6">
        <f>Input!F124/Input!F5</f>
        <v>10.435501356585061</v>
      </c>
      <c r="K40" s="6">
        <f>Input!G124/Input!G5</f>
        <v>10.218920546477175</v>
      </c>
      <c r="L40" s="6">
        <f>Input!H124/Input!H5</f>
        <v>9.9247927028698779</v>
      </c>
      <c r="M40" s="6">
        <f>Input!I124/Input!I5</f>
        <v>10.326397859691353</v>
      </c>
      <c r="N40" s="6">
        <f>Input!J124/Input!J5</f>
        <v>8.514622537677857</v>
      </c>
      <c r="O40" s="6">
        <f>AVERAGE(E40:N40)</f>
        <v>10.434802069579707</v>
      </c>
    </row>
    <row r="41" spans="2:15" s="4" customFormat="1" x14ac:dyDescent="0.2">
      <c r="B41" s="27" t="s">
        <v>301</v>
      </c>
      <c r="E41" s="8">
        <f>+E37+E39-E40</f>
        <v>52.468033336263971</v>
      </c>
      <c r="F41" s="8">
        <f t="shared" ref="F41:N41" si="9">+F37+F39-F40</f>
        <v>58.600388972556928</v>
      </c>
      <c r="G41" s="8">
        <f t="shared" si="9"/>
        <v>60.299681565711865</v>
      </c>
      <c r="H41" s="8">
        <f t="shared" si="9"/>
        <v>56.087169965145861</v>
      </c>
      <c r="I41" s="8">
        <f t="shared" si="9"/>
        <v>33.470400082861303</v>
      </c>
      <c r="J41" s="8">
        <f t="shared" si="9"/>
        <v>30.235205751878464</v>
      </c>
      <c r="K41" s="8">
        <f t="shared" si="9"/>
        <v>41.781906395514483</v>
      </c>
      <c r="L41" s="8">
        <f t="shared" si="9"/>
        <v>47.354218069288876</v>
      </c>
      <c r="M41" s="8">
        <f t="shared" si="9"/>
        <v>44.742111901136589</v>
      </c>
      <c r="N41" s="8">
        <f t="shared" si="9"/>
        <v>54.060391881779502</v>
      </c>
      <c r="O41" s="8">
        <f>AVERAGE(E41:N41)</f>
        <v>47.909950792213792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(Input!A137+Input!A139+Input!A205+Input!A208)/Input!A5*Input!A6/Input!A34</f>
        <v>1.586392701098158</v>
      </c>
      <c r="F43" s="6">
        <f>(Input!B137+Input!B139+Input!B205+Input!B208)/Input!B5*Input!B6/Input!B34</f>
        <v>1.7108606997176097</v>
      </c>
      <c r="G43" s="6">
        <f>(Input!C137+Input!C139+Input!C205+Input!C208)/Input!C5*Input!C6/Input!C34</f>
        <v>1.5725533786012538</v>
      </c>
      <c r="H43" s="6">
        <f>(Input!D137+Input!D139+Input!D205+Input!D208)/Input!D5*Input!D6/Input!D34</f>
        <v>1.7890753675075677</v>
      </c>
      <c r="I43" s="6">
        <f>(Input!E137+Input!E139+Input!E205+Input!E208)/Input!E5*Input!E6/Input!E34</f>
        <v>1.5782419021204979</v>
      </c>
      <c r="J43" s="6">
        <f>(Input!F137+Input!F139+Input!F205+Input!F208)/Input!F5*Input!F6/Input!F34</f>
        <v>1.8846171420125077</v>
      </c>
      <c r="K43" s="6">
        <f>(Input!G137+Input!G139+Input!G205+Input!G208)/Input!G5*Input!G6/Input!G34</f>
        <v>1.536395892774604</v>
      </c>
      <c r="L43" s="6">
        <f>(Input!H137+Input!H139+Input!H205+Input!H208)/Input!H5*Input!H6/Input!H34</f>
        <v>2.3228484708871009</v>
      </c>
      <c r="M43" s="6">
        <f>(Input!I137+Input!I139+Input!I205+Input!I208)/Input!I5*Input!I6/Input!I34</f>
        <v>1.7259560899912434</v>
      </c>
      <c r="N43" s="6">
        <f>(Input!J137+Input!J139+Input!J205+Input!J208)/Input!J5*Input!J6/Input!J34</f>
        <v>1.8243017947142908</v>
      </c>
      <c r="O43" s="6">
        <f>AVERAGE(E43:N43)</f>
        <v>1.7531243439424831</v>
      </c>
    </row>
    <row r="44" spans="2:15" ht="13.15" customHeight="1" x14ac:dyDescent="0.2">
      <c r="B44" s="26" t="s">
        <v>300</v>
      </c>
      <c r="E44" s="6">
        <f>(Input!A19+Input!A20)/Input!A5</f>
        <v>8.8876965004645392</v>
      </c>
      <c r="F44" s="6">
        <f>(Input!B19+Input!B20)/Input!B5</f>
        <v>5.378188874514878</v>
      </c>
      <c r="G44" s="6">
        <f>(Input!C19+Input!C20)/Input!C5</f>
        <v>5.6765378478340853</v>
      </c>
      <c r="H44" s="6">
        <f>(Input!D19+Input!D20)/Input!D5</f>
        <v>5.5239202204738413</v>
      </c>
      <c r="I44" s="6">
        <f>(Input!E19+Input!E20)/Input!E5</f>
        <v>4.7332675199725731</v>
      </c>
      <c r="J44" s="6">
        <f>(Input!F19+Input!F20)/Input!F5</f>
        <v>4.871437505711012</v>
      </c>
      <c r="K44" s="6">
        <f>(Input!G19+Input!G20)/Input!G5</f>
        <v>5.21129993205808</v>
      </c>
      <c r="L44" s="6">
        <f>(Input!H19+Input!H20)/Input!H5</f>
        <v>4.462065832620171</v>
      </c>
      <c r="M44" s="6">
        <f>(Input!I19+Input!I20)/Input!I5</f>
        <v>4.452099392239564</v>
      </c>
      <c r="N44" s="6">
        <f>(Input!J19+Input!J20)/Input!J5</f>
        <v>5.6546777889775317</v>
      </c>
      <c r="O44" s="6">
        <f>AVERAGE(E44:N44)</f>
        <v>5.4851191414866269</v>
      </c>
    </row>
    <row r="45" spans="2:15" ht="13.15" customHeight="1" x14ac:dyDescent="0.2">
      <c r="B45" s="27" t="s">
        <v>314</v>
      </c>
      <c r="E45" s="8">
        <f>+E41+E43-E44</f>
        <v>45.166729536897591</v>
      </c>
      <c r="F45" s="8">
        <f t="shared" ref="F45:N45" si="10">+F41+F43-F44</f>
        <v>54.933060797759659</v>
      </c>
      <c r="G45" s="8">
        <f t="shared" si="10"/>
        <v>56.195697096479037</v>
      </c>
      <c r="H45" s="8">
        <f t="shared" si="10"/>
        <v>52.352325112179585</v>
      </c>
      <c r="I45" s="8">
        <f t="shared" si="10"/>
        <v>30.315374465009228</v>
      </c>
      <c r="J45" s="8">
        <f t="shared" si="10"/>
        <v>27.248385388179958</v>
      </c>
      <c r="K45" s="8">
        <f t="shared" si="10"/>
        <v>38.107002356231007</v>
      </c>
      <c r="L45" s="8">
        <f t="shared" si="10"/>
        <v>45.215000707555809</v>
      </c>
      <c r="M45" s="8">
        <f t="shared" si="10"/>
        <v>42.015968598888264</v>
      </c>
      <c r="N45" s="8">
        <f t="shared" si="10"/>
        <v>50.230015887516259</v>
      </c>
      <c r="O45" s="8">
        <f>AVERAGE(E45:N45)</f>
        <v>44.177955994669638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(Input!A142+Input!A141+Input!A147-Input!A143-Input!A144-Input!A207-Input!A208-SUM(Input!A136:A139)-SUM(Input!A202:'Input'!A205))/Input!A5*Input!A6/Input!A34</f>
        <v>0.73228587714067728</v>
      </c>
      <c r="F47" s="6">
        <f>(Input!B142+Input!B141+Input!B147-Input!B143-Input!B144-Input!B207-Input!B208-SUM(Input!B136:B139)-SUM(Input!B202:'Input'!B205))/Input!B5*Input!B6/Input!B34</f>
        <v>0.65594492812790928</v>
      </c>
      <c r="G47" s="6">
        <f>(Input!C142+Input!C141+Input!C147-Input!C143-Input!C144-Input!C207-Input!C208-SUM(Input!C136:C139)-SUM(Input!C202:'Input'!C205))/Input!C5*Input!C6/Input!C34</f>
        <v>0.75174074744090369</v>
      </c>
      <c r="H47" s="6">
        <f>(Input!D142+Input!D141+Input!D147-Input!D143-Input!D144-Input!D207-Input!D208-SUM(Input!D136:D139)-SUM(Input!D202:'Input'!D205))/Input!D5*Input!D6/Input!D34</f>
        <v>0.74610139781680995</v>
      </c>
      <c r="I47" s="6">
        <f>(Input!E142+Input!E141+Input!E147-Input!E143-Input!E144-Input!E207-Input!E208-SUM(Input!E136:E139)-SUM(Input!E202:'Input'!E205))/Input!E5*Input!E6/Input!E34</f>
        <v>1.5337655406794199</v>
      </c>
      <c r="J47" s="6">
        <f>(Input!F142+Input!F141+Input!F147-Input!F143-Input!F144-Input!F207-Input!F208-SUM(Input!F136:F139)-SUM(Input!F202:'Input'!F205))/Input!F5*Input!F6/Input!F34</f>
        <v>0.35127885117087865</v>
      </c>
      <c r="K47" s="6">
        <f>(Input!G142+Input!G141+Input!G147-Input!G143-Input!G144-Input!G207-Input!G208-SUM(Input!G136:G139)-SUM(Input!G202:'Input'!G205))/Input!G5*Input!G6/Input!G34</f>
        <v>0.26696591032050693</v>
      </c>
      <c r="L47" s="6">
        <f>(Input!H142+Input!H141+Input!H147-Input!H143-Input!H144-Input!H207-Input!H208-SUM(Input!H136:H139)-SUM(Input!H202:'Input'!H205))/Input!H5*Input!H6/Input!H34</f>
        <v>0.34840679010134318</v>
      </c>
      <c r="M47" s="6">
        <f>(Input!I142+Input!I141+Input!I147-Input!I143-Input!I144-Input!I207-Input!I208-SUM(Input!I136:I139)-SUM(Input!I202:'Input'!I205))/Input!I5*Input!I6/Input!I34</f>
        <v>0.48187348824093701</v>
      </c>
      <c r="N47" s="6">
        <f>(Input!J142+Input!J141+Input!J147-Input!J143-Input!J144-Input!J207-Input!J208-SUM(Input!J136:J139)-SUM(Input!J202:'Input'!J205))/Input!J5*Input!J6/Input!J34</f>
        <v>0.64757292020662072</v>
      </c>
      <c r="O47" s="6">
        <f>AVERAGE(E47:N47)</f>
        <v>0.65159364512460061</v>
      </c>
    </row>
    <row r="48" spans="2:15" x14ac:dyDescent="0.2">
      <c r="B48" s="26" t="s">
        <v>287</v>
      </c>
      <c r="E48" s="6">
        <f>Input!A127/Input!A5</f>
        <v>23.907590629562446</v>
      </c>
      <c r="F48" s="6">
        <f>Input!B127/Input!B5</f>
        <v>23.042692687918752</v>
      </c>
      <c r="G48" s="6">
        <f>Input!C127/Input!C5</f>
        <v>23.586074804903081</v>
      </c>
      <c r="H48" s="6">
        <f>Input!D127/Input!D5</f>
        <v>23.062163008401118</v>
      </c>
      <c r="I48" s="6">
        <f>Input!E127/Input!E5</f>
        <v>22.794807309765044</v>
      </c>
      <c r="J48" s="6">
        <f>Input!F127/Input!F5</f>
        <v>23.845500249527305</v>
      </c>
      <c r="K48" s="6">
        <f>Input!G127/Input!G5</f>
        <v>23.954885251700301</v>
      </c>
      <c r="L48" s="6">
        <f>Input!H127/Input!H5</f>
        <v>24.302097585981919</v>
      </c>
      <c r="M48" s="6">
        <f>Input!I127/Input!I5</f>
        <v>24.204347956210466</v>
      </c>
      <c r="N48" s="6">
        <f>Input!J127/Input!J5</f>
        <v>24.9286904449439</v>
      </c>
      <c r="O48" s="16">
        <f>AVERAGE(E48:N48)</f>
        <v>23.762884992891433</v>
      </c>
    </row>
    <row r="49" spans="2:15" s="4" customFormat="1" x14ac:dyDescent="0.2">
      <c r="B49" s="27" t="s">
        <v>288</v>
      </c>
      <c r="E49" s="8">
        <f>+E45+E47-E48</f>
        <v>21.991424784475821</v>
      </c>
      <c r="F49" s="8">
        <f t="shared" ref="F49:N49" si="11">+F45+F47-F48</f>
        <v>32.546313037968815</v>
      </c>
      <c r="G49" s="8">
        <f t="shared" si="11"/>
        <v>33.361363039016865</v>
      </c>
      <c r="H49" s="8">
        <f t="shared" si="11"/>
        <v>30.036263501595275</v>
      </c>
      <c r="I49" s="8">
        <f t="shared" si="11"/>
        <v>9.0543326959236019</v>
      </c>
      <c r="J49" s="8">
        <f t="shared" si="11"/>
        <v>3.7541639898235317</v>
      </c>
      <c r="K49" s="8">
        <f t="shared" si="11"/>
        <v>14.419083014851214</v>
      </c>
      <c r="L49" s="8">
        <f t="shared" si="11"/>
        <v>21.261309911675234</v>
      </c>
      <c r="M49" s="8">
        <f t="shared" si="11"/>
        <v>18.293494130918734</v>
      </c>
      <c r="N49" s="8">
        <f t="shared" si="11"/>
        <v>25.94889836277898</v>
      </c>
      <c r="O49" s="8">
        <f>AVERAGE(E49:N49)</f>
        <v>21.066664646902808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49"/>
  <sheetViews>
    <sheetView topLeftCell="B1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279</v>
      </c>
      <c r="E1" s="39"/>
      <c r="F1" s="39"/>
      <c r="G1" s="39"/>
      <c r="H1" s="39"/>
      <c r="I1" s="39"/>
      <c r="J1" s="39"/>
      <c r="K1" s="39"/>
      <c r="L1" s="39"/>
      <c r="M1" s="39"/>
      <c r="O1" s="34" t="s">
        <v>324</v>
      </c>
    </row>
    <row r="2" spans="1:15" ht="15.75" customHeight="1" x14ac:dyDescent="0.2">
      <c r="D2" s="41" t="str">
        <f>Kenndat!D2</f>
        <v>Produktionsgebiet 2: Wald- und Mühlviertel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" customHeight="1" x14ac:dyDescent="0.2">
      <c r="D3" s="40" t="s">
        <v>290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Input!A27/Input!A$7</f>
        <v>812.42560483210639</v>
      </c>
      <c r="F7" s="6">
        <f>Input!B27/Input!B$7</f>
        <v>792.80672743705054</v>
      </c>
      <c r="G7" s="6">
        <f>Input!C27/Input!C$7</f>
        <v>860.30771597756689</v>
      </c>
      <c r="H7" s="6">
        <f>Input!D27/Input!D$7</f>
        <v>813.71110461148476</v>
      </c>
      <c r="I7" s="6">
        <f>Input!E27/Input!E$7</f>
        <v>685.51753733339353</v>
      </c>
      <c r="J7" s="6">
        <f>Input!F27/Input!F$7</f>
        <v>734.48640041316287</v>
      </c>
      <c r="K7" s="6">
        <f>Input!G27/Input!G$7</f>
        <v>792.96357272501325</v>
      </c>
      <c r="L7" s="6">
        <f>Input!H27/Input!H$7</f>
        <v>776.53066947748835</v>
      </c>
      <c r="M7" s="6">
        <f>Input!I27/Input!I$7</f>
        <v>678.86535086799574</v>
      </c>
      <c r="N7" s="6">
        <f>Input!J27/Input!J$7</f>
        <v>858.33396561303857</v>
      </c>
      <c r="O7" s="6">
        <f>AVERAGE(E7:N7)</f>
        <v>780.59486492883002</v>
      </c>
    </row>
    <row r="8" spans="1:15" x14ac:dyDescent="0.2">
      <c r="B8" s="26" t="s">
        <v>302</v>
      </c>
      <c r="E8" s="6">
        <f>(Input!A125-Input!A203-Input!A207)/Input!A$7</f>
        <v>209.56455348335916</v>
      </c>
      <c r="F8" s="6">
        <f>(Input!B125-Input!B203-Input!B207)/Input!B$7</f>
        <v>202.11461040149084</v>
      </c>
      <c r="G8" s="6">
        <f>(Input!C125-Input!C203-Input!C207)/Input!C$7</f>
        <v>216.78041938578465</v>
      </c>
      <c r="H8" s="6">
        <f>(Input!D125-Input!D203-Input!D207)/Input!D$7</f>
        <v>224.99209132974852</v>
      </c>
      <c r="I8" s="6">
        <f>(Input!E125-Input!E203-Input!E207)/Input!E$7</f>
        <v>261.20414954173543</v>
      </c>
      <c r="J8" s="6">
        <f>(Input!F125-Input!F203-Input!F207)/Input!F$7</f>
        <v>292.57113971398218</v>
      </c>
      <c r="K8" s="6">
        <f>(Input!G125-Input!G203-Input!G207)/Input!G$7</f>
        <v>272.5023081866633</v>
      </c>
      <c r="L8" s="6">
        <f>(Input!H125-Input!H203-Input!H207)/Input!H$7</f>
        <v>237.33508583044724</v>
      </c>
      <c r="M8" s="6">
        <f>(Input!I125-Input!I203-Input!I207)/Input!I$7</f>
        <v>215.41109072390395</v>
      </c>
      <c r="N8" s="6">
        <f>(Input!J125-Input!J203-Input!J207)/Input!J$7</f>
        <v>248.70892085442648</v>
      </c>
      <c r="O8" s="6">
        <f>AVERAGE(E8:N8)</f>
        <v>238.1184369451542</v>
      </c>
    </row>
    <row r="9" spans="1:15" s="4" customFormat="1" x14ac:dyDescent="0.2">
      <c r="B9" s="27" t="s">
        <v>283</v>
      </c>
      <c r="E9" s="8">
        <f t="shared" ref="E9:N9" si="1">+E7-E8</f>
        <v>602.8610513487472</v>
      </c>
      <c r="F9" s="8">
        <f t="shared" si="1"/>
        <v>590.6921170355597</v>
      </c>
      <c r="G9" s="8">
        <f t="shared" si="1"/>
        <v>643.52729659178226</v>
      </c>
      <c r="H9" s="8">
        <f t="shared" si="1"/>
        <v>588.71901328173624</v>
      </c>
      <c r="I9" s="8">
        <f t="shared" si="1"/>
        <v>424.3133877916581</v>
      </c>
      <c r="J9" s="8">
        <f t="shared" si="1"/>
        <v>441.91526069918069</v>
      </c>
      <c r="K9" s="8">
        <f t="shared" si="1"/>
        <v>520.46126453834995</v>
      </c>
      <c r="L9" s="8">
        <f t="shared" si="1"/>
        <v>539.19558364704108</v>
      </c>
      <c r="M9" s="8">
        <f t="shared" si="1"/>
        <v>463.45426014409179</v>
      </c>
      <c r="N9" s="8">
        <f t="shared" si="1"/>
        <v>609.62504475861215</v>
      </c>
      <c r="O9" s="8">
        <f>AVERAGE(E9:N9)</f>
        <v>542.47642798367576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(Input!A136+Input!A144+Input!A204)/Input!A$7</f>
        <v>2.108041298362004</v>
      </c>
      <c r="F11" s="6">
        <f>(Input!B136+Input!B144+Input!B204)/Input!B$7</f>
        <v>2.7305609944158795</v>
      </c>
      <c r="G11" s="6">
        <f>(Input!C136+Input!C144+Input!C204)/Input!C$7</f>
        <v>4.2455138978990572</v>
      </c>
      <c r="H11" s="6">
        <f>(Input!D136+Input!D144+Input!D204)/Input!D$7</f>
        <v>2.9203778282748742</v>
      </c>
      <c r="I11" s="6">
        <f>(Input!E136+Input!E144+Input!E204)/Input!E$7</f>
        <v>2.3122573217182896</v>
      </c>
      <c r="J11" s="6">
        <f>(Input!F136+Input!F144+Input!F204)/Input!F$7</f>
        <v>2.9788346955830418</v>
      </c>
      <c r="K11" s="6">
        <f>(Input!G136+Input!G144+Input!G204)/Input!G$7</f>
        <v>3.410300545007694</v>
      </c>
      <c r="L11" s="6">
        <f>(Input!H136+Input!H144+Input!H204)/Input!H$7</f>
        <v>3.1039936756512572</v>
      </c>
      <c r="M11" s="6">
        <f>(Input!I136+Input!I144+Input!I204)/Input!I$7</f>
        <v>2.8255262645477282</v>
      </c>
      <c r="N11" s="6">
        <f>(Input!J136+Input!J144+Input!J204)/Input!J$7</f>
        <v>3.5285124706753921</v>
      </c>
      <c r="O11" s="6">
        <f>AVERAGE(E11:N11)</f>
        <v>3.0163918992135219</v>
      </c>
    </row>
    <row r="12" spans="1:15" ht="13.15" customHeight="1" x14ac:dyDescent="0.2">
      <c r="B12" s="26" t="s">
        <v>298</v>
      </c>
      <c r="E12" s="6">
        <f>Input!A18/Input!A$7</f>
        <v>38.493165966554571</v>
      </c>
      <c r="F12" s="6">
        <f>Input!B18/Input!B$7</f>
        <v>43.034669231678222</v>
      </c>
      <c r="G12" s="6">
        <f>Input!C18/Input!C$7</f>
        <v>45.652272490583151</v>
      </c>
      <c r="H12" s="6">
        <f>Input!D18/Input!D$7</f>
        <v>36.47596163220615</v>
      </c>
      <c r="I12" s="6">
        <f>Input!E18/Input!E$7</f>
        <v>29.120908432946592</v>
      </c>
      <c r="J12" s="6">
        <f>Input!F18/Input!F$7</f>
        <v>32.861442954043795</v>
      </c>
      <c r="K12" s="6">
        <f>Input!G18/Input!G$7</f>
        <v>37.32257049828916</v>
      </c>
      <c r="L12" s="6">
        <f>Input!H18/Input!H$7</f>
        <v>40.207684083722327</v>
      </c>
      <c r="M12" s="6">
        <f>Input!I18/Input!I$7</f>
        <v>47.187635516678398</v>
      </c>
      <c r="N12" s="6">
        <f>Input!J18/Input!J$7</f>
        <v>41.127721169280157</v>
      </c>
      <c r="O12" s="6">
        <f>AVERAGE(E12:N12)</f>
        <v>39.148403197598256</v>
      </c>
    </row>
    <row r="13" spans="1:15" ht="13.15" customHeight="1" x14ac:dyDescent="0.2">
      <c r="B13" s="27" t="s">
        <v>313</v>
      </c>
      <c r="E13" s="8">
        <f t="shared" ref="E13:N13" si="2">+E9+E11-E12</f>
        <v>566.47592668055461</v>
      </c>
      <c r="F13" s="8">
        <f t="shared" si="2"/>
        <v>550.38800879829739</v>
      </c>
      <c r="G13" s="8">
        <f t="shared" si="2"/>
        <v>602.12053799909813</v>
      </c>
      <c r="H13" s="8">
        <f t="shared" si="2"/>
        <v>555.16342947780504</v>
      </c>
      <c r="I13" s="8">
        <f t="shared" si="2"/>
        <v>397.5047366804298</v>
      </c>
      <c r="J13" s="8">
        <f t="shared" si="2"/>
        <v>412.03265244071991</v>
      </c>
      <c r="K13" s="8">
        <f t="shared" si="2"/>
        <v>486.54899458506844</v>
      </c>
      <c r="L13" s="8">
        <f t="shared" si="2"/>
        <v>502.09189323897004</v>
      </c>
      <c r="M13" s="8">
        <f t="shared" si="2"/>
        <v>419.09215089196107</v>
      </c>
      <c r="N13" s="8">
        <f t="shared" si="2"/>
        <v>572.02583606000746</v>
      </c>
      <c r="O13" s="8">
        <f>AVERAGE(E13:N13)</f>
        <v>506.34441668529115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(Input!A129+Input!A202)/Input!A$7</f>
        <v>30.668481702510121</v>
      </c>
      <c r="F15" s="6">
        <f>(Input!B129+Input!B202)/Input!B$7</f>
        <v>27.016886661262266</v>
      </c>
      <c r="G15" s="6">
        <f>(Input!C129+Input!C202)/Input!C$7</f>
        <v>36.527580428488498</v>
      </c>
      <c r="H15" s="6">
        <f>(Input!D129+Input!D202)/Input!D$7</f>
        <v>30.177647785252347</v>
      </c>
      <c r="I15" s="6">
        <f>(Input!E129+Input!E202)/Input!E$7</f>
        <v>29.654756832615206</v>
      </c>
      <c r="J15" s="6">
        <f>(Input!F129+Input!F202)/Input!F$7</f>
        <v>14.314578312693396</v>
      </c>
      <c r="K15" s="6">
        <f>(Input!G129+Input!G202)/Input!G$7</f>
        <v>9.2827839324401324</v>
      </c>
      <c r="L15" s="6">
        <f>(Input!H129+Input!H202)/Input!H$7</f>
        <v>7.7825336545700949</v>
      </c>
      <c r="M15" s="6">
        <f>(Input!I129+Input!I202)/Input!I$7</f>
        <v>8.6554384913799556</v>
      </c>
      <c r="N15" s="6">
        <f>(Input!J129+Input!J202)/Input!J$7</f>
        <v>5.1701955488331892</v>
      </c>
      <c r="O15" s="6">
        <f>AVERAGE(E15:N15)</f>
        <v>19.925088335004521</v>
      </c>
    </row>
    <row r="16" spans="1:15" x14ac:dyDescent="0.2">
      <c r="B16" s="26" t="s">
        <v>285</v>
      </c>
      <c r="E16" s="6">
        <f>Input!A124/Input!A$7</f>
        <v>78.073540942275983</v>
      </c>
      <c r="F16" s="6">
        <f>Input!B124/Input!B$7</f>
        <v>70.84138434030541</v>
      </c>
      <c r="G16" s="6">
        <f>Input!C124/Input!C$7</f>
        <v>72.742497018009459</v>
      </c>
      <c r="H16" s="6">
        <f>Input!D124/Input!D$7</f>
        <v>77.298887063993817</v>
      </c>
      <c r="I16" s="6">
        <f>Input!E124/Input!E$7</f>
        <v>80.923339872834461</v>
      </c>
      <c r="J16" s="6">
        <f>Input!F124/Input!F$7</f>
        <v>74.550496135574448</v>
      </c>
      <c r="K16" s="6">
        <f>Input!G124/Input!G$7</f>
        <v>73.250694376454447</v>
      </c>
      <c r="L16" s="6">
        <f>Input!H124/Input!H$7</f>
        <v>70.550465893690713</v>
      </c>
      <c r="M16" s="6">
        <f>Input!I124/Input!I$7</f>
        <v>72.353150247891804</v>
      </c>
      <c r="N16" s="6">
        <f>Input!J124/Input!J$7</f>
        <v>59.581199993826395</v>
      </c>
      <c r="O16" s="6">
        <f>AVERAGE(E16:N16)</f>
        <v>73.01656558848569</v>
      </c>
    </row>
    <row r="17" spans="2:15" s="4" customFormat="1" x14ac:dyDescent="0.2">
      <c r="B17" s="27" t="s">
        <v>301</v>
      </c>
      <c r="E17" s="8">
        <f t="shared" ref="E17:N17" si="3">+E13+E15-E16</f>
        <v>519.07086744078879</v>
      </c>
      <c r="F17" s="8">
        <f t="shared" si="3"/>
        <v>506.5635111192542</v>
      </c>
      <c r="G17" s="8">
        <f t="shared" si="3"/>
        <v>565.90562140957718</v>
      </c>
      <c r="H17" s="8">
        <f t="shared" si="3"/>
        <v>508.04219019906361</v>
      </c>
      <c r="I17" s="8">
        <f t="shared" si="3"/>
        <v>346.23615364021055</v>
      </c>
      <c r="J17" s="8">
        <f t="shared" si="3"/>
        <v>351.79673461783887</v>
      </c>
      <c r="K17" s="8">
        <f t="shared" si="3"/>
        <v>422.58108414105413</v>
      </c>
      <c r="L17" s="8">
        <f t="shared" si="3"/>
        <v>439.32396099984942</v>
      </c>
      <c r="M17" s="8">
        <f t="shared" si="3"/>
        <v>355.39443913544926</v>
      </c>
      <c r="N17" s="8">
        <f t="shared" si="3"/>
        <v>517.61483161501417</v>
      </c>
      <c r="O17" s="8">
        <f>AVERAGE(E17:N17)</f>
        <v>453.25293943180998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(Input!A137+Input!A139+Input!A205+Input!A208)/Input!A$7</f>
        <v>11.256772832350132</v>
      </c>
      <c r="F19" s="6">
        <f>(Input!B137+Input!B139+Input!B205+Input!B208)/Input!B$7</f>
        <v>11.921867698442041</v>
      </c>
      <c r="G19" s="6">
        <f>(Input!C137+Input!C139+Input!C205+Input!C208)/Input!C$7</f>
        <v>11.049824621968593</v>
      </c>
      <c r="H19" s="6">
        <f>(Input!D137+Input!D139+Input!D205+Input!D208)/Input!D$7</f>
        <v>12.958204778225252</v>
      </c>
      <c r="I19" s="6">
        <f>(Input!E137+Input!E139+Input!E205+Input!E208)/Input!E$7</f>
        <v>11.278157825946581</v>
      </c>
      <c r="J19" s="6">
        <f>(Input!F137+Input!F139+Input!F205+Input!F208)/Input!F$7</f>
        <v>13.756784164234727</v>
      </c>
      <c r="K19" s="6">
        <f>(Input!G137+Input!G139+Input!G205+Input!G208)/Input!G$7</f>
        <v>11.205908224821322</v>
      </c>
      <c r="L19" s="6">
        <f>(Input!H137+Input!H139+Input!H205+Input!H208)/Input!H$7</f>
        <v>17.384916879987951</v>
      </c>
      <c r="M19" s="6">
        <f>(Input!I137+Input!I139+Input!I205+Input!I208)/Input!I$7</f>
        <v>12.545429055015504</v>
      </c>
      <c r="N19" s="6">
        <f>(Input!J137+Input!J139+Input!J205+Input!J208)/Input!J$7</f>
        <v>13.357233300407458</v>
      </c>
      <c r="O19" s="6">
        <f>AVERAGE(E19:N19)</f>
        <v>12.671509938139955</v>
      </c>
    </row>
    <row r="20" spans="2:15" ht="13.15" customHeight="1" x14ac:dyDescent="0.2">
      <c r="B20" s="26" t="s">
        <v>300</v>
      </c>
      <c r="E20" s="6">
        <f>(Input!A19+Input!A20)/Input!A$7</f>
        <v>61.205240062914875</v>
      </c>
      <c r="F20" s="6">
        <f>(Input!B19+Input!B20)/Input!B$7</f>
        <v>36.531712836393822</v>
      </c>
      <c r="G20" s="6">
        <f>(Input!C19+Input!C20)/Input!C$7</f>
        <v>38.449392597318344</v>
      </c>
      <c r="H20" s="6">
        <f>(Input!D19+Input!D20)/Input!D$7</f>
        <v>38.832652497481391</v>
      </c>
      <c r="I20" s="6">
        <f>(Input!E19+Input!E20)/Input!E$7</f>
        <v>33.52224676063264</v>
      </c>
      <c r="J20" s="6">
        <f>(Input!F19+Input!F20)/Input!F$7</f>
        <v>34.801210841205361</v>
      </c>
      <c r="K20" s="6">
        <f>(Input!G19+Input!G20)/Input!G$7</f>
        <v>37.355348531290865</v>
      </c>
      <c r="L20" s="6">
        <f>(Input!H19+Input!H20)/Input!H$7</f>
        <v>31.718629573859356</v>
      </c>
      <c r="M20" s="6">
        <f>(Input!I19+Input!I20)/Input!I$7</f>
        <v>31.194170573521262</v>
      </c>
      <c r="N20" s="6">
        <f>(Input!J19+Input!J20)/Input!J$7</f>
        <v>39.568693357204594</v>
      </c>
      <c r="O20" s="6">
        <f>AVERAGE(E20:N20)</f>
        <v>38.317929763182249</v>
      </c>
    </row>
    <row r="21" spans="2:15" ht="13.15" customHeight="1" x14ac:dyDescent="0.2">
      <c r="B21" s="27" t="s">
        <v>314</v>
      </c>
      <c r="E21" s="8">
        <f t="shared" ref="E21:N21" si="4">+E17+E19-E20</f>
        <v>469.1224002102241</v>
      </c>
      <c r="F21" s="8">
        <f t="shared" si="4"/>
        <v>481.95366598130238</v>
      </c>
      <c r="G21" s="8">
        <f t="shared" si="4"/>
        <v>538.5060534342274</v>
      </c>
      <c r="H21" s="8">
        <f t="shared" si="4"/>
        <v>482.16774247980743</v>
      </c>
      <c r="I21" s="8">
        <f t="shared" si="4"/>
        <v>323.99206470552451</v>
      </c>
      <c r="J21" s="8">
        <f t="shared" si="4"/>
        <v>330.75230794086821</v>
      </c>
      <c r="K21" s="8">
        <f t="shared" si="4"/>
        <v>396.43164383458458</v>
      </c>
      <c r="L21" s="8">
        <f t="shared" si="4"/>
        <v>424.99024830597801</v>
      </c>
      <c r="M21" s="8">
        <f t="shared" si="4"/>
        <v>336.74569761694352</v>
      </c>
      <c r="N21" s="8">
        <f t="shared" si="4"/>
        <v>491.40337155821697</v>
      </c>
      <c r="O21" s="8">
        <f>AVERAGE(E21:N21)</f>
        <v>427.60651960676779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(Input!A142+Input!A141+Input!A147-Input!A143-Input!A144-Input!A207-Input!A208-SUM(Input!A136:A139)-SUM(Input!A202:'Input'!A205))/Input!A7</f>
        <v>5.1961760550238534</v>
      </c>
      <c r="F23" s="6">
        <f>(Input!B142+Input!B141+Input!B147-Input!B143-Input!B144-Input!B207-Input!B208-SUM(Input!B136:B139)-SUM(Input!B202:'Input'!B205))/Input!B7</f>
        <v>4.5708505969514466</v>
      </c>
      <c r="G23" s="6">
        <f>(Input!C142+Input!C141+Input!C147-Input!C143-Input!C144-Input!C207-Input!C208-SUM(Input!C136:C139)-SUM(Input!C202:'Input'!C205))/Input!C7</f>
        <v>5.2822394034077771</v>
      </c>
      <c r="H23" s="6">
        <f>(Input!D142+Input!D141+Input!D147-Input!D143-Input!D144-Input!D207-Input!D208-SUM(Input!D136:D139)-SUM(Input!D202:'Input'!D205))/Input!D7</f>
        <v>5.4039840209187995</v>
      </c>
      <c r="I23" s="6">
        <f>(Input!E142+Input!E141+Input!E147-Input!E143-Input!E144-Input!E207-Input!E208-SUM(Input!E136:E139)-SUM(Input!E202:'Input'!E205))/Input!E7</f>
        <v>10.960328586219539</v>
      </c>
      <c r="J23" s="6">
        <f>(Input!F142+Input!F141+Input!F147-Input!F143-Input!F144-Input!F207-Input!F208-SUM(Input!F136:F139)-SUM(Input!F202:'Input'!F205))/Input!F7</f>
        <v>2.5641639510175058</v>
      </c>
      <c r="K23" s="6">
        <f>(Input!G142+Input!G141+Input!G147-Input!G143-Input!G144-Input!G207-Input!G208-SUM(Input!G136:G139)-SUM(Input!G202:'Input'!G205))/Input!G7</f>
        <v>1.9471514498811275</v>
      </c>
      <c r="L23" s="6">
        <f>(Input!H142+Input!H141+Input!H147-Input!H143-Input!H144-Input!H207-Input!H208-SUM(Input!H136:H139)-SUM(Input!H202:'Input'!H205))/Input!H7</f>
        <v>2.6075842493600412</v>
      </c>
      <c r="M23" s="6">
        <f>(Input!I142+Input!I141+Input!I147-Input!I143-Input!I144-Input!I207-Input!I208-SUM(Input!I136:I139)-SUM(Input!I202:'Input'!I205))/Input!I7</f>
        <v>3.5025860132109119</v>
      </c>
      <c r="N23" s="6">
        <f>(Input!J142+Input!J141+Input!J147-Input!J143-Input!J144-Input!J207-Input!J208-SUM(Input!J136:J139)-SUM(Input!J202:'Input'!J205))/Input!J7</f>
        <v>4.7414208544264707</v>
      </c>
      <c r="O23" s="6">
        <f>AVERAGE(E23:N23)</f>
        <v>4.6776485180417469</v>
      </c>
    </row>
    <row r="24" spans="2:15" x14ac:dyDescent="0.2">
      <c r="B24" s="26" t="s">
        <v>287</v>
      </c>
      <c r="E24" s="6">
        <f>Input!A127/Input!A$7</f>
        <v>164.63994058885584</v>
      </c>
      <c r="F24" s="6">
        <f>Input!B127/Input!B$7</f>
        <v>156.51905351283344</v>
      </c>
      <c r="G24" s="6">
        <f>Input!C127/Input!C$7</f>
        <v>159.75763296451174</v>
      </c>
      <c r="H24" s="6">
        <f>Input!D127/Input!D$7</f>
        <v>162.12489069378509</v>
      </c>
      <c r="I24" s="6">
        <f>Input!E127/Input!E$7</f>
        <v>161.43882683044382</v>
      </c>
      <c r="J24" s="6">
        <f>Input!F127/Input!F$7</f>
        <v>170.35059586106573</v>
      </c>
      <c r="K24" s="6">
        <f>Input!G127/Input!G$7</f>
        <v>171.71206786613547</v>
      </c>
      <c r="L24" s="6">
        <f>Input!H127/Input!H$7</f>
        <v>172.75164914922451</v>
      </c>
      <c r="M24" s="6">
        <f>Input!I127/Input!I$7</f>
        <v>169.59067896888996</v>
      </c>
      <c r="N24" s="6">
        <f>Input!J127/Input!J$7</f>
        <v>174.43888844301767</v>
      </c>
      <c r="O24" s="16">
        <f>AVERAGE(E24:N24)</f>
        <v>166.33242248787633</v>
      </c>
    </row>
    <row r="25" spans="2:15" s="4" customFormat="1" x14ac:dyDescent="0.2">
      <c r="B25" s="27" t="s">
        <v>288</v>
      </c>
      <c r="E25" s="8">
        <f t="shared" ref="E25:N25" si="5">+E21+E23-E24</f>
        <v>309.6786356763921</v>
      </c>
      <c r="F25" s="8">
        <f t="shared" si="5"/>
        <v>330.00546306542037</v>
      </c>
      <c r="G25" s="8">
        <f t="shared" si="5"/>
        <v>384.0306598731234</v>
      </c>
      <c r="H25" s="8">
        <f t="shared" si="5"/>
        <v>325.44683580694118</v>
      </c>
      <c r="I25" s="8">
        <f t="shared" si="5"/>
        <v>173.51356646130023</v>
      </c>
      <c r="J25" s="8">
        <f t="shared" si="5"/>
        <v>162.96587603082</v>
      </c>
      <c r="K25" s="8">
        <f t="shared" si="5"/>
        <v>226.66672741833023</v>
      </c>
      <c r="L25" s="8">
        <f t="shared" si="5"/>
        <v>254.84618340611357</v>
      </c>
      <c r="M25" s="8">
        <f t="shared" si="5"/>
        <v>170.65760466126449</v>
      </c>
      <c r="N25" s="8">
        <f t="shared" si="5"/>
        <v>321.70590396962575</v>
      </c>
      <c r="O25" s="8">
        <f>AVERAGE(E25:N25)</f>
        <v>265.9517456369332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40" t="s">
        <v>291</v>
      </c>
      <c r="E27" s="40"/>
      <c r="F27" s="40"/>
      <c r="G27" s="40"/>
      <c r="H27" s="40"/>
      <c r="I27" s="40"/>
      <c r="J27" s="40"/>
      <c r="K27" s="40"/>
      <c r="L27" s="40"/>
      <c r="M27" s="40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Input!A35/Input!A7</f>
        <v>638.64847949363434</v>
      </c>
      <c r="F31" s="6">
        <f>Input!B35/Input!B7</f>
        <v>677.76321374194265</v>
      </c>
      <c r="G31" s="6">
        <f>Input!C35/Input!C7</f>
        <v>695.50931952379437</v>
      </c>
      <c r="H31" s="6">
        <f>Input!D35/Input!D7</f>
        <v>673.44213332733364</v>
      </c>
      <c r="I31" s="6">
        <f>Input!E35/Input!E7</f>
        <v>508.97381139097376</v>
      </c>
      <c r="J31" s="6">
        <f>Input!F35/Input!F7</f>
        <v>530.22243278729104</v>
      </c>
      <c r="K31" s="6">
        <f>Input!G35/Input!G7</f>
        <v>608.09828213373896</v>
      </c>
      <c r="L31" s="6">
        <f>Input!H35/Input!H7</f>
        <v>676.15436455353108</v>
      </c>
      <c r="M31" s="6">
        <f>Input!I35/Input!I7</f>
        <v>656.06089480700393</v>
      </c>
      <c r="N31" s="6">
        <f>Input!J35/Input!J7</f>
        <v>700.06483593653536</v>
      </c>
      <c r="O31" s="6">
        <f>AVERAGE(E31:N31)</f>
        <v>636.49377676957795</v>
      </c>
    </row>
    <row r="32" spans="2:15" x14ac:dyDescent="0.2">
      <c r="B32" s="26" t="s">
        <v>302</v>
      </c>
      <c r="E32" s="6">
        <f>(Input!A131-Input!A209)/Input!A$7</f>
        <v>169.65762682946337</v>
      </c>
      <c r="F32" s="6">
        <f>(Input!B131-Input!B209)/Input!B$7</f>
        <v>177.47454724848606</v>
      </c>
      <c r="G32" s="6">
        <f>(Input!C131-Input!C209)/Input!C$7</f>
        <v>180.6754771906252</v>
      </c>
      <c r="H32" s="6">
        <f>(Input!D131-Input!D209)/Input!D$7</f>
        <v>182.63754609109975</v>
      </c>
      <c r="I32" s="6">
        <f>(Input!E131-Input!E209)/Input!E$7</f>
        <v>188.85580962779983</v>
      </c>
      <c r="J32" s="6">
        <f>(Input!F131-Input!F209)/Input!F$7</f>
        <v>211.09157910871474</v>
      </c>
      <c r="K32" s="6">
        <f>(Input!G131-Input!G209)/Input!G$7</f>
        <v>203.38879972787268</v>
      </c>
      <c r="L32" s="6">
        <f>(Input!H131-Input!H209)/Input!H$7</f>
        <v>204.05876389098026</v>
      </c>
      <c r="M32" s="6">
        <f>(Input!I131-Input!I209)/Input!I$7</f>
        <v>208.86032503033115</v>
      </c>
      <c r="N32" s="6">
        <f>(Input!J131-Input!J209)/Input!J$7</f>
        <v>204.48289325842697</v>
      </c>
      <c r="O32" s="6">
        <f>AVERAGE(E32:N32)</f>
        <v>193.11833680038001</v>
      </c>
    </row>
    <row r="33" spans="2:15" s="4" customFormat="1" x14ac:dyDescent="0.2">
      <c r="B33" s="27" t="s">
        <v>283</v>
      </c>
      <c r="E33" s="8">
        <f t="shared" ref="E33:N33" si="7">+E31-E32</f>
        <v>468.99085266417097</v>
      </c>
      <c r="F33" s="8">
        <f t="shared" si="7"/>
        <v>500.28866649345662</v>
      </c>
      <c r="G33" s="8">
        <f t="shared" si="7"/>
        <v>514.83384233316917</v>
      </c>
      <c r="H33" s="8">
        <f t="shared" si="7"/>
        <v>490.80458723623389</v>
      </c>
      <c r="I33" s="8">
        <f t="shared" si="7"/>
        <v>320.11800176317394</v>
      </c>
      <c r="J33" s="8">
        <f t="shared" si="7"/>
        <v>319.13085367857627</v>
      </c>
      <c r="K33" s="8">
        <f t="shared" si="7"/>
        <v>404.70948240586631</v>
      </c>
      <c r="L33" s="8">
        <f t="shared" si="7"/>
        <v>472.09560066255085</v>
      </c>
      <c r="M33" s="8">
        <f t="shared" si="7"/>
        <v>447.20056977667275</v>
      </c>
      <c r="N33" s="8">
        <f t="shared" si="7"/>
        <v>495.58194267810836</v>
      </c>
      <c r="O33" s="8">
        <f>AVERAGE(E33:N33)</f>
        <v>443.37543996919783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(Input!A136+Input!A144+Input!A204)/Input!A7</f>
        <v>2.108041298362004</v>
      </c>
      <c r="F35" s="6">
        <f>(Input!B136+Input!B144+Input!B204)/Input!B7</f>
        <v>2.7305609944158795</v>
      </c>
      <c r="G35" s="6">
        <f>(Input!C136+Input!C144+Input!C204)/Input!C7</f>
        <v>4.2455138978990572</v>
      </c>
      <c r="H35" s="6">
        <f>(Input!D136+Input!D144+Input!D204)/Input!D7</f>
        <v>2.9203778282748742</v>
      </c>
      <c r="I35" s="6">
        <f>(Input!E136+Input!E144+Input!E204)/Input!E7</f>
        <v>2.3122573217182896</v>
      </c>
      <c r="J35" s="6">
        <f>(Input!F136+Input!F144+Input!F204)/Input!F7</f>
        <v>2.9788346955830418</v>
      </c>
      <c r="K35" s="6">
        <f>(Input!G136+Input!G144+Input!G204)/Input!G7</f>
        <v>3.410300545007694</v>
      </c>
      <c r="L35" s="6">
        <f>(Input!H136+Input!H144+Input!H204)/Input!H7</f>
        <v>3.1039936756512572</v>
      </c>
      <c r="M35" s="6">
        <f>(Input!I136+Input!I144+Input!I204)/Input!I7</f>
        <v>2.8255262645477282</v>
      </c>
      <c r="N35" s="6">
        <f>(Input!J136+Input!J144+Input!J204)/Input!J7</f>
        <v>3.5285124706753921</v>
      </c>
      <c r="O35" s="6">
        <f>AVERAGE(E35:N35)</f>
        <v>3.0163918992135219</v>
      </c>
    </row>
    <row r="36" spans="2:15" ht="13.15" customHeight="1" x14ac:dyDescent="0.2">
      <c r="B36" s="26" t="s">
        <v>298</v>
      </c>
      <c r="E36" s="6">
        <f>Input!A18/Input!A7</f>
        <v>38.493165966554571</v>
      </c>
      <c r="F36" s="6">
        <f>Input!B18/Input!B7</f>
        <v>43.034669231678222</v>
      </c>
      <c r="G36" s="6">
        <f>Input!C18/Input!C7</f>
        <v>45.652272490583151</v>
      </c>
      <c r="H36" s="6">
        <f>Input!D18/Input!D7</f>
        <v>36.47596163220615</v>
      </c>
      <c r="I36" s="6">
        <f>Input!E18/Input!E7</f>
        <v>29.120908432946592</v>
      </c>
      <c r="J36" s="6">
        <f>Input!F18/Input!F7</f>
        <v>32.861442954043795</v>
      </c>
      <c r="K36" s="6">
        <f>Input!G18/Input!G7</f>
        <v>37.32257049828916</v>
      </c>
      <c r="L36" s="6">
        <f>Input!H18/Input!H7</f>
        <v>40.207684083722327</v>
      </c>
      <c r="M36" s="6">
        <f>Input!I18/Input!I7</f>
        <v>47.187635516678398</v>
      </c>
      <c r="N36" s="6">
        <f>Input!J18/Input!J7</f>
        <v>41.127721169280157</v>
      </c>
      <c r="O36" s="6">
        <f>AVERAGE(E36:N36)</f>
        <v>39.148403197598256</v>
      </c>
    </row>
    <row r="37" spans="2:15" ht="13.15" customHeight="1" x14ac:dyDescent="0.2">
      <c r="B37" s="27" t="s">
        <v>313</v>
      </c>
      <c r="E37" s="8">
        <f t="shared" ref="E37:N37" si="8">+E33+E35-E36</f>
        <v>432.60572799597844</v>
      </c>
      <c r="F37" s="8">
        <f t="shared" si="8"/>
        <v>459.9845582561943</v>
      </c>
      <c r="G37" s="8">
        <f t="shared" si="8"/>
        <v>473.4270837404851</v>
      </c>
      <c r="H37" s="8">
        <f t="shared" si="8"/>
        <v>457.24900343230263</v>
      </c>
      <c r="I37" s="8">
        <f t="shared" si="8"/>
        <v>293.30935065194564</v>
      </c>
      <c r="J37" s="8">
        <f t="shared" si="8"/>
        <v>289.2482454201155</v>
      </c>
      <c r="K37" s="8">
        <f t="shared" si="8"/>
        <v>370.79721245258486</v>
      </c>
      <c r="L37" s="8">
        <f t="shared" si="8"/>
        <v>434.99191025447982</v>
      </c>
      <c r="M37" s="8">
        <f t="shared" si="8"/>
        <v>402.83846052454203</v>
      </c>
      <c r="N37" s="8">
        <f t="shared" si="8"/>
        <v>457.98273397950356</v>
      </c>
      <c r="O37" s="8">
        <f>AVERAGE(E37:N37)</f>
        <v>407.24342867081322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(Input!A129+Input!A202)/Input!A7</f>
        <v>30.668481702510121</v>
      </c>
      <c r="F39" s="6">
        <f>(Input!B129+Input!B202)/Input!B7</f>
        <v>27.016886661262266</v>
      </c>
      <c r="G39" s="6">
        <f>(Input!C129+Input!C202)/Input!C7</f>
        <v>36.527580428488498</v>
      </c>
      <c r="H39" s="6">
        <f>(Input!D129+Input!D202)/Input!D7</f>
        <v>30.177647785252347</v>
      </c>
      <c r="I39" s="6">
        <f>(Input!E129+Input!E202)/Input!E7</f>
        <v>29.654756832615206</v>
      </c>
      <c r="J39" s="6">
        <f>(Input!F129+Input!F202)/Input!F7</f>
        <v>14.314578312693396</v>
      </c>
      <c r="K39" s="6">
        <f>(Input!G129+Input!G202)/Input!G7</f>
        <v>9.2827839324401324</v>
      </c>
      <c r="L39" s="6">
        <f>(Input!H129+Input!H202)/Input!H7</f>
        <v>7.7825336545700949</v>
      </c>
      <c r="M39" s="6">
        <f>(Input!I129+Input!I202)/Input!I7</f>
        <v>8.6554384913799556</v>
      </c>
      <c r="N39" s="6">
        <f>(Input!J129+Input!J202)/Input!J7</f>
        <v>5.1701955488331892</v>
      </c>
      <c r="O39" s="6">
        <f>AVERAGE(E39:N39)</f>
        <v>19.925088335004521</v>
      </c>
    </row>
    <row r="40" spans="2:15" x14ac:dyDescent="0.2">
      <c r="B40" s="26" t="s">
        <v>285</v>
      </c>
      <c r="E40" s="6">
        <f>Input!A124/Input!A7</f>
        <v>78.073540942275983</v>
      </c>
      <c r="F40" s="6">
        <f>Input!B124/Input!B7</f>
        <v>70.84138434030541</v>
      </c>
      <c r="G40" s="6">
        <f>Input!C124/Input!C7</f>
        <v>72.742497018009459</v>
      </c>
      <c r="H40" s="6">
        <f>Input!D124/Input!D7</f>
        <v>77.298887063993817</v>
      </c>
      <c r="I40" s="6">
        <f>Input!E124/Input!E7</f>
        <v>80.923339872834461</v>
      </c>
      <c r="J40" s="6">
        <f>Input!F124/Input!F7</f>
        <v>74.550496135574448</v>
      </c>
      <c r="K40" s="6">
        <f>Input!G124/Input!G7</f>
        <v>73.250694376454447</v>
      </c>
      <c r="L40" s="6">
        <f>Input!H124/Input!H7</f>
        <v>70.550465893690713</v>
      </c>
      <c r="M40" s="6">
        <f>Input!I124/Input!I7</f>
        <v>72.353150247891804</v>
      </c>
      <c r="N40" s="6">
        <f>Input!J124/Input!J7</f>
        <v>59.581199993826395</v>
      </c>
      <c r="O40" s="6">
        <f>AVERAGE(E40:N40)</f>
        <v>73.01656558848569</v>
      </c>
    </row>
    <row r="41" spans="2:15" s="4" customFormat="1" x14ac:dyDescent="0.2">
      <c r="B41" s="27" t="s">
        <v>301</v>
      </c>
      <c r="E41" s="8">
        <f t="shared" ref="E41:N41" si="9">+E37+E39-E40</f>
        <v>385.20066875621256</v>
      </c>
      <c r="F41" s="8">
        <f t="shared" si="9"/>
        <v>416.16006057715117</v>
      </c>
      <c r="G41" s="8">
        <f t="shared" si="9"/>
        <v>437.21216715096409</v>
      </c>
      <c r="H41" s="8">
        <f t="shared" si="9"/>
        <v>410.1277641535612</v>
      </c>
      <c r="I41" s="8">
        <f t="shared" si="9"/>
        <v>242.04076761172638</v>
      </c>
      <c r="J41" s="8">
        <f t="shared" si="9"/>
        <v>229.01232759723445</v>
      </c>
      <c r="K41" s="8">
        <f t="shared" si="9"/>
        <v>306.82930200857049</v>
      </c>
      <c r="L41" s="8">
        <f t="shared" si="9"/>
        <v>372.22397801535919</v>
      </c>
      <c r="M41" s="8">
        <f t="shared" si="9"/>
        <v>339.14074876803022</v>
      </c>
      <c r="N41" s="8">
        <f t="shared" si="9"/>
        <v>403.57172953451038</v>
      </c>
      <c r="O41" s="8">
        <f>AVERAGE(E41:N41)</f>
        <v>354.15195141733204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(Input!A137+Input!A139+Input!A205+Input!A208)/Input!A7</f>
        <v>11.256772832350132</v>
      </c>
      <c r="F43" s="6">
        <f>(Input!B137+Input!B139+Input!B205+Input!B208)/Input!B7</f>
        <v>11.921867698442041</v>
      </c>
      <c r="G43" s="6">
        <f>(Input!C137+Input!C139+Input!C205+Input!C208)/Input!C7</f>
        <v>11.049824621968593</v>
      </c>
      <c r="H43" s="6">
        <f>(Input!D137+Input!D139+Input!D205+Input!D208)/Input!D7</f>
        <v>12.958204778225252</v>
      </c>
      <c r="I43" s="6">
        <f>(Input!E137+Input!E139+Input!E205+Input!E208)/Input!E7</f>
        <v>11.278157825946581</v>
      </c>
      <c r="J43" s="6">
        <f>(Input!F137+Input!F139+Input!F205+Input!F208)/Input!F7</f>
        <v>13.756784164234727</v>
      </c>
      <c r="K43" s="6">
        <f>(Input!G137+Input!G139+Input!G205+Input!G208)/Input!G7</f>
        <v>11.205908224821322</v>
      </c>
      <c r="L43" s="6">
        <f>(Input!H137+Input!H139+Input!H205+Input!H208)/Input!H7</f>
        <v>17.384916879987951</v>
      </c>
      <c r="M43" s="6">
        <f>(Input!I137+Input!I139+Input!I205+Input!I208)/Input!I7</f>
        <v>12.545429055015504</v>
      </c>
      <c r="N43" s="6">
        <f>(Input!J137+Input!J139+Input!J205+Input!J208)/Input!J7</f>
        <v>13.357233300407458</v>
      </c>
      <c r="O43" s="6">
        <f>AVERAGE(E43:N43)</f>
        <v>12.671509938139955</v>
      </c>
    </row>
    <row r="44" spans="2:15" ht="13.15" customHeight="1" x14ac:dyDescent="0.2">
      <c r="B44" s="26" t="s">
        <v>300</v>
      </c>
      <c r="E44" s="6">
        <f>(Input!A19+Input!A20)/Input!A7</f>
        <v>61.205240062914875</v>
      </c>
      <c r="F44" s="6">
        <f>(Input!B19+Input!B20)/Input!B7</f>
        <v>36.531712836393822</v>
      </c>
      <c r="G44" s="6">
        <f>(Input!C19+Input!C20)/Input!C7</f>
        <v>38.449392597318344</v>
      </c>
      <c r="H44" s="6">
        <f>(Input!D19+Input!D20)/Input!D7</f>
        <v>38.832652497481391</v>
      </c>
      <c r="I44" s="6">
        <f>(Input!E19+Input!E20)/Input!E7</f>
        <v>33.52224676063264</v>
      </c>
      <c r="J44" s="6">
        <f>(Input!F19+Input!F20)/Input!F7</f>
        <v>34.801210841205361</v>
      </c>
      <c r="K44" s="6">
        <f>(Input!G19+Input!G20)/Input!G7</f>
        <v>37.355348531290865</v>
      </c>
      <c r="L44" s="6">
        <f>(Input!H19+Input!H20)/Input!H7</f>
        <v>31.718629573859356</v>
      </c>
      <c r="M44" s="6">
        <f>(Input!I19+Input!I20)/Input!I7</f>
        <v>31.194170573521262</v>
      </c>
      <c r="N44" s="6">
        <f>(Input!J19+Input!J20)/Input!J7</f>
        <v>39.568693357204594</v>
      </c>
      <c r="O44" s="6">
        <f>AVERAGE(E44:N44)</f>
        <v>38.317929763182249</v>
      </c>
    </row>
    <row r="45" spans="2:15" ht="13.15" customHeight="1" x14ac:dyDescent="0.2">
      <c r="B45" s="27" t="s">
        <v>314</v>
      </c>
      <c r="E45" s="8">
        <f t="shared" ref="E45:N45" si="10">+E41+E43-E44</f>
        <v>335.25220152564782</v>
      </c>
      <c r="F45" s="8">
        <f t="shared" si="10"/>
        <v>391.55021543919941</v>
      </c>
      <c r="G45" s="8">
        <f t="shared" si="10"/>
        <v>409.81259917561431</v>
      </c>
      <c r="H45" s="8">
        <f t="shared" si="10"/>
        <v>384.25331643430508</v>
      </c>
      <c r="I45" s="8">
        <f t="shared" si="10"/>
        <v>219.79667867704032</v>
      </c>
      <c r="J45" s="8">
        <f t="shared" si="10"/>
        <v>207.96790092026379</v>
      </c>
      <c r="K45" s="8">
        <f t="shared" si="10"/>
        <v>280.67986170210094</v>
      </c>
      <c r="L45" s="8">
        <f t="shared" si="10"/>
        <v>357.89026532148779</v>
      </c>
      <c r="M45" s="8">
        <f t="shared" si="10"/>
        <v>320.49200724952448</v>
      </c>
      <c r="N45" s="8">
        <f t="shared" si="10"/>
        <v>377.36026947771325</v>
      </c>
      <c r="O45" s="8">
        <f>AVERAGE(E45:N45)</f>
        <v>328.50553159228969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(Input!A142+Input!A141+Input!A147-Input!A143-Input!A144-Input!A207-Input!A208-SUM(Input!A136:A139)-SUM(Input!A202:'Input'!A205))/Input!A7</f>
        <v>5.1961760550238534</v>
      </c>
      <c r="F47" s="6">
        <f>(Input!B142+Input!B141+Input!B147-Input!B143-Input!B144-Input!B207-Input!B208-SUM(Input!B136:B139)-SUM(Input!B202:'Input'!B205))/Input!B7</f>
        <v>4.5708505969514466</v>
      </c>
      <c r="G47" s="6">
        <f>(Input!C142+Input!C141+Input!C147-Input!C143-Input!C144-Input!C207-Input!C208-SUM(Input!C136:C139)-SUM(Input!C202:'Input'!C205))/Input!C7</f>
        <v>5.2822394034077771</v>
      </c>
      <c r="H47" s="6">
        <f>(Input!D142+Input!D141+Input!D147-Input!D143-Input!D144-Input!D207-Input!D208-SUM(Input!D136:D139)-SUM(Input!D202:'Input'!D205))/Input!D7</f>
        <v>5.4039840209187995</v>
      </c>
      <c r="I47" s="6">
        <f>(Input!E142+Input!E141+Input!E147-Input!E143-Input!E144-Input!E207-Input!E208-SUM(Input!E136:E139)-SUM(Input!E202:'Input'!E205))/Input!E7</f>
        <v>10.960328586219539</v>
      </c>
      <c r="J47" s="6">
        <f>(Input!F142+Input!F141+Input!F147-Input!F143-Input!F144-Input!F207-Input!F208-SUM(Input!F136:F139)-SUM(Input!F202:'Input'!F205))/Input!F7</f>
        <v>2.5641639510175058</v>
      </c>
      <c r="K47" s="6">
        <f>(Input!G142+Input!G141+Input!G147-Input!G143-Input!G144-Input!G207-Input!G208-SUM(Input!G136:G139)-SUM(Input!G202:'Input'!G205))/Input!G7</f>
        <v>1.9471514498811275</v>
      </c>
      <c r="L47" s="6">
        <f>(Input!H142+Input!H141+Input!H147-Input!H143-Input!H144-Input!H207-Input!H208-SUM(Input!H136:H139)-SUM(Input!H202:'Input'!H205))/Input!H7</f>
        <v>2.6075842493600412</v>
      </c>
      <c r="M47" s="6">
        <f>(Input!I142+Input!I141+Input!I147-Input!I143-Input!I144-Input!I207-Input!I208-SUM(Input!I136:I139)-SUM(Input!I202:'Input'!I205))/Input!I7</f>
        <v>3.5025860132109119</v>
      </c>
      <c r="N47" s="6">
        <f>(Input!J142+Input!J141+Input!J147-Input!J143-Input!J144-Input!J207-Input!J208-SUM(Input!J136:J139)-SUM(Input!J202:'Input'!J205))/Input!J7</f>
        <v>4.7414208544264707</v>
      </c>
      <c r="O47" s="6">
        <f>AVERAGE(E47:N47)</f>
        <v>4.6776485180417469</v>
      </c>
    </row>
    <row r="48" spans="2:15" x14ac:dyDescent="0.2">
      <c r="B48" s="26" t="s">
        <v>287</v>
      </c>
      <c r="E48" s="6">
        <f>Input!A127/Input!A7</f>
        <v>164.63994058885584</v>
      </c>
      <c r="F48" s="6">
        <f>Input!B127/Input!B7</f>
        <v>156.51905351283344</v>
      </c>
      <c r="G48" s="6">
        <f>Input!C127/Input!C7</f>
        <v>159.75763296451174</v>
      </c>
      <c r="H48" s="6">
        <f>Input!D127/Input!D7</f>
        <v>162.12489069378509</v>
      </c>
      <c r="I48" s="6">
        <f>Input!E127/Input!E7</f>
        <v>161.43882683044382</v>
      </c>
      <c r="J48" s="6">
        <f>Input!F127/Input!F7</f>
        <v>170.35059586106573</v>
      </c>
      <c r="K48" s="6">
        <f>Input!G127/Input!G7</f>
        <v>171.71206786613547</v>
      </c>
      <c r="L48" s="6">
        <f>Input!H127/Input!H7</f>
        <v>172.75164914922451</v>
      </c>
      <c r="M48" s="6">
        <f>Input!I127/Input!I7</f>
        <v>169.59067896888996</v>
      </c>
      <c r="N48" s="6">
        <f>Input!J127/Input!J7</f>
        <v>174.43888844301767</v>
      </c>
      <c r="O48" s="16">
        <f>AVERAGE(E48:N48)</f>
        <v>166.33242248787633</v>
      </c>
    </row>
    <row r="49" spans="2:15" s="4" customFormat="1" x14ac:dyDescent="0.2">
      <c r="B49" s="27" t="s">
        <v>288</v>
      </c>
      <c r="E49" s="8">
        <f t="shared" ref="E49:N49" si="11">+E45+E47-E48</f>
        <v>175.80843699181582</v>
      </c>
      <c r="F49" s="8">
        <f t="shared" si="11"/>
        <v>239.60201252331743</v>
      </c>
      <c r="G49" s="8">
        <f t="shared" si="11"/>
        <v>255.33720561451037</v>
      </c>
      <c r="H49" s="8">
        <f t="shared" si="11"/>
        <v>227.5324097614388</v>
      </c>
      <c r="I49" s="8">
        <f t="shared" si="11"/>
        <v>69.318180432816035</v>
      </c>
      <c r="J49" s="8">
        <f t="shared" si="11"/>
        <v>40.181469010215579</v>
      </c>
      <c r="K49" s="8">
        <f t="shared" si="11"/>
        <v>110.91494528584658</v>
      </c>
      <c r="L49" s="8">
        <f t="shared" si="11"/>
        <v>187.74620042162334</v>
      </c>
      <c r="M49" s="8">
        <f t="shared" si="11"/>
        <v>154.40391429384545</v>
      </c>
      <c r="N49" s="8">
        <f t="shared" si="11"/>
        <v>207.66280188912202</v>
      </c>
      <c r="O49" s="8">
        <f>AVERAGE(E49:N49)</f>
        <v>166.85075762245512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45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178</v>
      </c>
    </row>
    <row r="2" spans="1:15" ht="15.75" customHeight="1" x14ac:dyDescent="0.2">
      <c r="D2" s="41" t="str">
        <f>Kenndat!D2</f>
        <v>Produktionsgebiet 2: Wald- und Mühlviertel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168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Input!A132/Input!A$34</f>
        <v>89.693778503584838</v>
      </c>
      <c r="F7" s="6">
        <f>Input!B132/Input!B$34</f>
        <v>96.903512615962569</v>
      </c>
      <c r="G7" s="6">
        <f>Input!C132/Input!C$34</f>
        <v>98.684097918577365</v>
      </c>
      <c r="H7" s="6">
        <f>Input!D132/Input!D$34</f>
        <v>88.117124540533396</v>
      </c>
      <c r="I7" s="6">
        <f>Input!E132/Input!E$34</f>
        <v>66.182711099807349</v>
      </c>
      <c r="J7" s="6">
        <f>Input!F132/Input!F$34</f>
        <v>67.891056774043633</v>
      </c>
      <c r="K7" s="6">
        <f>Input!G132/Input!G$34</f>
        <v>82.01914723413897</v>
      </c>
      <c r="L7" s="6">
        <f>Input!H132/Input!H$34</f>
        <v>86.67486580900021</v>
      </c>
      <c r="M7" s="6">
        <f>Input!I132/Input!I$34</f>
        <v>90.097191026428789</v>
      </c>
      <c r="N7" s="6">
        <f>Input!J132/Input!J$34</f>
        <v>95.971336030285272</v>
      </c>
      <c r="O7" s="6">
        <f>AVERAGE(E7:N7)</f>
        <v>86.223482155236255</v>
      </c>
    </row>
    <row r="8" spans="1:15" ht="12" customHeight="1" x14ac:dyDescent="0.2">
      <c r="B8" t="s">
        <v>180</v>
      </c>
      <c r="E8" s="6">
        <f>Input!A133/Input!A$34</f>
        <v>0.23035665579437858</v>
      </c>
      <c r="F8" s="6">
        <f>Input!B133/Input!B$34</f>
        <v>-3.8045719932958993E-2</v>
      </c>
      <c r="G8" s="6">
        <f>Input!C133/Input!C$34</f>
        <v>-6.4744025150756362E-2</v>
      </c>
      <c r="H8" s="6">
        <f>Input!D133/Input!D$34</f>
        <v>0.22633023950351541</v>
      </c>
      <c r="I8" s="6">
        <f>Input!E133/Input!E$34</f>
        <v>0.35627813812608222</v>
      </c>
      <c r="J8" s="6">
        <f>Input!F133/Input!F$34</f>
        <v>0.39079447263366096</v>
      </c>
      <c r="K8" s="6">
        <f>Input!G133/Input!G$34</f>
        <v>-1.2211580442555525</v>
      </c>
      <c r="L8" s="6">
        <f>Input!H133/Input!H$34</f>
        <v>1.8013785645482221</v>
      </c>
      <c r="M8" s="6">
        <f>Input!I133/Input!I$34</f>
        <v>-0.39793065950334938</v>
      </c>
      <c r="N8" s="6">
        <f>Input!J133/Input!J$34</f>
        <v>-0.44492560759908401</v>
      </c>
      <c r="O8" s="6">
        <f>AVERAGE(E8:N8)</f>
        <v>8.3833401416415793E-2</v>
      </c>
    </row>
    <row r="9" spans="1:15" ht="12" customHeight="1" x14ac:dyDescent="0.2">
      <c r="B9" t="s">
        <v>181</v>
      </c>
      <c r="E9" s="6">
        <f>Input!A134/Input!A$34</f>
        <v>0.26093577512941246</v>
      </c>
      <c r="F9" s="6">
        <f>Input!B134/Input!B$34</f>
        <v>0.47415994780441961</v>
      </c>
      <c r="G9" s="6">
        <f>Input!C134/Input!C$34</f>
        <v>0.44134315170861027</v>
      </c>
      <c r="H9" s="6">
        <f>Input!D134/Input!D$34</f>
        <v>0.3837882363602852</v>
      </c>
      <c r="I9" s="6">
        <f>Input!E134/Input!E$34</f>
        <v>0.14120757629873446</v>
      </c>
      <c r="J9" s="6">
        <f>Input!F134/Input!F$34</f>
        <v>0.31651023521581728</v>
      </c>
      <c r="K9" s="6">
        <f>Input!G134/Input!G$34</f>
        <v>0.36518792428775915</v>
      </c>
      <c r="L9" s="6">
        <f>Input!H134/Input!H$34</f>
        <v>0.19572513888767831</v>
      </c>
      <c r="M9" s="6">
        <f>Input!I134/Input!I$34</f>
        <v>0.24675566171597951</v>
      </c>
      <c r="N9" s="6">
        <f>Input!J134/Input!J$34</f>
        <v>0.21506559982493983</v>
      </c>
      <c r="O9" s="6">
        <f>AVERAGE(E9:N9)</f>
        <v>0.30406792472336364</v>
      </c>
    </row>
    <row r="10" spans="1:15" ht="12" customHeight="1" x14ac:dyDescent="0.2">
      <c r="B10" t="s">
        <v>182</v>
      </c>
      <c r="E10" s="6">
        <f>Input!A135/Input!A$34</f>
        <v>-4.2394131340942359E-2</v>
      </c>
      <c r="F10" s="6">
        <f>Input!B135/Input!B$34</f>
        <v>-4.7034141497091037E-2</v>
      </c>
      <c r="G10" s="6">
        <f>Input!C135/Input!C$34</f>
        <v>-2.6471781663198822E-2</v>
      </c>
      <c r="H10" s="6">
        <f>Input!D135/Input!D$34</f>
        <v>-1.0020370012643103E-2</v>
      </c>
      <c r="I10" s="6">
        <f>Input!E135/Input!E$34</f>
        <v>-3.6976305867663005E-2</v>
      </c>
      <c r="J10" s="6">
        <f>Input!F135/Input!F$34</f>
        <v>-3.542037569914866E-2</v>
      </c>
      <c r="K10" s="6">
        <f>Input!G135/Input!G$34</f>
        <v>-9.1925567768786826E-2</v>
      </c>
      <c r="L10" s="6">
        <f>Input!H135/Input!H$34</f>
        <v>-1.7173442923416271E-2</v>
      </c>
      <c r="M10" s="6">
        <f>Input!I135/Input!I$34</f>
        <v>-8.6493019350282974E-2</v>
      </c>
      <c r="N10" s="6">
        <f>Input!J135/Input!J$34</f>
        <v>-6.8797425569536927E-2</v>
      </c>
      <c r="O10" s="6">
        <f>AVERAGE(E10:N10)</f>
        <v>-4.6270656169271E-2</v>
      </c>
    </row>
    <row r="11" spans="1:15" ht="12.75" customHeight="1" x14ac:dyDescent="0.2">
      <c r="B11" s="28" t="s">
        <v>68</v>
      </c>
      <c r="E11" s="8">
        <f>Input!A27/Input!A$34</f>
        <v>90.142676803167674</v>
      </c>
      <c r="F11" s="8">
        <f>Input!B27/Input!B$34</f>
        <v>97.292592702336933</v>
      </c>
      <c r="G11" s="8">
        <f>Input!C27/Input!C$34</f>
        <v>99.03422526347201</v>
      </c>
      <c r="H11" s="8">
        <f>Input!D27/Input!D$34</f>
        <v>88.717222646384556</v>
      </c>
      <c r="I11" s="8">
        <f>Input!E27/Input!E$34</f>
        <v>66.643220508364521</v>
      </c>
      <c r="J11" s="8">
        <f>Input!F27/Input!F$34</f>
        <v>68.562941106193961</v>
      </c>
      <c r="K11" s="8">
        <f>Input!G27/Input!G$34</f>
        <v>81.07125154640238</v>
      </c>
      <c r="L11" s="8">
        <f>Input!H27/Input!H$34</f>
        <v>88.654796069512685</v>
      </c>
      <c r="M11" s="8">
        <f>Input!I27/Input!I$34</f>
        <v>89.859523009291152</v>
      </c>
      <c r="N11" s="8">
        <f>Input!J27/Input!J$34</f>
        <v>95.672678596941594</v>
      </c>
      <c r="O11" s="8">
        <f>AVERAGE(E11:N11)</f>
        <v>86.565112825206754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Input!A28/Input!A34</f>
        <v>6.6030358559012431E-2</v>
      </c>
      <c r="F13" s="8">
        <f>Input!B28/Input!B34</f>
        <v>2.223504424873337E-2</v>
      </c>
      <c r="G13" s="8">
        <f>Input!C28/Input!C34</f>
        <v>2.5448263360252202E-2</v>
      </c>
      <c r="H13" s="8">
        <f>Input!D28/Input!D34</f>
        <v>7.9033059791216737E-3</v>
      </c>
      <c r="I13" s="8">
        <f>Input!E28/Input!E34</f>
        <v>3.8164830511740924E-2</v>
      </c>
      <c r="J13" s="8">
        <f>Input!F28/Input!F34</f>
        <v>1.481226321639172E-2</v>
      </c>
      <c r="K13" s="8">
        <f>Input!G28/Input!G34</f>
        <v>3.3480816422950581E-2</v>
      </c>
      <c r="L13" s="8">
        <f>Input!H28/Input!H34</f>
        <v>4.3307570882497815E-2</v>
      </c>
      <c r="M13" s="8">
        <f>Input!I28/Input!I34</f>
        <v>4.7211241461547662E-2</v>
      </c>
      <c r="N13" s="8">
        <f>Input!J28/Input!J34</f>
        <v>3.5232201162302509E-2</v>
      </c>
      <c r="O13" s="8">
        <f>AVERAGE(E13:N13)</f>
        <v>3.3382589580455091E-2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</f>
        <v>0.14891471019034494</v>
      </c>
      <c r="F15" s="16">
        <f>Input!B136/Input!B$34</f>
        <v>0.18566657241946041</v>
      </c>
      <c r="G15" s="16">
        <f>Input!C136/Input!C$34</f>
        <v>0.19423042968170465</v>
      </c>
      <c r="H15" s="16">
        <f>Input!D136/Input!D$34</f>
        <v>0.15696670444947988</v>
      </c>
      <c r="I15" s="16">
        <f>Input!E136/Input!E$34</f>
        <v>0.16387373661626548</v>
      </c>
      <c r="J15" s="16">
        <f>Input!F136/Input!F$34</f>
        <v>0.18751682705702294</v>
      </c>
      <c r="K15" s="16">
        <f>Input!G136/Input!G$34</f>
        <v>0.17701072477747476</v>
      </c>
      <c r="L15" s="16">
        <f>Input!H136/Input!H$34</f>
        <v>0.237880545069831</v>
      </c>
      <c r="M15" s="16">
        <f>Input!I136/Input!I$34</f>
        <v>0.19766800682790686</v>
      </c>
      <c r="N15" s="16">
        <f>Input!J136/Input!J$34</f>
        <v>0.24491764249895298</v>
      </c>
      <c r="O15" s="6">
        <f t="shared" ref="O15:O26" si="1">AVERAGE(E15:N15)</f>
        <v>0.18946458995884438</v>
      </c>
    </row>
    <row r="16" spans="1:15" ht="12" customHeight="1" x14ac:dyDescent="0.2">
      <c r="B16" t="s">
        <v>184</v>
      </c>
      <c r="E16" s="16">
        <f>Input!A137/Input!A$34</f>
        <v>0.48734398027765791</v>
      </c>
      <c r="F16" s="16">
        <f>Input!B137/Input!B$34</f>
        <v>0.5062237840923387</v>
      </c>
      <c r="G16" s="16">
        <f>Input!C137/Input!C$34</f>
        <v>0.51176830135369611</v>
      </c>
      <c r="H16" s="16">
        <f>Input!D137/Input!D$34</f>
        <v>0.4872831772450027</v>
      </c>
      <c r="I16" s="16">
        <f>Input!E137/Input!E$34</f>
        <v>0.4490520073829864</v>
      </c>
      <c r="J16" s="16">
        <f>Input!F137/Input!F$34</f>
        <v>0.43588896401108879</v>
      </c>
      <c r="K16" s="16">
        <f>Input!G137/Input!G$34</f>
        <v>0.43519215941745804</v>
      </c>
      <c r="L16" s="16">
        <f>Input!H137/Input!H$34</f>
        <v>0.51633404916421899</v>
      </c>
      <c r="M16" s="16">
        <f>Input!I137/Input!I$34</f>
        <v>0.6474889661925981</v>
      </c>
      <c r="N16" s="16">
        <f>Input!J137/Input!J$34</f>
        <v>0.49037109711168791</v>
      </c>
      <c r="O16" s="6">
        <f t="shared" si="1"/>
        <v>0.49669464862487339</v>
      </c>
    </row>
    <row r="17" spans="2:15" ht="12" customHeight="1" x14ac:dyDescent="0.2">
      <c r="B17" t="s">
        <v>185</v>
      </c>
      <c r="E17" s="16">
        <f>Input!A138/Input!A$34</f>
        <v>0.16398843377544051</v>
      </c>
      <c r="F17" s="16">
        <f>Input!B138/Input!B$34</f>
        <v>0.22090818178790847</v>
      </c>
      <c r="G17" s="16">
        <f>Input!C138/Input!C$34</f>
        <v>0.2051677074932417</v>
      </c>
      <c r="H17" s="16">
        <f>Input!D138/Input!D$34</f>
        <v>0.17795645062324608</v>
      </c>
      <c r="I17" s="16">
        <f>Input!E138/Input!E$34</f>
        <v>0.18187426889020145</v>
      </c>
      <c r="J17" s="16">
        <f>Input!F138/Input!F$34</f>
        <v>0.12234304468264412</v>
      </c>
      <c r="K17" s="16">
        <f>Input!G138/Input!G$34</f>
        <v>0.10374898680662518</v>
      </c>
      <c r="L17" s="16">
        <f>Input!H138/Input!H$34</f>
        <v>0.24496291970569015</v>
      </c>
      <c r="M17" s="16">
        <f>Input!I138/Input!I$34</f>
        <v>0.29265831883888788</v>
      </c>
      <c r="N17" s="16">
        <f>Input!J138/Input!J$34</f>
        <v>0.25542426329490048</v>
      </c>
      <c r="O17" s="6">
        <f t="shared" si="1"/>
        <v>0.19690325758987862</v>
      </c>
    </row>
    <row r="18" spans="2:15" ht="12" customHeight="1" x14ac:dyDescent="0.2">
      <c r="B18" t="s">
        <v>186</v>
      </c>
      <c r="E18" s="16">
        <f>Input!A139/Input!A$34</f>
        <v>0.59206219811238958</v>
      </c>
      <c r="F18" s="16">
        <f>Input!B139/Input!B$34</f>
        <v>0.69921546805728696</v>
      </c>
      <c r="G18" s="16">
        <f>Input!C139/Input!C$34</f>
        <v>0.51098156262865135</v>
      </c>
      <c r="H18" s="16">
        <f>Input!D139/Input!D$34</f>
        <v>0.6603549404009339</v>
      </c>
      <c r="I18" s="16">
        <f>Input!E139/Input!E$34</f>
        <v>0.4999020689232414</v>
      </c>
      <c r="J18" s="16">
        <f>Input!F139/Input!F$34</f>
        <v>0.62444939525717658</v>
      </c>
      <c r="K18" s="16">
        <f>Input!G139/Input!G$34</f>
        <v>0.49417621542845352</v>
      </c>
      <c r="L18" s="16">
        <f>Input!H139/Input!H$34</f>
        <v>1.2700806259139032</v>
      </c>
      <c r="M18" s="16">
        <f>Input!I139/Input!I$34</f>
        <v>0.79452676203869044</v>
      </c>
      <c r="N18" s="16">
        <f>Input!J139/Input!J$34</f>
        <v>0.73702157036852012</v>
      </c>
      <c r="O18" s="6">
        <f t="shared" si="1"/>
        <v>0.6882770807129247</v>
      </c>
    </row>
    <row r="19" spans="2:15" ht="12" customHeight="1" x14ac:dyDescent="0.2">
      <c r="B19" t="s">
        <v>311</v>
      </c>
      <c r="E19" s="16">
        <f>E20-SUM(E15:E18)</f>
        <v>1.7844782020938199E-2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1.7035360071195438E-2</v>
      </c>
      <c r="J19" s="16">
        <f t="shared" si="2"/>
        <v>0</v>
      </c>
      <c r="K19" s="16">
        <f t="shared" si="2"/>
        <v>9.8172056834489041E-5</v>
      </c>
      <c r="L19" s="16">
        <f t="shared" si="2"/>
        <v>2.9778867411782706E-3</v>
      </c>
      <c r="M19" s="16">
        <f t="shared" si="2"/>
        <v>4.668649521611945E-3</v>
      </c>
      <c r="N19" s="16">
        <f t="shared" si="2"/>
        <v>6.0540782129825388E-3</v>
      </c>
      <c r="O19" s="6">
        <f t="shared" si="1"/>
        <v>4.8678928624740882E-3</v>
      </c>
    </row>
    <row r="20" spans="2:15" ht="12.75" customHeight="1" x14ac:dyDescent="0.2">
      <c r="B20" s="28" t="s">
        <v>187</v>
      </c>
      <c r="E20" s="8">
        <f>Input!A141/Input!A$34</f>
        <v>1.4101541043767711</v>
      </c>
      <c r="F20" s="8">
        <f>Input!B141/Input!B$34</f>
        <v>1.6120140063569948</v>
      </c>
      <c r="G20" s="8">
        <f>Input!C141/Input!C$34</f>
        <v>1.4221480011572938</v>
      </c>
      <c r="H20" s="8">
        <f>Input!D141/Input!D$34</f>
        <v>1.4825612727186626</v>
      </c>
      <c r="I20" s="8">
        <f>Input!E141/Input!E$34</f>
        <v>1.3117374418838903</v>
      </c>
      <c r="J20" s="8">
        <f>Input!F141/Input!F$34</f>
        <v>1.3701982310079324</v>
      </c>
      <c r="K20" s="8">
        <f>Input!G141/Input!G$34</f>
        <v>1.210226258486846</v>
      </c>
      <c r="L20" s="8">
        <f>Input!H141/Input!H$34</f>
        <v>2.2722360265948218</v>
      </c>
      <c r="M20" s="8">
        <f>Input!I141/Input!I$34</f>
        <v>1.9370107034196953</v>
      </c>
      <c r="N20" s="8">
        <f>Input!J141/Input!J$34</f>
        <v>1.733788651487044</v>
      </c>
      <c r="O20" s="8">
        <f t="shared" si="1"/>
        <v>1.5762074697489952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</f>
        <v>8.3893800906117713E-2</v>
      </c>
      <c r="F22" s="16">
        <f>Input!B202/Input!B$34</f>
        <v>0.15366248093079432</v>
      </c>
      <c r="G22" s="16">
        <f>Input!C202/Input!C$34</f>
        <v>0.13213407189879375</v>
      </c>
      <c r="H22" s="16">
        <f>Input!D202/Input!D$34</f>
        <v>0.12957505748336484</v>
      </c>
      <c r="I22" s="16">
        <f>Input!E202/Input!E$34</f>
        <v>0.15435142548760558</v>
      </c>
      <c r="J22" s="16">
        <f>Input!F202/Input!F$34</f>
        <v>5.3530909080895091E-2</v>
      </c>
      <c r="K22" s="16">
        <f>Input!G202/Input!G$34</f>
        <v>4.8644138664937539E-2</v>
      </c>
      <c r="L22" s="16">
        <f>Input!H202/Input!H$34</f>
        <v>9.4877049740456063E-2</v>
      </c>
      <c r="M22" s="16">
        <f>Input!I202/Input!I$34</f>
        <v>2.4086322551665311E-2</v>
      </c>
      <c r="N22" s="16">
        <f>Input!J202/Input!J$34</f>
        <v>0.19331160392085925</v>
      </c>
      <c r="O22" s="6">
        <f t="shared" si="1"/>
        <v>0.10680668606654894</v>
      </c>
    </row>
    <row r="23" spans="2:15" ht="12" customHeight="1" x14ac:dyDescent="0.2">
      <c r="B23" t="s">
        <v>305</v>
      </c>
      <c r="E23" s="16">
        <f>Input!A203/Input!A$34</f>
        <v>1.2485302077467295</v>
      </c>
      <c r="F23" s="16">
        <f>Input!B203/Input!B$34</f>
        <v>1.0719907287402468</v>
      </c>
      <c r="G23" s="16">
        <f>Input!C203/Input!C$34</f>
        <v>1.0419066031546191</v>
      </c>
      <c r="H23" s="16">
        <f>Input!D203/Input!D$34</f>
        <v>0.77311280980458885</v>
      </c>
      <c r="I23" s="16">
        <f>Input!E203/Input!E$34</f>
        <v>0.81164552277079183</v>
      </c>
      <c r="J23" s="16">
        <f>Input!F203/Input!F$34</f>
        <v>0.99364922039347625</v>
      </c>
      <c r="K23" s="16">
        <f>Input!G203/Input!G$34</f>
        <v>1.2428054961054953</v>
      </c>
      <c r="L23" s="16">
        <f>Input!H203/Input!H$34</f>
        <v>0.36994430361571873</v>
      </c>
      <c r="M23" s="16">
        <f>Input!I203/Input!I$34</f>
        <v>0.28351486284706967</v>
      </c>
      <c r="N23" s="16">
        <f>Input!J203/Input!J$34</f>
        <v>0.27055681813001298</v>
      </c>
      <c r="O23" s="6">
        <f t="shared" si="1"/>
        <v>0.8107656573308748</v>
      </c>
    </row>
    <row r="24" spans="2:15" ht="12" customHeight="1" x14ac:dyDescent="0.2">
      <c r="B24" t="s">
        <v>306</v>
      </c>
      <c r="E24" s="16">
        <f>Input!A204/Input!A$34</f>
        <v>6.377859468914609E-3</v>
      </c>
      <c r="F24" s="16">
        <f>Input!B204/Input!B$34</f>
        <v>5.6732789019369428E-2</v>
      </c>
      <c r="G24" s="16">
        <f>Input!C204/Input!C$34</f>
        <v>9.6856451391924794E-2</v>
      </c>
      <c r="H24" s="16">
        <f>Input!D204/Input!D$34</f>
        <v>5.4525921088090512E-2</v>
      </c>
      <c r="I24" s="16">
        <f>Input!E204/Input!E$34</f>
        <v>1.3266178510790374E-2</v>
      </c>
      <c r="J24" s="16">
        <f>Input!F204/Input!F$34</f>
        <v>1.894115353676248E-2</v>
      </c>
      <c r="K24" s="16">
        <f>Input!G204/Input!G$34</f>
        <v>0.1143944438260389</v>
      </c>
      <c r="L24" s="16">
        <f>Input!H204/Input!H$34</f>
        <v>2.0153375435996431E-2</v>
      </c>
      <c r="M24" s="16">
        <f>Input!I204/Input!I$34</f>
        <v>1.6890674977485101E-2</v>
      </c>
      <c r="N24" s="16">
        <f>Input!J204/Input!J$34</f>
        <v>1.5178521892456181E-2</v>
      </c>
      <c r="O24" s="6">
        <f t="shared" si="1"/>
        <v>4.1331736914782882E-2</v>
      </c>
    </row>
    <row r="25" spans="2:15" ht="12" customHeight="1" x14ac:dyDescent="0.2">
      <c r="B25" t="s">
        <v>307</v>
      </c>
      <c r="E25" s="16">
        <f>Input!A205/Input!A$34</f>
        <v>0.14410250955526172</v>
      </c>
      <c r="F25" s="16">
        <f>Input!B205/Input!B$34</f>
        <v>0.20022030572823701</v>
      </c>
      <c r="G25" s="16">
        <f>Input!C205/Input!C$34</f>
        <v>0.2330769565033711</v>
      </c>
      <c r="H25" s="16">
        <f>Input!D205/Input!D$34</f>
        <v>0.21512356410830347</v>
      </c>
      <c r="I25" s="16">
        <f>Input!E205/Input!E$34</f>
        <v>0.10743347095238613</v>
      </c>
      <c r="J25" s="16">
        <f>Input!F205/Input!F$34</f>
        <v>0.1864235363587769</v>
      </c>
      <c r="K25" s="16">
        <f>Input!G205/Input!G$34</f>
        <v>0.17465889445123067</v>
      </c>
      <c r="L25" s="16">
        <f>Input!H205/Input!H$34</f>
        <v>0.14291612885657348</v>
      </c>
      <c r="M25" s="16">
        <f>Input!I205/Input!I$34</f>
        <v>0.12980676046526457</v>
      </c>
      <c r="N25" s="16">
        <f>Input!J205/Input!J$34</f>
        <v>0.19037587101079445</v>
      </c>
      <c r="O25" s="6">
        <f t="shared" si="1"/>
        <v>0.17241379979901997</v>
      </c>
    </row>
    <row r="26" spans="2:15" ht="12" customHeight="1" x14ac:dyDescent="0.2">
      <c r="B26" t="s">
        <v>308</v>
      </c>
      <c r="E26" s="16">
        <f>E27-SUM(E22:E25)</f>
        <v>0.41707568247987914</v>
      </c>
      <c r="F26" s="16">
        <f t="shared" ref="F26:N26" si="3">F27-SUM(F22:F25)</f>
        <v>0.36637138110806688</v>
      </c>
      <c r="G26" s="16">
        <f t="shared" si="3"/>
        <v>0.32329186303553126</v>
      </c>
      <c r="H26" s="16">
        <f t="shared" si="3"/>
        <v>0.16992688395361544</v>
      </c>
      <c r="I26" s="16">
        <f t="shared" si="3"/>
        <v>0.15075842273957263</v>
      </c>
      <c r="J26" s="16">
        <f t="shared" si="3"/>
        <v>0.14413239532860067</v>
      </c>
      <c r="K26" s="16">
        <f t="shared" si="3"/>
        <v>0.11114996642772312</v>
      </c>
      <c r="L26" s="16">
        <f t="shared" si="3"/>
        <v>0.19389816187783371</v>
      </c>
      <c r="M26" s="16">
        <f t="shared" si="3"/>
        <v>0.31330491359322554</v>
      </c>
      <c r="N26" s="16">
        <f t="shared" si="3"/>
        <v>0.4604121018944467</v>
      </c>
      <c r="O26" s="6">
        <f t="shared" si="1"/>
        <v>0.26503217724384953</v>
      </c>
    </row>
    <row r="27" spans="2:15" ht="12.75" customHeight="1" x14ac:dyDescent="0.2">
      <c r="B27" s="28" t="s">
        <v>188</v>
      </c>
      <c r="E27" s="8">
        <f>Input!A142/Input!A$34</f>
        <v>1.8999800601569026</v>
      </c>
      <c r="F27" s="8">
        <f>Input!B142/Input!B$34</f>
        <v>1.8489776855267144</v>
      </c>
      <c r="G27" s="8">
        <f>Input!C142/Input!C$34</f>
        <v>1.82726594598424</v>
      </c>
      <c r="H27" s="8">
        <f>Input!D142/Input!D$34</f>
        <v>1.3422642364379631</v>
      </c>
      <c r="I27" s="8">
        <f>Input!E142/Input!E$34</f>
        <v>1.2374550204611465</v>
      </c>
      <c r="J27" s="8">
        <f>Input!F142/Input!F$34</f>
        <v>1.3966772146985116</v>
      </c>
      <c r="K27" s="8">
        <f>Input!G142/Input!G$34</f>
        <v>1.6916529394754254</v>
      </c>
      <c r="L27" s="8">
        <f>Input!H142/Input!H$34</f>
        <v>0.82178901952657846</v>
      </c>
      <c r="M27" s="8">
        <f>Input!I142/Input!I$34</f>
        <v>0.76760353443471019</v>
      </c>
      <c r="N27" s="8">
        <f>Input!J142/Input!J$34</f>
        <v>1.1298349168485695</v>
      </c>
      <c r="O27" s="8">
        <f>AVERAGE(E27:N27)</f>
        <v>1.3963500573550762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Input!A143/Input!A$34</f>
        <v>3.0889085607339442</v>
      </c>
      <c r="F29" s="16">
        <f>Input!B143/Input!B$34</f>
        <v>2.9186845115840931</v>
      </c>
      <c r="G29" s="16">
        <f>Input!C143/Input!C$34</f>
        <v>3.8421182401899161</v>
      </c>
      <c r="H29" s="16">
        <f>Input!D143/Input!D$34</f>
        <v>2.9747711107636046</v>
      </c>
      <c r="I29" s="16">
        <f>Input!E143/Input!E$34</f>
        <v>2.5085240485369797</v>
      </c>
      <c r="J29" s="16">
        <f>Input!F143/Input!F$34</f>
        <v>1.1455530779356919</v>
      </c>
      <c r="K29" s="16">
        <f>Input!G143/Input!G$34</f>
        <v>0.76318215238679876</v>
      </c>
      <c r="L29" s="16">
        <f>Input!H143/Input!H$34</f>
        <v>0.50536718442046391</v>
      </c>
      <c r="M29" s="16">
        <f>Input!I143/Input!I$34</f>
        <v>0.78174049607960017</v>
      </c>
      <c r="N29" s="16">
        <f>Input!J143/Input!J$34</f>
        <v>9.2318641508304392E-2</v>
      </c>
      <c r="O29" s="16">
        <f t="shared" ref="O29:O35" si="4">AVERAGE(E29:N29)</f>
        <v>1.8621168024139396</v>
      </c>
    </row>
    <row r="30" spans="2:15" ht="12" customHeight="1" x14ac:dyDescent="0.2">
      <c r="B30" t="s">
        <v>309</v>
      </c>
      <c r="E30" s="16">
        <f>Input!A207/Input!A$34</f>
        <v>0.31463323002149673</v>
      </c>
      <c r="F30" s="16">
        <f>Input!B207/Input!B$34</f>
        <v>0.25641445804184071</v>
      </c>
      <c r="G30" s="16">
        <f>Input!C207/Input!C$34</f>
        <v>0.32835938688795568</v>
      </c>
      <c r="H30" s="16">
        <f>Input!D207/Input!D$34</f>
        <v>0.53576297604556011</v>
      </c>
      <c r="I30" s="16">
        <f>Input!E207/Input!E$34</f>
        <v>0.93607229463756081</v>
      </c>
      <c r="J30" s="16">
        <f>Input!F207/Input!F$34</f>
        <v>0.76404433419403883</v>
      </c>
      <c r="K30" s="16">
        <f>Input!G207/Input!G$34</f>
        <v>0.28792804267992311</v>
      </c>
      <c r="L30" s="16">
        <f>Input!H207/Input!H$34</f>
        <v>6.37087081457305E-2</v>
      </c>
      <c r="M30" s="16">
        <f>Input!I207/Input!I$34</f>
        <v>3.0539291710932486E-2</v>
      </c>
      <c r="N30" s="16">
        <f>Input!J207/Input!J$34</f>
        <v>0.41803006214584443</v>
      </c>
      <c r="O30" s="16">
        <f t="shared" si="4"/>
        <v>0.39354927845108834</v>
      </c>
    </row>
    <row r="31" spans="2:15" ht="12" customHeight="1" x14ac:dyDescent="0.2">
      <c r="B31" t="s">
        <v>190</v>
      </c>
      <c r="E31" s="16">
        <f>Input!A144/Input!A$34</f>
        <v>7.8605136562402492E-2</v>
      </c>
      <c r="F31" s="16">
        <f>Input!B144/Input!B$34</f>
        <v>9.2692848912886872E-2</v>
      </c>
      <c r="G31" s="16">
        <f>Input!C144/Input!C$34</f>
        <v>0.19763497032343499</v>
      </c>
      <c r="H31" s="16">
        <f>Input!D144/Input!D$34</f>
        <v>0.10691007111277369</v>
      </c>
      <c r="I31" s="16">
        <f>Input!E144/Input!E$34</f>
        <v>4.764831591189618E-2</v>
      </c>
      <c r="J31" s="16">
        <f>Input!F144/Input!F$34</f>
        <v>7.1610704794343852E-2</v>
      </c>
      <c r="K31" s="16">
        <f>Input!G144/Input!G$34</f>
        <v>5.7258178418897056E-2</v>
      </c>
      <c r="L31" s="16">
        <f>Input!H144/Input!H$34</f>
        <v>9.6342200273903E-2</v>
      </c>
      <c r="M31" s="16">
        <f>Input!I144/Input!I$34</f>
        <v>0.1594483905217588</v>
      </c>
      <c r="N31" s="16">
        <f>Input!J144/Input!J$34</f>
        <v>0.13320324243227322</v>
      </c>
      <c r="O31" s="16">
        <f t="shared" si="4"/>
        <v>0.10413540592645698</v>
      </c>
    </row>
    <row r="32" spans="2:15" ht="12" customHeight="1" x14ac:dyDescent="0.2">
      <c r="B32" t="s">
        <v>310</v>
      </c>
      <c r="E32" s="16">
        <f>Input!A208/Input!A$34</f>
        <v>2.5486456025952592E-2</v>
      </c>
      <c r="F32" s="16">
        <f>Input!B208/Input!B$34</f>
        <v>5.7382288380645699E-2</v>
      </c>
      <c r="G32" s="16">
        <f>Input!C208/Input!C$34</f>
        <v>1.6172489075782663E-2</v>
      </c>
      <c r="H32" s="16">
        <f>Input!D208/Input!D$34</f>
        <v>5.0044327518732133E-2</v>
      </c>
      <c r="I32" s="16">
        <f>Input!E208/Input!E$34</f>
        <v>4.002898184493936E-2</v>
      </c>
      <c r="J32" s="16">
        <f>Input!F208/Input!F$34</f>
        <v>3.7408351681111986E-2</v>
      </c>
      <c r="K32" s="16">
        <f>Input!G208/Input!G$34</f>
        <v>4.1645792806346935E-2</v>
      </c>
      <c r="L32" s="16">
        <f>Input!H208/Input!H$34</f>
        <v>5.5466862483091649E-2</v>
      </c>
      <c r="M32" s="16">
        <f>Input!I208/Input!I$34</f>
        <v>8.8781148518394332E-2</v>
      </c>
      <c r="N32" s="16">
        <f>Input!J208/Input!J$34</f>
        <v>7.1071865933086106E-2</v>
      </c>
      <c r="O32" s="16">
        <f t="shared" si="4"/>
        <v>4.8348856426808341E-2</v>
      </c>
    </row>
    <row r="33" spans="2:15" ht="12" customHeight="1" x14ac:dyDescent="0.2">
      <c r="B33" t="s">
        <v>191</v>
      </c>
      <c r="E33" s="16">
        <f>Input!A145/Input!A$34</f>
        <v>0.1228654019348899</v>
      </c>
      <c r="F33" s="16">
        <f>Input!B145/Input!B$34</f>
        <v>0.1247543675146281</v>
      </c>
      <c r="G33" s="16">
        <f>Input!C145/Input!C$34</f>
        <v>0.1244455451814299</v>
      </c>
      <c r="H33" s="16">
        <f>Input!D145/Input!D$34</f>
        <v>5.9611644465431116E-2</v>
      </c>
      <c r="I33" s="16">
        <f>Input!E145/Input!E$34</f>
        <v>4.4017261982824053E-2</v>
      </c>
      <c r="J33" s="16">
        <f>Input!F145/Input!F$34</f>
        <v>3.6118213345784647E-2</v>
      </c>
      <c r="K33" s="16">
        <f>Input!G145/Input!G$34</f>
        <v>4.7846391247805847E-2</v>
      </c>
      <c r="L33" s="16">
        <f>Input!H145/Input!H$34</f>
        <v>5.3320074671687638E-2</v>
      </c>
      <c r="M33" s="16">
        <f>Input!I145/Input!I$34</f>
        <v>6.1213204913022227E-2</v>
      </c>
      <c r="N33" s="16">
        <f>Input!J145/Input!J$34</f>
        <v>2.7900816784031474E-2</v>
      </c>
      <c r="O33" s="16">
        <f t="shared" si="4"/>
        <v>7.0209292204153478E-2</v>
      </c>
    </row>
    <row r="34" spans="2:15" ht="12" customHeight="1" x14ac:dyDescent="0.2">
      <c r="B34" t="s">
        <v>192</v>
      </c>
      <c r="E34" s="16">
        <f>E35-SUM(E29:E33)</f>
        <v>1.8755808216672776E-2</v>
      </c>
      <c r="F34" s="16">
        <f t="shared" ref="F34:N34" si="5">F35-SUM(F29:F33)</f>
        <v>6.9805295529854039E-2</v>
      </c>
      <c r="G34" s="16">
        <f t="shared" si="5"/>
        <v>0.16032698229969355</v>
      </c>
      <c r="H34" s="16">
        <f t="shared" si="5"/>
        <v>0.35964656546051321</v>
      </c>
      <c r="I34" s="16">
        <f t="shared" si="5"/>
        <v>0.85370742123556109</v>
      </c>
      <c r="J34" s="16">
        <f t="shared" si="5"/>
        <v>5.9109332995527453E-2</v>
      </c>
      <c r="K34" s="16">
        <f t="shared" si="5"/>
        <v>3.997893394488683E-2</v>
      </c>
      <c r="L34" s="16">
        <f t="shared" si="5"/>
        <v>4.7506026730805617E-2</v>
      </c>
      <c r="M34" s="16">
        <f t="shared" si="5"/>
        <v>8.4440824754302701E-2</v>
      </c>
      <c r="N34" s="16">
        <f t="shared" si="5"/>
        <v>3.4127099429652308E-2</v>
      </c>
      <c r="O34" s="16">
        <f t="shared" si="4"/>
        <v>0.17274042905974696</v>
      </c>
    </row>
    <row r="35" spans="2:15" ht="12.75" customHeight="1" x14ac:dyDescent="0.2">
      <c r="B35" s="28" t="s">
        <v>193</v>
      </c>
      <c r="E35" s="8">
        <f>Input!A147/Input!A$34</f>
        <v>3.6492545934953582</v>
      </c>
      <c r="F35" s="8">
        <f>Input!B147/Input!B$34</f>
        <v>3.5197337699639486</v>
      </c>
      <c r="G35" s="8">
        <f>Input!C147/Input!C$34</f>
        <v>4.6690576139582118</v>
      </c>
      <c r="H35" s="8">
        <f>Input!D147/Input!D$34</f>
        <v>4.0867466953666147</v>
      </c>
      <c r="I35" s="8">
        <f>Input!E147/Input!E$34</f>
        <v>4.4299983241497616</v>
      </c>
      <c r="J35" s="8">
        <f>Input!F147/Input!F$34</f>
        <v>2.113844014946499</v>
      </c>
      <c r="K35" s="8">
        <f>Input!G147/Input!G$34</f>
        <v>1.2378394914846584</v>
      </c>
      <c r="L35" s="8">
        <f>Input!H147/Input!H$34</f>
        <v>0.82171105672568234</v>
      </c>
      <c r="M35" s="8">
        <f>Input!I147/Input!I$34</f>
        <v>1.2061633564980108</v>
      </c>
      <c r="N35" s="8">
        <f>Input!J147/Input!J$34</f>
        <v>0.77665172823319195</v>
      </c>
      <c r="O35" s="8">
        <f t="shared" si="4"/>
        <v>2.6511000644821934</v>
      </c>
    </row>
    <row r="36" spans="2:15" ht="5.25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97.168095919755729</v>
      </c>
      <c r="F37" s="30">
        <f t="shared" ref="F37:N37" si="6">+F11+F13+F20+F27+F35</f>
        <v>104.29555320843333</v>
      </c>
      <c r="G37" s="30">
        <f t="shared" si="6"/>
        <v>106.97814508793201</v>
      </c>
      <c r="H37" s="30">
        <f t="shared" si="6"/>
        <v>95.636698156886936</v>
      </c>
      <c r="I37" s="30">
        <f t="shared" si="6"/>
        <v>73.660576125371065</v>
      </c>
      <c r="J37" s="30">
        <f t="shared" si="6"/>
        <v>73.458472830063286</v>
      </c>
      <c r="K37" s="30">
        <f t="shared" si="6"/>
        <v>85.244451052272268</v>
      </c>
      <c r="L37" s="30">
        <f t="shared" si="6"/>
        <v>92.613839743242266</v>
      </c>
      <c r="M37" s="30">
        <f t="shared" si="6"/>
        <v>93.81751184510513</v>
      </c>
      <c r="N37" s="30">
        <f t="shared" si="6"/>
        <v>99.348186094672698</v>
      </c>
      <c r="O37" s="7">
        <f>AVERAGE(E37:N37)</f>
        <v>92.22215300637346</v>
      </c>
    </row>
    <row r="38" spans="2:15" ht="5.25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Input!A24/Input!A$6</f>
        <v>64.716755339622267</v>
      </c>
      <c r="F39" s="30">
        <f>Input!B24/Input!B$6</f>
        <v>65.448497855281957</v>
      </c>
      <c r="G39" s="30">
        <f>Input!C24/Input!C$6</f>
        <v>65.117785976851778</v>
      </c>
      <c r="H39" s="30">
        <f>Input!D24/Input!D$6</f>
        <v>61.976978503732759</v>
      </c>
      <c r="I39" s="30">
        <f>Input!E24/Input!E$6</f>
        <v>57.303605169316306</v>
      </c>
      <c r="J39" s="30">
        <f>Input!F24/Input!F$6</f>
        <v>59.514393175025951</v>
      </c>
      <c r="K39" s="30">
        <f>Input!G24/Input!G$6</f>
        <v>63.157066203382705</v>
      </c>
      <c r="L39" s="30">
        <f>Input!H24/Input!H$6</f>
        <v>66.876617434115261</v>
      </c>
      <c r="M39" s="30">
        <f>Input!I24/Input!I$6</f>
        <v>73.892126971207688</v>
      </c>
      <c r="N39" s="30">
        <f>Input!J24/Input!J$6</f>
        <v>66.4324058480248</v>
      </c>
      <c r="O39" s="7">
        <f>AVERAGE(E39:N39)</f>
        <v>64.443623247656149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32.451340580133461</v>
      </c>
      <c r="F41" s="11">
        <f t="shared" ref="F41:N41" si="7">+F37-F39</f>
        <v>38.847055353151376</v>
      </c>
      <c r="G41" s="11">
        <f t="shared" si="7"/>
        <v>41.860359111080228</v>
      </c>
      <c r="H41" s="11">
        <f t="shared" si="7"/>
        <v>33.659719653154177</v>
      </c>
      <c r="I41" s="11">
        <f t="shared" si="7"/>
        <v>16.356970956054759</v>
      </c>
      <c r="J41" s="11">
        <f t="shared" si="7"/>
        <v>13.944079655037335</v>
      </c>
      <c r="K41" s="11">
        <f t="shared" si="7"/>
        <v>22.087384848889563</v>
      </c>
      <c r="L41" s="11">
        <f t="shared" si="7"/>
        <v>25.737222309127006</v>
      </c>
      <c r="M41" s="11">
        <f t="shared" si="7"/>
        <v>19.925384873897443</v>
      </c>
      <c r="N41" s="11">
        <f t="shared" si="7"/>
        <v>32.915780246647898</v>
      </c>
      <c r="O41" s="11">
        <f>AVERAGE(E41:N41)</f>
        <v>27.778529758717326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(Input!A25+Input!A26)/Input!A$6</f>
        <v>2.7851162773200451</v>
      </c>
      <c r="F43" s="8">
        <f>(Input!B25+Input!B26)/Input!B$6</f>
        <v>2.9604730538795598</v>
      </c>
      <c r="G43" s="8">
        <f>(Input!C25+Input!C26)/Input!C$6</f>
        <v>3.7425489774271514</v>
      </c>
      <c r="H43" s="8">
        <f>(Input!D25+Input!D26)/Input!D$6</f>
        <v>3.1562951659145875</v>
      </c>
      <c r="I43" s="8">
        <f>(Input!E25+Input!E26)/Input!E$6</f>
        <v>2.7429939292080796</v>
      </c>
      <c r="J43" s="8">
        <f>(Input!F25+Input!F26)/Input!F$6</f>
        <v>2.4857164683528823</v>
      </c>
      <c r="K43" s="8">
        <f>(Input!G25+Input!G26)/Input!G$6</f>
        <v>2.7247388543515134</v>
      </c>
      <c r="L43" s="8">
        <f>(Input!H25+Input!H26)/Input!H$6</f>
        <v>3.3684935925282362</v>
      </c>
      <c r="M43" s="8">
        <f>(Input!I25+Input!I26)/Input!I$6</f>
        <v>3.7724938662660792</v>
      </c>
      <c r="N43" s="8">
        <f>(Input!J25+Input!J26)/Input!J$6</f>
        <v>3.2754766730628693</v>
      </c>
      <c r="O43" s="8">
        <f>AVERAGE(E43:N43)</f>
        <v>3.1014346858311006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x14ac:dyDescent="0.2">
      <c r="B45" s="9" t="s">
        <v>74</v>
      </c>
      <c r="C45" s="10"/>
      <c r="D45" s="10"/>
      <c r="E45" s="11">
        <f>+E41-E43</f>
        <v>29.666224302813415</v>
      </c>
      <c r="F45" s="11">
        <f t="shared" ref="F45:N45" si="8">+F41-F43</f>
        <v>35.886582299271815</v>
      </c>
      <c r="G45" s="11">
        <f t="shared" si="8"/>
        <v>38.11781013365308</v>
      </c>
      <c r="H45" s="11">
        <f t="shared" si="8"/>
        <v>30.503424487239588</v>
      </c>
      <c r="I45" s="11">
        <f t="shared" si="8"/>
        <v>13.61397702684668</v>
      </c>
      <c r="J45" s="11">
        <f t="shared" si="8"/>
        <v>11.458363186684453</v>
      </c>
      <c r="K45" s="11">
        <f t="shared" si="8"/>
        <v>19.362645994538049</v>
      </c>
      <c r="L45" s="11">
        <f t="shared" si="8"/>
        <v>22.36872871659877</v>
      </c>
      <c r="M45" s="11">
        <f t="shared" si="8"/>
        <v>16.152891007631364</v>
      </c>
      <c r="N45" s="11">
        <f t="shared" si="8"/>
        <v>29.64030357358503</v>
      </c>
      <c r="O45" s="11">
        <f>AVERAGE(E45:N45)</f>
        <v>24.677095072886225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202</v>
      </c>
    </row>
    <row r="2" spans="1:15" ht="15.75" customHeight="1" x14ac:dyDescent="0.2">
      <c r="D2" s="41" t="str">
        <f>Kenndat!D2</f>
        <v>Produktionsgebiet 2: Wald- und Mühlviertel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170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ht="12.75" customHeight="1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Input!A149/Input!A$153</f>
        <v>89.017196126796378</v>
      </c>
      <c r="F7" s="6">
        <f>Input!B149/Input!B$153</f>
        <v>96.739794593876937</v>
      </c>
      <c r="G7" s="6">
        <f>Input!C149/Input!C$153</f>
        <v>98.418452922110291</v>
      </c>
      <c r="H7" s="6">
        <f>Input!D149/Input!D$153</f>
        <v>93.432796495126027</v>
      </c>
      <c r="I7" s="6">
        <f>Input!E149/Input!E$153</f>
        <v>70.532360876879835</v>
      </c>
      <c r="J7" s="6">
        <f>Input!F149/Input!F$153</f>
        <v>71.898431861716958</v>
      </c>
      <c r="K7" s="6">
        <f>Input!G149/Input!G$153</f>
        <v>85.063710590804916</v>
      </c>
      <c r="L7" s="6">
        <f>Input!H149/Input!H$153</f>
        <v>87.70967165933358</v>
      </c>
      <c r="M7" s="6">
        <f>Input!I149/Input!I$153</f>
        <v>90.207604052525014</v>
      </c>
      <c r="N7" s="6">
        <f>Input!J149/Input!J$153</f>
        <v>97.050783012457174</v>
      </c>
      <c r="O7" s="6">
        <f>AVERAGE(E7:N7)</f>
        <v>88.007080219162702</v>
      </c>
    </row>
    <row r="8" spans="1:15" ht="12" customHeight="1" x14ac:dyDescent="0.2">
      <c r="B8" t="s">
        <v>180</v>
      </c>
      <c r="E8" s="6">
        <f>Input!A150/Input!A$153</f>
        <v>0.18945413988043752</v>
      </c>
      <c r="F8" s="6">
        <f>Input!B150/Input!B$153</f>
        <v>-7.8939873145827372E-2</v>
      </c>
      <c r="G8" s="6">
        <f>Input!C150/Input!C$153</f>
        <v>-5.3477247549860073E-2</v>
      </c>
      <c r="H8" s="6">
        <f>Input!D150/Input!D$153</f>
        <v>2.3130074878804537E-2</v>
      </c>
      <c r="I8" s="6">
        <f>Input!E150/Input!E$153</f>
        <v>0.54455465096950084</v>
      </c>
      <c r="J8" s="6">
        <f>Input!F150/Input!F$153</f>
        <v>0.39673850332083538</v>
      </c>
      <c r="K8" s="6">
        <f>Input!G150/Input!G$153</f>
        <v>-1.3939617443914927</v>
      </c>
      <c r="L8" s="6">
        <f>Input!H150/Input!H$153</f>
        <v>2.3193349049403564</v>
      </c>
      <c r="M8" s="6">
        <f>Input!I150/Input!I$153</f>
        <v>-0.31242734688189289</v>
      </c>
      <c r="N8" s="6">
        <f>Input!J150/Input!J$153</f>
        <v>-0.70036094484708178</v>
      </c>
      <c r="O8" s="6">
        <f>AVERAGE(E8:N8)</f>
        <v>9.3404511717377986E-2</v>
      </c>
    </row>
    <row r="9" spans="1:15" ht="12" customHeight="1" x14ac:dyDescent="0.2">
      <c r="B9" t="s">
        <v>181</v>
      </c>
      <c r="E9" s="6">
        <f>Input!A151/Input!A$153</f>
        <v>0.32221931114279739</v>
      </c>
      <c r="F9" s="6">
        <f>Input!B151/Input!B$153</f>
        <v>0.67665580993740504</v>
      </c>
      <c r="G9" s="6">
        <f>Input!C151/Input!C$153</f>
        <v>0.36674666403026512</v>
      </c>
      <c r="H9" s="6">
        <f>Input!D151/Input!D$153</f>
        <v>0.26456307948221547</v>
      </c>
      <c r="I9" s="6">
        <f>Input!E151/Input!E$153</f>
        <v>0.16575495924938938</v>
      </c>
      <c r="J9" s="6">
        <f>Input!F151/Input!F$153</f>
        <v>0.21413518098020481</v>
      </c>
      <c r="K9" s="6">
        <f>Input!G151/Input!G$153</f>
        <v>0.26474311937563255</v>
      </c>
      <c r="L9" s="6">
        <f>Input!H151/Input!H$153</f>
        <v>0.19701313903490694</v>
      </c>
      <c r="M9" s="6">
        <f>Input!I151/Input!I$153</f>
        <v>0.26131443859385439</v>
      </c>
      <c r="N9" s="6">
        <f>Input!J151/Input!J$153</f>
        <v>0.22150909317727063</v>
      </c>
      <c r="O9" s="6">
        <f>AVERAGE(E9:N9)</f>
        <v>0.29546547950039415</v>
      </c>
    </row>
    <row r="10" spans="1:15" ht="12" customHeight="1" x14ac:dyDescent="0.2">
      <c r="B10" t="s">
        <v>182</v>
      </c>
      <c r="E10" s="6">
        <f>Input!A152/Input!A$153</f>
        <v>-4.7291072215058363E-2</v>
      </c>
      <c r="F10" s="6">
        <f>Input!B152/Input!B$153</f>
        <v>-7.5228718846033146E-2</v>
      </c>
      <c r="G10" s="6">
        <f>Input!C152/Input!C$153</f>
        <v>-2.2398250384444721E-2</v>
      </c>
      <c r="H10" s="6">
        <f>Input!D152/Input!D$153</f>
        <v>-9.2011169075119307E-3</v>
      </c>
      <c r="I10" s="6">
        <f>Input!E152/Input!E$153</f>
        <v>-2.5861422478037608E-2</v>
      </c>
      <c r="J10" s="6">
        <f>Input!F152/Input!F$153</f>
        <v>-1.6931850466403643E-2</v>
      </c>
      <c r="K10" s="6">
        <f>Input!G152/Input!G$153</f>
        <v>-7.352370605902768E-2</v>
      </c>
      <c r="L10" s="6">
        <f>Input!H152/Input!H$153</f>
        <v>-1.4693022927084127E-2</v>
      </c>
      <c r="M10" s="6">
        <f>Input!I152/Input!I$153</f>
        <v>-0.11140297247965414</v>
      </c>
      <c r="N10" s="6">
        <f>Input!J152/Input!J$153</f>
        <v>-6.0242981627382369E-2</v>
      </c>
      <c r="O10" s="6">
        <f>AVERAGE(E10:N10)</f>
        <v>-4.5677511439063768E-2</v>
      </c>
    </row>
    <row r="11" spans="1:15" ht="12.75" customHeight="1" x14ac:dyDescent="0.2">
      <c r="B11" s="28" t="s">
        <v>68</v>
      </c>
      <c r="E11" s="8">
        <f>Input!A35/Input!A$153</f>
        <v>89.48157850560456</v>
      </c>
      <c r="F11" s="8">
        <f>Input!B35/Input!B$153</f>
        <v>97.26228181182249</v>
      </c>
      <c r="G11" s="8">
        <f>Input!C35/Input!C$153</f>
        <v>98.709324088206245</v>
      </c>
      <c r="H11" s="8">
        <f>Input!D35/Input!D$153</f>
        <v>93.71128853257953</v>
      </c>
      <c r="I11" s="8">
        <f>Input!E35/Input!E$153</f>
        <v>71.216809064620676</v>
      </c>
      <c r="J11" s="8">
        <f>Input!F35/Input!F$153</f>
        <v>72.492373695551578</v>
      </c>
      <c r="K11" s="8">
        <f>Input!G35/Input!G$153</f>
        <v>83.860968259730029</v>
      </c>
      <c r="L11" s="8">
        <f>Input!H35/Input!H$153</f>
        <v>90.21132668038176</v>
      </c>
      <c r="M11" s="8">
        <f>Input!I35/Input!I$153</f>
        <v>90.045088171757328</v>
      </c>
      <c r="N11" s="8">
        <f>Input!J35/Input!J$153</f>
        <v>96.511688179159989</v>
      </c>
      <c r="O11" s="8">
        <f>AVERAGE(E11:N11)</f>
        <v>88.350272698941424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Input!A28/Input!A$34/Input!A$5*Input!A$6</f>
        <v>8.3867482891768388E-2</v>
      </c>
      <c r="F13" s="8">
        <f>Input!B28/Input!B$34/Input!B$5*Input!B$6</f>
        <v>2.600135017253527E-2</v>
      </c>
      <c r="G13" s="8">
        <f>Input!C28/Input!C$34/Input!C$5*Input!C$6</f>
        <v>3.1461300510056751E-2</v>
      </c>
      <c r="H13" s="8">
        <f>Input!D28/Input!D$34/Input!D$5*Input!D$6</f>
        <v>1.0008175189174124E-2</v>
      </c>
      <c r="I13" s="8">
        <f>Input!E28/Input!E$34/Input!E$5*Input!E$6</f>
        <v>5.4936543824457007E-2</v>
      </c>
      <c r="J13" s="8">
        <f>Input!F28/Input!F$34/Input!F$5*Input!F$6</f>
        <v>2.1738118624169047E-2</v>
      </c>
      <c r="K13" s="8">
        <f>Input!G28/Input!G$34/Input!G$5*Input!G$6</f>
        <v>4.4899186810342585E-2</v>
      </c>
      <c r="L13" s="8">
        <f>Input!H28/Input!H$34/Input!H$5*Input!H$6</f>
        <v>5.0683717793665414E-2</v>
      </c>
      <c r="M13" s="8">
        <f>Input!I28/Input!I$34/Input!I$5*Input!I$6</f>
        <v>4.9069222715461248E-2</v>
      </c>
      <c r="N13" s="8">
        <f>Input!J28/Input!J$34/Input!J$5*Input!J$6</f>
        <v>4.3170623003736822E-2</v>
      </c>
      <c r="O13" s="8">
        <f>AVERAGE(E13:N13)</f>
        <v>4.1583572153536669E-2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Input!A136/Input!A$34/Input!A$5*Input!A$6</f>
        <v>0.18914181570072322</v>
      </c>
      <c r="F15" s="16">
        <f>Input!B136/Input!B$34/Input!B$5*Input!B$6</f>
        <v>0.21711589645645857</v>
      </c>
      <c r="G15" s="16">
        <f>Input!C136/Input!C$34/Input!C$5*Input!C$6</f>
        <v>0.24012412280980877</v>
      </c>
      <c r="H15" s="16">
        <f>Input!D136/Input!D$34/Input!D$5*Input!D$6</f>
        <v>0.1987712839598674</v>
      </c>
      <c r="I15" s="16">
        <f>Input!E136/Input!E$34/Input!E$5*Input!E$6</f>
        <v>0.23588881681336016</v>
      </c>
      <c r="J15" s="16">
        <f>Input!F136/Input!F$34/Input!F$5*Input!F$6</f>
        <v>0.2751951522224122</v>
      </c>
      <c r="K15" s="16">
        <f>Input!G136/Input!G$34/Input!G$5*Input!G$6</f>
        <v>0.23737884700356332</v>
      </c>
      <c r="L15" s="16">
        <f>Input!H136/Input!H$34/Input!H$5*Input!H$6</f>
        <v>0.27839636740732476</v>
      </c>
      <c r="M15" s="16">
        <f>Input!I136/Input!I$34/Input!I$5*Input!I$6</f>
        <v>0.20544715941561925</v>
      </c>
      <c r="N15" s="16">
        <f>Input!J136/Input!J$34/Input!J$5*Input!J$6</f>
        <v>0.30010180637250039</v>
      </c>
      <c r="O15" s="6">
        <f t="shared" ref="O15:O26" si="1">AVERAGE(E15:N15)</f>
        <v>0.23775612681616382</v>
      </c>
    </row>
    <row r="16" spans="1:15" ht="12" customHeight="1" x14ac:dyDescent="0.2">
      <c r="B16" t="s">
        <v>184</v>
      </c>
      <c r="E16" s="16">
        <f>Input!A137/Input!A$34/Input!A$5*Input!A$6</f>
        <v>0.61899274546289973</v>
      </c>
      <c r="F16" s="16">
        <f>Input!B137/Input!B$34/Input!B$5*Input!B$6</f>
        <v>0.59197102234687904</v>
      </c>
      <c r="G16" s="16">
        <f>Input!C137/Input!C$34/Input!C$5*Input!C$6</f>
        <v>0.63269135863934844</v>
      </c>
      <c r="H16" s="16">
        <f>Input!D137/Input!D$34/Input!D$5*Input!D$6</f>
        <v>0.61706017930832446</v>
      </c>
      <c r="I16" s="16">
        <f>Input!E137/Input!E$34/Input!E$5*Input!E$6</f>
        <v>0.64639001280161867</v>
      </c>
      <c r="J16" s="16">
        <f>Input!F137/Input!F$34/Input!F$5*Input!F$6</f>
        <v>0.63970008284442414</v>
      </c>
      <c r="K16" s="16">
        <f>Input!G137/Input!G$34/Input!G$5*Input!G$6</f>
        <v>0.58361103914678225</v>
      </c>
      <c r="L16" s="16">
        <f>Input!H137/Input!H$34/Input!H$5*Input!H$6</f>
        <v>0.60427608156789947</v>
      </c>
      <c r="M16" s="16">
        <f>Input!I137/Input!I$34/Input!I$5*Input!I$6</f>
        <v>0.67297065919746368</v>
      </c>
      <c r="N16" s="16">
        <f>Input!J137/Input!J$34/Input!J$5*Input!J$6</f>
        <v>0.60086015255806435</v>
      </c>
      <c r="O16" s="6">
        <f t="shared" si="1"/>
        <v>0.62085233338737056</v>
      </c>
    </row>
    <row r="17" spans="2:15" ht="12" customHeight="1" x14ac:dyDescent="0.2">
      <c r="B17" t="s">
        <v>185</v>
      </c>
      <c r="E17" s="16">
        <f>Input!A138/Input!A$34/Input!A$5*Input!A$6</f>
        <v>0.20828748267083994</v>
      </c>
      <c r="F17" s="16">
        <f>Input!B138/Input!B$34/Input!B$5*Input!B$6</f>
        <v>0.25832694220847757</v>
      </c>
      <c r="G17" s="16">
        <f>Input!C138/Input!C$34/Input!C$5*Input!C$6</f>
        <v>0.25364571283422654</v>
      </c>
      <c r="H17" s="16">
        <f>Input!D138/Input!D$34/Input!D$5*Input!D$6</f>
        <v>0.22535118070665833</v>
      </c>
      <c r="I17" s="16">
        <f>Input!E138/Input!E$34/Input!E$5*Input!E$6</f>
        <v>0.26179976720593212</v>
      </c>
      <c r="J17" s="16">
        <f>Input!F138/Input!F$34/Input!F$5*Input!F$6</f>
        <v>0.17954768824322787</v>
      </c>
      <c r="K17" s="16">
        <f>Input!G138/Input!G$34/Input!G$5*Input!G$6</f>
        <v>0.13913176671585817</v>
      </c>
      <c r="L17" s="16">
        <f>Input!H138/Input!H$34/Input!H$5*Input!H$6</f>
        <v>0.28668501232640442</v>
      </c>
      <c r="M17" s="16">
        <f>Input!I138/Input!I$34/Input!I$5*Input!I$6</f>
        <v>0.30417578064186529</v>
      </c>
      <c r="N17" s="16">
        <f>Input!J138/Input!J$34/Input!J$5*Input!J$6</f>
        <v>0.31297574982370846</v>
      </c>
      <c r="O17" s="6">
        <f t="shared" si="1"/>
        <v>0.24299270833771985</v>
      </c>
    </row>
    <row r="18" spans="2:15" ht="12" customHeight="1" x14ac:dyDescent="0.2">
      <c r="B18" t="s">
        <v>186</v>
      </c>
      <c r="E18" s="16">
        <f>Input!A139/Input!A$34/Input!A$5*Input!A$6</f>
        <v>0.75199904036075049</v>
      </c>
      <c r="F18" s="16">
        <f>Input!B139/Input!B$34/Input!B$5*Input!B$6</f>
        <v>0.81765280192983347</v>
      </c>
      <c r="G18" s="16">
        <f>Input!C139/Input!C$34/Input!C$5*Input!C$6</f>
        <v>0.63171872553267472</v>
      </c>
      <c r="H18" s="16">
        <f>Input!D139/Input!D$34/Input!D$5*Input!D$6</f>
        <v>0.83622574502723002</v>
      </c>
      <c r="I18" s="16">
        <f>Input!E139/Input!E$34/Input!E$5*Input!E$6</f>
        <v>0.71958637177465712</v>
      </c>
      <c r="J18" s="16">
        <f>Input!F139/Input!F$34/Input!F$5*Input!F$6</f>
        <v>0.91642680329021675</v>
      </c>
      <c r="K18" s="16">
        <f>Input!G139/Input!G$34/Input!G$5*Input!G$6</f>
        <v>0.66271114579334545</v>
      </c>
      <c r="L18" s="16">
        <f>Input!H139/Input!H$34/Input!H$5*Input!H$6</f>
        <v>1.4864008003052755</v>
      </c>
      <c r="M18" s="16">
        <f>Input!I139/Input!I$34/Input!I$5*Input!I$6</f>
        <v>0.82579507407413832</v>
      </c>
      <c r="N18" s="16">
        <f>Input!J139/Input!J$34/Input!J$5*Input!J$6</f>
        <v>0.90308522630841237</v>
      </c>
      <c r="O18" s="6">
        <f t="shared" si="1"/>
        <v>0.85516017343965345</v>
      </c>
    </row>
    <row r="19" spans="2:15" ht="12" customHeight="1" x14ac:dyDescent="0.2">
      <c r="B19" t="s">
        <v>311</v>
      </c>
      <c r="E19" s="16">
        <f>E20-SUM(E15:E18)</f>
        <v>2.2665285839858385E-2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2.4521628750027835E-2</v>
      </c>
      <c r="J19" s="16">
        <f t="shared" si="2"/>
        <v>0</v>
      </c>
      <c r="K19" s="16">
        <f t="shared" si="2"/>
        <v>1.3165286842742319E-4</v>
      </c>
      <c r="L19" s="16">
        <f t="shared" si="2"/>
        <v>3.4850805098467497E-3</v>
      </c>
      <c r="M19" s="16">
        <f t="shared" si="2"/>
        <v>4.8523825272210885E-3</v>
      </c>
      <c r="N19" s="16">
        <f t="shared" si="2"/>
        <v>7.4181663235806106E-3</v>
      </c>
      <c r="O19" s="6">
        <f t="shared" si="1"/>
        <v>6.3074196818962095E-3</v>
      </c>
    </row>
    <row r="20" spans="2:15" ht="12.75" customHeight="1" x14ac:dyDescent="0.2">
      <c r="B20" s="28" t="s">
        <v>187</v>
      </c>
      <c r="E20" s="8">
        <f>Input!A141/Input!A$34/Input!A$5*Input!A$6</f>
        <v>1.7910863700350719</v>
      </c>
      <c r="F20" s="8">
        <f>Input!B141/Input!B$34/Input!B$5*Input!B$6</f>
        <v>1.885066662941649</v>
      </c>
      <c r="G20" s="8">
        <f>Input!C141/Input!C$34/Input!C$5*Input!C$6</f>
        <v>1.7581799198160586</v>
      </c>
      <c r="H20" s="8">
        <f>Input!D141/Input!D$34/Input!D$5*Input!D$6</f>
        <v>1.8774083890020803</v>
      </c>
      <c r="I20" s="8">
        <f>Input!E141/Input!E$34/Input!E$5*Input!E$6</f>
        <v>1.8881865973455958</v>
      </c>
      <c r="J20" s="8">
        <f>Input!F141/Input!F$34/Input!F$5*Input!F$6</f>
        <v>2.0108697266002813</v>
      </c>
      <c r="K20" s="8">
        <f>Input!G141/Input!G$34/Input!G$5*Input!G$6</f>
        <v>1.6229644515279764</v>
      </c>
      <c r="L20" s="8">
        <f>Input!H141/Input!H$34/Input!H$5*Input!H$6</f>
        <v>2.659243342116751</v>
      </c>
      <c r="M20" s="8">
        <f>Input!I141/Input!I$34/Input!I$5*Input!I$6</f>
        <v>2.0132410558563074</v>
      </c>
      <c r="N20" s="8">
        <f>Input!J141/Input!J$34/Input!J$5*Input!J$6</f>
        <v>2.1244411013862661</v>
      </c>
      <c r="O20" s="8">
        <f t="shared" si="1"/>
        <v>1.9630687616628038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Input!A202/Input!A$34/Input!A$5*Input!A$6</f>
        <v>0.10655646986879669</v>
      </c>
      <c r="F22" s="16">
        <f>Input!B202/Input!B$34/Input!B$5*Input!B$6</f>
        <v>0.17969075889245006</v>
      </c>
      <c r="G22" s="16">
        <f>Input!C202/Input!C$34/Input!C$5*Input!C$6</f>
        <v>0.16335534117893524</v>
      </c>
      <c r="H22" s="16">
        <f>Input!D202/Input!D$34/Input!D$5*Input!D$6</f>
        <v>0.16408448298302408</v>
      </c>
      <c r="I22" s="16">
        <f>Input!E202/Input!E$34/Input!E$5*Input!E$6</f>
        <v>0.2221818815115302</v>
      </c>
      <c r="J22" s="16">
        <f>Input!F202/Input!F$34/Input!F$5*Input!F$6</f>
        <v>7.8560665217747488E-2</v>
      </c>
      <c r="K22" s="16">
        <f>Input!G202/Input!G$34/Input!G$5*Input!G$6</f>
        <v>6.5233841419950714E-2</v>
      </c>
      <c r="L22" s="16">
        <f>Input!H202/Input!H$34/Input!H$5*Input!H$6</f>
        <v>0.11103651200359087</v>
      </c>
      <c r="M22" s="16">
        <f>Input!I202/Input!I$34/Input!I$5*Input!I$6</f>
        <v>2.5034231024124342E-2</v>
      </c>
      <c r="N22" s="16">
        <f>Input!J202/Input!J$34/Input!J$5*Input!J$6</f>
        <v>0.23686803832297706</v>
      </c>
      <c r="O22" s="6">
        <f t="shared" si="1"/>
        <v>0.13526022224231266</v>
      </c>
    </row>
    <row r="23" spans="2:15" ht="12" customHeight="1" x14ac:dyDescent="0.2">
      <c r="B23" t="s">
        <v>305</v>
      </c>
      <c r="E23" s="16">
        <f>Input!A210/Input!A$36</f>
        <v>1.545912049424935</v>
      </c>
      <c r="F23" s="16">
        <f>Input!B210/Input!B$36</f>
        <v>1.1960504269784764</v>
      </c>
      <c r="G23" s="16">
        <f>Input!C210/Input!C$36</f>
        <v>1.1478851719274756</v>
      </c>
      <c r="H23" s="16">
        <f>Input!D210/Input!D$36</f>
        <v>0.92077128878617076</v>
      </c>
      <c r="I23" s="16">
        <f>Input!E210/Input!E$36</f>
        <v>1.0192020208846286</v>
      </c>
      <c r="J23" s="16">
        <f>Input!F210/Input!F$36</f>
        <v>1.1651247659696231</v>
      </c>
      <c r="K23" s="16">
        <f>Input!G210/Input!G$36</f>
        <v>1.4529681323278949</v>
      </c>
      <c r="L23" s="16">
        <f>Input!H210/Input!H$36</f>
        <v>0.38704547643451326</v>
      </c>
      <c r="M23" s="16">
        <f>Input!I210/Input!I$36</f>
        <v>0.29306382422433735</v>
      </c>
      <c r="N23" s="16">
        <f>Input!J210/Input!J$36</f>
        <v>0.32910313555848569</v>
      </c>
      <c r="O23" s="6">
        <f t="shared" si="1"/>
        <v>0.94571262925165411</v>
      </c>
    </row>
    <row r="24" spans="2:15" ht="12" customHeight="1" x14ac:dyDescent="0.2">
      <c r="B24" t="s">
        <v>306</v>
      </c>
      <c r="E24" s="16">
        <f>Input!A204/Input!A$34/Input!A$5*Input!A$6</f>
        <v>8.1007438331151017E-3</v>
      </c>
      <c r="F24" s="16">
        <f>Input!B204/Input!B$34/Input!B$5*Input!B$6</f>
        <v>6.6342531053933923E-2</v>
      </c>
      <c r="G24" s="16">
        <f>Input!C204/Input!C$34/Input!C$5*Input!C$6</f>
        <v>0.11974215609299838</v>
      </c>
      <c r="H24" s="16">
        <f>Input!D204/Input!D$34/Input!D$5*Input!D$6</f>
        <v>6.9047683594978315E-2</v>
      </c>
      <c r="I24" s="16">
        <f>Input!E204/Input!E$34/Input!E$5*Input!E$6</f>
        <v>1.9096062719757126E-2</v>
      </c>
      <c r="J24" s="16">
        <f>Input!F204/Input!F$34/Input!F$5*Input!F$6</f>
        <v>2.7797578023396979E-2</v>
      </c>
      <c r="K24" s="16">
        <f>Input!G204/Input!G$34/Input!G$5*Input!G$6</f>
        <v>0.15340777352997176</v>
      </c>
      <c r="L24" s="16">
        <f>Input!H204/Input!H$34/Input!H$5*Input!H$6</f>
        <v>2.3585899009649525E-2</v>
      </c>
      <c r="M24" s="16">
        <f>Input!I204/Input!I$34/Input!I$5*Input!I$6</f>
        <v>1.7555401354140011E-2</v>
      </c>
      <c r="N24" s="16">
        <f>Input!J204/Input!J$34/Input!J$5*Input!J$6</f>
        <v>1.859850434421079E-2</v>
      </c>
      <c r="O24" s="6">
        <f t="shared" si="1"/>
        <v>5.2327433355615197E-2</v>
      </c>
    </row>
    <row r="25" spans="2:15" ht="12" customHeight="1" x14ac:dyDescent="0.2">
      <c r="B25" t="s">
        <v>307</v>
      </c>
      <c r="E25" s="16">
        <f>Input!A205/Input!A$34/Input!A$5*Input!A$6</f>
        <v>0.18302967026880185</v>
      </c>
      <c r="F25" s="16">
        <f>Input!B205/Input!B$34/Input!B$5*Input!B$6</f>
        <v>0.23413482890588455</v>
      </c>
      <c r="G25" s="16">
        <f>Input!C205/Input!C$34/Input!C$5*Input!C$6</f>
        <v>0.28814949243158544</v>
      </c>
      <c r="H25" s="16">
        <f>Input!D205/Input!D$34/Input!D$5*Input!D$6</f>
        <v>0.27241692560088665</v>
      </c>
      <c r="I25" s="16">
        <f>Input!E205/Input!E$34/Input!E$5*Input!E$6</f>
        <v>0.15464561236224034</v>
      </c>
      <c r="J25" s="16">
        <f>Input!F205/Input!F$34/Input!F$5*Input!F$6</f>
        <v>0.27359066528196463</v>
      </c>
      <c r="K25" s="16">
        <f>Input!G205/Input!G$34/Input!G$5*Input!G$6</f>
        <v>0.23422494335228086</v>
      </c>
      <c r="L25" s="16">
        <f>Input!H205/Input!H$34/Input!H$5*Input!H$6</f>
        <v>0.167257608670383</v>
      </c>
      <c r="M25" s="16">
        <f>Input!I205/Input!I$34/Input!I$5*Input!I$6</f>
        <v>0.13491525835918561</v>
      </c>
      <c r="N25" s="16">
        <f>Input!J205/Input!J$34/Input!J$5*Input!J$6</f>
        <v>0.23327083421653375</v>
      </c>
      <c r="O25" s="6">
        <f t="shared" si="1"/>
        <v>0.21756358394497469</v>
      </c>
    </row>
    <row r="26" spans="2:15" ht="12" customHeight="1" x14ac:dyDescent="0.2">
      <c r="B26" t="s">
        <v>308</v>
      </c>
      <c r="E26" s="16">
        <f>(Input!A142-SUM(Input!A202:'Input'!A205))/Input!A$34/Input!A$5*Input!A$6</f>
        <v>0.52974250675456325</v>
      </c>
      <c r="F26" s="16">
        <f>(Input!B142-SUM(Input!B202:'Input'!B205))/Input!B$34/Input!B$5*Input!B$6</f>
        <v>0.42842957571037349</v>
      </c>
      <c r="G26" s="16">
        <f>(Input!C142-SUM(Input!C202:'Input'!C205))/Input!C$34/Input!C$5*Input!C$6</f>
        <v>0.39968080774043646</v>
      </c>
      <c r="H26" s="16">
        <f>(Input!D142-SUM(Input!D202:'Input'!D205))/Input!D$34/Input!D$5*Input!D$6</f>
        <v>0.21518311810916954</v>
      </c>
      <c r="I26" s="16">
        <f>(Input!E142-SUM(Input!E202:'Input'!E205))/Input!E$34/Input!E$5*Input!E$6</f>
        <v>0.21700991689693608</v>
      </c>
      <c r="J26" s="16">
        <f>(Input!F142-SUM(Input!F202:'Input'!F205))/Input!F$34/Input!F$5*Input!F$6</f>
        <v>0.21152521133782531</v>
      </c>
      <c r="K26" s="16">
        <f>(Input!G142-SUM(Input!G202:'Input'!G205))/Input!G$34/Input!G$5*Input!G$6</f>
        <v>0.14905679250941761</v>
      </c>
      <c r="L26" s="16">
        <f>(Input!H142-SUM(Input!H202:'Input'!H205))/Input!H$34/Input!H$5*Input!H$6</f>
        <v>0.22692290324919226</v>
      </c>
      <c r="M26" s="16">
        <f>(Input!I142-SUM(Input!I202:'Input'!I205))/Input!I$34/Input!I$5*Input!I$6</f>
        <v>0.32563491463099425</v>
      </c>
      <c r="N26" s="16">
        <f>(Input!J142-SUM(Input!J202:'Input'!J205))/Input!J$34/Input!J$5*Input!J$6</f>
        <v>0.56415087963650412</v>
      </c>
      <c r="O26" s="6">
        <f t="shared" si="1"/>
        <v>0.32673366265754128</v>
      </c>
    </row>
    <row r="27" spans="2:15" ht="12.75" customHeight="1" x14ac:dyDescent="0.2">
      <c r="B27" s="28" t="s">
        <v>188</v>
      </c>
      <c r="E27" s="8">
        <f>SUM(E22:E26)</f>
        <v>2.3733414401502118</v>
      </c>
      <c r="F27" s="8">
        <f t="shared" ref="F27:N27" si="3">SUM(F22:F26)</f>
        <v>2.1046481215411186</v>
      </c>
      <c r="G27" s="8">
        <f t="shared" si="3"/>
        <v>2.1188129693714313</v>
      </c>
      <c r="H27" s="8">
        <f t="shared" si="3"/>
        <v>1.6415034990742292</v>
      </c>
      <c r="I27" s="8">
        <f t="shared" si="3"/>
        <v>1.6321354943750925</v>
      </c>
      <c r="J27" s="8">
        <f t="shared" si="3"/>
        <v>1.7565988858305577</v>
      </c>
      <c r="K27" s="8">
        <f t="shared" si="3"/>
        <v>2.054891483139516</v>
      </c>
      <c r="L27" s="8">
        <f t="shared" si="3"/>
        <v>0.91584839936732887</v>
      </c>
      <c r="M27" s="8">
        <f t="shared" si="3"/>
        <v>0.79620362959278157</v>
      </c>
      <c r="N27" s="8">
        <f t="shared" si="3"/>
        <v>1.3819913920787115</v>
      </c>
      <c r="O27" s="8">
        <f>AVERAGE(E27:N27)</f>
        <v>1.6775975314520977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1.25" customHeight="1" x14ac:dyDescent="0.2">
      <c r="B29" t="s">
        <v>189</v>
      </c>
      <c r="E29" s="16">
        <f>Input!A143/Input!A$34/Input!A$5*Input!A$6</f>
        <v>3.9233315027369664</v>
      </c>
      <c r="F29" s="16">
        <f>Input!B143/Input!B$34/Input!B$5*Input!B$6</f>
        <v>3.4130689006016337</v>
      </c>
      <c r="G29" s="16">
        <f>Input!C143/Input!C$34/Input!C$5*Input!C$6</f>
        <v>4.7499522792028905</v>
      </c>
      <c r="H29" s="16">
        <f>Input!D143/Input!D$34/Input!D$5*Input!D$6</f>
        <v>3.7670350234276189</v>
      </c>
      <c r="I29" s="16">
        <f>Input!E143/Input!E$34/Input!E$5*Input!E$6</f>
        <v>3.6109066771503344</v>
      </c>
      <c r="J29" s="16">
        <f>Input!F143/Input!F$34/Input!F$5*Input!F$6</f>
        <v>1.6811859426647584</v>
      </c>
      <c r="K29" s="16">
        <f>Input!G143/Input!G$34/Input!G$5*Input!G$6</f>
        <v>1.0234594520474487</v>
      </c>
      <c r="L29" s="16">
        <f>Input!H143/Input!H$34/Input!H$5*Input!H$6</f>
        <v>0.59144134005672377</v>
      </c>
      <c r="M29" s="16">
        <f>Input!I143/Input!I$34/Input!I$5*Input!I$6</f>
        <v>0.81250560926400983</v>
      </c>
      <c r="N29" s="16">
        <f>Input!J143/Input!J$34/Input!J$5*Input!J$6</f>
        <v>0.1131196217463831</v>
      </c>
      <c r="O29" s="16">
        <f t="shared" ref="O29:O35" si="4">AVERAGE(E29:N29)</f>
        <v>2.3686006348898765</v>
      </c>
    </row>
    <row r="30" spans="2:15" ht="11.25" customHeight="1" x14ac:dyDescent="0.2">
      <c r="B30" t="s">
        <v>309</v>
      </c>
      <c r="E30" s="16">
        <f>Input!A211/Input!A$36</f>
        <v>0.36718626054938719</v>
      </c>
      <c r="F30" s="16">
        <f>Input!B211/Input!B$36</f>
        <v>0.2824678471718155</v>
      </c>
      <c r="G30" s="16">
        <f>Input!C211/Input!C$36</f>
        <v>0.30648016073660594</v>
      </c>
      <c r="H30" s="16">
        <f>Input!D211/Input!D$36</f>
        <v>0.39694657749880352</v>
      </c>
      <c r="I30" s="16">
        <f>Input!E211/Input!E$36</f>
        <v>0.71157007447637788</v>
      </c>
      <c r="J30" s="16">
        <f>Input!F211/Input!F$36</f>
        <v>0.61791600493507082</v>
      </c>
      <c r="K30" s="16">
        <f>Input!G211/Input!G$36</f>
        <v>0.24821679412939246</v>
      </c>
      <c r="L30" s="16">
        <f>Input!H211/Input!H$36</f>
        <v>6.0485092736426424E-2</v>
      </c>
      <c r="M30" s="16">
        <f>Input!I211/Input!I$36</f>
        <v>1.7293664938996204E-2</v>
      </c>
      <c r="N30" s="16">
        <f>Input!J211/Input!J$36</f>
        <v>0.35473699232429673</v>
      </c>
      <c r="O30" s="6">
        <f t="shared" si="4"/>
        <v>0.3363299469497173</v>
      </c>
    </row>
    <row r="31" spans="2:15" ht="11.25" customHeight="1" x14ac:dyDescent="0.2">
      <c r="B31" t="s">
        <v>190</v>
      </c>
      <c r="E31" s="16">
        <f>Input!A144/Input!A$34/Input!A$5*Input!A$6</f>
        <v>9.9839151107450938E-2</v>
      </c>
      <c r="F31" s="16">
        <f>Input!B144/Input!B$34/Input!B$5*Input!B$6</f>
        <v>0.1083937228148836</v>
      </c>
      <c r="G31" s="16">
        <f>Input!C144/Input!C$34/Input!C$5*Input!C$6</f>
        <v>0.24433310456671237</v>
      </c>
      <c r="H31" s="16">
        <f>Input!D144/Input!D$34/Input!D$5*Input!D$6</f>
        <v>0.13538318319071502</v>
      </c>
      <c r="I31" s="16">
        <f>Input!E144/Input!E$34/Input!E$5*Input!E$6</f>
        <v>6.8587591249754803E-2</v>
      </c>
      <c r="J31" s="16">
        <f>Input!F144/Input!F$34/Input!F$5*Input!F$6</f>
        <v>0.10509413536866695</v>
      </c>
      <c r="K31" s="16">
        <f>Input!G144/Input!G$34/Input!G$5*Input!G$6</f>
        <v>7.6785632010087743E-2</v>
      </c>
      <c r="L31" s="16">
        <f>Input!H144/Input!H$34/Input!H$5*Input!H$6</f>
        <v>0.11275120702455946</v>
      </c>
      <c r="M31" s="16">
        <f>Input!I144/Input!I$34/Input!I$5*Input!I$6</f>
        <v>0.16572342399651735</v>
      </c>
      <c r="N31" s="16">
        <f>Input!J144/Input!J$34/Input!J$5*Input!J$6</f>
        <v>0.1632162275478794</v>
      </c>
      <c r="O31" s="6">
        <f t="shared" si="4"/>
        <v>0.12801073788772274</v>
      </c>
    </row>
    <row r="32" spans="2:15" ht="11.25" customHeight="1" x14ac:dyDescent="0.2">
      <c r="B32" t="s">
        <v>310</v>
      </c>
      <c r="E32" s="16">
        <f>Input!A208/Input!A$34/Input!A$5*Input!A$6</f>
        <v>3.2371245005705679E-2</v>
      </c>
      <c r="F32" s="16">
        <f>Input!B208/Input!B$34/Input!B$5*Input!B$6</f>
        <v>6.7102046535012588E-2</v>
      </c>
      <c r="G32" s="16">
        <f>Input!C208/Input!C$34/Input!C$5*Input!C$6</f>
        <v>1.9993801997645073E-2</v>
      </c>
      <c r="H32" s="16">
        <f>Input!D208/Input!D$34/Input!D$5*Input!D$6</f>
        <v>6.3372517571126677E-2</v>
      </c>
      <c r="I32" s="16">
        <f>Input!E208/Input!E$34/Input!E$5*Input!E$6</f>
        <v>5.7619905181981457E-2</v>
      </c>
      <c r="J32" s="16">
        <f>Input!F208/Input!F$34/Input!F$5*Input!F$6</f>
        <v>5.4899590595902131E-2</v>
      </c>
      <c r="K32" s="16">
        <f>Input!G208/Input!G$34/Input!G$5*Input!G$6</f>
        <v>5.584876448219557E-2</v>
      </c>
      <c r="L32" s="16">
        <f>Input!H208/Input!H$34/Input!H$5*Input!H$6</f>
        <v>6.4913980343543148E-2</v>
      </c>
      <c r="M32" s="16">
        <f>Input!I208/Input!I$34/Input!I$5*Input!I$6</f>
        <v>9.2275098360455679E-2</v>
      </c>
      <c r="N32" s="16">
        <f>Input!J208/Input!J$34/Input!J$5*Input!J$6</f>
        <v>8.7085581631280384E-2</v>
      </c>
      <c r="O32" s="6">
        <f t="shared" si="4"/>
        <v>5.9548253170484844E-2</v>
      </c>
    </row>
    <row r="33" spans="2:15" ht="11.25" customHeight="1" x14ac:dyDescent="0.2">
      <c r="B33" t="s">
        <v>191</v>
      </c>
      <c r="E33" s="16">
        <f>Input!A145/Input!A$34/Input!A$5*Input!A$6</f>
        <v>0.15605567226407532</v>
      </c>
      <c r="F33" s="16">
        <f>Input!B145/Input!B$34/Input!B$5*Input!B$6</f>
        <v>0.14588601484279876</v>
      </c>
      <c r="G33" s="16">
        <f>Input!C145/Input!C$34/Input!C$5*Input!C$6</f>
        <v>0.15385013266587041</v>
      </c>
      <c r="H33" s="16">
        <f>Input!D145/Input!D$34/Input!D$5*Input!D$6</f>
        <v>7.5487875921906242E-2</v>
      </c>
      <c r="I33" s="16">
        <f>Input!E145/Input!E$34/Input!E$5*Input!E$6</f>
        <v>6.3360853684601162E-2</v>
      </c>
      <c r="J33" s="16">
        <f>Input!F145/Input!F$34/Input!F$5*Input!F$6</f>
        <v>5.3006214832507781E-2</v>
      </c>
      <c r="K33" s="16">
        <f>Input!G145/Input!G$34/Input!G$5*Input!G$6</f>
        <v>6.4164028490158731E-2</v>
      </c>
      <c r="L33" s="16">
        <f>Input!H145/Input!H$34/Input!H$5*Input!H$6</f>
        <v>6.2401551560795264E-2</v>
      </c>
      <c r="M33" s="16">
        <f>Input!I145/Input!I$34/Input!I$5*Input!I$6</f>
        <v>6.3622228351073506E-2</v>
      </c>
      <c r="N33" s="16">
        <f>Input!J145/Input!J$34/Input!J$5*Input!J$6</f>
        <v>3.4187351432601744E-2</v>
      </c>
      <c r="O33" s="6">
        <f t="shared" si="4"/>
        <v>8.7202192404638904E-2</v>
      </c>
    </row>
    <row r="34" spans="2:15" ht="11.25" customHeight="1" x14ac:dyDescent="0.2">
      <c r="B34" t="s">
        <v>192</v>
      </c>
      <c r="E34" s="16">
        <f>(Input!A147-Input!A143-Input!A144-Input!A145-Input!A207-Input!A208)/Input!A$34/Input!A$5*Input!A$6</f>
        <v>2.3822412282180919E-2</v>
      </c>
      <c r="F34" s="16">
        <f>(Input!B147-Input!B143-Input!B144-Input!B145-Input!B207-Input!B208)/Input!B$34/Input!B$5*Input!B$6</f>
        <v>8.1629337574736019E-2</v>
      </c>
      <c r="G34" s="16">
        <f>(Input!C147-Input!C143-Input!C144-Input!C145-Input!C207-Input!C208)/Input!C$34/Input!C$5*Input!C$6</f>
        <v>0.19820980703459604</v>
      </c>
      <c r="H34" s="16">
        <f>(Input!D147-Input!D143-Input!D144-Input!D145-Input!D207-Input!D208)/Input!D$34/Input!D$5*Input!D$6</f>
        <v>0.45543040378573413</v>
      </c>
      <c r="I34" s="16">
        <f>(Input!E147-Input!E143-Input!E144-Input!E145-Input!E207-Input!E208)/Input!E$34/Input!E$5*Input!E$6</f>
        <v>1.2288731413478569</v>
      </c>
      <c r="J34" s="16">
        <f>(Input!F147-Input!F143-Input!F144-Input!F145-Input!F207-Input!F208)/Input!F$34/Input!F$5*Input!F$6</f>
        <v>8.6747425000546094E-2</v>
      </c>
      <c r="K34" s="16">
        <f>(Input!G147-Input!G143-Input!G144-Input!G145-Input!G207-Input!G208)/Input!G$34/Input!G$5*Input!G$6</f>
        <v>5.3613436452504104E-2</v>
      </c>
      <c r="L34" s="16">
        <f>(Input!H147-Input!H143-Input!H144-Input!H145-Input!H207-Input!H208)/Input!H$34/Input!H$5*Input!H$6</f>
        <v>5.55972547815086E-2</v>
      </c>
      <c r="M34" s="16">
        <f>(Input!I147-Input!I143-Input!I144-Input!I145-Input!I207-Input!I208)/Input!I$34/Input!I$5*Input!I$6</f>
        <v>8.7763962731648229E-2</v>
      </c>
      <c r="N34" s="16">
        <f>(Input!J147-Input!J143-Input!J144-Input!J145-Input!J207-Input!J208)/Input!J$34/Input!J$5*Input!J$6</f>
        <v>4.181652281393488E-2</v>
      </c>
      <c r="O34" s="6">
        <f t="shared" si="4"/>
        <v>0.23135037038052458</v>
      </c>
    </row>
    <row r="35" spans="2:15" ht="12.75" customHeight="1" x14ac:dyDescent="0.2">
      <c r="B35" s="28" t="s">
        <v>193</v>
      </c>
      <c r="E35" s="8">
        <f>SUM(E29:E34)</f>
        <v>4.6026062439457665</v>
      </c>
      <c r="F35" s="8">
        <f t="shared" ref="F35:N35" si="5">SUM(F29:F34)</f>
        <v>4.0985478695408792</v>
      </c>
      <c r="G35" s="8">
        <f t="shared" si="5"/>
        <v>5.6728192862043203</v>
      </c>
      <c r="H35" s="8">
        <f t="shared" si="5"/>
        <v>4.8936555813959046</v>
      </c>
      <c r="I35" s="8">
        <f t="shared" si="5"/>
        <v>5.7409182430909071</v>
      </c>
      <c r="J35" s="8">
        <f t="shared" si="5"/>
        <v>2.598849313397452</v>
      </c>
      <c r="K35" s="8">
        <f t="shared" si="5"/>
        <v>1.5220881076117874</v>
      </c>
      <c r="L35" s="8">
        <f t="shared" si="5"/>
        <v>0.94759042650355663</v>
      </c>
      <c r="M35" s="8">
        <f t="shared" si="5"/>
        <v>1.2391839876427007</v>
      </c>
      <c r="N35" s="8">
        <f t="shared" si="5"/>
        <v>0.79416229749637612</v>
      </c>
      <c r="O35" s="8">
        <f t="shared" si="4"/>
        <v>3.2110421356829648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98.332480042627381</v>
      </c>
      <c r="F37" s="30">
        <f t="shared" ref="F37:N37" si="6">+F11+F13+F20+F27+F35</f>
        <v>105.37654581601868</v>
      </c>
      <c r="G37" s="30">
        <f t="shared" si="6"/>
        <v>108.29059756410811</v>
      </c>
      <c r="H37" s="30">
        <f t="shared" si="6"/>
        <v>102.13386417724092</v>
      </c>
      <c r="I37" s="30">
        <f t="shared" si="6"/>
        <v>80.532985943256719</v>
      </c>
      <c r="J37" s="30">
        <f t="shared" si="6"/>
        <v>78.880429740004033</v>
      </c>
      <c r="K37" s="30">
        <f t="shared" si="6"/>
        <v>89.105811488819654</v>
      </c>
      <c r="L37" s="30">
        <f t="shared" si="6"/>
        <v>94.784692566163059</v>
      </c>
      <c r="M37" s="30">
        <f t="shared" si="6"/>
        <v>94.142786067564586</v>
      </c>
      <c r="N37" s="30">
        <f t="shared" si="6"/>
        <v>100.85545359312508</v>
      </c>
      <c r="O37" s="7">
        <f>AVERAGE(E37:N37)</f>
        <v>95.243564699892801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(Input!A24-Input!A125)/Input!A$5+Input!A131/Input!A5</f>
        <v>76.34105525815157</v>
      </c>
      <c r="F39" s="30">
        <f>(Input!B24-Input!B125)/Input!B$5+Input!B131/Input!B5</f>
        <v>72.830230966770287</v>
      </c>
      <c r="G39" s="30">
        <f>(Input!C24-Input!C125)/Input!C$5+Input!C131/Input!C5</f>
        <v>74.929236381944591</v>
      </c>
      <c r="H39" s="30">
        <f>(Input!D24-Input!D125)/Input!D$5+Input!D131/Input!D5</f>
        <v>72.097600675645651</v>
      </c>
      <c r="I39" s="30">
        <f>(Input!E24-Input!E125)/Input!E$5+Input!E131/Input!E5</f>
        <v>71.478654489677112</v>
      </c>
      <c r="J39" s="30">
        <f>(Input!F24-Input!F125)/Input!F$5+Input!F131/Input!F5</f>
        <v>75.126264505971079</v>
      </c>
      <c r="K39" s="30">
        <f>(Input!G24-Input!G125)/Input!G$5+Input!G131/Input!G5</f>
        <v>74.686728473968429</v>
      </c>
      <c r="L39" s="30">
        <f>(Input!H24-Input!H125)/Input!H$5+Input!H131/Input!H5</f>
        <v>73.523382633304806</v>
      </c>
      <c r="M39" s="30">
        <f>(Input!I24-Input!I125)/Input!I$5+Input!I131/Input!I5</f>
        <v>75.849291936645841</v>
      </c>
      <c r="N39" s="30">
        <f>(Input!J24-Input!J125)/Input!J$5+Input!J131/Input!J5</f>
        <v>74.906555252402498</v>
      </c>
      <c r="O39" s="7">
        <f>AVERAGE(E39:N39)</f>
        <v>74.176900057448194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21.991424784475811</v>
      </c>
      <c r="F41" s="11">
        <f t="shared" ref="F41:N41" si="7">+F37-F39</f>
        <v>32.54631484924839</v>
      </c>
      <c r="G41" s="11">
        <f t="shared" si="7"/>
        <v>33.36136118216352</v>
      </c>
      <c r="H41" s="11">
        <f t="shared" si="7"/>
        <v>30.036263501595272</v>
      </c>
      <c r="I41" s="11">
        <f t="shared" si="7"/>
        <v>9.0543314535796071</v>
      </c>
      <c r="J41" s="11">
        <f t="shared" si="7"/>
        <v>3.7541652340329534</v>
      </c>
      <c r="K41" s="11">
        <f t="shared" si="7"/>
        <v>14.419083014851225</v>
      </c>
      <c r="L41" s="11">
        <f t="shared" si="7"/>
        <v>21.261309932858254</v>
      </c>
      <c r="M41" s="11">
        <f t="shared" si="7"/>
        <v>18.293494130918745</v>
      </c>
      <c r="N41" s="11">
        <f t="shared" si="7"/>
        <v>25.948898340722579</v>
      </c>
      <c r="O41" s="11">
        <f>AVERAGE(E41:N41)</f>
        <v>21.066664642444636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(Input!A25+Input!A26)/Input!A$5</f>
        <v>3.5374742290846348</v>
      </c>
      <c r="F43" s="8">
        <f>(Input!B25+Input!B26)/Input!B$5</f>
        <v>3.461935838273059</v>
      </c>
      <c r="G43" s="8">
        <f>(Input!C25+Input!C26)/Input!C$5</f>
        <v>4.6268563157181308</v>
      </c>
      <c r="H43" s="8">
        <f>(Input!D25+Input!D26)/Input!D$5</f>
        <v>3.9969039605280705</v>
      </c>
      <c r="I43" s="8">
        <f>(Input!E25+Input!E26)/Input!E$5</f>
        <v>3.9484154437893064</v>
      </c>
      <c r="J43" s="8">
        <f>(Input!F25+Input!F26)/Input!F$5</f>
        <v>3.6479772648995916</v>
      </c>
      <c r="K43" s="8">
        <f>(Input!G25+Input!G26)/Input!G$5</f>
        <v>3.6539897141536328</v>
      </c>
      <c r="L43" s="8">
        <f>(Input!H25+Input!H26)/Input!H$5</f>
        <v>3.9422155330921291</v>
      </c>
      <c r="M43" s="8">
        <f>(Input!I25+Input!I26)/Input!I$5</f>
        <v>3.920958991669214</v>
      </c>
      <c r="N43" s="8">
        <f>(Input!J25+Input!J26)/Input!J$5</f>
        <v>4.0134979917641385</v>
      </c>
      <c r="O43" s="8">
        <f>AVERAGE(E43:N43)</f>
        <v>3.8750225282971913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18.453950555391177</v>
      </c>
      <c r="F45" s="11">
        <f t="shared" ref="F45:N45" si="8">+F41-F43</f>
        <v>29.084379010975329</v>
      </c>
      <c r="G45" s="11">
        <f t="shared" si="8"/>
        <v>28.734504866445391</v>
      </c>
      <c r="H45" s="11">
        <f t="shared" si="8"/>
        <v>26.039359541067203</v>
      </c>
      <c r="I45" s="11">
        <f t="shared" si="8"/>
        <v>5.1059160097903007</v>
      </c>
      <c r="J45" s="11">
        <f t="shared" si="8"/>
        <v>0.10618796913336181</v>
      </c>
      <c r="K45" s="11">
        <f t="shared" si="8"/>
        <v>10.765093300697592</v>
      </c>
      <c r="L45" s="11">
        <f t="shared" si="8"/>
        <v>17.319094399766126</v>
      </c>
      <c r="M45" s="11">
        <f t="shared" si="8"/>
        <v>14.372535139249532</v>
      </c>
      <c r="N45" s="11">
        <f t="shared" si="8"/>
        <v>21.935400348958439</v>
      </c>
      <c r="O45" s="11">
        <f>AVERAGE(E45:N45)</f>
        <v>17.191642114147442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203</v>
      </c>
    </row>
    <row r="2" spans="1:15" ht="15.75" customHeight="1" x14ac:dyDescent="0.2">
      <c r="D2" s="41" t="str">
        <f>Kenndat!D2</f>
        <v>Produktionsgebiet 2: Wald- und Mühlviertel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171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Input!A132/Input!A$7</f>
        <v>808.37983555299979</v>
      </c>
      <c r="F7" s="6">
        <f>Input!B132/Input!B$7</f>
        <v>789.63623622675743</v>
      </c>
      <c r="G7" s="6">
        <f>Input!C132/Input!C$7</f>
        <v>857.2661689206152</v>
      </c>
      <c r="H7" s="6">
        <f>Input!D132/Input!D$7</f>
        <v>808.20702684595631</v>
      </c>
      <c r="I7" s="6">
        <f>Input!E132/Input!E$7</f>
        <v>680.78056224028057</v>
      </c>
      <c r="J7" s="6">
        <f>Input!F132/Input!F$7</f>
        <v>727.28878174842748</v>
      </c>
      <c r="K7" s="6">
        <f>Input!G132/Input!G$7</f>
        <v>802.23500664000619</v>
      </c>
      <c r="L7" s="6">
        <f>Input!H132/Input!H$7</f>
        <v>759.18838638759223</v>
      </c>
      <c r="M7" s="6">
        <f>Input!I132/Input!I$7</f>
        <v>680.66087099141737</v>
      </c>
      <c r="N7" s="6">
        <f>Input!J132/Input!J$7</f>
        <v>861.01339115940243</v>
      </c>
      <c r="O7" s="6">
        <f>AVERAGE(E7:N7)</f>
        <v>777.46562667134538</v>
      </c>
    </row>
    <row r="8" spans="1:15" ht="12" customHeight="1" x14ac:dyDescent="0.2">
      <c r="B8" t="s">
        <v>180</v>
      </c>
      <c r="E8" s="6">
        <f>Input!A133/Input!A$7</f>
        <v>2.0761270027458609</v>
      </c>
      <c r="F8" s="6">
        <f>Input!B133/Input!B$7</f>
        <v>-0.31002260167244239</v>
      </c>
      <c r="G8" s="6">
        <f>Input!C133/Input!C$7</f>
        <v>-0.56242964745225077</v>
      </c>
      <c r="H8" s="6">
        <f>Input!D133/Input!D$7</f>
        <v>2.0758926361734198</v>
      </c>
      <c r="I8" s="6">
        <f>Input!E133/Input!E$7</f>
        <v>3.6648125644417817</v>
      </c>
      <c r="J8" s="6">
        <f>Input!F133/Input!F$7</f>
        <v>4.1864193815939936</v>
      </c>
      <c r="K8" s="6">
        <f>Input!G133/Input!G$7</f>
        <v>-11.944232106501181</v>
      </c>
      <c r="L8" s="6">
        <f>Input!H133/Input!H$7</f>
        <v>15.778342117151031</v>
      </c>
      <c r="M8" s="6">
        <f>Input!I133/Input!I$7</f>
        <v>-3.0062627503257793</v>
      </c>
      <c r="N8" s="6">
        <f>Input!J133/Input!J$7</f>
        <v>-3.9916804543770836</v>
      </c>
      <c r="O8" s="6">
        <f>AVERAGE(E8:N8)</f>
        <v>0.79669661417773496</v>
      </c>
    </row>
    <row r="9" spans="1:15" ht="12" customHeight="1" x14ac:dyDescent="0.2">
      <c r="B9" t="s">
        <v>181</v>
      </c>
      <c r="E9" s="6">
        <f>Input!A134/Input!A$7</f>
        <v>2.3517263126625712</v>
      </c>
      <c r="F9" s="6">
        <f>Input!B134/Input!B$7</f>
        <v>3.8637802329993329</v>
      </c>
      <c r="G9" s="6">
        <f>Input!C134/Input!C$7</f>
        <v>3.8339363770316814</v>
      </c>
      <c r="H9" s="6">
        <f>Input!D134/Input!D$7</f>
        <v>3.5200915947333029</v>
      </c>
      <c r="I9" s="6">
        <f>Input!E134/Input!E$7</f>
        <v>1.4525148877668079</v>
      </c>
      <c r="J9" s="6">
        <f>Input!F134/Input!F$7</f>
        <v>3.3906431026277493</v>
      </c>
      <c r="K9" s="6">
        <f>Input!G134/Input!G$7</f>
        <v>3.5719285891806805</v>
      </c>
      <c r="L9" s="6">
        <f>Input!H134/Input!H$7</f>
        <v>1.7143638006324349</v>
      </c>
      <c r="M9" s="6">
        <f>Input!I134/Input!I$7</f>
        <v>1.8641749172445816</v>
      </c>
      <c r="N9" s="6">
        <f>Input!J134/Input!J$7</f>
        <v>1.9294757068773922</v>
      </c>
      <c r="O9" s="6">
        <f>AVERAGE(E9:N9)</f>
        <v>2.7492635521756532</v>
      </c>
    </row>
    <row r="10" spans="1:15" ht="12" customHeight="1" x14ac:dyDescent="0.2">
      <c r="B10" t="s">
        <v>182</v>
      </c>
      <c r="E10" s="6">
        <f>Input!A135/Input!A$7</f>
        <v>-0.38208403630173243</v>
      </c>
      <c r="F10" s="6">
        <f>Input!B135/Input!B$7</f>
        <v>-0.38326642103375924</v>
      </c>
      <c r="G10" s="6">
        <f>Input!C135/Input!C$7</f>
        <v>-0.22995967262767469</v>
      </c>
      <c r="H10" s="6">
        <f>Input!D135/Input!D$7</f>
        <v>-9.1906465378240737E-2</v>
      </c>
      <c r="I10" s="6">
        <f>Input!E135/Input!E$7</f>
        <v>-0.38035235909562914</v>
      </c>
      <c r="J10" s="6">
        <f>Input!F135/Input!F$7</f>
        <v>-0.37944381948631584</v>
      </c>
      <c r="K10" s="6">
        <f>Input!G135/Input!G$7</f>
        <v>-0.89913039767235781</v>
      </c>
      <c r="L10" s="6">
        <f>Input!H135/Input!H$7</f>
        <v>-0.15042282788736636</v>
      </c>
      <c r="M10" s="6">
        <f>Input!I135/Input!I$7</f>
        <v>-0.65343229034045802</v>
      </c>
      <c r="N10" s="6">
        <f>Input!J135/Input!J$7</f>
        <v>-0.61722079886405734</v>
      </c>
      <c r="O10" s="6">
        <f>AVERAGE(E10:N10)</f>
        <v>-0.41672190886875915</v>
      </c>
    </row>
    <row r="11" spans="1:15" ht="12.75" customHeight="1" x14ac:dyDescent="0.2">
      <c r="B11" s="28" t="s">
        <v>68</v>
      </c>
      <c r="E11" s="8">
        <f>Input!A27/Input!A$7</f>
        <v>812.42560483210639</v>
      </c>
      <c r="F11" s="8">
        <f>Input!B27/Input!B$7</f>
        <v>792.80672743705054</v>
      </c>
      <c r="G11" s="8">
        <f>Input!C27/Input!C$7</f>
        <v>860.30771597756689</v>
      </c>
      <c r="H11" s="8">
        <f>Input!D27/Input!D$7</f>
        <v>813.71110461148476</v>
      </c>
      <c r="I11" s="8">
        <f>Input!E27/Input!E$7</f>
        <v>685.51753733339353</v>
      </c>
      <c r="J11" s="8">
        <f>Input!F27/Input!F$7</f>
        <v>734.48640041316287</v>
      </c>
      <c r="K11" s="8">
        <f>Input!G27/Input!G$7</f>
        <v>792.96357272501325</v>
      </c>
      <c r="L11" s="8">
        <f>Input!H27/Input!H$7</f>
        <v>776.53066947748835</v>
      </c>
      <c r="M11" s="8">
        <f>Input!I27/Input!I$7</f>
        <v>678.86535086799574</v>
      </c>
      <c r="N11" s="8">
        <f>Input!J27/Input!J$7</f>
        <v>858.33396561303857</v>
      </c>
      <c r="O11" s="8">
        <f>AVERAGE(E11:N11)</f>
        <v>780.59486492883002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" customHeight="1" x14ac:dyDescent="0.2">
      <c r="B13" s="28" t="s">
        <v>69</v>
      </c>
      <c r="E13" s="8">
        <f>Input!A28/Input!A$7</f>
        <v>0.59510939648179395</v>
      </c>
      <c r="F13" s="8">
        <f>Input!B28/Input!B$7</f>
        <v>0.18118637992502482</v>
      </c>
      <c r="G13" s="8">
        <f>Input!C28/Input!C$7</f>
        <v>0.22106839598945552</v>
      </c>
      <c r="H13" s="8">
        <f>Input!D28/Input!D$7</f>
        <v>7.2488831892166192E-2</v>
      </c>
      <c r="I13" s="8">
        <f>Input!E28/Input!E$7</f>
        <v>0.39257797605791384</v>
      </c>
      <c r="J13" s="8">
        <f>Input!F28/Input!F$7</f>
        <v>0.15867764299855872</v>
      </c>
      <c r="K13" s="8">
        <f>Input!G28/Input!G$7</f>
        <v>0.32747820345782402</v>
      </c>
      <c r="L13" s="8">
        <f>Input!H28/Input!H$7</f>
        <v>0.3793326306279175</v>
      </c>
      <c r="M13" s="8">
        <f>Input!I28/Input!I$7</f>
        <v>0.35666866378083667</v>
      </c>
      <c r="N13" s="8">
        <f>Input!J28/Input!J$7</f>
        <v>0.31608809729596243</v>
      </c>
      <c r="O13" s="8">
        <f>AVERAGE(E13:N13)</f>
        <v>0.30006762185074537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1.3421181596255574</v>
      </c>
      <c r="F15" s="16">
        <f>Input!B136/Input!B$7</f>
        <v>1.5129384836590025</v>
      </c>
      <c r="G15" s="16">
        <f>Input!C136/Input!C$7</f>
        <v>1.6872746455910479</v>
      </c>
      <c r="H15" s="16">
        <f>Input!D136/Input!D$7</f>
        <v>1.439692842661547</v>
      </c>
      <c r="I15" s="16">
        <f>Input!E136/Input!E$7</f>
        <v>1.6856676418376821</v>
      </c>
      <c r="J15" s="16">
        <f>Input!F136/Input!F$7</f>
        <v>2.0087901291849337</v>
      </c>
      <c r="K15" s="16">
        <f>Input!G136/Input!G$7</f>
        <v>1.7313542600221417</v>
      </c>
      <c r="L15" s="16">
        <f>Input!H136/Input!H$7</f>
        <v>2.0836045776238517</v>
      </c>
      <c r="M15" s="16">
        <f>Input!I136/Input!I$7</f>
        <v>1.4933304375177867</v>
      </c>
      <c r="N15" s="16">
        <f>Input!J136/Input!J$7</f>
        <v>2.197295345104334</v>
      </c>
      <c r="O15" s="6">
        <f t="shared" ref="O15:O26" si="1">AVERAGE(E15:N15)</f>
        <v>1.7182066522827886</v>
      </c>
    </row>
    <row r="16" spans="1:15" ht="12" customHeight="1" x14ac:dyDescent="0.2">
      <c r="B16" t="s">
        <v>184</v>
      </c>
      <c r="E16" s="16">
        <f>Input!A137/Input!A$7</f>
        <v>4.3922672587469584</v>
      </c>
      <c r="F16" s="16">
        <f>Input!B137/Input!B$7</f>
        <v>4.1250583468869477</v>
      </c>
      <c r="G16" s="16">
        <f>Input!C137/Input!C$7</f>
        <v>4.4457178038803784</v>
      </c>
      <c r="H16" s="16">
        <f>Input!D137/Input!D$7</f>
        <v>4.4693433877552042</v>
      </c>
      <c r="I16" s="16">
        <f>Input!E137/Input!E$7</f>
        <v>4.6191199027838845</v>
      </c>
      <c r="J16" s="16">
        <f>Input!F137/Input!F$7</f>
        <v>4.6694979968909847</v>
      </c>
      <c r="K16" s="16">
        <f>Input!G137/Input!G$7</f>
        <v>4.2566449015044823</v>
      </c>
      <c r="L16" s="16">
        <f>Input!H137/Input!H$7</f>
        <v>4.5225892184911913</v>
      </c>
      <c r="M16" s="16">
        <f>Input!I137/Input!I$7</f>
        <v>4.8916109222173958</v>
      </c>
      <c r="N16" s="16">
        <f>Input!J137/Input!J$7</f>
        <v>4.3993977651561922</v>
      </c>
      <c r="O16" s="6">
        <f t="shared" si="1"/>
        <v>4.479124750431362</v>
      </c>
    </row>
    <row r="17" spans="2:15" ht="12" customHeight="1" x14ac:dyDescent="0.2">
      <c r="B17" t="s">
        <v>185</v>
      </c>
      <c r="E17" s="16">
        <f>Input!A138/Input!A$7</f>
        <v>1.4779725566214861</v>
      </c>
      <c r="F17" s="16">
        <f>Input!B138/Input!B$7</f>
        <v>1.8001112705791222</v>
      </c>
      <c r="G17" s="16">
        <f>Input!C138/Input!C$7</f>
        <v>1.7822864909205043</v>
      </c>
      <c r="H17" s="16">
        <f>Input!D138/Input!D$7</f>
        <v>1.6322100229236818</v>
      </c>
      <c r="I17" s="16">
        <f>Input!E138/Input!E$7</f>
        <v>1.8708279696398191</v>
      </c>
      <c r="J17" s="16">
        <f>Input!F138/Input!F$7</f>
        <v>1.3106103830254761</v>
      </c>
      <c r="K17" s="16">
        <f>Input!G138/Input!G$7</f>
        <v>1.0147760849318299</v>
      </c>
      <c r="L17" s="16">
        <f>Input!H138/Input!H$7</f>
        <v>2.1456393615419365</v>
      </c>
      <c r="M17" s="16">
        <f>Input!I138/Input!I$7</f>
        <v>2.2109575663166723</v>
      </c>
      <c r="N17" s="16">
        <f>Input!J138/Input!J$7</f>
        <v>2.2915562106432894</v>
      </c>
      <c r="O17" s="6">
        <f t="shared" si="1"/>
        <v>1.7536947917143819</v>
      </c>
    </row>
    <row r="18" spans="2:15" ht="12" customHeight="1" x14ac:dyDescent="0.2">
      <c r="B18" t="s">
        <v>186</v>
      </c>
      <c r="E18" s="16">
        <f>Input!A139/Input!A$7</f>
        <v>5.3360573089036736</v>
      </c>
      <c r="F18" s="16">
        <f>Input!B139/Input!B$7</f>
        <v>5.6976868598810411</v>
      </c>
      <c r="G18" s="16">
        <f>Input!C139/Input!C$7</f>
        <v>4.4388834252217508</v>
      </c>
      <c r="H18" s="16">
        <f>Input!D139/Input!D$7</f>
        <v>6.0567512368038834</v>
      </c>
      <c r="I18" s="16">
        <f>Input!E139/Input!E$7</f>
        <v>5.1421829944895441</v>
      </c>
      <c r="J18" s="16">
        <f>Input!F139/Input!F$7</f>
        <v>6.689467825661664</v>
      </c>
      <c r="K18" s="16">
        <f>Input!G139/Input!G$7</f>
        <v>4.8335720723095417</v>
      </c>
      <c r="L18" s="16">
        <f>Input!H139/Input!H$7</f>
        <v>11.124683631983135</v>
      </c>
      <c r="M18" s="16">
        <f>Input!I139/Input!I$7</f>
        <v>6.0024432694756076</v>
      </c>
      <c r="N18" s="16">
        <f>Input!J139/Input!J$7</f>
        <v>6.6122393196690954</v>
      </c>
      <c r="O18" s="6">
        <f t="shared" si="1"/>
        <v>6.1933967944398933</v>
      </c>
    </row>
    <row r="19" spans="2:15" ht="13.5" customHeight="1" x14ac:dyDescent="0.2">
      <c r="B19" t="s">
        <v>311</v>
      </c>
      <c r="E19" s="16">
        <f>E20-SUM(E15:E18)</f>
        <v>0.16082901396542759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0.1752321990820942</v>
      </c>
      <c r="J19" s="16">
        <f t="shared" si="2"/>
        <v>0</v>
      </c>
      <c r="K19" s="16">
        <f t="shared" si="2"/>
        <v>9.602277434268558E-4</v>
      </c>
      <c r="L19" s="16">
        <f t="shared" si="2"/>
        <v>2.6083421171509968E-2</v>
      </c>
      <c r="M19" s="16">
        <f t="shared" si="2"/>
        <v>3.5270434222548275E-2</v>
      </c>
      <c r="N19" s="16">
        <f t="shared" si="2"/>
        <v>5.4314575873565474E-2</v>
      </c>
      <c r="O19" s="6">
        <f t="shared" si="1"/>
        <v>4.5268987205857238E-2</v>
      </c>
    </row>
    <row r="20" spans="2:15" ht="12.75" customHeight="1" x14ac:dyDescent="0.2">
      <c r="B20" s="28" t="s">
        <v>187</v>
      </c>
      <c r="E20" s="8">
        <f>Input!A141/Input!A$7</f>
        <v>12.709244297863103</v>
      </c>
      <c r="F20" s="8">
        <f>Input!B141/Input!B$7</f>
        <v>13.135794961006114</v>
      </c>
      <c r="G20" s="8">
        <f>Input!C141/Input!C$7</f>
        <v>12.35416236561368</v>
      </c>
      <c r="H20" s="8">
        <f>Input!D141/Input!D$7</f>
        <v>13.597997490144317</v>
      </c>
      <c r="I20" s="8">
        <f>Input!E141/Input!E$7</f>
        <v>13.493030707833023</v>
      </c>
      <c r="J20" s="8">
        <f>Input!F141/Input!F$7</f>
        <v>14.678366334763057</v>
      </c>
      <c r="K20" s="8">
        <f>Input!G141/Input!G$7</f>
        <v>11.837307546511422</v>
      </c>
      <c r="L20" s="8">
        <f>Input!H141/Input!H$7</f>
        <v>19.902600210811624</v>
      </c>
      <c r="M20" s="8">
        <f>Input!I141/Input!I$7</f>
        <v>14.633612629750012</v>
      </c>
      <c r="N20" s="8">
        <f>Input!J141/Input!J$7</f>
        <v>15.554803216446476</v>
      </c>
      <c r="O20" s="8">
        <f t="shared" si="1"/>
        <v>14.189691976074283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6">
        <f>Input!A202/Input!A$7</f>
        <v>0.75610658968607303</v>
      </c>
      <c r="F22" s="6">
        <f>Input!B202/Input!B$7</f>
        <v>1.2521472113434085</v>
      </c>
      <c r="G22" s="6">
        <f>Input!C202/Input!C$7</f>
        <v>1.1478452150823795</v>
      </c>
      <c r="H22" s="6">
        <f>Input!D202/Input!D$7</f>
        <v>1.188457663684338</v>
      </c>
      <c r="I22" s="6">
        <f>Input!E202/Input!E$7</f>
        <v>1.5877175244086785</v>
      </c>
      <c r="J22" s="6">
        <f>Input!F202/Input!F$7</f>
        <v>0.57345446515740228</v>
      </c>
      <c r="K22" s="6">
        <f>Input!G202/Input!G$7</f>
        <v>0.4757917171884532</v>
      </c>
      <c r="L22" s="6">
        <f>Input!H202/Input!H$7</f>
        <v>0.83103162174371326</v>
      </c>
      <c r="M22" s="6">
        <f>Input!I202/Input!I$7</f>
        <v>0.18196590926111769</v>
      </c>
      <c r="N22" s="6">
        <f>Input!J202/Input!J$7</f>
        <v>1.7343082479318435</v>
      </c>
      <c r="O22" s="6">
        <f t="shared" si="1"/>
        <v>0.97288261654874086</v>
      </c>
    </row>
    <row r="23" spans="2:15" ht="12" customHeight="1" x14ac:dyDescent="0.2">
      <c r="B23" t="s">
        <v>305</v>
      </c>
      <c r="E23" s="6">
        <f>Input!A203/Input!A$7</f>
        <v>11.252582518651671</v>
      </c>
      <c r="F23" s="6">
        <f>Input!B203/Input!B$7</f>
        <v>8.7353151754892036</v>
      </c>
      <c r="G23" s="6">
        <f>Input!C203/Input!C$7</f>
        <v>9.0510153195746845</v>
      </c>
      <c r="H23" s="6">
        <f>Input!D203/Input!D$7</f>
        <v>7.0909622696694932</v>
      </c>
      <c r="I23" s="6">
        <f>Input!E203/Input!E$7</f>
        <v>8.3488948420143281</v>
      </c>
      <c r="J23" s="6">
        <f>Input!F203/Input!F$7</f>
        <v>10.644552689619347</v>
      </c>
      <c r="K23" s="6">
        <f>Input!G203/Input!G$7</f>
        <v>12.155967344725525</v>
      </c>
      <c r="L23" s="6">
        <f>Input!H203/Input!H$7</f>
        <v>3.2403559704863727</v>
      </c>
      <c r="M23" s="6">
        <f>Input!I203/Input!I$7</f>
        <v>2.1418811317646003</v>
      </c>
      <c r="N23" s="6">
        <f>Input!J203/Input!J$7</f>
        <v>2.4273189591307571</v>
      </c>
      <c r="O23" s="6">
        <f t="shared" si="1"/>
        <v>7.5088846221125989</v>
      </c>
    </row>
    <row r="24" spans="2:15" ht="12" customHeight="1" x14ac:dyDescent="0.2">
      <c r="B24" t="s">
        <v>306</v>
      </c>
      <c r="E24" s="6">
        <f>Input!A204/Input!A$7</f>
        <v>5.7481500664566962E-2</v>
      </c>
      <c r="F24" s="6">
        <f>Input!B204/Input!B$7</f>
        <v>0.46229764827453873</v>
      </c>
      <c r="G24" s="6">
        <f>Input!C204/Input!C$7</f>
        <v>0.84138945150523947</v>
      </c>
      <c r="H24" s="6">
        <f>Input!D204/Input!D$7</f>
        <v>0.50010974368973782</v>
      </c>
      <c r="I24" s="6">
        <f>Input!E204/Input!E$7</f>
        <v>0.13646096261810717</v>
      </c>
      <c r="J24" s="6">
        <f>Input!F204/Input!F$7</f>
        <v>0.20290873548353244</v>
      </c>
      <c r="K24" s="6">
        <f>Input!G204/Input!G$7</f>
        <v>1.1189000434299083</v>
      </c>
      <c r="L24" s="6">
        <f>Input!H204/Input!H$7</f>
        <v>0.17652416804698087</v>
      </c>
      <c r="M24" s="6">
        <f>Input!I204/Input!I$7</f>
        <v>0.12760466126447284</v>
      </c>
      <c r="N24" s="6">
        <f>Input!J204/Input!J$7</f>
        <v>0.13617514507963946</v>
      </c>
      <c r="O24" s="6">
        <f t="shared" si="1"/>
        <v>0.37598520600567242</v>
      </c>
    </row>
    <row r="25" spans="2:15" ht="12" customHeight="1" x14ac:dyDescent="0.2">
      <c r="B25" t="s">
        <v>307</v>
      </c>
      <c r="E25" s="6">
        <f>Input!A205/Input!A$7</f>
        <v>1.2987474150439682</v>
      </c>
      <c r="F25" s="6">
        <f>Input!B205/Input!B$7</f>
        <v>1.6315322774519561</v>
      </c>
      <c r="G25" s="6">
        <f>Input!C205/Input!C$7</f>
        <v>2.0247334046685102</v>
      </c>
      <c r="H25" s="6">
        <f>Input!D205/Input!D$7</f>
        <v>1.9731054214382673</v>
      </c>
      <c r="I25" s="6">
        <f>Input!E205/Input!E$7</f>
        <v>1.1051015823164605</v>
      </c>
      <c r="J25" s="6">
        <f>Input!F205/Input!F$7</f>
        <v>1.9970781585984301</v>
      </c>
      <c r="K25" s="6">
        <f>Input!G205/Input!G$7</f>
        <v>1.7083508433686547</v>
      </c>
      <c r="L25" s="6">
        <f>Input!H205/Input!H$7</f>
        <v>1.2518077096822768</v>
      </c>
      <c r="M25" s="6">
        <f>Input!I205/Input!I$7</f>
        <v>0.9806563515719785</v>
      </c>
      <c r="N25" s="6">
        <f>Input!J205/Input!J$7</f>
        <v>1.7079701197678727</v>
      </c>
      <c r="O25" s="6">
        <f t="shared" si="1"/>
        <v>1.5679083283908377</v>
      </c>
    </row>
    <row r="26" spans="2:15" ht="12" customHeight="1" x14ac:dyDescent="0.2">
      <c r="B26" t="s">
        <v>308</v>
      </c>
      <c r="E26" s="16">
        <f>E27-SUM(E22:E25)</f>
        <v>3.7589627423574825</v>
      </c>
      <c r="F26" s="16">
        <f t="shared" ref="F26:N26" si="3">F27-SUM(F22:F25)</f>
        <v>2.9854451157606192</v>
      </c>
      <c r="G26" s="16">
        <f t="shared" si="3"/>
        <v>2.8084279302664132</v>
      </c>
      <c r="H26" s="16">
        <f t="shared" si="3"/>
        <v>1.5585631326198754</v>
      </c>
      <c r="I26" s="16">
        <f t="shared" si="3"/>
        <v>1.5507585302803193</v>
      </c>
      <c r="J26" s="16">
        <f t="shared" si="3"/>
        <v>1.5440306748782007</v>
      </c>
      <c r="K26" s="16">
        <f t="shared" si="3"/>
        <v>1.0871655834293534</v>
      </c>
      <c r="L26" s="16">
        <f t="shared" si="3"/>
        <v>1.6983612407769915</v>
      </c>
      <c r="M26" s="16">
        <f t="shared" si="3"/>
        <v>2.3669372257088499</v>
      </c>
      <c r="N26" s="16">
        <f t="shared" si="3"/>
        <v>4.1306185948882579</v>
      </c>
      <c r="O26" s="6">
        <f t="shared" si="1"/>
        <v>2.3489270770966364</v>
      </c>
    </row>
    <row r="27" spans="2:15" ht="12.75" customHeight="1" x14ac:dyDescent="0.2">
      <c r="B27" s="28" t="s">
        <v>188</v>
      </c>
      <c r="E27" s="8">
        <f>Input!A142/Input!A$7</f>
        <v>17.123880766403762</v>
      </c>
      <c r="F27" s="8">
        <f>Input!B142/Input!B$7</f>
        <v>15.066737428319726</v>
      </c>
      <c r="G27" s="8">
        <f>Input!C142/Input!C$7</f>
        <v>15.873411321097226</v>
      </c>
      <c r="H27" s="8">
        <f>Input!D142/Input!D$7</f>
        <v>12.311198231101711</v>
      </c>
      <c r="I27" s="8">
        <f>Input!E142/Input!E$7</f>
        <v>12.728933441637894</v>
      </c>
      <c r="J27" s="8">
        <f>Input!F142/Input!F$7</f>
        <v>14.962024723736914</v>
      </c>
      <c r="K27" s="8">
        <f>Input!G142/Input!G$7</f>
        <v>16.546175532141895</v>
      </c>
      <c r="L27" s="8">
        <f>Input!H142/Input!H$7</f>
        <v>7.1980807107363347</v>
      </c>
      <c r="M27" s="8">
        <f>Input!I142/Input!I$7</f>
        <v>5.7990452795710192</v>
      </c>
      <c r="N27" s="8">
        <f>Input!J142/Input!J$7</f>
        <v>10.136391066798371</v>
      </c>
      <c r="O27" s="8">
        <f>AVERAGE(E27:N27)</f>
        <v>12.774587850154486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27.839293159720768</v>
      </c>
      <c r="F29" s="16">
        <f>Input!B143/Input!B$7</f>
        <v>23.783441799414714</v>
      </c>
      <c r="G29" s="16">
        <f>Input!C143/Input!C$7</f>
        <v>33.376380326496154</v>
      </c>
      <c r="H29" s="16">
        <f>Input!D143/Input!D$7</f>
        <v>27.284491266752159</v>
      </c>
      <c r="I29" s="16">
        <f>Input!E143/Input!E$7</f>
        <v>25.803633362508791</v>
      </c>
      <c r="J29" s="16">
        <f>Input!F143/Input!F$7</f>
        <v>12.271835821511958</v>
      </c>
      <c r="K29" s="16">
        <f>Input!G143/Input!G$7</f>
        <v>7.4647379268620249</v>
      </c>
      <c r="L29" s="16">
        <f>Input!H143/Input!H$7</f>
        <v>4.4265300406565276</v>
      </c>
      <c r="M29" s="16">
        <f>Input!I143/Input!I$7</f>
        <v>5.9058463520213298</v>
      </c>
      <c r="N29" s="16">
        <f>Input!J143/Input!J$7</f>
        <v>0.82824299296209403</v>
      </c>
      <c r="O29" s="16">
        <f t="shared" ref="O29:O35" si="4">AVERAGE(E29:N29)</f>
        <v>16.898443304890652</v>
      </c>
    </row>
    <row r="30" spans="2:15" ht="12" customHeight="1" x14ac:dyDescent="0.2">
      <c r="B30" t="s">
        <v>309</v>
      </c>
      <c r="E30" s="16">
        <f>Input!A207/Input!A$7</f>
        <v>2.8356833995361361</v>
      </c>
      <c r="F30" s="16">
        <f>Input!B207/Input!B$7</f>
        <v>2.0894407446787442</v>
      </c>
      <c r="G30" s="16">
        <f>Input!C207/Input!C$7</f>
        <v>2.8524493769889223</v>
      </c>
      <c r="H30" s="16">
        <f>Input!D207/Input!D$7</f>
        <v>4.913998320096594</v>
      </c>
      <c r="I30" s="16">
        <f>Input!E207/Input!E$7</f>
        <v>9.6287959869139161</v>
      </c>
      <c r="J30" s="16">
        <f>Input!F207/Input!F$7</f>
        <v>8.1848906088941735</v>
      </c>
      <c r="K30" s="16">
        <f>Input!G207/Input!G$7</f>
        <v>2.8162442919795247</v>
      </c>
      <c r="L30" s="16">
        <f>Input!H207/Input!H$7</f>
        <v>0.55802695377202227</v>
      </c>
      <c r="M30" s="16">
        <f>Input!I207/Input!I$7</f>
        <v>0.23071641478064198</v>
      </c>
      <c r="N30" s="16">
        <f>Input!J207/Input!J$7</f>
        <v>3.7503852327447831</v>
      </c>
      <c r="O30" s="6">
        <f t="shared" si="4"/>
        <v>3.7860631330385459</v>
      </c>
    </row>
    <row r="31" spans="2:15" ht="12" customHeight="1" x14ac:dyDescent="0.2">
      <c r="B31" t="s">
        <v>190</v>
      </c>
      <c r="E31" s="16">
        <f>Input!A144/Input!A$7</f>
        <v>0.70844163807187988</v>
      </c>
      <c r="F31" s="16">
        <f>Input!B144/Input!B$7</f>
        <v>0.75532486248233843</v>
      </c>
      <c r="G31" s="16">
        <f>Input!C144/Input!C$7</f>
        <v>1.7168498008027699</v>
      </c>
      <c r="H31" s="16">
        <f>Input!D144/Input!D$7</f>
        <v>0.98057524192358936</v>
      </c>
      <c r="I31" s="16">
        <f>Input!E144/Input!E$7</f>
        <v>0.49012871726249985</v>
      </c>
      <c r="J31" s="16">
        <f>Input!F144/Input!F$7</f>
        <v>0.76713583091457593</v>
      </c>
      <c r="K31" s="16">
        <f>Input!G144/Input!G$7</f>
        <v>0.5600462415556442</v>
      </c>
      <c r="L31" s="16">
        <f>Input!H144/Input!H$7</f>
        <v>0.84386492998042462</v>
      </c>
      <c r="M31" s="16">
        <f>Input!I144/Input!I$7</f>
        <v>1.2045911657654689</v>
      </c>
      <c r="N31" s="16">
        <f>Input!J144/Input!J$7</f>
        <v>1.1950419804914187</v>
      </c>
      <c r="O31" s="6">
        <f t="shared" si="4"/>
        <v>0.92220004092506114</v>
      </c>
    </row>
    <row r="32" spans="2:15" ht="12" customHeight="1" x14ac:dyDescent="0.2">
      <c r="B32" t="s">
        <v>310</v>
      </c>
      <c r="E32" s="16">
        <f>Input!A208/Input!A$7</f>
        <v>0.22970084965552964</v>
      </c>
      <c r="F32" s="16">
        <f>Input!B208/Input!B$7</f>
        <v>0.46759021422209546</v>
      </c>
      <c r="G32" s="16">
        <f>Input!C208/Input!C$7</f>
        <v>0.14048998819795433</v>
      </c>
      <c r="H32" s="16">
        <f>Input!D208/Input!D$7</f>
        <v>0.45900473222789684</v>
      </c>
      <c r="I32" s="16">
        <f>Input!E208/Input!E$7</f>
        <v>0.41175334635669103</v>
      </c>
      <c r="J32" s="16">
        <f>Input!F208/Input!F$7</f>
        <v>0.40074018308364928</v>
      </c>
      <c r="K32" s="16">
        <f>Input!G208/Input!G$7</f>
        <v>0.40734040763864304</v>
      </c>
      <c r="L32" s="16">
        <f>Input!H208/Input!H$7</f>
        <v>0.48583631983135067</v>
      </c>
      <c r="M32" s="16">
        <f>Input!I208/Input!I$7</f>
        <v>0.67071851175052055</v>
      </c>
      <c r="N32" s="16">
        <f>Input!J208/Input!J$7</f>
        <v>0.63762609581429808</v>
      </c>
      <c r="O32" s="6">
        <f t="shared" si="4"/>
        <v>0.43108006487786288</v>
      </c>
    </row>
    <row r="33" spans="2:15" ht="12" customHeight="1" x14ac:dyDescent="0.2">
      <c r="B33" t="s">
        <v>191</v>
      </c>
      <c r="E33" s="16">
        <f>Input!A145/Input!A$7</f>
        <v>1.107344512276399</v>
      </c>
      <c r="F33" s="16">
        <f>Input!B145/Input!B$7</f>
        <v>1.0165840902744872</v>
      </c>
      <c r="G33" s="16">
        <f>Input!C145/Input!C$7</f>
        <v>1.0810551852532928</v>
      </c>
      <c r="H33" s="16">
        <f>Input!D145/Input!D$7</f>
        <v>0.54675581154083641</v>
      </c>
      <c r="I33" s="16">
        <f>Input!E145/Input!E$7</f>
        <v>0.45277831419982295</v>
      </c>
      <c r="J33" s="16">
        <f>Input!F145/Input!F$7</f>
        <v>0.38691946526347981</v>
      </c>
      <c r="K33" s="16">
        <f>Input!G145/Input!G$7</f>
        <v>0.46798889399336746</v>
      </c>
      <c r="L33" s="16">
        <f>Input!H145/Input!H$7</f>
        <v>0.46703252522210514</v>
      </c>
      <c r="M33" s="16">
        <f>Input!I145/Input!I$7</f>
        <v>0.46244985995236881</v>
      </c>
      <c r="N33" s="16">
        <f>Input!J145/Input!J$7</f>
        <v>0.25031408198543031</v>
      </c>
      <c r="O33" s="6">
        <f t="shared" si="4"/>
        <v>0.62392227399615907</v>
      </c>
    </row>
    <row r="34" spans="2:15" ht="12" customHeight="1" x14ac:dyDescent="0.2">
      <c r="B34" t="s">
        <v>192</v>
      </c>
      <c r="E34" s="16">
        <f>E35-SUM(E29:E33)</f>
        <v>0.16903978642454831</v>
      </c>
      <c r="F34" s="16">
        <f t="shared" ref="F34:N34" si="5">F35-SUM(F29:F33)</f>
        <v>0.56882139091633377</v>
      </c>
      <c r="G34" s="16">
        <f t="shared" si="5"/>
        <v>1.3927562878880693</v>
      </c>
      <c r="H34" s="16">
        <f t="shared" si="5"/>
        <v>3.2986650767580912</v>
      </c>
      <c r="I34" s="16">
        <f t="shared" si="5"/>
        <v>8.7815595426573196</v>
      </c>
      <c r="J34" s="16">
        <f t="shared" si="5"/>
        <v>0.63321381087583006</v>
      </c>
      <c r="K34" s="16">
        <f t="shared" si="5"/>
        <v>0.39103674471498273</v>
      </c>
      <c r="L34" s="16">
        <f t="shared" si="5"/>
        <v>0.41610706218942894</v>
      </c>
      <c r="M34" s="16">
        <f t="shared" si="5"/>
        <v>0.63792849332714141</v>
      </c>
      <c r="N34" s="16">
        <f t="shared" si="5"/>
        <v>0.30617360167921959</v>
      </c>
      <c r="O34" s="6">
        <f t="shared" si="4"/>
        <v>1.6595301797430964</v>
      </c>
    </row>
    <row r="35" spans="2:15" ht="12.75" customHeight="1" x14ac:dyDescent="0.2">
      <c r="B35" s="28" t="s">
        <v>193</v>
      </c>
      <c r="E35" s="8">
        <f>Input!A147/Input!A$7</f>
        <v>32.889503345685263</v>
      </c>
      <c r="F35" s="8">
        <f>Input!B147/Input!B$7</f>
        <v>28.681203101988714</v>
      </c>
      <c r="G35" s="8">
        <f>Input!C147/Input!C$7</f>
        <v>40.559980965627162</v>
      </c>
      <c r="H35" s="8">
        <f>Input!D147/Input!D$7</f>
        <v>37.483490449299161</v>
      </c>
      <c r="I35" s="8">
        <f>Input!E147/Input!E$7</f>
        <v>45.568649269899041</v>
      </c>
      <c r="J35" s="8">
        <f>Input!F147/Input!F$7</f>
        <v>22.644735720543665</v>
      </c>
      <c r="K35" s="8">
        <f>Input!G147/Input!G$7</f>
        <v>12.107394506744187</v>
      </c>
      <c r="L35" s="8">
        <f>Input!H147/Input!H$7</f>
        <v>7.1973978316518599</v>
      </c>
      <c r="M35" s="8">
        <f>Input!I147/Input!I$7</f>
        <v>9.1122507975974703</v>
      </c>
      <c r="N35" s="8">
        <f>Input!J147/Input!J$7</f>
        <v>6.9677839856772437</v>
      </c>
      <c r="O35" s="8">
        <f t="shared" si="4"/>
        <v>24.321238997471376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875.7433426385403</v>
      </c>
      <c r="F37" s="30">
        <f t="shared" ref="F37:N37" si="6">+F11+F13+F20+F27+F35</f>
        <v>849.8716493082901</v>
      </c>
      <c r="G37" s="30">
        <f t="shared" si="6"/>
        <v>929.31633902589442</v>
      </c>
      <c r="H37" s="30">
        <f t="shared" si="6"/>
        <v>877.17627961392213</v>
      </c>
      <c r="I37" s="30">
        <f t="shared" si="6"/>
        <v>757.70072872882145</v>
      </c>
      <c r="J37" s="30">
        <f t="shared" si="6"/>
        <v>786.93020483520502</v>
      </c>
      <c r="K37" s="30">
        <f t="shared" si="6"/>
        <v>833.78192851386859</v>
      </c>
      <c r="L37" s="30">
        <f t="shared" si="6"/>
        <v>811.20808086131615</v>
      </c>
      <c r="M37" s="30">
        <f t="shared" si="6"/>
        <v>708.76692823869507</v>
      </c>
      <c r="N37" s="30">
        <f t="shared" si="6"/>
        <v>891.30903197925659</v>
      </c>
      <c r="O37" s="7">
        <f>AVERAGE(E37:N37)</f>
        <v>832.18045137438094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Input!A24/Input!A$7</f>
        <v>566.06470696214831</v>
      </c>
      <c r="F39" s="30">
        <f>Input!B24/Input!B$7</f>
        <v>519.86618637402307</v>
      </c>
      <c r="G39" s="30">
        <f>Input!C24/Input!C$7</f>
        <v>545.28567928393409</v>
      </c>
      <c r="H39" s="30">
        <f>Input!D24/Input!D$7</f>
        <v>551.72944380698107</v>
      </c>
      <c r="I39" s="30">
        <f>Input!E24/Input!E$7</f>
        <v>584.18716214105621</v>
      </c>
      <c r="J39" s="30">
        <f>Input!F24/Input!F$7</f>
        <v>623.9643288043851</v>
      </c>
      <c r="K39" s="30">
        <f>Input!G24/Input!G$7</f>
        <v>607.11520109553817</v>
      </c>
      <c r="L39" s="30">
        <f>Input!H24/Input!H$7</f>
        <v>556.36189730462286</v>
      </c>
      <c r="M39" s="30">
        <f>Input!I24/Input!I$7</f>
        <v>538.1093235774307</v>
      </c>
      <c r="N39" s="30">
        <f>Input!J24/Input!J$7</f>
        <v>569.60312816397095</v>
      </c>
      <c r="O39" s="7">
        <f>AVERAGE(E39:N39)</f>
        <v>566.22870575140905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309.67863567639199</v>
      </c>
      <c r="F41" s="11">
        <f t="shared" ref="F41:N41" si="7">+F37-F39</f>
        <v>330.00546293426703</v>
      </c>
      <c r="G41" s="11">
        <f t="shared" si="7"/>
        <v>384.03065974196033</v>
      </c>
      <c r="H41" s="11">
        <f t="shared" si="7"/>
        <v>325.44683580694107</v>
      </c>
      <c r="I41" s="11">
        <f t="shared" si="7"/>
        <v>173.51356658776524</v>
      </c>
      <c r="J41" s="11">
        <f t="shared" si="7"/>
        <v>162.96587603081991</v>
      </c>
      <c r="K41" s="11">
        <f t="shared" si="7"/>
        <v>226.66672741833042</v>
      </c>
      <c r="L41" s="11">
        <f t="shared" si="7"/>
        <v>254.84618355669329</v>
      </c>
      <c r="M41" s="11">
        <f t="shared" si="7"/>
        <v>170.65760466126437</v>
      </c>
      <c r="N41" s="11">
        <f t="shared" si="7"/>
        <v>321.70590381528564</v>
      </c>
      <c r="O41" s="11">
        <f>AVERAGE(E41:N41)</f>
        <v>265.95174562297194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24.36086328962552</v>
      </c>
      <c r="F43" s="8">
        <f>(Input!B25+Input!B26)/Input!B$7</f>
        <v>23.51543407132937</v>
      </c>
      <c r="G43" s="8">
        <f>(Input!C25+Input!C26)/Input!C$7</f>
        <v>31.339492441208158</v>
      </c>
      <c r="H43" s="8">
        <f>(Input!D25+Input!D26)/Input!D$7</f>
        <v>28.097868247575761</v>
      </c>
      <c r="I43" s="8">
        <f>(Input!E25+Input!E26)/Input!E$7</f>
        <v>27.963717719670516</v>
      </c>
      <c r="J43" s="8">
        <f>(Input!F25+Input!F26)/Input!F$7</f>
        <v>26.060895945162027</v>
      </c>
      <c r="K43" s="8">
        <f>(Input!G25+Input!G26)/Input!G$7</f>
        <v>26.192324579570872</v>
      </c>
      <c r="L43" s="8">
        <f>(Input!H25+Input!H26)/Input!H$7</f>
        <v>28.023269688299951</v>
      </c>
      <c r="M43" s="8">
        <f>(Input!I25+Input!I26)/Input!I$7</f>
        <v>27.472671389841679</v>
      </c>
      <c r="N43" s="8">
        <f>(Input!J25+Input!J26)/Input!J$7</f>
        <v>28.084512902827512</v>
      </c>
      <c r="O43" s="8">
        <f>AVERAGE(E43:N43)</f>
        <v>27.111105027511137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285.31777238676648</v>
      </c>
      <c r="F45" s="11">
        <f t="shared" ref="F45:N45" si="8">+F41-F43</f>
        <v>306.49002886293766</v>
      </c>
      <c r="G45" s="11">
        <f t="shared" si="8"/>
        <v>352.69116730075217</v>
      </c>
      <c r="H45" s="11">
        <f t="shared" si="8"/>
        <v>297.34896755936529</v>
      </c>
      <c r="I45" s="11">
        <f t="shared" si="8"/>
        <v>145.54984886809473</v>
      </c>
      <c r="J45" s="11">
        <f t="shared" si="8"/>
        <v>136.90498008565788</v>
      </c>
      <c r="K45" s="11">
        <f t="shared" si="8"/>
        <v>200.47440283875954</v>
      </c>
      <c r="L45" s="11">
        <f t="shared" si="8"/>
        <v>226.82291386839333</v>
      </c>
      <c r="M45" s="11">
        <f t="shared" si="8"/>
        <v>143.18493327142269</v>
      </c>
      <c r="N45" s="11">
        <f t="shared" si="8"/>
        <v>293.62139091245814</v>
      </c>
      <c r="O45" s="11">
        <f>AVERAGE(E45:N45)</f>
        <v>238.84064059546077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9" t="s">
        <v>177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204</v>
      </c>
    </row>
    <row r="2" spans="1:15" ht="15.75" customHeight="1" x14ac:dyDescent="0.2">
      <c r="D2" s="41" t="str">
        <f>Kenndat!D2</f>
        <v>Produktionsgebiet 2: Wald- und Mühlviertel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15.75" customHeight="1" x14ac:dyDescent="0.2">
      <c r="D3" s="40" t="s">
        <v>172</v>
      </c>
      <c r="E3" s="40"/>
      <c r="F3" s="40"/>
      <c r="G3" s="40"/>
      <c r="H3" s="40"/>
      <c r="I3" s="40"/>
      <c r="J3" s="40"/>
      <c r="K3" s="40"/>
      <c r="L3" s="40"/>
      <c r="M3" s="40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Input!A149/Input!A$7</f>
        <v>635.33408668695279</v>
      </c>
      <c r="F7" s="6">
        <f>Input!B149/Input!B$7</f>
        <v>674.12230989538273</v>
      </c>
      <c r="G7" s="6">
        <f>Input!C149/Input!C$7</f>
        <v>693.45983120372728</v>
      </c>
      <c r="H7" s="6">
        <f>Input!D149/Input!D$7</f>
        <v>671.44079202945829</v>
      </c>
      <c r="I7" s="6">
        <f>Input!E149/Input!E$7</f>
        <v>504.08218247092475</v>
      </c>
      <c r="J7" s="6">
        <f>Input!F149/Input!F$7</f>
        <v>525.87823397001239</v>
      </c>
      <c r="K7" s="6">
        <f>Input!G149/Input!G$7</f>
        <v>616.81968805777933</v>
      </c>
      <c r="L7" s="6">
        <f>Input!H149/Input!H$7</f>
        <v>657.40389248607141</v>
      </c>
      <c r="M7" s="6">
        <f>Input!I149/Input!I$7</f>
        <v>657.24497176579837</v>
      </c>
      <c r="N7" s="6">
        <f>Input!J149/Input!J$7</f>
        <v>703.97525697616993</v>
      </c>
      <c r="O7" s="6">
        <f>AVERAGE(E7:N7)</f>
        <v>633.97612455422768</v>
      </c>
    </row>
    <row r="8" spans="1:15" ht="12" customHeight="1" x14ac:dyDescent="0.2">
      <c r="B8" t="s">
        <v>180</v>
      </c>
      <c r="E8" s="6">
        <f>Input!A150/Input!A$7</f>
        <v>1.3521732672701721</v>
      </c>
      <c r="F8" s="6">
        <f>Input!B150/Input!B$7</f>
        <v>-0.55008520383277559</v>
      </c>
      <c r="G8" s="6">
        <f>Input!C150/Input!C$7</f>
        <v>-0.37680254015489301</v>
      </c>
      <c r="H8" s="6">
        <f>Input!D150/Input!D$7</f>
        <v>0.16622081730300506</v>
      </c>
      <c r="I8" s="6">
        <f>Input!E150/Input!E$7</f>
        <v>3.891834804942401</v>
      </c>
      <c r="J8" s="6">
        <f>Input!F150/Input!F$7</f>
        <v>2.9018177180211522</v>
      </c>
      <c r="K8" s="6">
        <f>Input!G150/Input!G$7</f>
        <v>-10.107988969305346</v>
      </c>
      <c r="L8" s="6">
        <f>Input!H150/Input!H$7</f>
        <v>17.383941424484266</v>
      </c>
      <c r="M8" s="6">
        <f>Input!I150/Input!I$7</f>
        <v>-2.2763192187289367</v>
      </c>
      <c r="N8" s="6">
        <f>Input!J150/Input!J$7</f>
        <v>-5.0801936967526853</v>
      </c>
      <c r="O8" s="6">
        <f>AVERAGE(E8:N8)</f>
        <v>0.73045984032463607</v>
      </c>
    </row>
    <row r="9" spans="1:15" ht="12" customHeight="1" x14ac:dyDescent="0.2">
      <c r="B9" t="s">
        <v>181</v>
      </c>
      <c r="E9" s="6">
        <f>Input!A151/Input!A$7</f>
        <v>2.2997456746021165</v>
      </c>
      <c r="F9" s="6">
        <f>Input!B151/Input!B$7</f>
        <v>4.7152134187806736</v>
      </c>
      <c r="G9" s="6">
        <f>Input!C151/Input!C$7</f>
        <v>2.5841097089204736</v>
      </c>
      <c r="H9" s="6">
        <f>Input!D151/Input!D$7</f>
        <v>1.9012429285316093</v>
      </c>
      <c r="I9" s="6">
        <f>Input!E151/Input!E$7</f>
        <v>1.1846210813737279</v>
      </c>
      <c r="J9" s="6">
        <f>Input!F151/Input!F$7</f>
        <v>1.5662237393619554</v>
      </c>
      <c r="K9" s="6">
        <f>Input!G151/Input!G$7</f>
        <v>1.9197230778499934</v>
      </c>
      <c r="L9" s="6">
        <f>Input!H151/Input!H$7</f>
        <v>1.4766581840084323</v>
      </c>
      <c r="M9" s="6">
        <f>Input!I151/Input!I$7</f>
        <v>1.9039148929796446</v>
      </c>
      <c r="N9" s="6">
        <f>Input!J151/Input!J$7</f>
        <v>1.6067559266576119</v>
      </c>
      <c r="O9" s="6">
        <f>AVERAGE(E9:N9)</f>
        <v>2.1158208633066242</v>
      </c>
    </row>
    <row r="10" spans="1:15" ht="12" customHeight="1" x14ac:dyDescent="0.2">
      <c r="B10" t="s">
        <v>182</v>
      </c>
      <c r="E10" s="6">
        <f>Input!A152/Input!A$7</f>
        <v>-0.33752613519082025</v>
      </c>
      <c r="F10" s="6">
        <f>Input!B152/Input!B$7</f>
        <v>-0.52422436838798114</v>
      </c>
      <c r="G10" s="6">
        <f>Input!C152/Input!C$7</f>
        <v>-0.15781884869850901</v>
      </c>
      <c r="H10" s="6">
        <f>Input!D152/Input!D$7</f>
        <v>-6.6122447959242339E-2</v>
      </c>
      <c r="I10" s="6">
        <f>Input!E152/Input!E$7</f>
        <v>-0.18482696626712602</v>
      </c>
      <c r="J10" s="6">
        <f>Input!F152/Input!F$7</f>
        <v>-0.12384264010433516</v>
      </c>
      <c r="K10" s="6">
        <f>Input!G152/Input!G$7</f>
        <v>-0.53314003258498321</v>
      </c>
      <c r="L10" s="6">
        <f>Input!H152/Input!H$7</f>
        <v>-0.11012754103297696</v>
      </c>
      <c r="M10" s="6">
        <f>Input!I152/Input!I$7</f>
        <v>-0.81167263304524961</v>
      </c>
      <c r="N10" s="6">
        <f>Input!J152/Input!J$7</f>
        <v>-0.43698326953944933</v>
      </c>
      <c r="O10" s="6">
        <f>AVERAGE(E10:N10)</f>
        <v>-0.32862848828106728</v>
      </c>
    </row>
    <row r="11" spans="1:15" ht="12.75" customHeight="1" x14ac:dyDescent="0.2">
      <c r="B11" s="28" t="s">
        <v>68</v>
      </c>
      <c r="E11" s="8">
        <f>Input!A35/Input!A$7</f>
        <v>638.64847949363434</v>
      </c>
      <c r="F11" s="8">
        <f>Input!B35/Input!B$7</f>
        <v>677.76321374194265</v>
      </c>
      <c r="G11" s="8">
        <f>Input!C35/Input!C$7</f>
        <v>695.50931952379437</v>
      </c>
      <c r="H11" s="8">
        <f>Input!D35/Input!D$7</f>
        <v>673.44213332733364</v>
      </c>
      <c r="I11" s="8">
        <f>Input!E35/Input!E$7</f>
        <v>508.97381139097376</v>
      </c>
      <c r="J11" s="8">
        <f>Input!F35/Input!F$7</f>
        <v>530.22243278729104</v>
      </c>
      <c r="K11" s="8">
        <f>Input!G35/Input!G$7</f>
        <v>608.09828213373896</v>
      </c>
      <c r="L11" s="8">
        <f>Input!H35/Input!H$7</f>
        <v>676.15436455353108</v>
      </c>
      <c r="M11" s="8">
        <f>Input!I35/Input!I$7</f>
        <v>656.06089480700393</v>
      </c>
      <c r="N11" s="8">
        <f>Input!J35/Input!J$7</f>
        <v>700.06483593653536</v>
      </c>
      <c r="O11" s="8">
        <f>AVERAGE(E11:N11)</f>
        <v>636.49377676957795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Input!A28/Input!A7</f>
        <v>0.59510939648179395</v>
      </c>
      <c r="F13" s="8">
        <f>Input!B28/Input!B7</f>
        <v>0.18118637992502482</v>
      </c>
      <c r="G13" s="8">
        <f>Input!C28/Input!C7</f>
        <v>0.22106839598945552</v>
      </c>
      <c r="H13" s="8">
        <f>Input!D28/Input!D7</f>
        <v>7.2488831892166192E-2</v>
      </c>
      <c r="I13" s="8">
        <f>Input!E28/Input!E7</f>
        <v>0.39257797605791384</v>
      </c>
      <c r="J13" s="8">
        <f>Input!F28/Input!F7</f>
        <v>0.15867764299855872</v>
      </c>
      <c r="K13" s="8">
        <f>Input!G28/Input!G7</f>
        <v>0.32747820345782402</v>
      </c>
      <c r="L13" s="8">
        <f>Input!H28/Input!H7</f>
        <v>0.3793326306279175</v>
      </c>
      <c r="M13" s="8">
        <f>Input!I28/Input!I7</f>
        <v>0.35666866378083667</v>
      </c>
      <c r="N13" s="8">
        <f>Input!J28/Input!J7</f>
        <v>0.31608809729596243</v>
      </c>
      <c r="O13" s="8">
        <f>AVERAGE(E13:N13)</f>
        <v>0.30006762185074537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1.3421181596255574</v>
      </c>
      <c r="F15" s="16">
        <f>Input!B136/Input!B$7</f>
        <v>1.5129384836590025</v>
      </c>
      <c r="G15" s="16">
        <f>Input!C136/Input!C$7</f>
        <v>1.6872746455910479</v>
      </c>
      <c r="H15" s="16">
        <f>Input!D136/Input!D$7</f>
        <v>1.439692842661547</v>
      </c>
      <c r="I15" s="16">
        <f>Input!E136/Input!E$7</f>
        <v>1.6856676418376821</v>
      </c>
      <c r="J15" s="16">
        <f>Input!F136/Input!F$7</f>
        <v>2.0087901291849337</v>
      </c>
      <c r="K15" s="16">
        <f>Input!G136/Input!G$7</f>
        <v>1.7313542600221417</v>
      </c>
      <c r="L15" s="16">
        <f>Input!H136/Input!H$7</f>
        <v>2.0836045776238517</v>
      </c>
      <c r="M15" s="16">
        <f>Input!I136/Input!I$7</f>
        <v>1.4933304375177867</v>
      </c>
      <c r="N15" s="16">
        <f>Input!J136/Input!J$7</f>
        <v>2.197295345104334</v>
      </c>
      <c r="O15" s="6">
        <f t="shared" ref="O15:O26" si="1">AVERAGE(E15:N15)</f>
        <v>1.7182066522827886</v>
      </c>
    </row>
    <row r="16" spans="1:15" ht="12" customHeight="1" x14ac:dyDescent="0.2">
      <c r="B16" t="s">
        <v>184</v>
      </c>
      <c r="E16" s="16">
        <f>Input!A137/Input!A$7</f>
        <v>4.3922672587469584</v>
      </c>
      <c r="F16" s="16">
        <f>Input!B137/Input!B$7</f>
        <v>4.1250583468869477</v>
      </c>
      <c r="G16" s="16">
        <f>Input!C137/Input!C$7</f>
        <v>4.4457178038803784</v>
      </c>
      <c r="H16" s="16">
        <f>Input!D137/Input!D$7</f>
        <v>4.4693433877552042</v>
      </c>
      <c r="I16" s="16">
        <f>Input!E137/Input!E$7</f>
        <v>4.6191199027838845</v>
      </c>
      <c r="J16" s="16">
        <f>Input!F137/Input!F$7</f>
        <v>4.6694979968909847</v>
      </c>
      <c r="K16" s="16">
        <f>Input!G137/Input!G$7</f>
        <v>4.2566449015044823</v>
      </c>
      <c r="L16" s="16">
        <f>Input!H137/Input!H$7</f>
        <v>4.5225892184911913</v>
      </c>
      <c r="M16" s="16">
        <f>Input!I137/Input!I$7</f>
        <v>4.8916109222173958</v>
      </c>
      <c r="N16" s="16">
        <f>Input!J137/Input!J$7</f>
        <v>4.3993977651561922</v>
      </c>
      <c r="O16" s="6">
        <f t="shared" si="1"/>
        <v>4.479124750431362</v>
      </c>
    </row>
    <row r="17" spans="2:15" ht="12" customHeight="1" x14ac:dyDescent="0.2">
      <c r="B17" t="s">
        <v>185</v>
      </c>
      <c r="E17" s="16">
        <f>Input!A138/Input!A$7</f>
        <v>1.4779725566214861</v>
      </c>
      <c r="F17" s="16">
        <f>Input!B138/Input!B$7</f>
        <v>1.8001112705791222</v>
      </c>
      <c r="G17" s="16">
        <f>Input!C138/Input!C$7</f>
        <v>1.7822864909205043</v>
      </c>
      <c r="H17" s="16">
        <f>Input!D138/Input!D$7</f>
        <v>1.6322100229236818</v>
      </c>
      <c r="I17" s="16">
        <f>Input!E138/Input!E$7</f>
        <v>1.8708279696398191</v>
      </c>
      <c r="J17" s="16">
        <f>Input!F138/Input!F$7</f>
        <v>1.3106103830254761</v>
      </c>
      <c r="K17" s="16">
        <f>Input!G138/Input!G$7</f>
        <v>1.0147760849318299</v>
      </c>
      <c r="L17" s="16">
        <f>Input!H138/Input!H$7</f>
        <v>2.1456393615419365</v>
      </c>
      <c r="M17" s="16">
        <f>Input!I138/Input!I$7</f>
        <v>2.2109575663166723</v>
      </c>
      <c r="N17" s="16">
        <f>Input!J138/Input!J$7</f>
        <v>2.2915562106432894</v>
      </c>
      <c r="O17" s="6">
        <f t="shared" si="1"/>
        <v>1.7536947917143819</v>
      </c>
    </row>
    <row r="18" spans="2:15" ht="12" customHeight="1" x14ac:dyDescent="0.2">
      <c r="B18" t="s">
        <v>186</v>
      </c>
      <c r="E18" s="16">
        <f>Input!A139/Input!A$7</f>
        <v>5.3360573089036736</v>
      </c>
      <c r="F18" s="16">
        <f>Input!B139/Input!B$7</f>
        <v>5.6976868598810411</v>
      </c>
      <c r="G18" s="16">
        <f>Input!C139/Input!C$7</f>
        <v>4.4388834252217508</v>
      </c>
      <c r="H18" s="16">
        <f>Input!D139/Input!D$7</f>
        <v>6.0567512368038834</v>
      </c>
      <c r="I18" s="16">
        <f>Input!E139/Input!E$7</f>
        <v>5.1421829944895441</v>
      </c>
      <c r="J18" s="16">
        <f>Input!F139/Input!F$7</f>
        <v>6.689467825661664</v>
      </c>
      <c r="K18" s="16">
        <f>Input!G139/Input!G$7</f>
        <v>4.8335720723095417</v>
      </c>
      <c r="L18" s="16">
        <f>Input!H139/Input!H$7</f>
        <v>11.124683631983135</v>
      </c>
      <c r="M18" s="16">
        <f>Input!I139/Input!I$7</f>
        <v>6.0024432694756076</v>
      </c>
      <c r="N18" s="16">
        <f>Input!J139/Input!J$7</f>
        <v>6.6122393196690954</v>
      </c>
      <c r="O18" s="6">
        <f t="shared" si="1"/>
        <v>6.1933967944398933</v>
      </c>
    </row>
    <row r="19" spans="2:15" ht="13.5" customHeight="1" x14ac:dyDescent="0.2">
      <c r="B19" t="s">
        <v>311</v>
      </c>
      <c r="E19" s="16">
        <f>E20-SUM(E15:E18)</f>
        <v>0.16082901396542759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0.1752321990820942</v>
      </c>
      <c r="J19" s="16">
        <f t="shared" si="2"/>
        <v>0</v>
      </c>
      <c r="K19" s="16">
        <f t="shared" si="2"/>
        <v>9.602277434268558E-4</v>
      </c>
      <c r="L19" s="16">
        <f t="shared" si="2"/>
        <v>2.6083421171509968E-2</v>
      </c>
      <c r="M19" s="16">
        <f t="shared" si="2"/>
        <v>3.5270434222548275E-2</v>
      </c>
      <c r="N19" s="16">
        <f t="shared" si="2"/>
        <v>5.4314575873565474E-2</v>
      </c>
      <c r="O19" s="6">
        <f t="shared" si="1"/>
        <v>4.5268987205857238E-2</v>
      </c>
    </row>
    <row r="20" spans="2:15" ht="12.75" customHeight="1" x14ac:dyDescent="0.2">
      <c r="B20" s="28" t="s">
        <v>187</v>
      </c>
      <c r="E20" s="8">
        <f>Input!A141/Input!A$7</f>
        <v>12.709244297863103</v>
      </c>
      <c r="F20" s="8">
        <f>Input!B141/Input!B$7</f>
        <v>13.135794961006114</v>
      </c>
      <c r="G20" s="8">
        <f>Input!C141/Input!C$7</f>
        <v>12.35416236561368</v>
      </c>
      <c r="H20" s="8">
        <f>Input!D141/Input!D$7</f>
        <v>13.597997490144317</v>
      </c>
      <c r="I20" s="8">
        <f>Input!E141/Input!E$7</f>
        <v>13.493030707833023</v>
      </c>
      <c r="J20" s="8">
        <f>Input!F141/Input!F$7</f>
        <v>14.678366334763057</v>
      </c>
      <c r="K20" s="8">
        <f>Input!G141/Input!G$7</f>
        <v>11.837307546511422</v>
      </c>
      <c r="L20" s="8">
        <f>Input!H141/Input!H$7</f>
        <v>19.902600210811624</v>
      </c>
      <c r="M20" s="8">
        <f>Input!I141/Input!I$7</f>
        <v>14.633612629750012</v>
      </c>
      <c r="N20" s="8">
        <f>Input!J141/Input!J$7</f>
        <v>15.554803216446476</v>
      </c>
      <c r="O20" s="8">
        <f t="shared" si="1"/>
        <v>14.189691976074283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Input!A202/Input!A$7</f>
        <v>0.75610658968607303</v>
      </c>
      <c r="F22" s="16">
        <f>Input!B202/Input!B$7</f>
        <v>1.2521472113434085</v>
      </c>
      <c r="G22" s="16">
        <f>Input!C202/Input!C$7</f>
        <v>1.1478452150823795</v>
      </c>
      <c r="H22" s="16">
        <f>Input!D202/Input!D$7</f>
        <v>1.188457663684338</v>
      </c>
      <c r="I22" s="16">
        <f>Input!E202/Input!E$7</f>
        <v>1.5877175244086785</v>
      </c>
      <c r="J22" s="16">
        <f>Input!F202/Input!F$7</f>
        <v>0.57345446515740228</v>
      </c>
      <c r="K22" s="16">
        <f>Input!G202/Input!G$7</f>
        <v>0.4757917171884532</v>
      </c>
      <c r="L22" s="16">
        <f>Input!H202/Input!H$7</f>
        <v>0.83103162174371326</v>
      </c>
      <c r="M22" s="16">
        <f>Input!I202/Input!I$7</f>
        <v>0.18196590926111769</v>
      </c>
      <c r="N22" s="16">
        <f>Input!J202/Input!J$7</f>
        <v>1.7343082479318435</v>
      </c>
      <c r="O22" s="6">
        <f t="shared" si="1"/>
        <v>0.97288261654874086</v>
      </c>
    </row>
    <row r="23" spans="2:15" ht="12" customHeight="1" x14ac:dyDescent="0.2">
      <c r="B23" t="s">
        <v>305</v>
      </c>
      <c r="E23" s="16">
        <f>Input!A210/Input!A$7</f>
        <v>11.033493108688118</v>
      </c>
      <c r="F23" s="16">
        <f>Input!B210/Input!B$7</f>
        <v>8.3345669188791049</v>
      </c>
      <c r="G23" s="16">
        <f>Input!C210/Input!C$7</f>
        <v>8.0880385650664177</v>
      </c>
      <c r="H23" s="16">
        <f>Input!D210/Input!D$7</f>
        <v>6.6169848983683428</v>
      </c>
      <c r="I23" s="16">
        <f>Input!E210/Input!E$7</f>
        <v>7.2840546323405464</v>
      </c>
      <c r="J23" s="16">
        <f>Input!F210/Input!F$7</f>
        <v>8.5219350260304374</v>
      </c>
      <c r="K23" s="16">
        <f>Input!G210/Input!G$7</f>
        <v>10.535860050258194</v>
      </c>
      <c r="L23" s="16">
        <f>Input!H210/Input!H$7</f>
        <v>2.9009936756512573</v>
      </c>
      <c r="M23" s="16">
        <f>Input!I210/Input!I$7</f>
        <v>2.1352382307565567</v>
      </c>
      <c r="N23" s="16">
        <f>Input!J210/Input!J$7</f>
        <v>2.3872086060007405</v>
      </c>
      <c r="O23" s="6">
        <f t="shared" si="1"/>
        <v>6.7838373712039726</v>
      </c>
    </row>
    <row r="24" spans="2:15" ht="12" customHeight="1" x14ac:dyDescent="0.2">
      <c r="B24" t="s">
        <v>306</v>
      </c>
      <c r="E24" s="16">
        <f>Input!A204/Input!A$7</f>
        <v>5.7481500664566962E-2</v>
      </c>
      <c r="F24" s="16">
        <f>Input!B204/Input!B$7</f>
        <v>0.46229764827453873</v>
      </c>
      <c r="G24" s="16">
        <f>Input!C204/Input!C$7</f>
        <v>0.84138945150523947</v>
      </c>
      <c r="H24" s="16">
        <f>Input!D204/Input!D$7</f>
        <v>0.50010974368973782</v>
      </c>
      <c r="I24" s="16">
        <f>Input!E204/Input!E$7</f>
        <v>0.13646096261810717</v>
      </c>
      <c r="J24" s="16">
        <f>Input!F204/Input!F$7</f>
        <v>0.20290873548353244</v>
      </c>
      <c r="K24" s="16">
        <f>Input!G204/Input!G$7</f>
        <v>1.1189000434299083</v>
      </c>
      <c r="L24" s="16">
        <f>Input!H204/Input!H$7</f>
        <v>0.17652416804698087</v>
      </c>
      <c r="M24" s="16">
        <f>Input!I204/Input!I$7</f>
        <v>0.12760466126447284</v>
      </c>
      <c r="N24" s="16">
        <f>Input!J204/Input!J$7</f>
        <v>0.13617514507963946</v>
      </c>
      <c r="O24" s="6">
        <f t="shared" si="1"/>
        <v>0.37598520600567242</v>
      </c>
    </row>
    <row r="25" spans="2:15" ht="12" customHeight="1" x14ac:dyDescent="0.2">
      <c r="B25" t="s">
        <v>307</v>
      </c>
      <c r="E25" s="16">
        <f>Input!A205/Input!A$7</f>
        <v>1.2987474150439682</v>
      </c>
      <c r="F25" s="16">
        <f>Input!B205/Input!B$7</f>
        <v>1.6315322774519561</v>
      </c>
      <c r="G25" s="16">
        <f>Input!C205/Input!C$7</f>
        <v>2.0247334046685102</v>
      </c>
      <c r="H25" s="16">
        <f>Input!D205/Input!D$7</f>
        <v>1.9731054214382673</v>
      </c>
      <c r="I25" s="16">
        <f>Input!E205/Input!E$7</f>
        <v>1.1051015823164605</v>
      </c>
      <c r="J25" s="16">
        <f>Input!F205/Input!F$7</f>
        <v>1.9970781585984301</v>
      </c>
      <c r="K25" s="16">
        <f>Input!G205/Input!G$7</f>
        <v>1.7083508433686547</v>
      </c>
      <c r="L25" s="16">
        <f>Input!H205/Input!H$7</f>
        <v>1.2518077096822768</v>
      </c>
      <c r="M25" s="16">
        <f>Input!I205/Input!I$7</f>
        <v>0.9806563515719785</v>
      </c>
      <c r="N25" s="16">
        <f>Input!J205/Input!J$7</f>
        <v>1.7079701197678727</v>
      </c>
      <c r="O25" s="6">
        <f t="shared" si="1"/>
        <v>1.5679083283908377</v>
      </c>
    </row>
    <row r="26" spans="2:15" ht="12" customHeight="1" x14ac:dyDescent="0.2">
      <c r="B26" t="s">
        <v>308</v>
      </c>
      <c r="E26" s="16">
        <f>(Input!A142-SUM(Input!A202:'Input'!A205))/Input!A$7</f>
        <v>3.7589627423574803</v>
      </c>
      <c r="F26" s="16">
        <f>(Input!B142-SUM(Input!B202:'Input'!B205))/Input!B$7</f>
        <v>2.9854451157606179</v>
      </c>
      <c r="G26" s="16">
        <f>(Input!C142-SUM(Input!C202:'Input'!C205))/Input!C$7</f>
        <v>2.8084279302664106</v>
      </c>
      <c r="H26" s="16">
        <f>(Input!D142-SUM(Input!D202:'Input'!D205))/Input!D$7</f>
        <v>1.5585631326198754</v>
      </c>
      <c r="I26" s="16">
        <f>(Input!E142-SUM(Input!E202:'Input'!E205))/Input!E$7</f>
        <v>1.5507585302803182</v>
      </c>
      <c r="J26" s="16">
        <f>(Input!F142-SUM(Input!F202:'Input'!F205))/Input!F$7</f>
        <v>1.5440306748782013</v>
      </c>
      <c r="K26" s="16">
        <f>(Input!G142-SUM(Input!G202:'Input'!G205))/Input!G$7</f>
        <v>1.0871655834293557</v>
      </c>
      <c r="L26" s="16">
        <f>(Input!H142-SUM(Input!H202:'Input'!H205))/Input!H$7</f>
        <v>1.6983612407769921</v>
      </c>
      <c r="M26" s="16">
        <f>(Input!I142-SUM(Input!I202:'Input'!I205))/Input!I$7</f>
        <v>2.3669372257088503</v>
      </c>
      <c r="N26" s="16">
        <f>(Input!J142-SUM(Input!J202:'Input'!J205))/Input!J$7</f>
        <v>4.1306185948882588</v>
      </c>
      <c r="O26" s="6">
        <f t="shared" si="1"/>
        <v>2.3489270770966355</v>
      </c>
    </row>
    <row r="27" spans="2:15" ht="12.75" customHeight="1" x14ac:dyDescent="0.2">
      <c r="B27" s="28" t="s">
        <v>188</v>
      </c>
      <c r="E27" s="8">
        <f>SUM(E22:E26)</f>
        <v>16.904791356440207</v>
      </c>
      <c r="F27" s="8">
        <f t="shared" ref="F27:N27" si="3">SUM(F22:F26)</f>
        <v>14.665989171709628</v>
      </c>
      <c r="G27" s="8">
        <f t="shared" si="3"/>
        <v>14.910434566588957</v>
      </c>
      <c r="H27" s="8">
        <f t="shared" si="3"/>
        <v>11.837220859800562</v>
      </c>
      <c r="I27" s="8">
        <f t="shared" si="3"/>
        <v>11.664093231964111</v>
      </c>
      <c r="J27" s="8">
        <f t="shared" si="3"/>
        <v>12.839407060148003</v>
      </c>
      <c r="K27" s="8">
        <f t="shared" si="3"/>
        <v>14.926068237674565</v>
      </c>
      <c r="L27" s="8">
        <f t="shared" si="3"/>
        <v>6.8587184159012207</v>
      </c>
      <c r="M27" s="8">
        <f t="shared" si="3"/>
        <v>5.7924023785629757</v>
      </c>
      <c r="N27" s="8">
        <f t="shared" si="3"/>
        <v>10.096280713668355</v>
      </c>
      <c r="O27" s="8">
        <f>AVERAGE(E27:N27)</f>
        <v>12.049540599245857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27.839293159720768</v>
      </c>
      <c r="F29" s="16">
        <f>Input!B143/Input!B$7</f>
        <v>23.783441799414714</v>
      </c>
      <c r="G29" s="16">
        <f>Input!C143/Input!C$7</f>
        <v>33.376380326496154</v>
      </c>
      <c r="H29" s="16">
        <f>Input!D143/Input!D$7</f>
        <v>27.284491266752159</v>
      </c>
      <c r="I29" s="16">
        <f>Input!E143/Input!E$7</f>
        <v>25.803633362508791</v>
      </c>
      <c r="J29" s="16">
        <f>Input!F143/Input!F$7</f>
        <v>12.271835821511958</v>
      </c>
      <c r="K29" s="16">
        <f>Input!G143/Input!G$7</f>
        <v>7.4647379268620249</v>
      </c>
      <c r="L29" s="16">
        <f>Input!H143/Input!H$7</f>
        <v>4.4265300406565276</v>
      </c>
      <c r="M29" s="16">
        <f>Input!I143/Input!I$7</f>
        <v>5.9058463520213298</v>
      </c>
      <c r="N29" s="16">
        <f>Input!J143/Input!J$7</f>
        <v>0.82824299296209403</v>
      </c>
      <c r="O29" s="16">
        <f t="shared" ref="O29:O35" si="4">AVERAGE(E29:N29)</f>
        <v>16.898443304890652</v>
      </c>
    </row>
    <row r="30" spans="2:15" ht="12" customHeight="1" x14ac:dyDescent="0.2">
      <c r="B30" t="s">
        <v>309</v>
      </c>
      <c r="E30" s="16">
        <f>Input!A211/Input!A$7</f>
        <v>2.6206840660073043</v>
      </c>
      <c r="F30" s="16">
        <f>Input!B211/Input!B$7</f>
        <v>1.9683511009085388</v>
      </c>
      <c r="G30" s="16">
        <f>Input!C211/Input!C$7</f>
        <v>2.1594697972298897</v>
      </c>
      <c r="H30" s="16">
        <f>Input!D211/Input!D$7</f>
        <v>2.8525971006667117</v>
      </c>
      <c r="I30" s="16">
        <f>Input!E211/Input!E$7</f>
        <v>5.0854641091918369</v>
      </c>
      <c r="J30" s="16">
        <f>Input!F211/Input!F$7</f>
        <v>4.5195503515185482</v>
      </c>
      <c r="K30" s="16">
        <f>Input!G211/Input!G$7</f>
        <v>1.7998862789103862</v>
      </c>
      <c r="L30" s="16">
        <f>Input!H211/Input!H$7</f>
        <v>0.45334949555789789</v>
      </c>
      <c r="M30" s="16">
        <f>Input!I211/Input!I$7</f>
        <v>0.1260001797402753</v>
      </c>
      <c r="N30" s="16">
        <f>Input!J211/Input!J$7</f>
        <v>2.5731483825163601</v>
      </c>
      <c r="O30" s="6">
        <f t="shared" si="4"/>
        <v>2.4158500862247747</v>
      </c>
    </row>
    <row r="31" spans="2:15" ht="12" customHeight="1" x14ac:dyDescent="0.2">
      <c r="B31" t="s">
        <v>190</v>
      </c>
      <c r="E31" s="16">
        <f>Input!A144/Input!A$7</f>
        <v>0.70844163807187988</v>
      </c>
      <c r="F31" s="16">
        <f>Input!B144/Input!B$7</f>
        <v>0.75532486248233843</v>
      </c>
      <c r="G31" s="16">
        <f>Input!C144/Input!C$7</f>
        <v>1.7168498008027699</v>
      </c>
      <c r="H31" s="16">
        <f>Input!D144/Input!D$7</f>
        <v>0.98057524192358936</v>
      </c>
      <c r="I31" s="16">
        <f>Input!E144/Input!E$7</f>
        <v>0.49012871726249985</v>
      </c>
      <c r="J31" s="16">
        <f>Input!F144/Input!F$7</f>
        <v>0.76713583091457593</v>
      </c>
      <c r="K31" s="16">
        <f>Input!G144/Input!G$7</f>
        <v>0.5600462415556442</v>
      </c>
      <c r="L31" s="16">
        <f>Input!H144/Input!H$7</f>
        <v>0.84386492998042462</v>
      </c>
      <c r="M31" s="16">
        <f>Input!I144/Input!I$7</f>
        <v>1.2045911657654689</v>
      </c>
      <c r="N31" s="16">
        <f>Input!J144/Input!J$7</f>
        <v>1.1950419804914187</v>
      </c>
      <c r="O31" s="6">
        <f t="shared" si="4"/>
        <v>0.92220004092506114</v>
      </c>
    </row>
    <row r="32" spans="2:15" ht="12" customHeight="1" x14ac:dyDescent="0.2">
      <c r="B32" t="s">
        <v>310</v>
      </c>
      <c r="E32" s="16">
        <f>Input!A208/Input!A$7</f>
        <v>0.22970084965552964</v>
      </c>
      <c r="F32" s="16">
        <f>Input!B208/Input!B$7</f>
        <v>0.46759021422209546</v>
      </c>
      <c r="G32" s="16">
        <f>Input!C208/Input!C$7</f>
        <v>0.14048998819795433</v>
      </c>
      <c r="H32" s="16">
        <f>Input!D208/Input!D$7</f>
        <v>0.45900473222789684</v>
      </c>
      <c r="I32" s="16">
        <f>Input!E208/Input!E$7</f>
        <v>0.41175334635669103</v>
      </c>
      <c r="J32" s="16">
        <f>Input!F208/Input!F$7</f>
        <v>0.40074018308364928</v>
      </c>
      <c r="K32" s="16">
        <f>Input!G208/Input!G$7</f>
        <v>0.40734040763864304</v>
      </c>
      <c r="L32" s="16">
        <f>Input!H208/Input!H$7</f>
        <v>0.48583631983135067</v>
      </c>
      <c r="M32" s="16">
        <f>Input!I208/Input!I$7</f>
        <v>0.67071851175052055</v>
      </c>
      <c r="N32" s="16">
        <f>Input!J208/Input!J$7</f>
        <v>0.63762609581429808</v>
      </c>
      <c r="O32" s="6">
        <f t="shared" si="4"/>
        <v>0.43108006487786288</v>
      </c>
    </row>
    <row r="33" spans="2:15" ht="12" customHeight="1" x14ac:dyDescent="0.2">
      <c r="B33" t="s">
        <v>191</v>
      </c>
      <c r="E33" s="16">
        <f>Input!A145/Input!A$7</f>
        <v>1.107344512276399</v>
      </c>
      <c r="F33" s="16">
        <f>Input!B145/Input!B$7</f>
        <v>1.0165840902744872</v>
      </c>
      <c r="G33" s="16">
        <f>Input!C145/Input!C$7</f>
        <v>1.0810551852532928</v>
      </c>
      <c r="H33" s="16">
        <f>Input!D145/Input!D$7</f>
        <v>0.54675581154083641</v>
      </c>
      <c r="I33" s="16">
        <f>Input!E145/Input!E$7</f>
        <v>0.45277831419982295</v>
      </c>
      <c r="J33" s="16">
        <f>Input!F145/Input!F$7</f>
        <v>0.38691946526347981</v>
      </c>
      <c r="K33" s="16">
        <f>Input!G145/Input!G$7</f>
        <v>0.46798889399336746</v>
      </c>
      <c r="L33" s="16">
        <f>Input!H145/Input!H$7</f>
        <v>0.46703252522210514</v>
      </c>
      <c r="M33" s="16">
        <f>Input!I145/Input!I$7</f>
        <v>0.46244985995236881</v>
      </c>
      <c r="N33" s="16">
        <f>Input!J145/Input!J$7</f>
        <v>0.25031408198543031</v>
      </c>
      <c r="O33" s="6">
        <f t="shared" si="4"/>
        <v>0.62392227399615907</v>
      </c>
    </row>
    <row r="34" spans="2:15" ht="12" customHeight="1" x14ac:dyDescent="0.2">
      <c r="B34" t="s">
        <v>192</v>
      </c>
      <c r="E34" s="16">
        <f>(Input!A147-Input!A143-Input!A144-Input!A145-Input!A207-Input!A208)/Input!A$7</f>
        <v>0.16903978642455042</v>
      </c>
      <c r="F34" s="16">
        <f>(Input!B147-Input!B143-Input!B144-Input!B145-Input!B207-Input!B208)/Input!B$7</f>
        <v>0.56882139091633599</v>
      </c>
      <c r="G34" s="16">
        <f>(Input!C147-Input!C143-Input!C144-Input!C145-Input!C207-Input!C208)/Input!C$7</f>
        <v>1.392756287888069</v>
      </c>
      <c r="H34" s="16">
        <f>(Input!D147-Input!D143-Input!D144-Input!D145-Input!D207-Input!D208)/Input!D$7</f>
        <v>3.2986650767580876</v>
      </c>
      <c r="I34" s="16">
        <f>(Input!E147-Input!E143-Input!E144-Input!E145-Input!E207-Input!E208)/Input!E$7</f>
        <v>8.7815595426573161</v>
      </c>
      <c r="J34" s="16">
        <f>(Input!F147-Input!F143-Input!F144-Input!F145-Input!F207-Input!F208)/Input!F$7</f>
        <v>0.6332138108758284</v>
      </c>
      <c r="K34" s="16">
        <f>(Input!G147-Input!G143-Input!G144-Input!G145-Input!G207-Input!G208)/Input!G$7</f>
        <v>0.39103674471498284</v>
      </c>
      <c r="L34" s="16">
        <f>(Input!H147-Input!H143-Input!H144-Input!H145-Input!H207-Input!H208)/Input!H$7</f>
        <v>0.41610706218942939</v>
      </c>
      <c r="M34" s="16">
        <f>(Input!I147-Input!I143-Input!I144-Input!I145-Input!I207-Input!I208)/Input!I$7</f>
        <v>0.63792849332714119</v>
      </c>
      <c r="N34" s="16">
        <f>(Input!J147-Input!J143-Input!J144-Input!J145-Input!J207-Input!J208)/Input!J$7</f>
        <v>0.30617360167921986</v>
      </c>
      <c r="O34" s="6">
        <f t="shared" si="4"/>
        <v>1.6595301797430959</v>
      </c>
    </row>
    <row r="35" spans="2:15" ht="12.75" customHeight="1" x14ac:dyDescent="0.2">
      <c r="B35" s="28" t="s">
        <v>193</v>
      </c>
      <c r="E35" s="8">
        <f>SUM(E29:E34)</f>
        <v>32.674504012156426</v>
      </c>
      <c r="F35" s="8">
        <f t="shared" ref="F35:N35" si="5">SUM(F29:F34)</f>
        <v>28.560113458218513</v>
      </c>
      <c r="G35" s="8">
        <f t="shared" si="5"/>
        <v>39.867001385868129</v>
      </c>
      <c r="H35" s="8">
        <f t="shared" si="5"/>
        <v>35.422089229869272</v>
      </c>
      <c r="I35" s="8">
        <f t="shared" si="5"/>
        <v>41.025317392176959</v>
      </c>
      <c r="J35" s="8">
        <f t="shared" si="5"/>
        <v>18.979395463168039</v>
      </c>
      <c r="K35" s="8">
        <f t="shared" si="5"/>
        <v>11.091036493675048</v>
      </c>
      <c r="L35" s="8">
        <f t="shared" si="5"/>
        <v>7.0927203734377358</v>
      </c>
      <c r="M35" s="8">
        <f t="shared" si="5"/>
        <v>9.0075345625571046</v>
      </c>
      <c r="N35" s="8">
        <f t="shared" si="5"/>
        <v>5.7905471354488203</v>
      </c>
      <c r="O35" s="8">
        <f t="shared" si="4"/>
        <v>22.951025950657609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701.5321285565758</v>
      </c>
      <c r="F37" s="30">
        <f t="shared" ref="F37:N37" si="6">+F11+F13+F20+F27+F35</f>
        <v>734.30629771280201</v>
      </c>
      <c r="G37" s="30">
        <f t="shared" si="6"/>
        <v>762.86198623785458</v>
      </c>
      <c r="H37" s="30">
        <f t="shared" si="6"/>
        <v>734.37192973903996</v>
      </c>
      <c r="I37" s="30">
        <f t="shared" si="6"/>
        <v>575.54883069900575</v>
      </c>
      <c r="J37" s="30">
        <f t="shared" si="6"/>
        <v>576.87827928836873</v>
      </c>
      <c r="K37" s="30">
        <f t="shared" si="6"/>
        <v>646.28017261505784</v>
      </c>
      <c r="L37" s="30">
        <f t="shared" si="6"/>
        <v>710.38773618430957</v>
      </c>
      <c r="M37" s="30">
        <f t="shared" si="6"/>
        <v>685.85111304165491</v>
      </c>
      <c r="N37" s="30">
        <f t="shared" si="6"/>
        <v>731.82255509939489</v>
      </c>
      <c r="O37" s="7">
        <f>AVERAGE(E37:N37)</f>
        <v>685.9841029174064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(Input!A24-Input!A125)/Input!A$7+Input!A131/Input!A7</f>
        <v>525.72369156476009</v>
      </c>
      <c r="F39" s="30">
        <f>(Input!B24-Input!B125)/Input!B$7+Input!B131/Input!B7</f>
        <v>494.70428532063795</v>
      </c>
      <c r="G39" s="30">
        <f>(Input!C24-Input!C125)/Input!C$7+Input!C131/Input!C7</f>
        <v>507.52478075450722</v>
      </c>
      <c r="H39" s="30">
        <f>(Input!D24-Input!D125)/Input!D$7+Input!D131/Input!D7</f>
        <v>506.8395199776013</v>
      </c>
      <c r="I39" s="30">
        <f>(Input!E24-Input!E125)/Input!E$7+Input!E131/Input!E7</f>
        <v>506.23065013972479</v>
      </c>
      <c r="J39" s="30">
        <f>(Input!F24-Input!F125)/Input!F$7+Input!F131/Input!F7</f>
        <v>536.69681027815307</v>
      </c>
      <c r="K39" s="30">
        <f>(Input!G24-Input!G125)/Input!G$7+Input!G131/Input!G7</f>
        <v>535.36522732921117</v>
      </c>
      <c r="L39" s="30">
        <f>(Input!H24-Input!H125)/Input!H$7+Input!H131/Input!H7</f>
        <v>522.64153561210662</v>
      </c>
      <c r="M39" s="30">
        <f>(Input!I24-Input!I125)/Input!I$7+Input!I131/Input!I7</f>
        <v>531.44719874780947</v>
      </c>
      <c r="N39" s="30">
        <f>(Input!J24-Input!J125)/Input!J$7+Input!J131/Input!J7</f>
        <v>524.15975336461292</v>
      </c>
      <c r="O39" s="7">
        <f>AVERAGE(E39:N39)</f>
        <v>519.13334530891245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175.80843699181571</v>
      </c>
      <c r="F41" s="11">
        <f t="shared" ref="F41:N41" si="7">+F37-F39</f>
        <v>239.60201239216406</v>
      </c>
      <c r="G41" s="11">
        <f t="shared" si="7"/>
        <v>255.33720548334736</v>
      </c>
      <c r="H41" s="11">
        <f t="shared" si="7"/>
        <v>227.53240976143866</v>
      </c>
      <c r="I41" s="11">
        <f t="shared" si="7"/>
        <v>69.318180559280961</v>
      </c>
      <c r="J41" s="11">
        <f t="shared" si="7"/>
        <v>40.181469010215665</v>
      </c>
      <c r="K41" s="11">
        <f t="shared" si="7"/>
        <v>110.91494528584667</v>
      </c>
      <c r="L41" s="11">
        <f t="shared" si="7"/>
        <v>187.74620057220295</v>
      </c>
      <c r="M41" s="11">
        <f t="shared" si="7"/>
        <v>154.40391429384545</v>
      </c>
      <c r="N41" s="11">
        <f t="shared" si="7"/>
        <v>207.66280173478197</v>
      </c>
      <c r="O41" s="11">
        <f>AVERAGE(E41:N41)</f>
        <v>166.85075760849395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24.36086328962552</v>
      </c>
      <c r="F43" s="8">
        <f>(Input!B25+Input!B26)/Input!B$7</f>
        <v>23.51543407132937</v>
      </c>
      <c r="G43" s="8">
        <f>(Input!C25+Input!C26)/Input!C$7</f>
        <v>31.339492441208158</v>
      </c>
      <c r="H43" s="8">
        <f>(Input!D25+Input!D26)/Input!D$7</f>
        <v>28.097868247575761</v>
      </c>
      <c r="I43" s="8">
        <f>(Input!E25+Input!E26)/Input!E$7</f>
        <v>27.963717719670516</v>
      </c>
      <c r="J43" s="8">
        <f>(Input!F25+Input!F26)/Input!F$7</f>
        <v>26.060895945162027</v>
      </c>
      <c r="K43" s="8">
        <f>(Input!G25+Input!G26)/Input!G$7</f>
        <v>26.192324579570872</v>
      </c>
      <c r="L43" s="8">
        <f>(Input!H25+Input!H26)/Input!H$7</f>
        <v>28.023269688299951</v>
      </c>
      <c r="M43" s="8">
        <f>(Input!I25+Input!I26)/Input!I$7</f>
        <v>27.472671389841679</v>
      </c>
      <c r="N43" s="8">
        <f>(Input!J25+Input!J26)/Input!J$7</f>
        <v>28.084512902827512</v>
      </c>
      <c r="O43" s="8">
        <f>AVERAGE(E43:N43)</f>
        <v>27.111105027511137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151.4475737021902</v>
      </c>
      <c r="F45" s="11">
        <f t="shared" ref="F45:N45" si="8">+F41-F43</f>
        <v>216.08657832083469</v>
      </c>
      <c r="G45" s="11">
        <f t="shared" si="8"/>
        <v>223.9977130421392</v>
      </c>
      <c r="H45" s="11">
        <f t="shared" si="8"/>
        <v>199.43454151386288</v>
      </c>
      <c r="I45" s="11">
        <f t="shared" si="8"/>
        <v>41.354462839610449</v>
      </c>
      <c r="J45" s="11">
        <f t="shared" si="8"/>
        <v>14.120573065053637</v>
      </c>
      <c r="K45" s="11">
        <f t="shared" si="8"/>
        <v>84.722620706275791</v>
      </c>
      <c r="L45" s="11">
        <f t="shared" si="8"/>
        <v>159.72293088390299</v>
      </c>
      <c r="M45" s="11">
        <f t="shared" si="8"/>
        <v>126.93124290400377</v>
      </c>
      <c r="N45" s="11">
        <f t="shared" si="8"/>
        <v>179.57828883195447</v>
      </c>
      <c r="O45" s="11">
        <f>AVERAGE(E45:N45)</f>
        <v>139.73965258098281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60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9" t="s">
        <v>205</v>
      </c>
      <c r="E1" s="39"/>
      <c r="F1" s="39"/>
      <c r="G1" s="39"/>
      <c r="H1" s="39"/>
      <c r="I1" s="39"/>
      <c r="J1" s="39"/>
      <c r="K1" s="39"/>
      <c r="L1" s="39"/>
      <c r="M1" s="39"/>
      <c r="O1" s="3" t="s">
        <v>206</v>
      </c>
    </row>
    <row r="2" spans="1:15" ht="15.75" customHeight="1" x14ac:dyDescent="0.2">
      <c r="D2" s="41" t="str">
        <f>Kenndat!D2</f>
        <v>Produktionsgebiet 2: Wald- und Mühlviertel (real)</v>
      </c>
      <c r="E2" s="41"/>
      <c r="F2" s="41"/>
      <c r="G2" s="41"/>
      <c r="H2" s="41"/>
      <c r="I2" s="41"/>
      <c r="J2" s="41"/>
      <c r="K2" s="41"/>
      <c r="L2" s="41"/>
      <c r="M2" s="41"/>
      <c r="N2" s="5"/>
    </row>
    <row r="3" spans="1:15" ht="21" customHeight="1" x14ac:dyDescent="0.2"/>
    <row r="4" spans="1:15" x14ac:dyDescent="0.2">
      <c r="E4" s="3">
        <f>Input!A3</f>
        <v>2024</v>
      </c>
      <c r="F4" s="3">
        <f t="shared" ref="F4:N4" si="0">+E4-1</f>
        <v>2023</v>
      </c>
      <c r="G4" s="3">
        <f t="shared" si="0"/>
        <v>2022</v>
      </c>
      <c r="H4" s="3">
        <f t="shared" si="0"/>
        <v>2021</v>
      </c>
      <c r="I4" s="3">
        <f t="shared" si="0"/>
        <v>2020</v>
      </c>
      <c r="J4" s="3">
        <f t="shared" si="0"/>
        <v>2019</v>
      </c>
      <c r="K4" s="3">
        <f t="shared" si="0"/>
        <v>2018</v>
      </c>
      <c r="L4" s="3">
        <f t="shared" si="0"/>
        <v>2017</v>
      </c>
      <c r="M4" s="3">
        <f t="shared" si="0"/>
        <v>2016</v>
      </c>
      <c r="N4" s="3">
        <f t="shared" si="0"/>
        <v>2015</v>
      </c>
      <c r="O4" s="3" t="s">
        <v>16</v>
      </c>
    </row>
    <row r="5" spans="1:15" ht="22.5" customHeight="1" x14ac:dyDescent="0.2">
      <c r="D5" s="40" t="s">
        <v>281</v>
      </c>
      <c r="E5" s="40"/>
      <c r="F5" s="40"/>
      <c r="G5" s="40"/>
      <c r="H5" s="40"/>
      <c r="I5" s="40"/>
      <c r="J5" s="40"/>
      <c r="K5" s="40"/>
      <c r="L5" s="40"/>
      <c r="M5" s="40"/>
      <c r="N5" s="18"/>
    </row>
    <row r="6" spans="1:15" ht="4.5" customHeight="1" x14ac:dyDescent="0.2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</row>
    <row r="7" spans="1:15" ht="12" customHeight="1" x14ac:dyDescent="0.2">
      <c r="B7" s="19" t="s">
        <v>207</v>
      </c>
      <c r="E7" s="6">
        <f>(Input!A$132+Input!A$28+Input!A$141)/Input!A$6</f>
        <v>93.941088338355144</v>
      </c>
      <c r="F7" s="6">
        <f>(Input!B$132+Input!B$28+Input!B$141)/Input!B$6</f>
        <v>101.08770932845685</v>
      </c>
      <c r="G7" s="6">
        <f>(Input!C$132+Input!C$28+Input!C$141)/Input!C$6</f>
        <v>103.87609330341118</v>
      </c>
      <c r="H7" s="6">
        <f>(Input!D$132+Input!D$28+Input!D$141)/Input!D$6</f>
        <v>92.323303637451275</v>
      </c>
      <c r="I7" s="6">
        <f>(Input!E$132+Input!E$28+Input!E$141)/Input!E$6</f>
        <v>68.140620956521218</v>
      </c>
      <c r="J7" s="6">
        <f>(Input!F$132+Input!F$28+Input!F$141)/Input!F$6</f>
        <v>70.784764671147997</v>
      </c>
      <c r="K7" s="6">
        <f>(Input!G$132+Input!G$28+Input!G$141)/Input!G$6</f>
        <v>84.720497050939031</v>
      </c>
      <c r="L7" s="6">
        <f>(Input!H$132+Input!H$28+Input!H$141)/Input!H$6</f>
        <v>93.695018643208797</v>
      </c>
      <c r="M7" s="6">
        <f>(Input!I$132+Input!I$28+Input!I$141)/Input!I$6</f>
        <v>95.525464845267138</v>
      </c>
      <c r="N7" s="6">
        <f>(Input!J$132+Input!J$28+Input!J$141)/Input!J$6</f>
        <v>102.27038731823926</v>
      </c>
      <c r="O7" s="6">
        <f>AVERAGE(E7:N7)</f>
        <v>90.636494809299776</v>
      </c>
    </row>
    <row r="8" spans="1:15" ht="12" customHeight="1" x14ac:dyDescent="0.2">
      <c r="B8" s="19" t="s">
        <v>208</v>
      </c>
      <c r="E8" s="6">
        <f>(Input!A$132+Input!A$133+Input!A$134+Input!A$28+Input!A$141)/Input!A$6</f>
        <v>94.447313680031826</v>
      </c>
      <c r="F8" s="6">
        <f>(Input!B$132+Input!B$133+Input!B$134+Input!B$28+Input!B$141)/Input!B$6</f>
        <v>101.53510926484117</v>
      </c>
      <c r="G8" s="6">
        <f>(Input!C$132+Input!C$133+Input!C$134+Input!C$28+Input!C$141)/Input!C$6</f>
        <v>104.26677525808553</v>
      </c>
      <c r="H8" s="6">
        <f>(Input!D$132+Input!D$133+Input!D$134+Input!D$28+Input!D$141)/Input!D$6</f>
        <v>92.951912819504415</v>
      </c>
      <c r="I8" s="6">
        <f>(Input!E$132+Input!E$133+Input!E$134+Input!E$28+Input!E$141)/Input!E$6</f>
        <v>68.642585619299382</v>
      </c>
      <c r="J8" s="6">
        <f>(Input!F$132+Input!F$133+Input!F$134+Input!F$28+Input!F$141)/Input!F$6</f>
        <v>71.507473093698025</v>
      </c>
      <c r="K8" s="6">
        <f>(Input!G$132+Input!G$133+Input!G$134+Input!G$28+Input!G$141)/Input!G$6</f>
        <v>83.849541873792973</v>
      </c>
      <c r="L8" s="6">
        <f>(Input!H$132+Input!H$133+Input!H$134+Input!H$28+Input!H$141)/Input!H$6</f>
        <v>95.797702179264405</v>
      </c>
      <c r="M8" s="6">
        <f>(Input!I$132+Input!I$133+Input!I$134+Input!I$28+Input!I$141)/Input!I$6</f>
        <v>95.368635562672182</v>
      </c>
      <c r="N8" s="6">
        <f>(Input!J$132+Input!J$133+Input!J$134+Input!J$28+Input!J$141)/Input!J$6</f>
        <v>102.02987385201372</v>
      </c>
      <c r="O8" s="6">
        <f>AVERAGE(E8:N8)</f>
        <v>91.03969232032037</v>
      </c>
    </row>
    <row r="9" spans="1:15" ht="12" customHeight="1" x14ac:dyDescent="0.2">
      <c r="B9" s="19" t="s">
        <v>209</v>
      </c>
      <c r="E9" s="6">
        <f>(Input!A$148-Input!A$154+Input!A$155)/Input!A$6</f>
        <v>56.028183453850119</v>
      </c>
      <c r="F9" s="6">
        <f>(Input!B$148-Input!B$154+Input!B$155)/Input!B$6</f>
        <v>63.552612199603743</v>
      </c>
      <c r="G9" s="6">
        <f>(Input!C$148-Input!C$154+Input!C$155)/Input!C$6</f>
        <v>67.564697463536419</v>
      </c>
      <c r="H9" s="6">
        <f>(Input!D$148-Input!D$154+Input!D$155)/Input!D$6</f>
        <v>57.640020760603889</v>
      </c>
      <c r="I9" s="6">
        <f>(Input!E$148-Input!E$154+Input!E$155)/Input!E$6</f>
        <v>35.478201653045609</v>
      </c>
      <c r="J9" s="6">
        <f>(Input!F$148-Input!F$154+Input!F$155)/Input!F$6</f>
        <v>34.235559525775919</v>
      </c>
      <c r="K9" s="6">
        <f>(Input!G$148-Input!G$154+Input!G$155)/Input!G$6</f>
        <v>44.406014125721271</v>
      </c>
      <c r="L9" s="6">
        <f>(Input!H$148-Input!H$154+Input!H$155)/Input!H$6</f>
        <v>55.414013991456713</v>
      </c>
      <c r="M9" s="6">
        <f>(Input!I$148-Input!I$154+Input!I$155)/Input!I$6</f>
        <v>52.200522064895161</v>
      </c>
      <c r="N9" s="6">
        <f>(Input!J$148-Input!J$154+Input!J$155)/Input!J$6</f>
        <v>62.198061032728631</v>
      </c>
      <c r="O9" s="6">
        <f>AVERAGE(E9:N9)</f>
        <v>52.871788627121745</v>
      </c>
    </row>
    <row r="10" spans="1:15" ht="12" customHeight="1" x14ac:dyDescent="0.2">
      <c r="B10" s="19" t="s">
        <v>210</v>
      </c>
      <c r="E10" s="6">
        <f>(Input!A$132+Input!A$135+Input!A$28+Input!A$141+Input!A$142+Input!A$147-Input!A$156+Input!A$157)/Input!A$6</f>
        <v>38.003414293688948</v>
      </c>
      <c r="F10" s="6">
        <f>(Input!B$132+Input!B$135+Input!B$28+Input!B$141+Input!B$142+Input!B$147-Input!B$156+Input!B$157)/Input!B$6</f>
        <v>44.482844270076626</v>
      </c>
      <c r="G10" s="6">
        <f>(Input!C$132+Input!C$135+Input!C$28+Input!C$141+Input!C$142+Input!C$147-Input!C$156+Input!C$157)/Input!C$6</f>
        <v>48.833444355716317</v>
      </c>
      <c r="H10" s="6">
        <f>(Input!D$132+Input!D$135+Input!D$28+Input!D$141+Input!D$142+Input!D$147-Input!D$156+Input!D$157)/Input!D$6</f>
        <v>39.461428360717534</v>
      </c>
      <c r="I10" s="6">
        <f>(Input!E$132+Input!E$135+Input!E$28+Input!E$141+Input!E$142+Input!E$147-Input!E$156+Input!E$157)/Input!E$6</f>
        <v>19.554208574740052</v>
      </c>
      <c r="J10" s="6">
        <f>(Input!F$132+Input!F$135+Input!F$28+Input!F$141+Input!F$142+Input!F$147-Input!F$156+Input!F$157)/Input!F$6</f>
        <v>17.726420839354368</v>
      </c>
      <c r="K10" s="6">
        <f>(Input!G$132+Input!G$135+Input!G$28+Input!G$141+Input!G$142+Input!G$147-Input!G$156+Input!G$157)/Input!G$6</f>
        <v>27.635023640800842</v>
      </c>
      <c r="L10" s="6">
        <f>(Input!H$132+Input!H$135+Input!H$28+Input!H$141+Input!H$142+Input!H$147-Input!H$156+Input!H$157)/Input!H$6</f>
        <v>32.282598392701985</v>
      </c>
      <c r="M10" s="6">
        <f>(Input!I$132+Input!I$135+Input!I$28+Input!I$141+Input!I$142+Input!I$147-Input!I$156+Input!I$157)/Input!I$6</f>
        <v>27.940833632477581</v>
      </c>
      <c r="N10" s="6">
        <f>(Input!J$132+Input!J$135+Input!J$28+Input!J$141+Input!J$142+Input!J$147-Input!J$156+Input!J$157)/Input!J$6</f>
        <v>41.650622279664034</v>
      </c>
      <c r="O10" s="6">
        <f>AVERAGE(E10:N10)</f>
        <v>33.757083863993827</v>
      </c>
    </row>
    <row r="11" spans="1:15" ht="12" customHeight="1" x14ac:dyDescent="0.2">
      <c r="B11" t="s">
        <v>211</v>
      </c>
      <c r="E11" s="6">
        <f>Input!A$148/Input!A34-Input!A$24/Input!A$6</f>
        <v>32.451340580133461</v>
      </c>
      <c r="F11" s="6">
        <f>Input!B$148/Input!B34-Input!B$24/Input!B$6</f>
        <v>38.847055353151376</v>
      </c>
      <c r="G11" s="6">
        <f>Input!C$148/Input!C34-Input!C$24/Input!C$6</f>
        <v>41.860359111080243</v>
      </c>
      <c r="H11" s="6">
        <f>Input!D$148/Input!D34-Input!D$24/Input!D$6</f>
        <v>33.659719666781861</v>
      </c>
      <c r="I11" s="6">
        <f>Input!E$148/Input!E34-Input!E$24/Input!E$6</f>
        <v>16.356970943760338</v>
      </c>
      <c r="J11" s="6">
        <f>Input!F$148/Input!F34-Input!F$24/Input!F$6</f>
        <v>13.94407963160031</v>
      </c>
      <c r="K11" s="6">
        <f>Input!G$148/Input!G34-Input!G$24/Input!G$6</f>
        <v>22.087384848889563</v>
      </c>
      <c r="L11" s="6">
        <f>Input!H$148/Input!H34-Input!H$24/Input!H$6</f>
        <v>25.737222291935652</v>
      </c>
      <c r="M11" s="6">
        <f>Input!I$148/Input!I34-Input!I$24/Input!I$6</f>
        <v>19.925384893723844</v>
      </c>
      <c r="N11" s="6">
        <f>Input!J$148/Input!J34-Input!J$24/Input!J$6</f>
        <v>32.915780246647898</v>
      </c>
      <c r="O11" s="6">
        <f>AVERAGE(E11:N11)</f>
        <v>27.778529756770457</v>
      </c>
    </row>
    <row r="12" spans="1:15" ht="6.75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6.5" customHeight="1" x14ac:dyDescent="0.2">
      <c r="B13" s="19"/>
      <c r="D13" s="40" t="s">
        <v>212</v>
      </c>
      <c r="E13" s="40"/>
      <c r="F13" s="40"/>
      <c r="G13" s="40"/>
      <c r="H13" s="40"/>
      <c r="I13" s="40"/>
      <c r="J13" s="40"/>
      <c r="K13" s="40"/>
      <c r="L13" s="40"/>
      <c r="M13" s="40"/>
      <c r="N13" s="18"/>
      <c r="O13" s="6"/>
    </row>
    <row r="14" spans="1:15" ht="4.5" customHeight="1" x14ac:dyDescent="0.2">
      <c r="B14" s="19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6"/>
    </row>
    <row r="15" spans="1:15" ht="12" customHeight="1" x14ac:dyDescent="0.2">
      <c r="B15" s="19" t="s">
        <v>207</v>
      </c>
      <c r="E15" s="6">
        <f>(Input!A$132+Input!A$28+Input!A$141)/Input!A$7</f>
        <v>821.68418924734465</v>
      </c>
      <c r="F15" s="6">
        <f>(Input!B$132+Input!B$28+Input!B$141)/Input!B$7</f>
        <v>802.95321756768863</v>
      </c>
      <c r="G15" s="6">
        <f>(Input!C$132+Input!C$28+Input!C$141)/Input!C$7</f>
        <v>869.84139968221825</v>
      </c>
      <c r="H15" s="6">
        <f>(Input!D$132+Input!D$28+Input!D$141)/Input!D$7</f>
        <v>821.87751316799279</v>
      </c>
      <c r="I15" s="6">
        <f>(Input!E$132+Input!E$28+Input!E$141)/Input!E$7</f>
        <v>694.66617092417152</v>
      </c>
      <c r="J15" s="6">
        <f>(Input!F$132+Input!F$28+Input!F$141)/Input!F$7</f>
        <v>742.12582572618896</v>
      </c>
      <c r="K15" s="6">
        <f>(Input!G$132+Input!G$28+Input!G$141)/Input!G$7</f>
        <v>814.39979238997535</v>
      </c>
      <c r="L15" s="6">
        <f>(Input!H$132+Input!H$28+Input!H$141)/Input!H$7</f>
        <v>779.4703192290317</v>
      </c>
      <c r="M15" s="6">
        <f>(Input!I$132+Input!I$28+Input!I$141)/Input!I$7</f>
        <v>695.65115228494824</v>
      </c>
      <c r="N15" s="6">
        <f>(Input!J$132+Input!J$28+Input!J$141)/Input!J$7</f>
        <v>876.88428247314482</v>
      </c>
      <c r="O15" s="6">
        <f>AVERAGE(E15:N15)</f>
        <v>791.95538626927055</v>
      </c>
    </row>
    <row r="16" spans="1:15" ht="12" customHeight="1" x14ac:dyDescent="0.2">
      <c r="B16" s="19" t="s">
        <v>208</v>
      </c>
      <c r="E16" s="6">
        <f>(Input!A$132+Input!A$133+Input!A$134+Input!A$28+Input!A$141)/Input!A$7</f>
        <v>826.11204256275312</v>
      </c>
      <c r="F16" s="6">
        <f>(Input!B$132+Input!B$133+Input!B$134+Input!B$28+Input!B$141)/Input!B$7</f>
        <v>806.50697519901564</v>
      </c>
      <c r="G16" s="6">
        <f>(Input!C$132+Input!C$133+Input!C$134+Input!C$28+Input!C$141)/Input!C$7</f>
        <v>873.11290641179767</v>
      </c>
      <c r="H16" s="6">
        <f>(Input!D$132+Input!D$133+Input!D$134+Input!D$28+Input!D$141)/Input!D$7</f>
        <v>827.47349739889955</v>
      </c>
      <c r="I16" s="6">
        <f>(Input!E$132+Input!E$133+Input!E$134+Input!E$28+Input!E$141)/Input!E$7</f>
        <v>699.78349837638007</v>
      </c>
      <c r="J16" s="6">
        <f>(Input!F$132+Input!F$133+Input!F$134+Input!F$28+Input!F$141)/Input!F$7</f>
        <v>749.70288821041072</v>
      </c>
      <c r="K16" s="6">
        <f>(Input!G$132+Input!G$133+Input!G$134+Input!G$28+Input!G$141)/Input!G$7</f>
        <v>806.02748887265489</v>
      </c>
      <c r="L16" s="6">
        <f>(Input!H$132+Input!H$133+Input!H$134+Input!H$28+Input!H$141)/Input!H$7</f>
        <v>796.9630251468152</v>
      </c>
      <c r="M16" s="6">
        <f>(Input!I$132+Input!I$133+Input!I$134+Input!I$28+Input!I$141)/Input!I$7</f>
        <v>694.50906445186706</v>
      </c>
      <c r="N16" s="6">
        <f>(Input!J$132+Input!J$133+Input!J$134+Input!J$28+Input!J$141)/Input!J$7</f>
        <v>874.82207772564516</v>
      </c>
      <c r="O16" s="6">
        <f>AVERAGE(E16:N16)</f>
        <v>795.50134643562399</v>
      </c>
    </row>
    <row r="17" spans="2:15" ht="12" customHeight="1" x14ac:dyDescent="0.2">
      <c r="B17" s="19" t="s">
        <v>209</v>
      </c>
      <c r="E17" s="6">
        <f>(Input!A$148-Input!A$154+Input!A$155)/Input!A$7</f>
        <v>490.06748070089918</v>
      </c>
      <c r="F17" s="6">
        <f>(Input!B$148-Input!B$154+Input!B$155)/Input!B$7</f>
        <v>504.80691262570883</v>
      </c>
      <c r="G17" s="6">
        <f>(Input!C$148-Input!C$154+Input!C$155)/Input!C$7</f>
        <v>565.77571548754213</v>
      </c>
      <c r="H17" s="6">
        <f>(Input!D$148-Input!D$154+Input!D$155)/Input!D$7</f>
        <v>513.12111953562669</v>
      </c>
      <c r="I17" s="6">
        <f>(Input!E$148-Input!E$154+Input!E$155)/Input!E$7</f>
        <v>361.68596862835267</v>
      </c>
      <c r="J17" s="6">
        <f>(Input!F$148-Input!F$154+Input!F$155)/Input!F$7</f>
        <v>358.93448258676676</v>
      </c>
      <c r="K17" s="6">
        <f>(Input!G$148-Input!G$154+Input!G$155)/Input!G$7</f>
        <v>426.86539791084567</v>
      </c>
      <c r="L17" s="6">
        <f>(Input!H$148-Input!H$154+Input!H$155)/Input!H$7</f>
        <v>461.0018739647644</v>
      </c>
      <c r="M17" s="6">
        <f>(Input!I$148-Input!I$154+Input!I$155)/Input!I$7</f>
        <v>380.14317316477684</v>
      </c>
      <c r="N17" s="6">
        <f>(Input!J$148-Input!J$154+Input!J$155)/Input!J$7</f>
        <v>533.29711121743424</v>
      </c>
      <c r="O17" s="6">
        <f>AVERAGE(E17:N17)</f>
        <v>459.56992358227183</v>
      </c>
    </row>
    <row r="18" spans="2:15" ht="12" customHeight="1" x14ac:dyDescent="0.2">
      <c r="B18" s="19" t="s">
        <v>210</v>
      </c>
      <c r="E18" s="6">
        <f>(Input!A$132+Input!A$135+Input!A$28+Input!A$141+Input!A$142+Input!A$147-Input!A$156+Input!A$157)/Input!A$7</f>
        <v>332.40837651431787</v>
      </c>
      <c r="F18" s="6">
        <f>(Input!B$132+Input!B$135+Input!B$28+Input!B$141+Input!B$142+Input!B$147-Input!B$156+Input!B$157)/Input!B$7</f>
        <v>353.3331912504392</v>
      </c>
      <c r="G18" s="6">
        <f>(Input!C$132+Input!C$135+Input!C$28+Input!C$141+Input!C$142+Input!C$147-Input!C$156+Input!C$157)/Input!C$7</f>
        <v>408.92326847148661</v>
      </c>
      <c r="H18" s="6">
        <f>(Input!D$132+Input!D$135+Input!D$28+Input!D$141+Input!D$142+Input!D$147-Input!D$156+Input!D$157)/Input!D$7</f>
        <v>351.29224507090845</v>
      </c>
      <c r="I18" s="6">
        <f>(Input!E$132+Input!E$135+Input!E$28+Input!E$141+Input!E$142+Input!E$147-Input!E$156+Input!E$157)/Input!E$7</f>
        <v>199.34727634393954</v>
      </c>
      <c r="J18" s="6">
        <f>(Input!F$132+Input!F$135+Input!F$28+Input!F$141+Input!F$142+Input!F$147-Input!F$156+Input!F$157)/Input!F$7</f>
        <v>185.84839214614053</v>
      </c>
      <c r="K18" s="6">
        <f>(Input!G$132+Input!G$135+Input!G$28+Input!G$141+Input!G$142+Input!G$147-Input!G$156+Input!G$157)/Input!G$7</f>
        <v>265.64949804565401</v>
      </c>
      <c r="L18" s="6">
        <f>(Input!H$132+Input!H$135+Input!H$28+Input!H$141+Input!H$142+Input!H$147-Input!H$156+Input!H$157)/Input!H$7</f>
        <v>268.56632976961293</v>
      </c>
      <c r="M18" s="6">
        <f>(Input!I$132+Input!I$135+Input!I$28+Input!I$141+Input!I$142+Input!I$147-Input!I$156+Input!I$157)/Input!I$7</f>
        <v>203.47530518400916</v>
      </c>
      <c r="N18" s="6">
        <f>(Input!J$132+Input!J$135+Input!J$28+Input!J$141+Input!J$142+Input!J$147-Input!J$156+Input!J$157)/Input!J$7</f>
        <v>357.11975861217434</v>
      </c>
      <c r="O18" s="6">
        <f>AVERAGE(E18:N18)</f>
        <v>292.59636414086827</v>
      </c>
    </row>
    <row r="19" spans="2:15" ht="12" customHeight="1" x14ac:dyDescent="0.2">
      <c r="B19" t="s">
        <v>211</v>
      </c>
      <c r="E19" s="6">
        <f>(Input!A$148-Input!A$24)/Input!A$7</f>
        <v>309.6786356763921</v>
      </c>
      <c r="F19" s="6">
        <f>(Input!B$148-Input!B$24)/Input!B$7</f>
        <v>330.00546293426709</v>
      </c>
      <c r="G19" s="6">
        <f>(Input!C$148-Input!C$24)/Input!C$7</f>
        <v>384.03065974196045</v>
      </c>
      <c r="H19" s="6">
        <f>(Input!D$148-Input!D$24)/Input!D$7</f>
        <v>325.44683593193389</v>
      </c>
      <c r="I19" s="6">
        <f>(Input!E$148-Input!E$24)/Input!E$7</f>
        <v>173.51356646130029</v>
      </c>
      <c r="J19" s="6">
        <f>(Input!F$148-Input!F$24)/Input!F$7</f>
        <v>162.9658757797487</v>
      </c>
      <c r="K19" s="6">
        <f>(Input!G$148-Input!G$24)/Input!G$7</f>
        <v>226.66672741833045</v>
      </c>
      <c r="L19" s="6">
        <f>(Input!H$148-Input!H$24)/Input!H$7</f>
        <v>254.84618340611351</v>
      </c>
      <c r="M19" s="6">
        <f>(Input!I$148-Input!I$24)/Input!I$7</f>
        <v>170.65760481104795</v>
      </c>
      <c r="N19" s="6">
        <f>(Input!J$148-Input!J$24)/Input!J$7</f>
        <v>321.70590381528575</v>
      </c>
      <c r="O19" s="6">
        <f>AVERAGE(E19:N19)</f>
        <v>265.95174559763802</v>
      </c>
    </row>
    <row r="20" spans="2:15" ht="6.75" customHeight="1" x14ac:dyDescent="0.2">
      <c r="B20" s="1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2:15" ht="16.5" customHeight="1" x14ac:dyDescent="0.2">
      <c r="B21" s="19"/>
      <c r="D21" s="40" t="s">
        <v>213</v>
      </c>
      <c r="E21" s="40"/>
      <c r="F21" s="40"/>
      <c r="G21" s="40"/>
      <c r="H21" s="40"/>
      <c r="I21" s="40"/>
      <c r="J21" s="40"/>
      <c r="K21" s="40"/>
      <c r="L21" s="40"/>
      <c r="M21" s="40"/>
      <c r="N21" s="18"/>
      <c r="O21" s="6"/>
    </row>
    <row r="22" spans="2:15" ht="4.5" customHeight="1" x14ac:dyDescent="0.2">
      <c r="B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6"/>
    </row>
    <row r="23" spans="2:15" ht="12" customHeight="1" x14ac:dyDescent="0.2">
      <c r="B23" t="s">
        <v>214</v>
      </c>
      <c r="E23" s="16">
        <f>Input!A148/Input!A24*100</f>
        <v>154.70728555721453</v>
      </c>
      <c r="F23" s="16">
        <f>Input!B148/Input!B24*100</f>
        <v>163.47892430473277</v>
      </c>
      <c r="G23" s="16">
        <f>Input!C148/Input!C24*100</f>
        <v>170.42742443672228</v>
      </c>
      <c r="H23" s="16">
        <f>Input!D148/Input!D24*100</f>
        <v>158.98667174373048</v>
      </c>
      <c r="I23" s="16">
        <f>Input!E148/Input!E24*100</f>
        <v>129.70170823771102</v>
      </c>
      <c r="J23" s="16">
        <f>Input!F148/Input!F24*100</f>
        <v>126.11781928175563</v>
      </c>
      <c r="K23" s="16">
        <f>Input!G148/Input!G24*100</f>
        <v>137.33504399318463</v>
      </c>
      <c r="L23" s="16">
        <f>Input!H148/Input!H24*100</f>
        <v>145.80582973793739</v>
      </c>
      <c r="M23" s="16">
        <f>Input!I148/Input!I24*100</f>
        <v>131.71429992635899</v>
      </c>
      <c r="N23" s="16">
        <f>Input!J148/Input!J24*100</f>
        <v>156.47895664692993</v>
      </c>
      <c r="O23" s="16">
        <f>AVERAGE(E23:N23)</f>
        <v>147.47539638662775</v>
      </c>
    </row>
    <row r="24" spans="2:15" ht="12" customHeight="1" x14ac:dyDescent="0.2">
      <c r="B24" t="s">
        <v>215</v>
      </c>
      <c r="E24" s="16">
        <f>+E11/E7*100</f>
        <v>34.544352374597651</v>
      </c>
      <c r="F24" s="16">
        <f t="shared" ref="F24:N24" si="1">+F11/F7*100</f>
        <v>38.429058894715382</v>
      </c>
      <c r="G24" s="16">
        <f t="shared" si="1"/>
        <v>40.298357186778794</v>
      </c>
      <c r="H24" s="16">
        <f t="shared" si="1"/>
        <v>36.458530339167453</v>
      </c>
      <c r="I24" s="16">
        <f t="shared" si="1"/>
        <v>24.004728331133499</v>
      </c>
      <c r="J24" s="16">
        <f t="shared" si="1"/>
        <v>19.699266779202762</v>
      </c>
      <c r="K24" s="16">
        <f t="shared" si="1"/>
        <v>26.070886760271613</v>
      </c>
      <c r="L24" s="16">
        <f t="shared" si="1"/>
        <v>27.469146881696187</v>
      </c>
      <c r="M24" s="16">
        <f t="shared" si="1"/>
        <v>20.8587154493298</v>
      </c>
      <c r="N24" s="16">
        <f t="shared" si="1"/>
        <v>32.185054843121321</v>
      </c>
      <c r="O24" s="6">
        <f>AVERAGE(E24:N24)</f>
        <v>30.001809784001445</v>
      </c>
    </row>
    <row r="25" spans="2:15" ht="12" customHeight="1" x14ac:dyDescent="0.2">
      <c r="B25" t="s">
        <v>216</v>
      </c>
      <c r="E25" s="16">
        <f>+E9/E8*100</f>
        <v>59.322156735618911</v>
      </c>
      <c r="F25" s="16">
        <f t="shared" ref="F25:N25" si="2">+F9/F8*100</f>
        <v>62.591760288389494</v>
      </c>
      <c r="G25" s="16">
        <f t="shared" si="2"/>
        <v>64.799834171813046</v>
      </c>
      <c r="H25" s="16">
        <f t="shared" si="2"/>
        <v>62.01058053805761</v>
      </c>
      <c r="I25" s="16">
        <f t="shared" si="2"/>
        <v>51.685409768525162</v>
      </c>
      <c r="J25" s="16">
        <f t="shared" si="2"/>
        <v>47.876897399123877</v>
      </c>
      <c r="K25" s="16">
        <f t="shared" si="2"/>
        <v>52.959161294595326</v>
      </c>
      <c r="L25" s="16">
        <f t="shared" si="2"/>
        <v>57.844825847452505</v>
      </c>
      <c r="M25" s="16">
        <f t="shared" si="2"/>
        <v>54.735523641408513</v>
      </c>
      <c r="N25" s="16">
        <f t="shared" si="2"/>
        <v>60.960637002199967</v>
      </c>
      <c r="O25" s="6">
        <f>AVERAGE(E25:N25)</f>
        <v>57.478678668718445</v>
      </c>
    </row>
    <row r="26" spans="2:15" ht="12" customHeight="1" x14ac:dyDescent="0.2">
      <c r="B26" t="s">
        <v>217</v>
      </c>
      <c r="E26" s="16">
        <f>+E10/E8*100</f>
        <v>40.237686825521308</v>
      </c>
      <c r="F26" s="16">
        <f t="shared" ref="F26:N26" si="3">+F10/F8*100</f>
        <v>43.810308170397391</v>
      </c>
      <c r="G26" s="16">
        <f t="shared" si="3"/>
        <v>46.835096064726002</v>
      </c>
      <c r="H26" s="16">
        <f t="shared" si="3"/>
        <v>42.453594728431675</v>
      </c>
      <c r="I26" s="16">
        <f t="shared" si="3"/>
        <v>28.486993020907182</v>
      </c>
      <c r="J26" s="16">
        <f t="shared" si="3"/>
        <v>24.789605998420608</v>
      </c>
      <c r="K26" s="16">
        <f t="shared" si="3"/>
        <v>32.95787075664169</v>
      </c>
      <c r="L26" s="16">
        <f t="shared" si="3"/>
        <v>33.698718923646183</v>
      </c>
      <c r="M26" s="16">
        <f t="shared" si="3"/>
        <v>29.297717711517496</v>
      </c>
      <c r="N26" s="16">
        <f t="shared" si="3"/>
        <v>40.82198743093123</v>
      </c>
      <c r="O26" s="6">
        <f>AVERAGE(E26:N26)</f>
        <v>36.338957963114083</v>
      </c>
    </row>
    <row r="27" spans="2:15" ht="12" customHeight="1" x14ac:dyDescent="0.2">
      <c r="B27" t="s">
        <v>218</v>
      </c>
      <c r="E27" s="16">
        <f>+E11/E8*100</f>
        <v>34.35919912986828</v>
      </c>
      <c r="F27" s="16">
        <f t="shared" ref="F27:N27" si="4">+F11/F8*100</f>
        <v>38.259726743213392</v>
      </c>
      <c r="G27" s="16">
        <f t="shared" si="4"/>
        <v>40.147361426941337</v>
      </c>
      <c r="H27" s="16">
        <f t="shared" si="4"/>
        <v>36.211970949046382</v>
      </c>
      <c r="I27" s="16">
        <f t="shared" si="4"/>
        <v>23.829188245440236</v>
      </c>
      <c r="J27" s="16">
        <f t="shared" si="4"/>
        <v>19.50017114061496</v>
      </c>
      <c r="K27" s="16">
        <f t="shared" si="4"/>
        <v>26.34168816585143</v>
      </c>
      <c r="L27" s="16">
        <f t="shared" si="4"/>
        <v>26.866220907651915</v>
      </c>
      <c r="M27" s="16">
        <f t="shared" si="4"/>
        <v>20.893016636092831</v>
      </c>
      <c r="N27" s="16">
        <f t="shared" si="4"/>
        <v>32.26092418225435</v>
      </c>
      <c r="O27" s="6">
        <f>AVERAGE(E27:N27)</f>
        <v>29.866946752697515</v>
      </c>
    </row>
    <row r="28" spans="2:15" ht="6.75" customHeight="1" x14ac:dyDescent="0.2"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6"/>
    </row>
    <row r="29" spans="2:15" ht="16.5" customHeight="1" x14ac:dyDescent="0.2">
      <c r="D29" s="40" t="s">
        <v>219</v>
      </c>
      <c r="E29" s="43"/>
      <c r="F29" s="43"/>
      <c r="G29" s="43"/>
      <c r="H29" s="43"/>
      <c r="I29" s="43"/>
      <c r="J29" s="43"/>
      <c r="K29" s="43"/>
      <c r="L29" s="43"/>
      <c r="M29" s="43"/>
      <c r="N29" s="18"/>
      <c r="O29" s="6"/>
    </row>
    <row r="30" spans="2:15" ht="4.5" customHeight="1" x14ac:dyDescent="0.2"/>
    <row r="31" spans="2:15" x14ac:dyDescent="0.2">
      <c r="B31" t="s">
        <v>220</v>
      </c>
      <c r="E31" s="17">
        <f>Input!A14/(Input!A97+Input!A98)*2</f>
        <v>24.672846903451546</v>
      </c>
      <c r="F31" s="17">
        <f>Input!B14/(Input!B97+Input!B98)*2</f>
        <v>25.928846986496609</v>
      </c>
      <c r="G31" s="17">
        <f>Input!C14/(Input!C97+Input!C98)*2</f>
        <v>26.376312355329052</v>
      </c>
      <c r="H31" s="17">
        <f>Input!D14/(Input!D97+Input!D98)*2</f>
        <v>26.012457851806907</v>
      </c>
      <c r="I31" s="17">
        <f>Input!E14/(Input!E97+Input!E98)*2</f>
        <v>26.969841355032074</v>
      </c>
      <c r="J31" s="17">
        <f>Input!F14/(Input!F97+Input!F98)*2</f>
        <v>28.960918446799099</v>
      </c>
      <c r="K31" s="17">
        <f>Input!G14/(Input!G97+Input!G98)*2</f>
        <v>29.1569169287962</v>
      </c>
      <c r="L31" s="17">
        <f>Input!H14/(Input!H97+Input!H98)*2</f>
        <v>29.459166626951372</v>
      </c>
      <c r="M31" s="17">
        <f>Input!I14/(Input!I97+Input!I98)*2</f>
        <v>30.081735885010204</v>
      </c>
      <c r="N31" s="17">
        <f>Input!J14/(Input!J97+Input!J98)*2</f>
        <v>30.201204634191335</v>
      </c>
      <c r="O31" s="6">
        <f t="shared" ref="O31:O37" si="5">AVERAGE(E31:N31)</f>
        <v>27.782024797386441</v>
      </c>
    </row>
    <row r="32" spans="2:15" x14ac:dyDescent="0.2">
      <c r="B32" t="s">
        <v>221</v>
      </c>
      <c r="E32" s="17">
        <f>'DB-fm'!E9</f>
        <v>66.136175472567828</v>
      </c>
      <c r="F32" s="17">
        <f>'DB-fm'!F9</f>
        <v>71.813019172108596</v>
      </c>
      <c r="G32" s="17">
        <f>'DB-fm'!G9</f>
        <v>73.095158208889572</v>
      </c>
      <c r="H32" s="17">
        <f>'DB-fm'!H9</f>
        <v>63.403699796206098</v>
      </c>
      <c r="I32" s="17">
        <f>'DB-fm'!I9</f>
        <v>41.005663557990943</v>
      </c>
      <c r="J32" s="17">
        <f>'DB-fm'!J9</f>
        <v>40.618909935828363</v>
      </c>
      <c r="K32" s="17">
        <f>'DB-fm'!K9</f>
        <v>52.696544985009822</v>
      </c>
      <c r="L32" s="17">
        <f>'DB-fm'!L9</f>
        <v>60.103375123845808</v>
      </c>
      <c r="M32" s="17">
        <f>'DB-fm'!M9</f>
        <v>60.267944161706353</v>
      </c>
      <c r="N32" s="17">
        <f>'DB-fm'!N9</f>
        <v>66.634020518276742</v>
      </c>
      <c r="O32" s="6">
        <f t="shared" si="5"/>
        <v>59.57745109324302</v>
      </c>
    </row>
    <row r="33" spans="1:15" x14ac:dyDescent="0.2">
      <c r="B33" t="s">
        <v>222</v>
      </c>
      <c r="E33" s="17">
        <f>(Input!A24-Input!A125-Input!A28-Input!A141-Input!A142-Input!A147+Input!A203+Input!A207)/E32/Input!A7</f>
        <v>4.4330113372516111</v>
      </c>
      <c r="F33" s="17">
        <f>(Input!B24-Input!B125-Input!B28-Input!B141-Input!B142-Input!B147+Input!B203+Input!B207)/F32/Input!B7</f>
        <v>3.6300751187820905</v>
      </c>
      <c r="G33" s="17">
        <f>(Input!C24-Input!C125-Input!C28-Input!C141-Input!C142-Input!C147+Input!C203+Input!C207)/G32/Input!C7</f>
        <v>3.5501207358801881</v>
      </c>
      <c r="H33" s="17">
        <f>(Input!D24-Input!D125-Input!D28-Input!D141-Input!D142-Input!D147+Input!D203+Input!D207)/H32/Input!D7</f>
        <v>4.152315690109754</v>
      </c>
      <c r="I33" s="17">
        <f>(Input!E24-Input!E125-Input!E28-Input!E141-Input!E142-Input!E147+Input!E203+Input!E207)/I32/Input!E7</f>
        <v>6.1162239418271414</v>
      </c>
      <c r="J33" s="17">
        <f>(Input!F24-Input!F125-Input!F28-Input!F141-Input!F142-Input!F147+Input!F203+Input!F207)/J32/Input!F7</f>
        <v>6.8674758901471709</v>
      </c>
      <c r="K33" s="17">
        <f>(Input!G24-Input!G125-Input!G28-Input!G141-Input!G142-Input!G147+Input!G203+Input!G207)/K32/Input!G7</f>
        <v>5.575214413081409</v>
      </c>
      <c r="L33" s="17">
        <f>(Input!H24-Input!H125-Input!H28-Input!H141-Input!H142-Input!H147+Input!H203+Input!H207)/L32/Input!H7</f>
        <v>4.7310055301292584</v>
      </c>
      <c r="M33" s="17">
        <f>(Input!I24-Input!I125-Input!I28-Input!I141-Input!I142-Input!I147+Input!I203+Input!I207)/M32/Input!I7</f>
        <v>4.8582486022290343</v>
      </c>
      <c r="N33" s="17">
        <f>(Input!J24-Input!J125-Input!J28-Input!J141-Input!J142-Input!J147+Input!J203+Input!J207)/N32/Input!J7</f>
        <v>4.3209030267707522</v>
      </c>
      <c r="O33" s="6">
        <f t="shared" si="5"/>
        <v>4.8234594286208416</v>
      </c>
    </row>
    <row r="34" spans="1:15" x14ac:dyDescent="0.2">
      <c r="B34" t="s">
        <v>223</v>
      </c>
      <c r="E34" s="17">
        <f>E33*Input!A7/Input!A5*100</f>
        <v>64.372363065827344</v>
      </c>
      <c r="F34" s="17">
        <f>F33*Input!B7/Input!B5*100</f>
        <v>53.441867631340777</v>
      </c>
      <c r="G34" s="17">
        <f>G33*Input!C7/Input!C5*100</f>
        <v>52.412777836729759</v>
      </c>
      <c r="H34" s="17">
        <f>H33*Input!D7/Input!D5*100</f>
        <v>59.06642767674888</v>
      </c>
      <c r="I34" s="17">
        <f>I33*Input!E7/Input!E5*100</f>
        <v>86.359736969440178</v>
      </c>
      <c r="J34" s="17">
        <f>J33*Input!F7/Input!F5*100</f>
        <v>96.130217346398311</v>
      </c>
      <c r="K34" s="17">
        <f>K33*Input!G7/Input!G5*100</f>
        <v>77.777656037027924</v>
      </c>
      <c r="L34" s="17">
        <f>L33*Input!H7/Input!H5*100</f>
        <v>66.554130533194666</v>
      </c>
      <c r="M34" s="17">
        <f>M33*Input!I7/Input!I5*100</f>
        <v>69.337973254824774</v>
      </c>
      <c r="N34" s="17">
        <f>N33*Input!J7/Input!J5*100</f>
        <v>61.749105923806269</v>
      </c>
      <c r="O34" s="6">
        <f t="shared" si="5"/>
        <v>68.720225627533893</v>
      </c>
    </row>
    <row r="35" spans="1:15" x14ac:dyDescent="0.2">
      <c r="B35" t="s">
        <v>224</v>
      </c>
      <c r="E35" s="17">
        <f>Input!A6/E33/Input!A7*100</f>
        <v>197.31063810610075</v>
      </c>
      <c r="F35" s="17">
        <f>Input!B6/F33/Input!B7*100</f>
        <v>218.81458941312079</v>
      </c>
      <c r="G35" s="17">
        <f>Input!C6/G33/Input!C7*100</f>
        <v>235.87469024775493</v>
      </c>
      <c r="H35" s="17">
        <f>Input!D6/H33/Input!D7*100</f>
        <v>214.39043090033999</v>
      </c>
      <c r="I35" s="17">
        <f>Input!E6/I33/Input!E7*100</f>
        <v>166.68122539000552</v>
      </c>
      <c r="J35" s="17">
        <f>Input!F6/J33/Input!F7*100</f>
        <v>152.66539621613745</v>
      </c>
      <c r="K35" s="17">
        <f>Input!G6/K33/Input!G7*100</f>
        <v>172.41997783814909</v>
      </c>
      <c r="L35" s="17">
        <f>Input!H6/L33/Input!H7*100</f>
        <v>175.84483845541033</v>
      </c>
      <c r="M35" s="17">
        <f>Input!I6/M33/Input!I7*100</f>
        <v>149.8968873576253</v>
      </c>
      <c r="N35" s="17">
        <f>Input!J6/N33/Input!J7*100</f>
        <v>198.43481260869157</v>
      </c>
      <c r="O35" s="6">
        <f t="shared" si="5"/>
        <v>188.23334865333359</v>
      </c>
    </row>
    <row r="36" spans="1:15" x14ac:dyDescent="0.2">
      <c r="B36" t="s">
        <v>225</v>
      </c>
      <c r="E36" s="17">
        <f>(Input!A5-E33*Input!A7)/Input!A5*100</f>
        <v>35.627636934172656</v>
      </c>
      <c r="F36" s="17">
        <f>(Input!B5-F33*Input!B7)/Input!B5*100</f>
        <v>46.558132368659223</v>
      </c>
      <c r="G36" s="17">
        <f>(Input!C5-G33*Input!C7)/Input!C5*100</f>
        <v>47.587222163270241</v>
      </c>
      <c r="H36" s="17">
        <f>(Input!D5-H33*Input!D7)/Input!D5*100</f>
        <v>40.933572323251127</v>
      </c>
      <c r="I36" s="17">
        <f>(Input!E5-I33*Input!E7)/Input!E5*100</f>
        <v>13.640263030559819</v>
      </c>
      <c r="J36" s="17">
        <f>(Input!F5-J33*Input!F7)/Input!F5*100</f>
        <v>3.8697826536016806</v>
      </c>
      <c r="K36" s="17">
        <f>(Input!G5-K33*Input!G7)/Input!G5*100</f>
        <v>22.222343962972079</v>
      </c>
      <c r="L36" s="17">
        <f>(Input!H5-L33*Input!H7)/Input!H5*100</f>
        <v>33.445869466805327</v>
      </c>
      <c r="M36" s="17">
        <f>(Input!I5-M33*Input!I7)/Input!I5*100</f>
        <v>30.662026745175218</v>
      </c>
      <c r="N36" s="17">
        <f>(Input!J5-N33*Input!J7)/Input!J5*100</f>
        <v>38.250894076193724</v>
      </c>
      <c r="O36" s="6">
        <f t="shared" si="5"/>
        <v>31.279774372466115</v>
      </c>
    </row>
    <row r="37" spans="1:15" x14ac:dyDescent="0.2">
      <c r="B37" t="s">
        <v>226</v>
      </c>
      <c r="E37" s="17">
        <f>(Input!A6-E33*Input!A7)/Input!A6*100</f>
        <v>49.318495464888947</v>
      </c>
      <c r="F37" s="17">
        <f>(Input!B6-F33*Input!B7)/Input!B6*100</f>
        <v>54.299208170621313</v>
      </c>
      <c r="G37" s="17">
        <f>(Input!C6-G33*Input!C7)/Input!C6*100</f>
        <v>57.604607813172613</v>
      </c>
      <c r="H37" s="17">
        <f>(Input!D6-H33*Input!D7)/Input!D6*100</f>
        <v>53.356127146138675</v>
      </c>
      <c r="I37" s="17">
        <f>(Input!E6-I33*Input!E7)/Input!E6*100</f>
        <v>40.005240682616098</v>
      </c>
      <c r="J37" s="17">
        <f>(Input!F6-J33*Input!F7)/Input!F6*100</f>
        <v>34.497271497973216</v>
      </c>
      <c r="K37" s="17">
        <f>(Input!G6-K33*Input!G7)/Input!G6*100</f>
        <v>42.00208047012385</v>
      </c>
      <c r="L37" s="17">
        <f>(Input!H6-L33*Input!H7)/Input!H6*100</f>
        <v>43.131683091535614</v>
      </c>
      <c r="M37" s="17">
        <f>(Input!I6-M33*Input!I7)/Input!I6*100</f>
        <v>33.287473967742152</v>
      </c>
      <c r="N37" s="17">
        <f>(Input!J6-N33*Input!J7)/Input!J6*100</f>
        <v>49.605616733593273</v>
      </c>
      <c r="O37" s="6">
        <f t="shared" si="5"/>
        <v>45.710780503840567</v>
      </c>
    </row>
    <row r="38" spans="1:15" ht="15.75" x14ac:dyDescent="0.25">
      <c r="A38" t="s">
        <v>48</v>
      </c>
      <c r="C38" s="12">
        <f>Input!A3</f>
        <v>2024</v>
      </c>
      <c r="D38" s="39" t="s">
        <v>205</v>
      </c>
      <c r="E38" s="39"/>
      <c r="F38" s="39"/>
      <c r="G38" s="39"/>
      <c r="H38" s="39"/>
      <c r="I38" s="39"/>
      <c r="J38" s="39"/>
      <c r="K38" s="39"/>
      <c r="L38" s="39"/>
      <c r="M38" s="39"/>
      <c r="O38" s="3" t="s">
        <v>320</v>
      </c>
    </row>
    <row r="39" spans="1:15" ht="15.75" customHeight="1" x14ac:dyDescent="0.2">
      <c r="D39" s="41" t="str">
        <f>Kenndat!D2</f>
        <v>Produktionsgebiet 2: Wald- und Mühlviertel (real)</v>
      </c>
      <c r="E39" s="41"/>
      <c r="F39" s="41"/>
      <c r="G39" s="41"/>
      <c r="H39" s="41"/>
      <c r="I39" s="41"/>
      <c r="J39" s="41"/>
      <c r="K39" s="41"/>
      <c r="L39" s="41"/>
      <c r="M39" s="41"/>
      <c r="N39" s="5"/>
    </row>
    <row r="40" spans="1:15" ht="21" customHeight="1" x14ac:dyDescent="0.2"/>
    <row r="41" spans="1:15" x14ac:dyDescent="0.2">
      <c r="E41" s="3">
        <f>Input!A3</f>
        <v>2024</v>
      </c>
      <c r="F41" s="3">
        <f t="shared" ref="F41:N41" si="6">+E41-1</f>
        <v>2023</v>
      </c>
      <c r="G41" s="3">
        <f t="shared" si="6"/>
        <v>2022</v>
      </c>
      <c r="H41" s="3">
        <f t="shared" si="6"/>
        <v>2021</v>
      </c>
      <c r="I41" s="3">
        <f t="shared" si="6"/>
        <v>2020</v>
      </c>
      <c r="J41" s="3">
        <f t="shared" si="6"/>
        <v>2019</v>
      </c>
      <c r="K41" s="3">
        <f t="shared" si="6"/>
        <v>2018</v>
      </c>
      <c r="L41" s="3">
        <f t="shared" si="6"/>
        <v>2017</v>
      </c>
      <c r="M41" s="3">
        <f t="shared" si="6"/>
        <v>2016</v>
      </c>
      <c r="N41" s="3">
        <f t="shared" si="6"/>
        <v>2015</v>
      </c>
      <c r="O41" s="3" t="s">
        <v>16</v>
      </c>
    </row>
    <row r="42" spans="1:15" ht="22.5" customHeight="1" x14ac:dyDescent="0.2">
      <c r="D42" s="40" t="s">
        <v>321</v>
      </c>
      <c r="E42" s="40"/>
      <c r="F42" s="40"/>
      <c r="G42" s="40"/>
      <c r="H42" s="40"/>
      <c r="I42" s="40"/>
      <c r="J42" s="40"/>
      <c r="K42" s="40"/>
      <c r="L42" s="40"/>
      <c r="M42" s="40"/>
    </row>
    <row r="43" spans="1:15" ht="4.5" customHeight="1" x14ac:dyDescent="0.2"/>
    <row r="44" spans="1:15" ht="12.75" customHeight="1" x14ac:dyDescent="0.2">
      <c r="B44" t="s">
        <v>55</v>
      </c>
      <c r="E44" s="17">
        <f>(Input!A124-Input!A28-Input!A138-Input!A202-Input!A143)/E$32/Kenndat!E$12</f>
        <v>0.71677956732512726</v>
      </c>
      <c r="F44" s="17">
        <f>(Input!B124-Input!B28-Input!B138-Input!B202-Input!B143)/F$32/Kenndat!F$12</f>
        <v>0.61025839303612106</v>
      </c>
      <c r="G44" s="17">
        <f>(Input!C124-Input!C28-Input!C138-Input!C202-Input!C143)/G$32/Kenndat!G$12</f>
        <v>0.49544891176002187</v>
      </c>
      <c r="H44" s="17">
        <f>(Input!D124-Input!D28-Input!D138-Input!D202-Input!D143)/H$32/Kenndat!H$12</f>
        <v>0.74319384247606757</v>
      </c>
      <c r="I44" s="17">
        <f>(Input!E124-Input!E28-Input!E138-Input!E202-Input!E143)/I$32/Kenndat!I$12</f>
        <v>1.2502805366803615</v>
      </c>
      <c r="J44" s="17">
        <f>(Input!F124-Input!F28-Input!F138-Input!F202-Input!F143)/J$32/Kenndat!J$12</f>
        <v>1.4829525932144547</v>
      </c>
      <c r="K44" s="17">
        <f>(Input!G124-Input!G28-Input!G138-Input!G202-Input!G143)/K$32/Kenndat!K$12</f>
        <v>1.2138919252146563</v>
      </c>
      <c r="L44" s="17">
        <f>(Input!H124-Input!H28-Input!H138-Input!H202-Input!H143)/L$32/Kenndat!L$12</f>
        <v>1.0443329032651556</v>
      </c>
      <c r="M44" s="17">
        <f>(Input!I124-Input!I28-Input!I138-Input!I202-Input!I143)/M$32/Kenndat!M$12</f>
        <v>1.0569086542192809</v>
      </c>
      <c r="N44" s="17">
        <f>(Input!J124-Input!J28-Input!J138-Input!J202-Input!J143)/N$32/Kenndat!N$12</f>
        <v>0.81656493217408466</v>
      </c>
      <c r="O44" s="6">
        <f t="shared" ref="O44:O60" si="7">AVERAGE(E44:N44)</f>
        <v>0.9430612259365333</v>
      </c>
    </row>
    <row r="45" spans="1:15" ht="12.75" customHeight="1" x14ac:dyDescent="0.2">
      <c r="B45" t="s">
        <v>61</v>
      </c>
      <c r="E45" s="17">
        <f>(Input!A18-Input!A136-Input!A204-Input!A144)/E$32/Kenndat!E$12</f>
        <v>0.55015465300506383</v>
      </c>
      <c r="F45" s="17">
        <f>(Input!B18-Input!B136-Input!B204-Input!B144)/F$32/Kenndat!F$12</f>
        <v>0.56123678828582124</v>
      </c>
      <c r="G45" s="17">
        <f>(Input!C18-Input!C136-Input!C204-Input!C144)/G$32/Kenndat!G$12</f>
        <v>0.56647744675991896</v>
      </c>
      <c r="H45" s="17">
        <f>(Input!D18-Input!D136-Input!D204-Input!D144)/H$32/Kenndat!H$12</f>
        <v>0.529236998973034</v>
      </c>
      <c r="I45" s="17">
        <f>(Input!E18-Input!E136-Input!E204-Input!E144)/I$32/Kenndat!I$12</f>
        <v>0.6537792291378246</v>
      </c>
      <c r="J45" s="17">
        <f>(Input!F18-Input!F136-Input!F204-Input!F144)/J$32/Kenndat!J$12</f>
        <v>0.73568218117302231</v>
      </c>
      <c r="K45" s="17">
        <f>(Input!G18-Input!G136-Input!G204-Input!G144)/K$32/Kenndat!K$12</f>
        <v>0.643538773992265</v>
      </c>
      <c r="L45" s="17">
        <f>(Input!H18-Input!H136-Input!H204-Input!H144)/L$32/Kenndat!L$12</f>
        <v>0.61733122859768164</v>
      </c>
      <c r="M45" s="17">
        <f>(Input!I18-Input!I136-Input!I204-Input!I144)/M$32/Kenndat!M$12</f>
        <v>0.73608134256416036</v>
      </c>
      <c r="N45" s="17">
        <f>(Input!J18-Input!J136-Input!J204-Input!J144)/N$32/Kenndat!N$12</f>
        <v>0.56426444639179241</v>
      </c>
      <c r="O45" s="6">
        <f t="shared" si="7"/>
        <v>0.6157783088880584</v>
      </c>
    </row>
    <row r="46" spans="1:15" ht="12.75" customHeight="1" x14ac:dyDescent="0.2">
      <c r="B46" t="s">
        <v>316</v>
      </c>
      <c r="E46" s="17">
        <f>(Input!A19+Input!A20-Input!A137-Input!A205-Input!A139-Input!A208)/E$32/Kenndat!E$12</f>
        <v>0.75523670477865068</v>
      </c>
      <c r="F46" s="17">
        <f>(Input!B19+Input!B20-Input!B137-Input!B205-Input!B139-Input!B208)/F$32/Kenndat!F$12</f>
        <v>0.34269336426270153</v>
      </c>
      <c r="G46" s="17">
        <f>(Input!C19+Input!C20-Input!C137-Input!C205-Input!C139-Input!C208)/G$32/Kenndat!G$12</f>
        <v>0.37484791943466261</v>
      </c>
      <c r="H46" s="17">
        <f>(Input!D19+Input!D20-Input!D137-Input!D205-Input!D139-Input!D208)/H$32/Kenndat!H$12</f>
        <v>0.40809050264294505</v>
      </c>
      <c r="I46" s="17">
        <f>(Input!E19+Input!E20-Input!E137-Input!E205-Input!E139-Input!E208)/I$32/Kenndat!I$12</f>
        <v>0.54246382096044043</v>
      </c>
      <c r="J46" s="17">
        <f>(Input!F19+Input!F20-Input!F137-Input!F205-Input!F139-Input!F208)/J$32/Kenndat!J$12</f>
        <v>0.51809432380675891</v>
      </c>
      <c r="K46" s="17">
        <f>(Input!G19+Input!G20-Input!G137-Input!G205-Input!G139-Input!G208)/K$32/Kenndat!K$12</f>
        <v>0.49622684587591231</v>
      </c>
      <c r="L46" s="17">
        <f>(Input!H19+Input!H20-Input!H137-Input!H205-Input!H139-Input!H208)/L$32/Kenndat!L$12</f>
        <v>0.23848432245836648</v>
      </c>
      <c r="M46" s="17">
        <f>(Input!I19+Input!I20-Input!I137-Input!I205-Input!I139-Input!I208)/M$32/Kenndat!M$12</f>
        <v>0.30943052360420453</v>
      </c>
      <c r="N46" s="17">
        <f>(Input!J19+Input!J20-Input!J137-Input!J205-Input!J139-Input!J208)/N$32/Kenndat!N$12</f>
        <v>0.39336452840344094</v>
      </c>
      <c r="O46" s="6">
        <f t="shared" si="7"/>
        <v>0.43789328562280838</v>
      </c>
    </row>
    <row r="47" spans="1:15" ht="12.75" customHeight="1" x14ac:dyDescent="0.2">
      <c r="B47" t="s">
        <v>65</v>
      </c>
      <c r="E47" s="17">
        <f>(Input!A127-(Input!A142+Input!A141+Input!A147-Input!A143-Input!A144-Input!A207-Input!A208-SUM(Input!A136:A139)-SUM(Input!A202:'Input'!A205)))/E$32/Kenndat!E$12</f>
        <v>2.41084041214277</v>
      </c>
      <c r="F47" s="17">
        <f>(Input!B127-(Input!B142+Input!B141+Input!B147-Input!B143-Input!B144-Input!B207-Input!B208-SUM(Input!B136:B139)-SUM(Input!B202:'Input'!B205)))/F$32/Kenndat!F$12</f>
        <v>2.1158865713711288</v>
      </c>
      <c r="G47" s="17">
        <f>(Input!C127-(Input!C142+Input!C141+Input!C147-Input!C143-Input!C144-Input!C207-Input!C208-SUM(Input!C136:C139)-SUM(Input!C202:'Input'!C205)))/G$32/Kenndat!G$12</f>
        <v>2.1133464561311701</v>
      </c>
      <c r="H47" s="17">
        <f>(Input!D127-(Input!D142+Input!D141+Input!D147-Input!D143-Input!D144-Input!D207-Input!D208-SUM(Input!D136:D139)-SUM(Input!D202:'Input'!D205)))/H$32/Kenndat!H$12</f>
        <v>2.4717943460177074</v>
      </c>
      <c r="I47" s="17">
        <f>(Input!E127-(Input!E142+Input!E141+Input!E147-Input!E143-Input!E144-Input!E207-Input!E208-SUM(Input!E136:E139)-SUM(Input!E202:'Input'!E205)))/I$32/Kenndat!I$12</f>
        <v>3.6697003581326002</v>
      </c>
      <c r="J47" s="17">
        <f>(Input!F127-(Input!F142+Input!F141+Input!F147-Input!F143-Input!F144-Input!F207-Input!F208-SUM(Input!F136:F139)-SUM(Input!F202:'Input'!F205)))/J$32/Kenndat!J$12</f>
        <v>4.1307467919529355</v>
      </c>
      <c r="K47" s="17">
        <f>(Input!G127-(Input!G142+Input!G141+Input!G147-Input!G143-Input!G144-Input!G207-Input!G208-SUM(Input!G136:G139)-SUM(Input!G202:'Input'!G205)))/K$32/Kenndat!K$12</f>
        <v>3.2215568679985762</v>
      </c>
      <c r="L47" s="17">
        <f>(Input!H127-(Input!H142+Input!H141+Input!H147-Input!H143-Input!H144-Input!H207-Input!H208-SUM(Input!H136:H139)-SUM(Input!H202:'Input'!H205)))/L$32/Kenndat!L$12</f>
        <v>2.8308570783134006</v>
      </c>
      <c r="M47" s="17">
        <f>(Input!I127-(Input!I142+Input!I141+Input!I147-Input!I143-Input!I144-Input!I207-Input!I208-SUM(Input!I136:I139)-SUM(Input!I202:'Input'!I205)))/M$32/Kenndat!M$12</f>
        <v>2.7558280818413867</v>
      </c>
      <c r="N47" s="17">
        <f>(Input!J127-(Input!J142+Input!J141+Input!J147-Input!J143-Input!J144-Input!J207-Input!J208-SUM(Input!J136:J139)-SUM(Input!J202:'Input'!J205)))/N$32/Kenndat!N$12</f>
        <v>2.5467091174851988</v>
      </c>
      <c r="O47" s="6">
        <f t="shared" si="7"/>
        <v>2.8267266081386877</v>
      </c>
    </row>
    <row r="48" spans="1:15" ht="12.75" customHeight="1" x14ac:dyDescent="0.2">
      <c r="B48" s="4" t="s">
        <v>317</v>
      </c>
      <c r="E48" s="33">
        <f>SUM(E44:E47)</f>
        <v>4.433011337251612</v>
      </c>
      <c r="F48" s="33">
        <f t="shared" ref="F48:N48" si="8">SUM(F44:F47)</f>
        <v>3.6300751169557728</v>
      </c>
      <c r="G48" s="33">
        <f t="shared" si="8"/>
        <v>3.5501207340857732</v>
      </c>
      <c r="H48" s="33">
        <f t="shared" si="8"/>
        <v>4.152315690109754</v>
      </c>
      <c r="I48" s="33">
        <f t="shared" si="8"/>
        <v>6.1162239449112263</v>
      </c>
      <c r="J48" s="33">
        <f t="shared" si="8"/>
        <v>6.8674758901471709</v>
      </c>
      <c r="K48" s="33">
        <f t="shared" si="8"/>
        <v>5.5752144130814099</v>
      </c>
      <c r="L48" s="33">
        <f t="shared" si="8"/>
        <v>4.7310055326346045</v>
      </c>
      <c r="M48" s="33">
        <f t="shared" si="8"/>
        <v>4.8582486022290325</v>
      </c>
      <c r="N48" s="33">
        <f t="shared" si="8"/>
        <v>4.320903024454517</v>
      </c>
      <c r="O48" s="8">
        <f t="shared" si="7"/>
        <v>4.8234594285860872</v>
      </c>
    </row>
    <row r="49" spans="2:15" ht="12.75" customHeight="1" x14ac:dyDescent="0.2">
      <c r="B49" t="s">
        <v>318</v>
      </c>
      <c r="E49" s="17">
        <f>(Input!A212/E$32/Kenndat!E$12)*(-1)</f>
        <v>0.21306729473344804</v>
      </c>
      <c r="F49" s="17">
        <f>(Input!B212/F$32/Kenndat!F$12)*(-1)</f>
        <v>0.19914058958210018</v>
      </c>
      <c r="G49" s="17">
        <f>(Input!C212/G$32/Kenndat!G$12)*(-1)</f>
        <v>0.18873055791381152</v>
      </c>
      <c r="H49" s="17">
        <f>(Input!D212/H$32/Kenndat!H$12)*(-1)</f>
        <v>0.24143340770889907</v>
      </c>
      <c r="I49" s="17">
        <f>(Input!E212/I$32/Kenndat!I$12)*(-1)</f>
        <v>0.36602911439173236</v>
      </c>
      <c r="J49" s="17">
        <f>(Input!F212/J$32/Kenndat!J$12)*(-1)</f>
        <v>0.46020670124000412</v>
      </c>
      <c r="K49" s="17">
        <f>(Input!G212/K$32/Kenndat!K$12)*(-1)</f>
        <v>0.3061379312106472</v>
      </c>
      <c r="L49" s="17">
        <f>(Input!H212/L$32/Kenndat!L$12)*(-1)</f>
        <v>0.21255938354012036</v>
      </c>
      <c r="M49" s="17">
        <f>(Input!I212/M$32/Kenndat!M$12)*(-1)</f>
        <v>0.21120847204889487</v>
      </c>
      <c r="N49" s="17">
        <f>(Input!J212/N$32/Kenndat!N$12)*(-1)</f>
        <v>0.24513897013897795</v>
      </c>
      <c r="O49" s="6">
        <f t="shared" si="7"/>
        <v>0.26436524225086355</v>
      </c>
    </row>
    <row r="50" spans="2:15" ht="12.75" customHeight="1" x14ac:dyDescent="0.2">
      <c r="B50" s="4" t="s">
        <v>319</v>
      </c>
      <c r="E50" s="33">
        <f>E48+E49</f>
        <v>4.64607863198506</v>
      </c>
      <c r="F50" s="33">
        <f t="shared" ref="F50:N50" si="9">F48+F49</f>
        <v>3.8292157065378731</v>
      </c>
      <c r="G50" s="33">
        <f t="shared" si="9"/>
        <v>3.7388512919995849</v>
      </c>
      <c r="H50" s="33">
        <f t="shared" si="9"/>
        <v>4.3937490978186533</v>
      </c>
      <c r="I50" s="33">
        <f t="shared" si="9"/>
        <v>6.482253059302959</v>
      </c>
      <c r="J50" s="33">
        <f t="shared" si="9"/>
        <v>7.327682591387175</v>
      </c>
      <c r="K50" s="33">
        <f t="shared" si="9"/>
        <v>5.8813523442920568</v>
      </c>
      <c r="L50" s="33">
        <f t="shared" si="9"/>
        <v>4.9435649161747248</v>
      </c>
      <c r="M50" s="33">
        <f t="shared" si="9"/>
        <v>5.0694570742779277</v>
      </c>
      <c r="N50" s="33">
        <f t="shared" si="9"/>
        <v>4.5660419945934949</v>
      </c>
      <c r="O50" s="8">
        <f t="shared" si="7"/>
        <v>5.0878246708369499</v>
      </c>
    </row>
    <row r="51" spans="2:15" ht="6.75" customHeight="1" x14ac:dyDescent="0.2">
      <c r="O51" s="6"/>
    </row>
    <row r="52" spans="2:15" ht="16.5" customHeight="1" x14ac:dyDescent="0.2">
      <c r="D52" s="40" t="s">
        <v>322</v>
      </c>
      <c r="E52" s="42"/>
      <c r="F52" s="42"/>
      <c r="G52" s="42"/>
      <c r="H52" s="42"/>
      <c r="I52" s="42"/>
      <c r="J52" s="42"/>
      <c r="K52" s="42"/>
      <c r="L52" s="42"/>
      <c r="M52" s="42"/>
      <c r="O52" s="6"/>
    </row>
    <row r="53" spans="2:15" ht="4.5" customHeight="1" x14ac:dyDescent="0.2">
      <c r="O53" s="6"/>
    </row>
    <row r="54" spans="2:15" ht="12.75" customHeight="1" x14ac:dyDescent="0.2">
      <c r="B54" t="s">
        <v>55</v>
      </c>
      <c r="E54" s="17">
        <f>E44*Kenndat!E$12/Kenndat!E$15*100</f>
        <v>10.408453991147743</v>
      </c>
      <c r="F54" s="17">
        <f>F44*Kenndat!F$12/Kenndat!F$15*100</f>
        <v>8.9842075423753389</v>
      </c>
      <c r="G54" s="17">
        <f>G44*Kenndat!G$12/Kenndat!G$15*100</f>
        <v>7.3146396062187149</v>
      </c>
      <c r="H54" s="17">
        <f>H44*Kenndat!H$12/Kenndat!H$15*100</f>
        <v>10.571885334002008</v>
      </c>
      <c r="I54" s="17">
        <f>I44*Kenndat!I$12/Kenndat!I$15*100</f>
        <v>17.653686214352501</v>
      </c>
      <c r="J54" s="17">
        <f>J44*Kenndat!J$12/Kenndat!J$15*100</f>
        <v>20.758217048076968</v>
      </c>
      <c r="K54" s="17">
        <f>K44*Kenndat!K$12/Kenndat!K$15*100</f>
        <v>16.934535899452328</v>
      </c>
      <c r="L54" s="17">
        <f>L44*Kenndat!L$12/Kenndat!L$15*100</f>
        <v>14.691309896253776</v>
      </c>
      <c r="M54" s="17">
        <f>M44*Kenndat!M$12/Kenndat!M$15*100</f>
        <v>15.084428566587896</v>
      </c>
      <c r="N54" s="17">
        <f>N44*Kenndat!N$12/Kenndat!N$15*100</f>
        <v>11.669355729134814</v>
      </c>
      <c r="O54" s="6">
        <f t="shared" si="7"/>
        <v>13.407071982760209</v>
      </c>
    </row>
    <row r="55" spans="2:15" ht="12.75" customHeight="1" x14ac:dyDescent="0.2">
      <c r="B55" t="s">
        <v>61</v>
      </c>
      <c r="E55" s="17">
        <f>E45*Kenndat!E$12/Kenndat!E$15*100</f>
        <v>7.9888708535432604</v>
      </c>
      <c r="F55" s="17">
        <f>F45*Kenndat!F$12/Kenndat!F$15*100</f>
        <v>8.2625128042729532</v>
      </c>
      <c r="G55" s="17">
        <f>G45*Kenndat!G$12/Kenndat!G$15*100</f>
        <v>8.3632807939373599</v>
      </c>
      <c r="H55" s="17">
        <f>H45*Kenndat!H$12/Kenndat!H$15*100</f>
        <v>7.5283627875784322</v>
      </c>
      <c r="I55" s="17">
        <f>I45*Kenndat!I$12/Kenndat!I$15*100</f>
        <v>9.2312189353156917</v>
      </c>
      <c r="J55" s="17">
        <f>J45*Kenndat!J$12/Kenndat!J$15*100</f>
        <v>10.298003095358441</v>
      </c>
      <c r="K55" s="17">
        <f>K45*Kenndat!K$12/Kenndat!K$15*100</f>
        <v>8.9777600826650339</v>
      </c>
      <c r="L55" s="17">
        <f>L45*Kenndat!L$12/Kenndat!L$15*100</f>
        <v>8.6843997346130788</v>
      </c>
      <c r="M55" s="17">
        <f>M45*Kenndat!M$12/Kenndat!M$15*100</f>
        <v>10.505511887693874</v>
      </c>
      <c r="N55" s="17">
        <f>N45*Kenndat!N$12/Kenndat!N$15*100</f>
        <v>8.0637831613926885</v>
      </c>
      <c r="O55" s="6">
        <f t="shared" si="7"/>
        <v>8.7903704136370813</v>
      </c>
    </row>
    <row r="56" spans="2:15" ht="12.75" customHeight="1" x14ac:dyDescent="0.2">
      <c r="B56" t="s">
        <v>316</v>
      </c>
      <c r="E56" s="17">
        <f>E46*Kenndat!E$12/Kenndat!E$15*100</f>
        <v>10.966895336385864</v>
      </c>
      <c r="F56" s="17">
        <f>F46*Kenndat!F$12/Kenndat!F$15*100</f>
        <v>5.0451224318494674</v>
      </c>
      <c r="G56" s="17">
        <f>G46*Kenndat!G$12/Kenndat!G$15*100</f>
        <v>5.5341274806019447</v>
      </c>
      <c r="H56" s="17">
        <f>H46*Kenndat!H$12/Kenndat!H$15*100</f>
        <v>5.805061550917503</v>
      </c>
      <c r="I56" s="17">
        <f>I46*Kenndat!I$12/Kenndat!I$15*100</f>
        <v>7.6594698525028484</v>
      </c>
      <c r="J56" s="17">
        <f>J46*Kenndat!J$12/Kenndat!J$15*100</f>
        <v>7.2522307686487837</v>
      </c>
      <c r="K56" s="17">
        <f>K46*Kenndat!K$12/Kenndat!K$15*100</f>
        <v>6.9226684527715587</v>
      </c>
      <c r="L56" s="17">
        <f>L46*Kenndat!L$12/Kenndat!L$15*100</f>
        <v>3.3549140084351072</v>
      </c>
      <c r="M56" s="17">
        <f>M46*Kenndat!M$12/Kenndat!M$15*100</f>
        <v>4.4162592585424241</v>
      </c>
      <c r="N56" s="17">
        <f>N46*Kenndat!N$12/Kenndat!N$15*100</f>
        <v>5.6214887907830127</v>
      </c>
      <c r="O56" s="6">
        <f t="shared" si="7"/>
        <v>6.2578237931438521</v>
      </c>
    </row>
    <row r="57" spans="2:15" ht="12.75" customHeight="1" x14ac:dyDescent="0.2">
      <c r="B57" t="s">
        <v>65</v>
      </c>
      <c r="E57" s="17">
        <f>E47*Kenndat!E$12/Kenndat!E$15*100</f>
        <v>35.008142884750484</v>
      </c>
      <c r="F57" s="17">
        <f>F47*Kenndat!F$12/Kenndat!F$15*100</f>
        <v>31.150024825956013</v>
      </c>
      <c r="G57" s="17">
        <f>G47*Kenndat!G$12/Kenndat!G$15*100</f>
        <v>31.200729929479611</v>
      </c>
      <c r="H57" s="17">
        <f>H47*Kenndat!H$12/Kenndat!H$15*100</f>
        <v>35.16111800425093</v>
      </c>
      <c r="I57" s="17">
        <f>I47*Kenndat!I$12/Kenndat!I$15*100</f>
        <v>51.815362010815747</v>
      </c>
      <c r="J57" s="17">
        <f>J47*Kenndat!J$12/Kenndat!J$15*100</f>
        <v>57.821766434314149</v>
      </c>
      <c r="K57" s="17">
        <f>K47*Kenndat!K$12/Kenndat!K$15*100</f>
        <v>44.942691602139014</v>
      </c>
      <c r="L57" s="17">
        <f>L47*Kenndat!L$12/Kenndat!L$15*100</f>
        <v>39.823506929137032</v>
      </c>
      <c r="M57" s="17">
        <f>M47*Kenndat!M$12/Kenndat!M$15*100</f>
        <v>39.331773542000562</v>
      </c>
      <c r="N57" s="17">
        <f>N47*Kenndat!N$12/Kenndat!N$15*100</f>
        <v>36.394478209394926</v>
      </c>
      <c r="O57" s="6">
        <f t="shared" si="7"/>
        <v>40.264959437223851</v>
      </c>
    </row>
    <row r="58" spans="2:15" ht="12.75" customHeight="1" x14ac:dyDescent="0.2">
      <c r="B58" s="4" t="s">
        <v>317</v>
      </c>
      <c r="E58" s="33">
        <f>E48*Kenndat!E$12/Kenndat!E$15*100</f>
        <v>64.372363065827358</v>
      </c>
      <c r="F58" s="33">
        <f>F48*Kenndat!F$12/Kenndat!F$15*100</f>
        <v>53.441867604453776</v>
      </c>
      <c r="G58" s="33">
        <f>G48*Kenndat!G$12/Kenndat!G$15*100</f>
        <v>52.412777810237621</v>
      </c>
      <c r="H58" s="33">
        <f>H48*Kenndat!H$12/Kenndat!H$15*100</f>
        <v>59.06642767674888</v>
      </c>
      <c r="I58" s="33">
        <f>I48*Kenndat!I$12/Kenndat!I$15*100</f>
        <v>86.359737012986784</v>
      </c>
      <c r="J58" s="33">
        <f>J48*Kenndat!J$12/Kenndat!J$15*100</f>
        <v>96.130217346398311</v>
      </c>
      <c r="K58" s="33">
        <f>K48*Kenndat!K$12/Kenndat!K$15*100</f>
        <v>77.777656037027924</v>
      </c>
      <c r="L58" s="33">
        <f>L48*Kenndat!L$12/Kenndat!L$15*100</f>
        <v>66.554130568438993</v>
      </c>
      <c r="M58" s="33">
        <f>M48*Kenndat!M$12/Kenndat!M$15*100</f>
        <v>69.33797325482476</v>
      </c>
      <c r="N58" s="33">
        <f>N48*Kenndat!N$12/Kenndat!N$15*100</f>
        <v>61.749105890705437</v>
      </c>
      <c r="O58" s="8">
        <f t="shared" si="7"/>
        <v>68.720225626764972</v>
      </c>
    </row>
    <row r="59" spans="2:15" ht="12.75" customHeight="1" x14ac:dyDescent="0.2">
      <c r="B59" t="s">
        <v>318</v>
      </c>
      <c r="E59" s="17">
        <f>E49*Kenndat!E$12/Kenndat!E$15*100</f>
        <v>3.093979286445637</v>
      </c>
      <c r="F59" s="17">
        <f>F49*Kenndat!F$12/Kenndat!F$15*100</f>
        <v>2.9317423690241302</v>
      </c>
      <c r="G59" s="17">
        <f>G49*Kenndat!G$12/Kenndat!G$15*100</f>
        <v>2.7863539126891546</v>
      </c>
      <c r="H59" s="17">
        <f>H49*Kenndat!H$12/Kenndat!H$15*100</f>
        <v>3.4343749318375583</v>
      </c>
      <c r="I59" s="17">
        <f>I49*Kenndat!I$12/Kenndat!I$15*100</f>
        <v>5.1682505975384565</v>
      </c>
      <c r="J59" s="17">
        <f>J49*Kenndat!J$12/Kenndat!J$15*100</f>
        <v>6.4419258141032261</v>
      </c>
      <c r="K59" s="17">
        <f>K49*Kenndat!K$12/Kenndat!K$15*100</f>
        <v>4.2708116584217457</v>
      </c>
      <c r="L59" s="17">
        <f>L49*Kenndat!L$12/Kenndat!L$15*100</f>
        <v>2.9902110382437135</v>
      </c>
      <c r="M59" s="17">
        <f>M49*Kenndat!M$12/Kenndat!M$15*100</f>
        <v>3.014412926378335</v>
      </c>
      <c r="N59" s="17">
        <f>N49*Kenndat!N$12/Kenndat!N$15*100</f>
        <v>3.5032288712291066</v>
      </c>
      <c r="O59" s="6">
        <f t="shared" si="7"/>
        <v>3.763529140591106</v>
      </c>
    </row>
    <row r="60" spans="2:15" ht="12.75" customHeight="1" x14ac:dyDescent="0.2">
      <c r="B60" s="4" t="s">
        <v>319</v>
      </c>
      <c r="E60" s="33">
        <f>E50*Kenndat!E$12/Kenndat!E$15*100</f>
        <v>67.466342352272989</v>
      </c>
      <c r="F60" s="33">
        <f>F50*Kenndat!F$12/Kenndat!F$15*100</f>
        <v>56.373609973477912</v>
      </c>
      <c r="G60" s="33">
        <f>G50*Kenndat!G$12/Kenndat!G$15*100</f>
        <v>55.199131722926786</v>
      </c>
      <c r="H60" s="33">
        <f>H50*Kenndat!H$12/Kenndat!H$15*100</f>
        <v>62.50080260858644</v>
      </c>
      <c r="I60" s="33">
        <f>I50*Kenndat!I$12/Kenndat!I$15*100</f>
        <v>91.527987610525244</v>
      </c>
      <c r="J60" s="33">
        <f>J50*Kenndat!J$12/Kenndat!J$15*100</f>
        <v>102.57214316050154</v>
      </c>
      <c r="K60" s="33">
        <f>K50*Kenndat!K$12/Kenndat!K$15*100</f>
        <v>82.048467695449673</v>
      </c>
      <c r="L60" s="33">
        <f>L50*Kenndat!L$12/Kenndat!L$15*100</f>
        <v>69.544341606682707</v>
      </c>
      <c r="M60" s="33">
        <f>M50*Kenndat!M$12/Kenndat!M$15*100</f>
        <v>72.352386181203102</v>
      </c>
      <c r="N60" s="33">
        <f>N50*Kenndat!N$12/Kenndat!N$15*100</f>
        <v>65.252334761934563</v>
      </c>
      <c r="O60" s="8">
        <f t="shared" si="7"/>
        <v>72.483754767356089</v>
      </c>
    </row>
  </sheetData>
  <mergeCells count="10">
    <mergeCell ref="D38:M38"/>
    <mergeCell ref="D39:M39"/>
    <mergeCell ref="D42:M42"/>
    <mergeCell ref="D52:M52"/>
    <mergeCell ref="D1:M1"/>
    <mergeCell ref="D2:M2"/>
    <mergeCell ref="D29:M29"/>
    <mergeCell ref="D5:M5"/>
    <mergeCell ref="D13:M13"/>
    <mergeCell ref="D21:M2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24</vt:i4>
      </vt:variant>
    </vt:vector>
  </HeadingPairs>
  <TitlesOfParts>
    <vt:vector size="24" baseType="lpstr">
      <vt:lpstr>Input</vt:lpstr>
      <vt:lpstr>Kenndat</vt:lpstr>
      <vt:lpstr>DB-fm</vt:lpstr>
      <vt:lpstr>DB-ha</vt:lpstr>
      <vt:lpstr>fm-ES</vt:lpstr>
      <vt:lpstr>fm-HS</vt:lpstr>
      <vt:lpstr>ha-ES</vt:lpstr>
      <vt:lpstr>ha-HS</vt:lpstr>
      <vt:lpstr>KZ</vt:lpstr>
      <vt:lpstr>Holzertrag</vt:lpstr>
      <vt:lpstr>Holzertr-Menge%</vt:lpstr>
      <vt:lpstr>Holzertr-Wert%</vt:lpstr>
      <vt:lpstr>Kst-fm-ES</vt:lpstr>
      <vt:lpstr>Kst-fm-HS</vt:lpstr>
      <vt:lpstr>Kst-ha-ES</vt:lpstr>
      <vt:lpstr>Kst-ha-HS</vt:lpstr>
      <vt:lpstr>KOA-fm-ES</vt:lpstr>
      <vt:lpstr>KOA-fm-HS</vt:lpstr>
      <vt:lpstr>KOA-ha-ES</vt:lpstr>
      <vt:lpstr>KOA-ha-HS</vt:lpstr>
      <vt:lpstr>Struktur-ES</vt:lpstr>
      <vt:lpstr>Struktur-HS</vt:lpstr>
      <vt:lpstr>Verm-ha-ES</vt:lpstr>
      <vt:lpstr>Zusatz</vt:lpstr>
    </vt:vector>
  </TitlesOfParts>
  <Company>Boku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Sekot</dc:creator>
  <cp:lastModifiedBy>Metzker Marietta</cp:lastModifiedBy>
  <cp:lastPrinted>2022-12-22T11:50:34Z</cp:lastPrinted>
  <dcterms:created xsi:type="dcterms:W3CDTF">1998-08-12T09:23:31Z</dcterms:created>
  <dcterms:modified xsi:type="dcterms:W3CDTF">2025-12-17T15:04:56Z</dcterms:modified>
</cp:coreProperties>
</file>